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FC - Finance\2.PUSF Formula\2021-23 University Distributions\Distribution Schedule\FY23\"/>
    </mc:Choice>
  </mc:AlternateContent>
  <bookViews>
    <workbookView xWindow="0" yWindow="0" windowWidth="19200" windowHeight="7032" activeTab="3"/>
  </bookViews>
  <sheets>
    <sheet name="FY23 Total" sheetId="2" r:id="rId1"/>
    <sheet name="Q5" sheetId="6" r:id="rId2"/>
    <sheet name="Q6" sheetId="7" r:id="rId3"/>
    <sheet name="Q7" sheetId="8" r:id="rId4"/>
    <sheet name="Q8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2" l="1"/>
  <c r="I54" i="2"/>
  <c r="J54" i="2"/>
  <c r="K54" i="2"/>
  <c r="L54" i="2"/>
  <c r="M54" i="2"/>
  <c r="N54" i="2"/>
  <c r="O54" i="2"/>
  <c r="I54" i="6"/>
  <c r="I54" i="7"/>
  <c r="F54" i="7"/>
  <c r="F54" i="9"/>
  <c r="I54" i="9" s="1"/>
  <c r="I54" i="8"/>
  <c r="F54" i="8"/>
  <c r="F54" i="6"/>
  <c r="P54" i="2" l="1"/>
  <c r="O8" i="6"/>
  <c r="I61" i="8"/>
  <c r="L59" i="8"/>
  <c r="I51" i="8"/>
  <c r="J49" i="8"/>
  <c r="I61" i="7"/>
  <c r="L59" i="7"/>
  <c r="I51" i="7"/>
  <c r="J49" i="7"/>
  <c r="I14" i="8"/>
  <c r="I14" i="7"/>
  <c r="G13" i="8" l="1"/>
  <c r="G13" i="7"/>
  <c r="I67" i="2" l="1"/>
  <c r="J67" i="2"/>
  <c r="K67" i="2"/>
  <c r="L67" i="2"/>
  <c r="M67" i="2"/>
  <c r="N67" i="2"/>
  <c r="O67" i="2"/>
  <c r="I39" i="2"/>
  <c r="J39" i="2"/>
  <c r="K39" i="2"/>
  <c r="L39" i="2"/>
  <c r="M39" i="2"/>
  <c r="N39" i="2"/>
  <c r="O39" i="2"/>
  <c r="I40" i="2"/>
  <c r="K40" i="2"/>
  <c r="L40" i="2"/>
  <c r="M40" i="2"/>
  <c r="N40" i="2"/>
  <c r="O40" i="2"/>
  <c r="I41" i="2"/>
  <c r="J41" i="2"/>
  <c r="K41" i="2"/>
  <c r="L41" i="2"/>
  <c r="M41" i="2"/>
  <c r="N41" i="2"/>
  <c r="O41" i="2"/>
  <c r="I42" i="2"/>
  <c r="J42" i="2"/>
  <c r="L42" i="2"/>
  <c r="M42" i="2"/>
  <c r="N42" i="2"/>
  <c r="O42" i="2"/>
  <c r="I43" i="2"/>
  <c r="K43" i="2"/>
  <c r="L43" i="2"/>
  <c r="M43" i="2"/>
  <c r="N43" i="2"/>
  <c r="O43" i="2"/>
  <c r="I44" i="2"/>
  <c r="J44" i="2"/>
  <c r="K44" i="2"/>
  <c r="L44" i="2"/>
  <c r="M44" i="2"/>
  <c r="N44" i="2"/>
  <c r="O44" i="2"/>
  <c r="I45" i="2"/>
  <c r="J45" i="2"/>
  <c r="K45" i="2"/>
  <c r="L45" i="2"/>
  <c r="N45" i="2"/>
  <c r="O45" i="2"/>
  <c r="I46" i="2"/>
  <c r="K46" i="2"/>
  <c r="L46" i="2"/>
  <c r="M46" i="2"/>
  <c r="N46" i="2"/>
  <c r="O46" i="2"/>
  <c r="J47" i="2"/>
  <c r="K47" i="2"/>
  <c r="L47" i="2"/>
  <c r="M47" i="2"/>
  <c r="N47" i="2"/>
  <c r="O47" i="2"/>
  <c r="I48" i="2"/>
  <c r="J48" i="2"/>
  <c r="L48" i="2"/>
  <c r="M48" i="2"/>
  <c r="N48" i="2"/>
  <c r="O48" i="2"/>
  <c r="I49" i="2"/>
  <c r="J49" i="2"/>
  <c r="L49" i="2"/>
  <c r="M49" i="2"/>
  <c r="N49" i="2"/>
  <c r="O49" i="2"/>
  <c r="I50" i="2"/>
  <c r="K50" i="2"/>
  <c r="L50" i="2"/>
  <c r="M50" i="2"/>
  <c r="N50" i="2"/>
  <c r="O50" i="2"/>
  <c r="I51" i="2"/>
  <c r="K51" i="2"/>
  <c r="L51" i="2"/>
  <c r="M51" i="2"/>
  <c r="N51" i="2"/>
  <c r="O51" i="2"/>
  <c r="I52" i="2"/>
  <c r="J52" i="2"/>
  <c r="K52" i="2"/>
  <c r="L52" i="2"/>
  <c r="N52" i="2"/>
  <c r="O52" i="2"/>
  <c r="I53" i="2"/>
  <c r="K53" i="2"/>
  <c r="L53" i="2"/>
  <c r="M53" i="2"/>
  <c r="N53" i="2"/>
  <c r="O53" i="2"/>
  <c r="I55" i="2"/>
  <c r="J55" i="2"/>
  <c r="L55" i="2"/>
  <c r="M55" i="2"/>
  <c r="N55" i="2"/>
  <c r="O55" i="2"/>
  <c r="I56" i="2"/>
  <c r="K56" i="2"/>
  <c r="L56" i="2"/>
  <c r="M56" i="2"/>
  <c r="N56" i="2"/>
  <c r="O56" i="2"/>
  <c r="I57" i="2"/>
  <c r="K57" i="2"/>
  <c r="L57" i="2"/>
  <c r="M57" i="2"/>
  <c r="N57" i="2"/>
  <c r="O57" i="2"/>
  <c r="I58" i="2"/>
  <c r="J58" i="2"/>
  <c r="K58" i="2"/>
  <c r="L58" i="2"/>
  <c r="M58" i="2"/>
  <c r="N58" i="2"/>
  <c r="O58" i="2"/>
  <c r="I59" i="2"/>
  <c r="J59" i="2"/>
  <c r="K59" i="2"/>
  <c r="L59" i="2"/>
  <c r="N59" i="2"/>
  <c r="O59" i="2"/>
  <c r="I60" i="2"/>
  <c r="J60" i="2"/>
  <c r="K60" i="2"/>
  <c r="L60" i="2"/>
  <c r="M60" i="2"/>
  <c r="N60" i="2"/>
  <c r="O60" i="2"/>
  <c r="I61" i="2"/>
  <c r="K61" i="2"/>
  <c r="L61" i="2"/>
  <c r="M61" i="2"/>
  <c r="N61" i="2"/>
  <c r="O61" i="2"/>
  <c r="I62" i="2"/>
  <c r="J62" i="2"/>
  <c r="L62" i="2"/>
  <c r="M62" i="2"/>
  <c r="N62" i="2"/>
  <c r="O62" i="2"/>
  <c r="I63" i="2"/>
  <c r="K63" i="2"/>
  <c r="L63" i="2"/>
  <c r="M63" i="2"/>
  <c r="N63" i="2"/>
  <c r="O63" i="2"/>
  <c r="I64" i="2"/>
  <c r="K64" i="2"/>
  <c r="L64" i="2"/>
  <c r="M64" i="2"/>
  <c r="N64" i="2"/>
  <c r="O64" i="2"/>
  <c r="I36" i="2"/>
  <c r="J36" i="2"/>
  <c r="K36" i="2"/>
  <c r="L36" i="2"/>
  <c r="M36" i="2"/>
  <c r="N36" i="2"/>
  <c r="O36" i="2"/>
  <c r="I26" i="2"/>
  <c r="J26" i="2"/>
  <c r="K26" i="2"/>
  <c r="L26" i="2"/>
  <c r="M26" i="2"/>
  <c r="N26" i="2"/>
  <c r="O26" i="2"/>
  <c r="I27" i="2"/>
  <c r="J27" i="2"/>
  <c r="K27" i="2"/>
  <c r="L27" i="2"/>
  <c r="M27" i="2"/>
  <c r="N27" i="2"/>
  <c r="I28" i="2"/>
  <c r="J28" i="2"/>
  <c r="K28" i="2"/>
  <c r="L28" i="2"/>
  <c r="M28" i="2"/>
  <c r="N28" i="2"/>
  <c r="O28" i="2"/>
  <c r="I29" i="2"/>
  <c r="J29" i="2"/>
  <c r="K29" i="2"/>
  <c r="L29" i="2"/>
  <c r="M29" i="2"/>
  <c r="N29" i="2"/>
  <c r="O29" i="2"/>
  <c r="I30" i="2"/>
  <c r="J30" i="2"/>
  <c r="K30" i="2"/>
  <c r="L30" i="2"/>
  <c r="M30" i="2"/>
  <c r="N30" i="2"/>
  <c r="I31" i="2"/>
  <c r="J31" i="2"/>
  <c r="K31" i="2"/>
  <c r="L31" i="2"/>
  <c r="M31" i="2"/>
  <c r="N31" i="2"/>
  <c r="I32" i="2"/>
  <c r="J32" i="2"/>
  <c r="K32" i="2"/>
  <c r="L32" i="2"/>
  <c r="M32" i="2"/>
  <c r="N32" i="2"/>
  <c r="H26" i="2"/>
  <c r="H27" i="2"/>
  <c r="H28" i="2"/>
  <c r="H29" i="2"/>
  <c r="H30" i="2"/>
  <c r="H31" i="2"/>
  <c r="H32" i="2"/>
  <c r="H36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5" i="2"/>
  <c r="H56" i="2"/>
  <c r="H57" i="2"/>
  <c r="H58" i="2"/>
  <c r="H59" i="2"/>
  <c r="H60" i="2"/>
  <c r="H61" i="2"/>
  <c r="H62" i="2"/>
  <c r="H63" i="2"/>
  <c r="H64" i="2"/>
  <c r="H67" i="2"/>
  <c r="I17" i="2"/>
  <c r="K17" i="2"/>
  <c r="L17" i="2"/>
  <c r="M17" i="2"/>
  <c r="N17" i="2"/>
  <c r="O17" i="2"/>
  <c r="I18" i="2"/>
  <c r="K18" i="2"/>
  <c r="L18" i="2"/>
  <c r="M18" i="2"/>
  <c r="N18" i="2"/>
  <c r="O18" i="2"/>
  <c r="I19" i="2"/>
  <c r="K19" i="2"/>
  <c r="L19" i="2"/>
  <c r="M19" i="2"/>
  <c r="N19" i="2"/>
  <c r="O19" i="2"/>
  <c r="I20" i="2"/>
  <c r="K20" i="2"/>
  <c r="L20" i="2"/>
  <c r="M20" i="2"/>
  <c r="N20" i="2"/>
  <c r="O20" i="2"/>
  <c r="I21" i="2"/>
  <c r="K21" i="2"/>
  <c r="L21" i="2"/>
  <c r="M21" i="2"/>
  <c r="N21" i="2"/>
  <c r="O21" i="2"/>
  <c r="I22" i="2"/>
  <c r="K22" i="2"/>
  <c r="L22" i="2"/>
  <c r="M22" i="2"/>
  <c r="N22" i="2"/>
  <c r="O22" i="2"/>
  <c r="I23" i="2"/>
  <c r="J23" i="2"/>
  <c r="K23" i="2"/>
  <c r="L23" i="2"/>
  <c r="M23" i="2"/>
  <c r="N23" i="2"/>
  <c r="O23" i="2"/>
  <c r="H17" i="2"/>
  <c r="H18" i="2"/>
  <c r="H19" i="2"/>
  <c r="H20" i="2"/>
  <c r="H21" i="2"/>
  <c r="H22" i="2"/>
  <c r="H23" i="2"/>
  <c r="I3" i="2"/>
  <c r="K3" i="2"/>
  <c r="L3" i="2"/>
  <c r="M3" i="2"/>
  <c r="N3" i="2"/>
  <c r="O3" i="2"/>
  <c r="I5" i="2"/>
  <c r="J5" i="2"/>
  <c r="K5" i="2"/>
  <c r="L5" i="2"/>
  <c r="M5" i="2"/>
  <c r="N5" i="2"/>
  <c r="O5" i="2"/>
  <c r="I6" i="2"/>
  <c r="J6" i="2"/>
  <c r="K6" i="2"/>
  <c r="L6" i="2"/>
  <c r="M6" i="2"/>
  <c r="N6" i="2"/>
  <c r="O6" i="2"/>
  <c r="I8" i="2"/>
  <c r="J8" i="2"/>
  <c r="K8" i="2"/>
  <c r="L8" i="2"/>
  <c r="M8" i="2"/>
  <c r="N8" i="2"/>
  <c r="O8" i="2"/>
  <c r="I9" i="2"/>
  <c r="K9" i="2"/>
  <c r="L9" i="2"/>
  <c r="M9" i="2"/>
  <c r="N9" i="2"/>
  <c r="O9" i="2"/>
  <c r="I10" i="2"/>
  <c r="K10" i="2"/>
  <c r="L10" i="2"/>
  <c r="M10" i="2"/>
  <c r="N10" i="2"/>
  <c r="O10" i="2"/>
  <c r="I11" i="2"/>
  <c r="K11" i="2"/>
  <c r="L11" i="2"/>
  <c r="M11" i="2"/>
  <c r="N11" i="2"/>
  <c r="O11" i="2"/>
  <c r="I12" i="2"/>
  <c r="K12" i="2"/>
  <c r="L12" i="2"/>
  <c r="M12" i="2"/>
  <c r="N12" i="2"/>
  <c r="O12" i="2"/>
  <c r="I13" i="2"/>
  <c r="J13" i="2"/>
  <c r="K13" i="2"/>
  <c r="L13" i="2"/>
  <c r="M13" i="2"/>
  <c r="N13" i="2"/>
  <c r="O13" i="2"/>
  <c r="I14" i="2"/>
  <c r="K14" i="2"/>
  <c r="L14" i="2"/>
  <c r="M14" i="2"/>
  <c r="N14" i="2"/>
  <c r="O14" i="2"/>
  <c r="H5" i="2"/>
  <c r="H6" i="2"/>
  <c r="H8" i="2"/>
  <c r="H9" i="2"/>
  <c r="H10" i="2"/>
  <c r="H11" i="2"/>
  <c r="H12" i="2"/>
  <c r="H14" i="2"/>
  <c r="H3" i="2"/>
  <c r="H33" i="2" l="1"/>
  <c r="P29" i="2"/>
  <c r="H24" i="2"/>
  <c r="P60" i="2"/>
  <c r="H65" i="2"/>
  <c r="P28" i="2"/>
  <c r="L52" i="9" l="1"/>
  <c r="O67" i="9"/>
  <c r="N65" i="9"/>
  <c r="M65" i="9"/>
  <c r="K65" i="9"/>
  <c r="G65" i="9"/>
  <c r="E65" i="9"/>
  <c r="F64" i="9"/>
  <c r="F63" i="9"/>
  <c r="I63" i="9" s="1"/>
  <c r="O63" i="9" s="1"/>
  <c r="F62" i="9"/>
  <c r="J62" i="9" s="1"/>
  <c r="O62" i="9" s="1"/>
  <c r="F61" i="9"/>
  <c r="I61" i="9" s="1"/>
  <c r="J61" i="2" s="1"/>
  <c r="P61" i="2" s="1"/>
  <c r="O60" i="9"/>
  <c r="F60" i="9"/>
  <c r="F59" i="9"/>
  <c r="L59" i="9" s="1"/>
  <c r="M59" i="2" s="1"/>
  <c r="P59" i="2" s="1"/>
  <c r="O58" i="9"/>
  <c r="F57" i="9"/>
  <c r="I57" i="9" s="1"/>
  <c r="O57" i="9" s="1"/>
  <c r="F56" i="9"/>
  <c r="I56" i="9" s="1"/>
  <c r="F55" i="9"/>
  <c r="J55" i="9" s="1"/>
  <c r="F53" i="9"/>
  <c r="I53" i="9" s="1"/>
  <c r="O53" i="9" s="1"/>
  <c r="F52" i="9"/>
  <c r="F51" i="9"/>
  <c r="F50" i="9"/>
  <c r="I50" i="9" s="1"/>
  <c r="F49" i="9"/>
  <c r="J49" i="9" s="1"/>
  <c r="K49" i="2" s="1"/>
  <c r="P49" i="2" s="1"/>
  <c r="F48" i="9"/>
  <c r="J48" i="9" s="1"/>
  <c r="O48" i="9" s="1"/>
  <c r="F47" i="9"/>
  <c r="H47" i="9" s="1"/>
  <c r="F46" i="9"/>
  <c r="I46" i="9" s="1"/>
  <c r="F45" i="9"/>
  <c r="L45" i="9" s="1"/>
  <c r="O45" i="9" s="1"/>
  <c r="O44" i="9"/>
  <c r="F44" i="9"/>
  <c r="F43" i="9"/>
  <c r="I43" i="9" s="1"/>
  <c r="F42" i="9"/>
  <c r="J42" i="9" s="1"/>
  <c r="O42" i="9" s="1"/>
  <c r="O41" i="9"/>
  <c r="F41" i="9"/>
  <c r="F40" i="9"/>
  <c r="I40" i="9" s="1"/>
  <c r="O39" i="9"/>
  <c r="F39" i="9"/>
  <c r="O36" i="9"/>
  <c r="M33" i="9"/>
  <c r="L33" i="9"/>
  <c r="K33" i="9"/>
  <c r="J33" i="9"/>
  <c r="I33" i="9"/>
  <c r="H33" i="9"/>
  <c r="G33" i="9"/>
  <c r="E33" i="9"/>
  <c r="F32" i="9"/>
  <c r="N32" i="9" s="1"/>
  <c r="O32" i="9" s="1"/>
  <c r="F31" i="9"/>
  <c r="N31" i="9" s="1"/>
  <c r="O31" i="9" s="1"/>
  <c r="F30" i="9"/>
  <c r="N30" i="9" s="1"/>
  <c r="O30" i="9" s="1"/>
  <c r="O29" i="9"/>
  <c r="F29" i="9"/>
  <c r="O28" i="9"/>
  <c r="F28" i="9"/>
  <c r="F27" i="9"/>
  <c r="N24" i="9"/>
  <c r="M24" i="9"/>
  <c r="L24" i="9"/>
  <c r="K24" i="9"/>
  <c r="J24" i="9"/>
  <c r="H24" i="9"/>
  <c r="G24" i="9"/>
  <c r="E24" i="9"/>
  <c r="O23" i="9"/>
  <c r="F22" i="9"/>
  <c r="I22" i="9" s="1"/>
  <c r="F21" i="9"/>
  <c r="I21" i="9" s="1"/>
  <c r="F20" i="9"/>
  <c r="J20" i="2" s="1"/>
  <c r="P20" i="2" s="1"/>
  <c r="F19" i="9"/>
  <c r="I19" i="9" s="1"/>
  <c r="O19" i="9" s="1"/>
  <c r="F18" i="9"/>
  <c r="I18" i="9" s="1"/>
  <c r="F17" i="9"/>
  <c r="I17" i="9" s="1"/>
  <c r="F14" i="9"/>
  <c r="I14" i="9" s="1"/>
  <c r="F13" i="9"/>
  <c r="G13" i="9" s="1"/>
  <c r="H13" i="2" s="1"/>
  <c r="P13" i="2" s="1"/>
  <c r="F12" i="9"/>
  <c r="I12" i="9" s="1"/>
  <c r="F11" i="9"/>
  <c r="I11" i="9" s="1"/>
  <c r="F10" i="9"/>
  <c r="I10" i="9" s="1"/>
  <c r="F9" i="9"/>
  <c r="I9" i="9" s="1"/>
  <c r="O9" i="9" s="1"/>
  <c r="O8" i="9"/>
  <c r="O6" i="9"/>
  <c r="F6" i="9"/>
  <c r="F3" i="9"/>
  <c r="I3" i="9" s="1"/>
  <c r="O3" i="9" s="1"/>
  <c r="O67" i="8"/>
  <c r="N65" i="8"/>
  <c r="M65" i="8"/>
  <c r="K65" i="8"/>
  <c r="G65" i="8"/>
  <c r="E65" i="8"/>
  <c r="F64" i="8"/>
  <c r="I64" i="8" s="1"/>
  <c r="O64" i="8" s="1"/>
  <c r="F63" i="8"/>
  <c r="I63" i="8" s="1"/>
  <c r="O63" i="8" s="1"/>
  <c r="F62" i="8"/>
  <c r="J62" i="8" s="1"/>
  <c r="O62" i="8" s="1"/>
  <c r="F61" i="8"/>
  <c r="O61" i="8" s="1"/>
  <c r="O60" i="8"/>
  <c r="F60" i="8"/>
  <c r="O59" i="8"/>
  <c r="F59" i="8"/>
  <c r="O58" i="8"/>
  <c r="F57" i="8"/>
  <c r="I57" i="8" s="1"/>
  <c r="O57" i="8" s="1"/>
  <c r="F56" i="8"/>
  <c r="I56" i="8" s="1"/>
  <c r="O56" i="8" s="1"/>
  <c r="F55" i="8"/>
  <c r="J55" i="8" s="1"/>
  <c r="O55" i="8" s="1"/>
  <c r="F53" i="8"/>
  <c r="I53" i="8" s="1"/>
  <c r="O53" i="8" s="1"/>
  <c r="F52" i="8"/>
  <c r="L52" i="8" s="1"/>
  <c r="O52" i="8" s="1"/>
  <c r="F51" i="8"/>
  <c r="O51" i="8" s="1"/>
  <c r="F50" i="8"/>
  <c r="I50" i="8" s="1"/>
  <c r="O50" i="8" s="1"/>
  <c r="F49" i="8"/>
  <c r="O49" i="8" s="1"/>
  <c r="F48" i="8"/>
  <c r="J48" i="8" s="1"/>
  <c r="O48" i="8" s="1"/>
  <c r="F47" i="8"/>
  <c r="H47" i="8" s="1"/>
  <c r="F46" i="8"/>
  <c r="I46" i="8" s="1"/>
  <c r="O46" i="8" s="1"/>
  <c r="F45" i="8"/>
  <c r="L45" i="8" s="1"/>
  <c r="O44" i="8"/>
  <c r="F44" i="8"/>
  <c r="F43" i="8"/>
  <c r="I43" i="8" s="1"/>
  <c r="O43" i="8" s="1"/>
  <c r="F42" i="8"/>
  <c r="J42" i="8" s="1"/>
  <c r="O41" i="8"/>
  <c r="F41" i="8"/>
  <c r="F40" i="8"/>
  <c r="I40" i="8" s="1"/>
  <c r="O40" i="8" s="1"/>
  <c r="O39" i="8"/>
  <c r="F39" i="8"/>
  <c r="O36" i="8"/>
  <c r="M33" i="8"/>
  <c r="L33" i="8"/>
  <c r="K33" i="8"/>
  <c r="J33" i="8"/>
  <c r="I33" i="8"/>
  <c r="H33" i="8"/>
  <c r="G33" i="8"/>
  <c r="E33" i="8"/>
  <c r="F32" i="8"/>
  <c r="N32" i="8" s="1"/>
  <c r="O32" i="8" s="1"/>
  <c r="F31" i="8"/>
  <c r="N31" i="8" s="1"/>
  <c r="O31" i="8" s="1"/>
  <c r="F30" i="8"/>
  <c r="N30" i="8" s="1"/>
  <c r="O29" i="8"/>
  <c r="F29" i="8"/>
  <c r="O28" i="8"/>
  <c r="F28" i="8"/>
  <c r="N27" i="8"/>
  <c r="O27" i="8" s="1"/>
  <c r="F27" i="8"/>
  <c r="F33" i="8" s="1"/>
  <c r="N24" i="8"/>
  <c r="M24" i="8"/>
  <c r="L24" i="8"/>
  <c r="K24" i="8"/>
  <c r="J24" i="8"/>
  <c r="H24" i="8"/>
  <c r="G24" i="8"/>
  <c r="F24" i="8"/>
  <c r="E24" i="8"/>
  <c r="O23" i="8"/>
  <c r="F22" i="8"/>
  <c r="I22" i="8" s="1"/>
  <c r="O22" i="8" s="1"/>
  <c r="I21" i="8"/>
  <c r="O21" i="8" s="1"/>
  <c r="F21" i="8"/>
  <c r="F20" i="8"/>
  <c r="O20" i="8" s="1"/>
  <c r="I19" i="8"/>
  <c r="O19" i="8" s="1"/>
  <c r="F19" i="8"/>
  <c r="F18" i="8"/>
  <c r="I18" i="8" s="1"/>
  <c r="O18" i="8" s="1"/>
  <c r="I17" i="8"/>
  <c r="O17" i="8" s="1"/>
  <c r="F17" i="8"/>
  <c r="F14" i="8"/>
  <c r="O14" i="8" s="1"/>
  <c r="O13" i="8"/>
  <c r="F13" i="8"/>
  <c r="F12" i="8"/>
  <c r="I12" i="8" s="1"/>
  <c r="O12" i="8" s="1"/>
  <c r="F11" i="8"/>
  <c r="I11" i="8" s="1"/>
  <c r="O11" i="8" s="1"/>
  <c r="F10" i="8"/>
  <c r="I10" i="8" s="1"/>
  <c r="O10" i="8" s="1"/>
  <c r="I9" i="8"/>
  <c r="O9" i="8" s="1"/>
  <c r="F9" i="8"/>
  <c r="O8" i="8"/>
  <c r="O6" i="8"/>
  <c r="F6" i="8"/>
  <c r="F3" i="8"/>
  <c r="I3" i="8" s="1"/>
  <c r="O3" i="8" s="1"/>
  <c r="I64" i="7"/>
  <c r="I63" i="7"/>
  <c r="J62" i="7"/>
  <c r="J55" i="7"/>
  <c r="I56" i="7"/>
  <c r="I57" i="7"/>
  <c r="I53" i="7"/>
  <c r="L52" i="7"/>
  <c r="I50" i="7"/>
  <c r="I51" i="9" l="1"/>
  <c r="J51" i="2" s="1"/>
  <c r="P51" i="2" s="1"/>
  <c r="O50" i="9"/>
  <c r="F33" i="9"/>
  <c r="O49" i="9"/>
  <c r="O13" i="9"/>
  <c r="N27" i="9"/>
  <c r="O27" i="9" s="1"/>
  <c r="O22" i="9"/>
  <c r="I64" i="9"/>
  <c r="O64" i="9" s="1"/>
  <c r="F65" i="9"/>
  <c r="O46" i="9"/>
  <c r="O61" i="9"/>
  <c r="O56" i="9"/>
  <c r="O55" i="9"/>
  <c r="O52" i="9"/>
  <c r="O18" i="9"/>
  <c r="O20" i="9"/>
  <c r="O21" i="9"/>
  <c r="O14" i="9"/>
  <c r="O10" i="9"/>
  <c r="O12" i="9"/>
  <c r="O11" i="9"/>
  <c r="H65" i="9"/>
  <c r="O47" i="9"/>
  <c r="O17" i="9"/>
  <c r="I24" i="9"/>
  <c r="O24" i="9" s="1"/>
  <c r="J65" i="9"/>
  <c r="O40" i="9"/>
  <c r="O59" i="9"/>
  <c r="L65" i="9"/>
  <c r="F24" i="9"/>
  <c r="O43" i="9"/>
  <c r="N33" i="9"/>
  <c r="O33" i="9" s="1"/>
  <c r="O45" i="8"/>
  <c r="L65" i="8"/>
  <c r="J65" i="8"/>
  <c r="O42" i="8"/>
  <c r="O30" i="8"/>
  <c r="N33" i="8"/>
  <c r="O33" i="8" s="1"/>
  <c r="H65" i="8"/>
  <c r="O47" i="8"/>
  <c r="F65" i="8"/>
  <c r="I24" i="8"/>
  <c r="O24" i="8" s="1"/>
  <c r="I65" i="8"/>
  <c r="O51" i="9" l="1"/>
  <c r="O65" i="8"/>
  <c r="I65" i="9"/>
  <c r="O65" i="9" s="1"/>
  <c r="I18" i="7" l="1"/>
  <c r="I19" i="7"/>
  <c r="O20" i="7"/>
  <c r="I21" i="7"/>
  <c r="I22" i="7"/>
  <c r="I17" i="7"/>
  <c r="O13" i="7"/>
  <c r="I10" i="7"/>
  <c r="I11" i="7"/>
  <c r="I12" i="7"/>
  <c r="I9" i="7"/>
  <c r="O67" i="7"/>
  <c r="N65" i="7"/>
  <c r="M65" i="7"/>
  <c r="K65" i="7"/>
  <c r="G65" i="7"/>
  <c r="E65" i="7"/>
  <c r="F64" i="7"/>
  <c r="O64" i="7" s="1"/>
  <c r="F63" i="7"/>
  <c r="O63" i="7" s="1"/>
  <c r="F62" i="7"/>
  <c r="O62" i="7" s="1"/>
  <c r="O61" i="7"/>
  <c r="F61" i="7"/>
  <c r="O60" i="7"/>
  <c r="F60" i="7"/>
  <c r="O59" i="7"/>
  <c r="F59" i="7"/>
  <c r="O58" i="7"/>
  <c r="F57" i="7"/>
  <c r="O57" i="7" s="1"/>
  <c r="F56" i="7"/>
  <c r="O56" i="7" s="1"/>
  <c r="F55" i="7"/>
  <c r="O55" i="7" s="1"/>
  <c r="F53" i="7"/>
  <c r="O53" i="7" s="1"/>
  <c r="F52" i="7"/>
  <c r="O52" i="7" s="1"/>
  <c r="O51" i="7"/>
  <c r="F51" i="7"/>
  <c r="O50" i="7"/>
  <c r="F50" i="7"/>
  <c r="O49" i="7"/>
  <c r="F49" i="7"/>
  <c r="F48" i="7"/>
  <c r="F47" i="7"/>
  <c r="F46" i="7"/>
  <c r="F45" i="7"/>
  <c r="L45" i="7" s="1"/>
  <c r="O44" i="7"/>
  <c r="F44" i="7"/>
  <c r="F43" i="7"/>
  <c r="F42" i="7"/>
  <c r="J42" i="7" s="1"/>
  <c r="O41" i="7"/>
  <c r="F41" i="7"/>
  <c r="F40" i="7"/>
  <c r="I40" i="7" s="1"/>
  <c r="O39" i="7"/>
  <c r="F39" i="7"/>
  <c r="O36" i="7"/>
  <c r="M33" i="7"/>
  <c r="L33" i="7"/>
  <c r="K33" i="7"/>
  <c r="J33" i="7"/>
  <c r="I33" i="7"/>
  <c r="H33" i="7"/>
  <c r="G33" i="7"/>
  <c r="E33" i="7"/>
  <c r="N32" i="7"/>
  <c r="O32" i="7" s="1"/>
  <c r="F32" i="7"/>
  <c r="F31" i="7"/>
  <c r="N31" i="7" s="1"/>
  <c r="O31" i="7" s="1"/>
  <c r="F30" i="7"/>
  <c r="N30" i="7" s="1"/>
  <c r="O30" i="7" s="1"/>
  <c r="O29" i="7"/>
  <c r="F29" i="7"/>
  <c r="O28" i="7"/>
  <c r="F28" i="7"/>
  <c r="F33" i="7" s="1"/>
  <c r="F27" i="7"/>
  <c r="N27" i="7" s="1"/>
  <c r="N24" i="7"/>
  <c r="M24" i="7"/>
  <c r="L24" i="7"/>
  <c r="K24" i="7"/>
  <c r="J24" i="7"/>
  <c r="H24" i="7"/>
  <c r="G24" i="7"/>
  <c r="E24" i="7"/>
  <c r="O23" i="7"/>
  <c r="F22" i="7"/>
  <c r="O22" i="7" s="1"/>
  <c r="F21" i="7"/>
  <c r="F20" i="7"/>
  <c r="F19" i="7"/>
  <c r="F18" i="7"/>
  <c r="O18" i="7" s="1"/>
  <c r="F17" i="7"/>
  <c r="F14" i="7"/>
  <c r="F13" i="7"/>
  <c r="F12" i="7"/>
  <c r="F11" i="7"/>
  <c r="F10" i="7"/>
  <c r="F9" i="7"/>
  <c r="O8" i="7"/>
  <c r="O6" i="7"/>
  <c r="F6" i="7"/>
  <c r="F3" i="7"/>
  <c r="O28" i="6"/>
  <c r="O29" i="6"/>
  <c r="I46" i="7" l="1"/>
  <c r="O46" i="7" s="1"/>
  <c r="I43" i="7"/>
  <c r="O43" i="7" s="1"/>
  <c r="O48" i="7"/>
  <c r="J48" i="7"/>
  <c r="H47" i="7"/>
  <c r="O47" i="7" s="1"/>
  <c r="O19" i="7"/>
  <c r="O21" i="7"/>
  <c r="O12" i="7"/>
  <c r="O11" i="7"/>
  <c r="O9" i="7"/>
  <c r="F65" i="7"/>
  <c r="F24" i="7"/>
  <c r="N33" i="7"/>
  <c r="O33" i="7" s="1"/>
  <c r="O27" i="7"/>
  <c r="O17" i="7"/>
  <c r="I24" i="7"/>
  <c r="O24" i="7" s="1"/>
  <c r="L65" i="7"/>
  <c r="O45" i="7"/>
  <c r="O42" i="7"/>
  <c r="J65" i="7"/>
  <c r="I65" i="7"/>
  <c r="O40" i="7"/>
  <c r="O10" i="7"/>
  <c r="I3" i="7"/>
  <c r="O3" i="7" s="1"/>
  <c r="H65" i="7" l="1"/>
  <c r="O65" i="7"/>
  <c r="O49" i="6" l="1"/>
  <c r="O51" i="6"/>
  <c r="O58" i="6"/>
  <c r="O59" i="6"/>
  <c r="O60" i="6"/>
  <c r="O61" i="6"/>
  <c r="O62" i="6"/>
  <c r="O63" i="6"/>
  <c r="O13" i="6"/>
  <c r="O14" i="6"/>
  <c r="O20" i="6"/>
  <c r="E65" i="6"/>
  <c r="F64" i="6"/>
  <c r="I64" i="6" s="1"/>
  <c r="F63" i="6"/>
  <c r="I63" i="6" s="1"/>
  <c r="J63" i="2" s="1"/>
  <c r="F62" i="6"/>
  <c r="J62" i="6" s="1"/>
  <c r="K62" i="2" s="1"/>
  <c r="F61" i="6"/>
  <c r="F60" i="6"/>
  <c r="F59" i="6"/>
  <c r="F57" i="6"/>
  <c r="I57" i="6" s="1"/>
  <c r="J57" i="2" s="1"/>
  <c r="F56" i="6"/>
  <c r="I56" i="6" s="1"/>
  <c r="J56" i="2" s="1"/>
  <c r="F55" i="6"/>
  <c r="J55" i="6" s="1"/>
  <c r="F53" i="6"/>
  <c r="I53" i="6" s="1"/>
  <c r="F52" i="6"/>
  <c r="L52" i="6" s="1"/>
  <c r="F51" i="6"/>
  <c r="F50" i="6"/>
  <c r="I50" i="6" s="1"/>
  <c r="F49" i="6"/>
  <c r="F48" i="6"/>
  <c r="J48" i="6" s="1"/>
  <c r="F47" i="6"/>
  <c r="H47" i="6" s="1"/>
  <c r="F46" i="6"/>
  <c r="I46" i="6" s="1"/>
  <c r="F45" i="6"/>
  <c r="L45" i="6" s="1"/>
  <c r="M45" i="2" s="1"/>
  <c r="F44" i="6"/>
  <c r="F43" i="6"/>
  <c r="I43" i="6" s="1"/>
  <c r="J43" i="2" s="1"/>
  <c r="F42" i="6"/>
  <c r="J42" i="6" s="1"/>
  <c r="K42" i="2" s="1"/>
  <c r="F41" i="6"/>
  <c r="F40" i="6"/>
  <c r="I40" i="6" s="1"/>
  <c r="J40" i="2" s="1"/>
  <c r="F39" i="6"/>
  <c r="E33" i="6"/>
  <c r="F32" i="6"/>
  <c r="N32" i="6" s="1"/>
  <c r="O32" i="2" s="1"/>
  <c r="F31" i="6"/>
  <c r="N31" i="6" s="1"/>
  <c r="O31" i="2" s="1"/>
  <c r="F30" i="6"/>
  <c r="N30" i="6" s="1"/>
  <c r="O30" i="2" s="1"/>
  <c r="F29" i="6"/>
  <c r="F28" i="6"/>
  <c r="F27" i="6"/>
  <c r="N27" i="6" s="1"/>
  <c r="O27" i="2" s="1"/>
  <c r="E24" i="6"/>
  <c r="F22" i="6"/>
  <c r="I22" i="6" s="1"/>
  <c r="J22" i="2" s="1"/>
  <c r="F21" i="6"/>
  <c r="I21" i="6" s="1"/>
  <c r="J21" i="2" s="1"/>
  <c r="F20" i="6"/>
  <c r="F19" i="6"/>
  <c r="I19" i="6" s="1"/>
  <c r="F18" i="6"/>
  <c r="I18" i="6" s="1"/>
  <c r="J18" i="2" s="1"/>
  <c r="M24" i="6"/>
  <c r="F17" i="6"/>
  <c r="I17" i="6" s="1"/>
  <c r="J17" i="2" s="1"/>
  <c r="F14" i="6"/>
  <c r="F13" i="6"/>
  <c r="F12" i="6"/>
  <c r="I12" i="6" s="1"/>
  <c r="J12" i="2" s="1"/>
  <c r="F11" i="6"/>
  <c r="I11" i="6" s="1"/>
  <c r="J11" i="2" s="1"/>
  <c r="F10" i="6"/>
  <c r="I10" i="6" s="1"/>
  <c r="J10" i="2" s="1"/>
  <c r="F9" i="6"/>
  <c r="I9" i="6" s="1"/>
  <c r="J9" i="2" s="1"/>
  <c r="F6" i="6"/>
  <c r="F3" i="6"/>
  <c r="I3" i="6" s="1"/>
  <c r="J3" i="2" s="1"/>
  <c r="O57" i="6" l="1"/>
  <c r="O64" i="6"/>
  <c r="J64" i="2"/>
  <c r="O56" i="6"/>
  <c r="O55" i="6"/>
  <c r="K55" i="2"/>
  <c r="O50" i="6"/>
  <c r="J50" i="2"/>
  <c r="O19" i="6"/>
  <c r="J19" i="2"/>
  <c r="P19" i="2" s="1"/>
  <c r="O53" i="6"/>
  <c r="J53" i="2"/>
  <c r="O52" i="6"/>
  <c r="M52" i="2"/>
  <c r="O48" i="6"/>
  <c r="K48" i="2"/>
  <c r="O46" i="6"/>
  <c r="J46" i="2"/>
  <c r="O47" i="6"/>
  <c r="I47" i="2"/>
  <c r="O9" i="6"/>
  <c r="O44" i="6"/>
  <c r="K33" i="6"/>
  <c r="K65" i="6"/>
  <c r="G24" i="6"/>
  <c r="I65" i="6"/>
  <c r="I24" i="6"/>
  <c r="J24" i="6"/>
  <c r="O32" i="6"/>
  <c r="L24" i="6"/>
  <c r="M33" i="6"/>
  <c r="F24" i="6"/>
  <c r="O18" i="6"/>
  <c r="O36" i="6"/>
  <c r="J65" i="6"/>
  <c r="O42" i="6"/>
  <c r="O12" i="6"/>
  <c r="N65" i="6"/>
  <c r="H24" i="6"/>
  <c r="O21" i="6"/>
  <c r="M65" i="6"/>
  <c r="O67" i="6"/>
  <c r="O11" i="6"/>
  <c r="F33" i="6"/>
  <c r="O41" i="6"/>
  <c r="O3" i="6"/>
  <c r="O22" i="6"/>
  <c r="O27" i="6"/>
  <c r="O45" i="6"/>
  <c r="K24" i="6"/>
  <c r="H33" i="6"/>
  <c r="O6" i="6"/>
  <c r="O10" i="6"/>
  <c r="O23" i="6"/>
  <c r="I33" i="6"/>
  <c r="O40" i="6"/>
  <c r="O30" i="6"/>
  <c r="N24" i="6"/>
  <c r="J33" i="6"/>
  <c r="O39" i="6"/>
  <c r="L65" i="6"/>
  <c r="O17" i="6"/>
  <c r="L33" i="6"/>
  <c r="O31" i="6"/>
  <c r="H65" i="6"/>
  <c r="O43" i="6"/>
  <c r="N33" i="6"/>
  <c r="F65" i="6"/>
  <c r="G65" i="6"/>
  <c r="G33" i="6"/>
  <c r="G61" i="2"/>
  <c r="G60" i="2"/>
  <c r="G59" i="2"/>
  <c r="G51" i="2"/>
  <c r="G49" i="2"/>
  <c r="G29" i="2"/>
  <c r="G28" i="2"/>
  <c r="G14" i="2"/>
  <c r="G13" i="2"/>
  <c r="G20" i="2"/>
  <c r="G40" i="2"/>
  <c r="G41" i="2"/>
  <c r="G42" i="2"/>
  <c r="G43" i="2"/>
  <c r="G44" i="2"/>
  <c r="G45" i="2"/>
  <c r="G46" i="2"/>
  <c r="G47" i="2"/>
  <c r="G48" i="2"/>
  <c r="G50" i="2"/>
  <c r="G52" i="2"/>
  <c r="G53" i="2"/>
  <c r="G55" i="2"/>
  <c r="G56" i="2"/>
  <c r="G57" i="2"/>
  <c r="G62" i="2"/>
  <c r="G63" i="2"/>
  <c r="G64" i="2"/>
  <c r="G39" i="2"/>
  <c r="G30" i="2"/>
  <c r="G31" i="2"/>
  <c r="G32" i="2"/>
  <c r="G18" i="2"/>
  <c r="G19" i="2"/>
  <c r="G21" i="2"/>
  <c r="G22" i="2"/>
  <c r="O24" i="6" l="1"/>
  <c r="O65" i="6"/>
  <c r="O33" i="6"/>
  <c r="G27" i="2" l="1"/>
  <c r="F24" i="2" l="1"/>
  <c r="F33" i="2"/>
  <c r="F65" i="2"/>
  <c r="G17" i="2" l="1"/>
  <c r="G10" i="2"/>
  <c r="G11" i="2"/>
  <c r="G12" i="2"/>
  <c r="G9" i="2"/>
  <c r="P30" i="2" l="1"/>
  <c r="I65" i="2"/>
  <c r="J65" i="2"/>
  <c r="K65" i="2"/>
  <c r="L65" i="2"/>
  <c r="M65" i="2"/>
  <c r="N65" i="2"/>
  <c r="O65" i="2"/>
  <c r="P8" i="2"/>
  <c r="I33" i="2"/>
  <c r="J33" i="2"/>
  <c r="K33" i="2"/>
  <c r="L33" i="2"/>
  <c r="M33" i="2"/>
  <c r="N33" i="2"/>
  <c r="E33" i="2"/>
  <c r="I24" i="2"/>
  <c r="K24" i="2"/>
  <c r="L24" i="2"/>
  <c r="M24" i="2"/>
  <c r="N24" i="2"/>
  <c r="O24" i="2"/>
  <c r="E24" i="2"/>
  <c r="P67" i="2" l="1"/>
  <c r="E65" i="2"/>
  <c r="P9" i="2"/>
  <c r="P44" i="2"/>
  <c r="P41" i="2"/>
  <c r="P39" i="2"/>
  <c r="P36" i="2"/>
  <c r="P23" i="2"/>
  <c r="P21" i="2"/>
  <c r="P6" i="2"/>
  <c r="G6" i="2"/>
  <c r="G3" i="2"/>
  <c r="P3" i="2" l="1"/>
  <c r="P64" i="2"/>
  <c r="P58" i="2"/>
  <c r="P40" i="2"/>
  <c r="P56" i="2"/>
  <c r="P50" i="2"/>
  <c r="P10" i="2"/>
  <c r="P11" i="2"/>
  <c r="P12" i="2"/>
  <c r="G24" i="2"/>
  <c r="P62" i="2"/>
  <c r="P63" i="2"/>
  <c r="P46" i="2"/>
  <c r="P48" i="2"/>
  <c r="P18" i="2"/>
  <c r="G65" i="2"/>
  <c r="P52" i="2"/>
  <c r="P32" i="2"/>
  <c r="P22" i="2"/>
  <c r="P53" i="2"/>
  <c r="P55" i="2"/>
  <c r="G33" i="2"/>
  <c r="P57" i="2"/>
  <c r="P42" i="2"/>
  <c r="P47" i="2"/>
  <c r="P27" i="2"/>
  <c r="P43" i="2"/>
  <c r="P45" i="2"/>
  <c r="J24" i="2" l="1"/>
  <c r="P24" i="2" s="1"/>
  <c r="P17" i="2"/>
  <c r="O33" i="2"/>
  <c r="P33" i="2" s="1"/>
  <c r="P31" i="2"/>
  <c r="P65" i="2"/>
  <c r="O14" i="7"/>
  <c r="J14" i="2"/>
  <c r="P14" i="2" s="1"/>
</calcChain>
</file>

<file path=xl/sharedStrings.xml><?xml version="1.0" encoding="utf-8"?>
<sst xmlns="http://schemas.openxmlformats.org/spreadsheetml/2006/main" count="918" uniqueCount="111">
  <si>
    <t>EOU</t>
  </si>
  <si>
    <t>OIT</t>
  </si>
  <si>
    <t>OSU</t>
  </si>
  <si>
    <t>PSU</t>
  </si>
  <si>
    <t>SOU</t>
  </si>
  <si>
    <t>UO</t>
  </si>
  <si>
    <t>WOU</t>
  </si>
  <si>
    <t>OHSU</t>
  </si>
  <si>
    <t>Outdoor School Education Fund</t>
  </si>
  <si>
    <t xml:space="preserve">Outdoor Schools Program Funded w/ Lottery </t>
  </si>
  <si>
    <t xml:space="preserve">Sports Lottery </t>
  </si>
  <si>
    <t xml:space="preserve">Statewide Public Services </t>
  </si>
  <si>
    <t xml:space="preserve">Ag. Experiment Station (Includes building maintenance) </t>
  </si>
  <si>
    <t>OSU Extension Service</t>
  </si>
  <si>
    <t>OSU Forest Research</t>
  </si>
  <si>
    <t>OSU Berry Research</t>
  </si>
  <si>
    <t>OSU Wine Research (One-time distribution)</t>
  </si>
  <si>
    <t>Subtotal</t>
  </si>
  <si>
    <t xml:space="preserve">OHSU </t>
  </si>
  <si>
    <t>OHSU Child Development &amp; Rehabiltation Center (CDRC)</t>
  </si>
  <si>
    <t>OHSU Oregon Poison Center</t>
  </si>
  <si>
    <t>Repayment of Energy Loans (SELP)</t>
  </si>
  <si>
    <t>SELP</t>
  </si>
  <si>
    <t>Public University Statewide Programs</t>
  </si>
  <si>
    <t>Engineering Technology Sustaining Funds</t>
  </si>
  <si>
    <t>TallWood Design Institute (OSU)</t>
  </si>
  <si>
    <t>Dispute Resolution (PSU &amp; UO)</t>
  </si>
  <si>
    <t>Oregon Solutions (PSU)</t>
  </si>
  <si>
    <t>OSU Fermentation  Science</t>
  </si>
  <si>
    <t>Signature Research (OSU, PSU, UO)</t>
  </si>
  <si>
    <t>Labor Education Research Center (UO)</t>
  </si>
  <si>
    <t>OSU Ocean Vessels Research</t>
  </si>
  <si>
    <t>Oregon Renewable Energy Center (OIT)</t>
  </si>
  <si>
    <t>Population Research Center (PSU)</t>
  </si>
  <si>
    <t>Institute for Natural Resources (OSU)</t>
  </si>
  <si>
    <t>Clinical Legal Education (UO)</t>
  </si>
  <si>
    <t>Oregon Climate Change Research Institute (OSU)</t>
  </si>
  <si>
    <t>Willlamette Falls Locks Commission (PSU)</t>
  </si>
  <si>
    <t>Agricultural Channel Habitat Complexity Study (OSU)</t>
  </si>
  <si>
    <t>Vet Diagnostic Lab (OSU)</t>
  </si>
  <si>
    <t>OIT Applied Computing and Clinical Lab (One-time)</t>
  </si>
  <si>
    <t>PSU Center for Women's Leadership</t>
  </si>
  <si>
    <t>OSU Wind Energy Study</t>
  </si>
  <si>
    <t>Molluscan Broodstock Program (OSU)</t>
  </si>
  <si>
    <t>Cooperative Institute for Marine Resources Studies (OSU)</t>
  </si>
  <si>
    <t>Ocean Acidification (OSU)</t>
  </si>
  <si>
    <t>Clark Meat Science Center Upgrades (OSU)</t>
  </si>
  <si>
    <t>Wildfire Risk Map (OSU)</t>
  </si>
  <si>
    <t>Public University Support Fund (PUSF)</t>
  </si>
  <si>
    <t>Biennial Appropriation</t>
  </si>
  <si>
    <t>Notes</t>
  </si>
  <si>
    <t xml:space="preserve">Notes </t>
  </si>
  <si>
    <t>Bill</t>
  </si>
  <si>
    <t>SB 5528</t>
  </si>
  <si>
    <t>SB 5528/HB 5006</t>
  </si>
  <si>
    <t>Sb 5528/HB 5006</t>
  </si>
  <si>
    <t>HB 3114</t>
  </si>
  <si>
    <t>HB 2785</t>
  </si>
  <si>
    <t>SB 762</t>
  </si>
  <si>
    <t>HB 5006</t>
  </si>
  <si>
    <t xml:space="preserve">Less than allotment schedule, used actual amounts owed on loans. </t>
  </si>
  <si>
    <t xml:space="preserve">Formula driven </t>
  </si>
  <si>
    <t>36% of FY22, split 47.5% OSU, 47.5% UO, 5% PSU (OAR 715-013-0064)</t>
  </si>
  <si>
    <t>36% of FY22, split 35% PSU, 65% UO (OAR 715-013-0066)</t>
  </si>
  <si>
    <t>PCA</t>
  </si>
  <si>
    <t>Contract #</t>
  </si>
  <si>
    <t>HB 2835</t>
  </si>
  <si>
    <t>OHSU Education and General</t>
  </si>
  <si>
    <t>OHSU Children's Integrated Health Database</t>
  </si>
  <si>
    <t>21-056</t>
  </si>
  <si>
    <t>Benefits Navigator Positions</t>
  </si>
  <si>
    <t xml:space="preserve">FY23 Total </t>
  </si>
  <si>
    <t>Distributed in FY22</t>
  </si>
  <si>
    <t>50% of biennial total in FY23, 25% per quarter.</t>
  </si>
  <si>
    <t xml:space="preserve">One time distribution, front loaded in the first quarter of FY22.  </t>
  </si>
  <si>
    <t>OSU Extension 2021 Special Session</t>
  </si>
  <si>
    <t>SB 5561</t>
  </si>
  <si>
    <t>OSU Bee Project</t>
  </si>
  <si>
    <t>HB 5202</t>
  </si>
  <si>
    <t>OHSU 30x30</t>
  </si>
  <si>
    <t>OHSU Statewide Behavioral Health Database</t>
  </si>
  <si>
    <t>HB5202</t>
  </si>
  <si>
    <t>Environmental Justice Mapping Tool (PSU Pop Research)</t>
  </si>
  <si>
    <t>HB 4007</t>
  </si>
  <si>
    <t>Environmental Justice Mapping Tool (OSU Inst for NR)</t>
  </si>
  <si>
    <t>Oregon Child Abuse Prevalence Study (UO)</t>
  </si>
  <si>
    <t>Center for Career Development in Childcare (PSU)</t>
  </si>
  <si>
    <t>Research Vessel Pacific Storm (OSU)</t>
  </si>
  <si>
    <t>Visual and performing scholarship (EOU)</t>
  </si>
  <si>
    <t>Agricultural Research Center modernization (OSU)</t>
  </si>
  <si>
    <t>Details in SSCM workbook</t>
  </si>
  <si>
    <t xml:space="preserve">"Catch up" FY22 in Q5, then distribute as scheduled </t>
  </si>
  <si>
    <t>Distribute all in Q5</t>
  </si>
  <si>
    <t xml:space="preserve">Waiting on new contract </t>
  </si>
  <si>
    <t>Will update after fall true-up; 24% of FY23 total</t>
  </si>
  <si>
    <t>24% of FY23, split 35% PSU, 65% UO (OAR 715-013-0066)</t>
  </si>
  <si>
    <t>24% of FY23, split 47.5% OSU, 47.5% UO, 5% PSU (OAR 715-013-0064)</t>
  </si>
  <si>
    <t xml:space="preserve">FY23 total is 51% of biennial total, with the exception of OHSU and Lottery funds, in which case it is 50%. </t>
  </si>
  <si>
    <t>36% of FY23, split 35% PSU, 65% UO (OAR 715-013-0066)</t>
  </si>
  <si>
    <t>36% of FY23, split 47.5% OSU, 47.5% UO, 5% PSU (OAR 715-013-0064)</t>
  </si>
  <si>
    <t>16% of FY23, split 35% PSU, 65% UO (OAR 715-013-0066)</t>
  </si>
  <si>
    <t>16% of FY23, split 47.5% OSU, 47.5% UO, 5% PSU (OAR 715-013-0064)</t>
  </si>
  <si>
    <t>Details in SSCM workbook (may 5, 2022/scenario YY)-36% of FY23 total</t>
  </si>
  <si>
    <t>Oregon Climate Change Research Institute (OSU) 2021 Special Session</t>
  </si>
  <si>
    <t>5Min Q5, 15M in Q6, remainder on level 3 agreement</t>
  </si>
  <si>
    <t>Mistake made in Q5, full distribution in Q6</t>
  </si>
  <si>
    <t>Distribute all Q7</t>
  </si>
  <si>
    <t>24% of FY23 total</t>
  </si>
  <si>
    <t>16% of FY23 total</t>
  </si>
  <si>
    <t>Contract signed- distribute Q7</t>
  </si>
  <si>
    <t>5M Q5, 15M in Q6, remainder on level 3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</si>
</sst>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7" xfId="0" applyFill="1" applyBorder="1"/>
    <xf numFmtId="164" fontId="2" fillId="0" borderId="5" xfId="1" applyNumberFormat="1" applyFont="1" applyFill="1" applyBorder="1"/>
    <xf numFmtId="164" fontId="0" fillId="0" borderId="0" xfId="1" applyNumberFormat="1" applyFont="1" applyFill="1" applyBorder="1"/>
    <xf numFmtId="0" fontId="0" fillId="0" borderId="1" xfId="0" applyFill="1" applyBorder="1"/>
    <xf numFmtId="0" fontId="0" fillId="0" borderId="2" xfId="0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0" fillId="0" borderId="2" xfId="1" applyNumberFormat="1" applyFont="1" applyFill="1" applyBorder="1"/>
    <xf numFmtId="0" fontId="3" fillId="0" borderId="3" xfId="0" applyFont="1" applyFill="1" applyBorder="1"/>
    <xf numFmtId="0" fontId="0" fillId="0" borderId="4" xfId="0" applyFill="1" applyBorder="1"/>
    <xf numFmtId="0" fontId="0" fillId="0" borderId="5" xfId="0" applyFill="1" applyBorder="1"/>
    <xf numFmtId="164" fontId="0" fillId="0" borderId="5" xfId="1" applyNumberFormat="1" applyFont="1" applyFill="1" applyBorder="1"/>
    <xf numFmtId="0" fontId="3" fillId="0" borderId="6" xfId="0" applyFont="1" applyFill="1" applyBorder="1"/>
    <xf numFmtId="0" fontId="0" fillId="0" borderId="0" xfId="0" applyFill="1" applyBorder="1"/>
    <xf numFmtId="164" fontId="2" fillId="0" borderId="0" xfId="1" applyNumberFormat="1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43" fontId="0" fillId="0" borderId="2" xfId="1" applyFont="1" applyFill="1" applyBorder="1"/>
    <xf numFmtId="0" fontId="0" fillId="0" borderId="9" xfId="0" applyFill="1" applyBorder="1"/>
    <xf numFmtId="0" fontId="0" fillId="0" borderId="10" xfId="0" applyFill="1" applyBorder="1"/>
    <xf numFmtId="0" fontId="2" fillId="0" borderId="10" xfId="0" applyFont="1" applyFill="1" applyBorder="1"/>
    <xf numFmtId="164" fontId="1" fillId="0" borderId="10" xfId="1" applyNumberFormat="1" applyFont="1" applyFill="1" applyBorder="1"/>
    <xf numFmtId="164" fontId="0" fillId="0" borderId="10" xfId="1" applyNumberFormat="1" applyFont="1" applyFill="1" applyBorder="1"/>
    <xf numFmtId="164" fontId="2" fillId="0" borderId="10" xfId="1" applyNumberFormat="1" applyFont="1" applyFill="1" applyBorder="1"/>
    <xf numFmtId="0" fontId="3" fillId="0" borderId="11" xfId="0" applyFont="1" applyFill="1" applyBorder="1"/>
    <xf numFmtId="0" fontId="2" fillId="0" borderId="0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Fill="1"/>
    <xf numFmtId="0" fontId="0" fillId="0" borderId="7" xfId="0" applyBorder="1"/>
    <xf numFmtId="43" fontId="0" fillId="0" borderId="0" xfId="1" applyNumberFormat="1" applyFont="1" applyFill="1" applyBorder="1"/>
    <xf numFmtId="0" fontId="3" fillId="0" borderId="0" xfId="0" applyFont="1" applyFill="1"/>
    <xf numFmtId="0" fontId="2" fillId="0" borderId="0" xfId="0" applyFont="1" applyFill="1"/>
    <xf numFmtId="0" fontId="2" fillId="2" borderId="10" xfId="0" applyFont="1" applyFill="1" applyBorder="1"/>
    <xf numFmtId="164" fontId="1" fillId="2" borderId="10" xfId="1" applyNumberFormat="1" applyFont="1" applyFill="1" applyBorder="1"/>
    <xf numFmtId="164" fontId="0" fillId="2" borderId="10" xfId="1" applyNumberFormat="1" applyFont="1" applyFill="1" applyBorder="1"/>
    <xf numFmtId="164" fontId="2" fillId="2" borderId="10" xfId="1" applyNumberFormat="1" applyFont="1" applyFill="1" applyBorder="1"/>
    <xf numFmtId="0" fontId="3" fillId="2" borderId="11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164" fontId="2" fillId="2" borderId="0" xfId="1" applyNumberFormat="1" applyFont="1" applyFill="1" applyBorder="1"/>
    <xf numFmtId="0" fontId="3" fillId="2" borderId="8" xfId="0" applyFont="1" applyFill="1" applyBorder="1"/>
    <xf numFmtId="0" fontId="0" fillId="0" borderId="0" xfId="0" applyFont="1" applyFill="1" applyAlignment="1">
      <alignment horizontal="left"/>
    </xf>
    <xf numFmtId="164" fontId="0" fillId="0" borderId="0" xfId="1" applyNumberFormat="1" applyFont="1" applyFill="1"/>
    <xf numFmtId="0" fontId="0" fillId="3" borderId="0" xfId="0" applyFill="1" applyBorder="1"/>
    <xf numFmtId="0" fontId="0" fillId="4" borderId="0" xfId="0" applyFill="1" applyBorder="1"/>
    <xf numFmtId="0" fontId="0" fillId="4" borderId="7" xfId="0" applyFill="1" applyBorder="1"/>
    <xf numFmtId="164" fontId="0" fillId="4" borderId="0" xfId="1" applyNumberFormat="1" applyFont="1" applyFill="1" applyBorder="1"/>
    <xf numFmtId="164" fontId="2" fillId="4" borderId="0" xfId="1" applyNumberFormat="1" applyFont="1" applyFill="1" applyBorder="1"/>
    <xf numFmtId="0" fontId="3" fillId="4" borderId="8" xfId="0" applyFont="1" applyFill="1" applyBorder="1"/>
    <xf numFmtId="0" fontId="0" fillId="4" borderId="0" xfId="0" applyFill="1"/>
    <xf numFmtId="0" fontId="3" fillId="0" borderId="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zoomScale="90" zoomScaleNormal="90" workbookViewId="0">
      <pane ySplit="1" topLeftCell="A2" activePane="bottomLeft" state="frozen"/>
      <selection pane="bottomLeft" activeCell="Q31" sqref="Q31"/>
    </sheetView>
  </sheetViews>
  <sheetFormatPr defaultRowHeight="14.4" x14ac:dyDescent="0.3"/>
  <cols>
    <col min="2" max="3" width="9" customWidth="1"/>
    <col min="4" max="4" width="48.6640625" style="34" customWidth="1"/>
    <col min="5" max="6" width="22.88671875" customWidth="1"/>
    <col min="7" max="7" width="15.109375" style="34" customWidth="1"/>
    <col min="8" max="8" width="12.33203125" customWidth="1"/>
    <col min="9" max="9" width="15.33203125" customWidth="1"/>
    <col min="10" max="10" width="15.88671875" customWidth="1"/>
    <col min="11" max="11" width="15.33203125" customWidth="1"/>
    <col min="12" max="12" width="14.33203125" customWidth="1"/>
    <col min="13" max="14" width="15.33203125" customWidth="1"/>
    <col min="15" max="15" width="12.33203125" customWidth="1"/>
    <col min="16" max="16" width="15.33203125" style="1" bestFit="1" customWidth="1"/>
    <col min="17" max="17" width="50" style="37" customWidth="1"/>
  </cols>
  <sheetData>
    <row r="1" spans="1:18" s="1" customFormat="1" x14ac:dyDescent="0.3">
      <c r="A1" s="1" t="s">
        <v>64</v>
      </c>
      <c r="B1" s="1" t="s">
        <v>52</v>
      </c>
      <c r="C1" s="1" t="s">
        <v>65</v>
      </c>
      <c r="D1" s="31"/>
      <c r="E1" s="3" t="s">
        <v>49</v>
      </c>
      <c r="F1" s="3" t="s">
        <v>72</v>
      </c>
      <c r="G1" s="31" t="s">
        <v>71</v>
      </c>
      <c r="H1" s="3" t="s">
        <v>0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17</v>
      </c>
      <c r="Q1" s="19" t="s">
        <v>51</v>
      </c>
      <c r="R1" s="3"/>
    </row>
    <row r="2" spans="1:18" x14ac:dyDescent="0.3">
      <c r="A2" s="7"/>
      <c r="B2" s="8"/>
      <c r="C2" s="8"/>
      <c r="D2" s="9" t="s">
        <v>8</v>
      </c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0">
        <v>0</v>
      </c>
      <c r="Q2" s="12"/>
      <c r="R2" s="2"/>
    </row>
    <row r="3" spans="1:18" x14ac:dyDescent="0.3">
      <c r="A3" s="13">
        <v>42003</v>
      </c>
      <c r="B3" s="14" t="s">
        <v>53</v>
      </c>
      <c r="C3" s="14" t="s">
        <v>69</v>
      </c>
      <c r="D3" s="14" t="s">
        <v>9</v>
      </c>
      <c r="E3" s="15">
        <v>49418728</v>
      </c>
      <c r="F3" s="15">
        <v>24709364</v>
      </c>
      <c r="G3" s="15">
        <f>E3*50%</f>
        <v>24709364</v>
      </c>
      <c r="H3" s="15">
        <f>'Q5'!G3+'Q6'!G3+'Q7'!G3+'Q8'!G3</f>
        <v>0</v>
      </c>
      <c r="I3" s="15">
        <f>'Q5'!H3+'Q6'!H3+'Q7'!H3+'Q8'!H3</f>
        <v>0</v>
      </c>
      <c r="J3" s="15">
        <f>'Q5'!I3+'Q6'!I3+'Q7'!I3+'Q8'!I3</f>
        <v>24709364</v>
      </c>
      <c r="K3" s="15">
        <f>'Q5'!J3+'Q6'!J3+'Q7'!J3+'Q8'!J3</f>
        <v>0</v>
      </c>
      <c r="L3" s="15">
        <f>'Q5'!K3+'Q6'!K3+'Q7'!K3+'Q8'!K3</f>
        <v>0</v>
      </c>
      <c r="M3" s="15">
        <f>'Q5'!L3+'Q6'!L3+'Q7'!L3+'Q8'!L3</f>
        <v>0</v>
      </c>
      <c r="N3" s="15">
        <f>'Q5'!M3+'Q6'!M3+'Q7'!M3+'Q8'!M3</f>
        <v>0</v>
      </c>
      <c r="O3" s="15">
        <f>'Q5'!N3+'Q6'!N3+'Q7'!N3+'Q8'!N3</f>
        <v>0</v>
      </c>
      <c r="P3" s="5">
        <f>SUM(H3:O3)</f>
        <v>24709364</v>
      </c>
      <c r="Q3" s="16" t="s">
        <v>73</v>
      </c>
      <c r="R3" s="2"/>
    </row>
    <row r="4" spans="1:18" x14ac:dyDescent="0.3">
      <c r="A4" s="17"/>
      <c r="B4" s="17"/>
      <c r="C4" s="17"/>
      <c r="D4" s="1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8"/>
      <c r="Q4" s="19"/>
      <c r="R4" s="2"/>
    </row>
    <row r="5" spans="1:18" x14ac:dyDescent="0.3">
      <c r="A5" s="7"/>
      <c r="B5" s="8"/>
      <c r="C5" s="8"/>
      <c r="D5" s="9" t="s">
        <v>10</v>
      </c>
      <c r="E5" s="10"/>
      <c r="F5" s="10"/>
      <c r="G5" s="11"/>
      <c r="H5" s="11">
        <f>'Q5'!G5+'Q6'!G5+'Q7'!G5+'Q8'!G5</f>
        <v>0</v>
      </c>
      <c r="I5" s="11">
        <f>'Q5'!H5+'Q6'!H5+'Q7'!H5+'Q8'!H5</f>
        <v>0</v>
      </c>
      <c r="J5" s="11">
        <f>'Q5'!I5+'Q6'!I5+'Q7'!I5+'Q8'!I5</f>
        <v>0</v>
      </c>
      <c r="K5" s="11">
        <f>'Q5'!J5+'Q6'!J5+'Q7'!J5+'Q8'!J5</f>
        <v>0</v>
      </c>
      <c r="L5" s="11">
        <f>'Q5'!K5+'Q6'!K5+'Q7'!K5+'Q8'!K5</f>
        <v>0</v>
      </c>
      <c r="M5" s="11">
        <f>'Q5'!L5+'Q6'!L5+'Q7'!L5+'Q8'!L5</f>
        <v>0</v>
      </c>
      <c r="N5" s="11">
        <f>'Q5'!M5+'Q6'!M5+'Q7'!M5+'Q8'!M5</f>
        <v>0</v>
      </c>
      <c r="O5" s="11">
        <f>'Q5'!N5+'Q6'!N5+'Q7'!N5+'Q8'!N5</f>
        <v>0</v>
      </c>
      <c r="P5" s="10">
        <v>0</v>
      </c>
      <c r="Q5" s="12"/>
      <c r="R5" s="2"/>
    </row>
    <row r="6" spans="1:18" x14ac:dyDescent="0.3">
      <c r="A6" s="13">
        <v>42001</v>
      </c>
      <c r="B6" s="14" t="s">
        <v>53</v>
      </c>
      <c r="C6" s="14" t="s">
        <v>69</v>
      </c>
      <c r="D6" s="14" t="s">
        <v>10</v>
      </c>
      <c r="E6" s="15">
        <v>16514607</v>
      </c>
      <c r="F6" s="15">
        <v>8257304</v>
      </c>
      <c r="G6" s="15">
        <f>E6*50%</f>
        <v>8257303.5</v>
      </c>
      <c r="H6" s="15">
        <f>'Q5'!G6+'Q6'!G6+'Q7'!G6+'Q8'!G6</f>
        <v>1429272</v>
      </c>
      <c r="I6" s="15">
        <f>'Q5'!H6+'Q6'!H6+'Q7'!H6+'Q8'!H6</f>
        <v>1429272</v>
      </c>
      <c r="J6" s="15">
        <f>'Q5'!I6+'Q6'!I6+'Q7'!I6+'Q8'!I6</f>
        <v>603200</v>
      </c>
      <c r="K6" s="15">
        <f>'Q5'!J6+'Q6'!J6+'Q7'!J6+'Q8'!J6</f>
        <v>1333816</v>
      </c>
      <c r="L6" s="15">
        <f>'Q5'!K6+'Q6'!K6+'Q7'!K6+'Q8'!K6</f>
        <v>1429272</v>
      </c>
      <c r="M6" s="15">
        <f>'Q5'!L6+'Q6'!L6+'Q7'!L6+'Q8'!L6</f>
        <v>603200</v>
      </c>
      <c r="N6" s="15">
        <f>'Q5'!M6+'Q6'!M6+'Q7'!M6+'Q8'!M6</f>
        <v>1429272</v>
      </c>
      <c r="O6" s="15">
        <f>'Q5'!N6+'Q6'!N6+'Q7'!N6+'Q8'!N6</f>
        <v>0</v>
      </c>
      <c r="P6" s="5">
        <f t="shared" ref="P6:P67" si="0">SUM(H6:O6)</f>
        <v>8257304</v>
      </c>
      <c r="Q6" s="16" t="s">
        <v>73</v>
      </c>
      <c r="R6" s="2"/>
    </row>
    <row r="7" spans="1:18" x14ac:dyDescent="0.3">
      <c r="A7" s="17"/>
      <c r="B7" s="17"/>
      <c r="C7" s="17"/>
      <c r="D7" s="1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8"/>
      <c r="Q7" s="19"/>
      <c r="R7" s="2"/>
    </row>
    <row r="8" spans="1:18" x14ac:dyDescent="0.3">
      <c r="A8" s="7">
        <v>80508</v>
      </c>
      <c r="B8" s="8" t="s">
        <v>66</v>
      </c>
      <c r="C8" s="8" t="s">
        <v>69</v>
      </c>
      <c r="D8" s="8" t="s">
        <v>70</v>
      </c>
      <c r="E8" s="11">
        <v>1634150</v>
      </c>
      <c r="F8" s="11">
        <v>805000</v>
      </c>
      <c r="G8" s="11">
        <v>829150</v>
      </c>
      <c r="H8" s="11">
        <f>'Q5'!G8+'Q6'!G8+'Q7'!G8+'Q8'!G8</f>
        <v>118450</v>
      </c>
      <c r="I8" s="11">
        <f>'Q5'!H8+'Q6'!H8+'Q7'!H8+'Q8'!H8</f>
        <v>118450</v>
      </c>
      <c r="J8" s="11">
        <f>'Q5'!I8+'Q6'!I8+'Q7'!I8+'Q8'!I8</f>
        <v>118450</v>
      </c>
      <c r="K8" s="11">
        <f>'Q5'!J8+'Q6'!J8+'Q7'!J8+'Q8'!J8</f>
        <v>118450</v>
      </c>
      <c r="L8" s="11">
        <f>'Q5'!K8+'Q6'!K8+'Q7'!K8+'Q8'!K8</f>
        <v>118450</v>
      </c>
      <c r="M8" s="11">
        <f>'Q5'!L8+'Q6'!L8+'Q7'!L8+'Q8'!L8</f>
        <v>118450</v>
      </c>
      <c r="N8" s="11">
        <f>'Q5'!M8+'Q6'!M8+'Q7'!M8+'Q8'!M8</f>
        <v>118450</v>
      </c>
      <c r="O8" s="11">
        <f>'Q5'!N8+'Q6'!N8+'Q7'!N8+'Q8'!N8</f>
        <v>0</v>
      </c>
      <c r="P8" s="10">
        <f>SUM(H8:O8)</f>
        <v>829150</v>
      </c>
      <c r="Q8" s="12"/>
      <c r="R8" s="2"/>
    </row>
    <row r="9" spans="1:18" x14ac:dyDescent="0.3">
      <c r="A9" s="4">
        <v>84981</v>
      </c>
      <c r="B9" s="17" t="s">
        <v>56</v>
      </c>
      <c r="C9" s="17" t="s">
        <v>69</v>
      </c>
      <c r="D9" s="17" t="s">
        <v>44</v>
      </c>
      <c r="E9" s="6">
        <v>100000</v>
      </c>
      <c r="F9" s="6">
        <v>49000</v>
      </c>
      <c r="G9" s="6">
        <f>E9*51%</f>
        <v>51000</v>
      </c>
      <c r="H9" s="6">
        <f>'Q5'!G9+'Q6'!G9+'Q7'!G9+'Q8'!G9</f>
        <v>0</v>
      </c>
      <c r="I9" s="6">
        <f>'Q5'!H9+'Q6'!H9+'Q7'!H9+'Q8'!H9</f>
        <v>0</v>
      </c>
      <c r="J9" s="6">
        <f>'Q5'!I9+'Q6'!I9+'Q7'!I9+'Q8'!I9</f>
        <v>51000</v>
      </c>
      <c r="K9" s="6">
        <f>'Q5'!J9+'Q6'!J9+'Q7'!J9+'Q8'!J9</f>
        <v>0</v>
      </c>
      <c r="L9" s="6">
        <f>'Q5'!K9+'Q6'!K9+'Q7'!K9+'Q8'!K9</f>
        <v>0</v>
      </c>
      <c r="M9" s="6">
        <f>'Q5'!L9+'Q6'!L9+'Q7'!L9+'Q8'!L9</f>
        <v>0</v>
      </c>
      <c r="N9" s="6">
        <f>'Q5'!M9+'Q6'!M9+'Q7'!M9+'Q8'!M9</f>
        <v>0</v>
      </c>
      <c r="O9" s="6">
        <f>'Q5'!N9+'Q6'!N9+'Q7'!N9+'Q8'!N9</f>
        <v>0</v>
      </c>
      <c r="P9" s="18">
        <f>SUM(H9:O9)</f>
        <v>51000</v>
      </c>
      <c r="Q9" s="20"/>
      <c r="R9" s="2"/>
    </row>
    <row r="10" spans="1:18" x14ac:dyDescent="0.3">
      <c r="A10" s="4">
        <v>84981</v>
      </c>
      <c r="B10" s="17" t="s">
        <v>56</v>
      </c>
      <c r="C10" s="17" t="s">
        <v>69</v>
      </c>
      <c r="D10" s="17" t="s">
        <v>43</v>
      </c>
      <c r="E10" s="6">
        <v>170000</v>
      </c>
      <c r="F10" s="6">
        <v>83300</v>
      </c>
      <c r="G10" s="6">
        <f t="shared" ref="G10:G12" si="1">E10*51%</f>
        <v>86700</v>
      </c>
      <c r="H10" s="6">
        <f>'Q5'!G10+'Q6'!G10+'Q7'!G10+'Q8'!G10</f>
        <v>0</v>
      </c>
      <c r="I10" s="6">
        <f>'Q5'!H10+'Q6'!H10+'Q7'!H10+'Q8'!H10</f>
        <v>0</v>
      </c>
      <c r="J10" s="6">
        <f>'Q5'!I10+'Q6'!I10+'Q7'!I10+'Q8'!I10</f>
        <v>86700</v>
      </c>
      <c r="K10" s="6">
        <f>'Q5'!J10+'Q6'!J10+'Q7'!J10+'Q8'!J10</f>
        <v>0</v>
      </c>
      <c r="L10" s="6">
        <f>'Q5'!K10+'Q6'!K10+'Q7'!K10+'Q8'!K10</f>
        <v>0</v>
      </c>
      <c r="M10" s="6">
        <f>'Q5'!L10+'Q6'!L10+'Q7'!L10+'Q8'!L10</f>
        <v>0</v>
      </c>
      <c r="N10" s="6">
        <f>'Q5'!M10+'Q6'!M10+'Q7'!M10+'Q8'!M10</f>
        <v>0</v>
      </c>
      <c r="O10" s="6">
        <f>'Q5'!N10+'Q6'!N10+'Q7'!N10+'Q8'!N10</f>
        <v>0</v>
      </c>
      <c r="P10" s="18">
        <f>SUM(H10:O10)</f>
        <v>86700</v>
      </c>
      <c r="Q10" s="20"/>
      <c r="R10" s="2"/>
    </row>
    <row r="11" spans="1:18" x14ac:dyDescent="0.3">
      <c r="A11" s="4">
        <v>84981</v>
      </c>
      <c r="B11" s="17" t="s">
        <v>56</v>
      </c>
      <c r="C11" s="17" t="s">
        <v>69</v>
      </c>
      <c r="D11" s="17" t="s">
        <v>45</v>
      </c>
      <c r="E11" s="6">
        <v>100000</v>
      </c>
      <c r="F11" s="6">
        <v>49000</v>
      </c>
      <c r="G11" s="6">
        <f t="shared" si="1"/>
        <v>51000</v>
      </c>
      <c r="H11" s="6">
        <f>'Q5'!G11+'Q6'!G11+'Q7'!G11+'Q8'!G11</f>
        <v>0</v>
      </c>
      <c r="I11" s="6">
        <f>'Q5'!H11+'Q6'!H11+'Q7'!H11+'Q8'!H11</f>
        <v>0</v>
      </c>
      <c r="J11" s="6">
        <f>'Q5'!I11+'Q6'!I11+'Q7'!I11+'Q8'!I11</f>
        <v>51000</v>
      </c>
      <c r="K11" s="6">
        <f>'Q5'!J11+'Q6'!J11+'Q7'!J11+'Q8'!J11</f>
        <v>0</v>
      </c>
      <c r="L11" s="6">
        <f>'Q5'!K11+'Q6'!K11+'Q7'!K11+'Q8'!K11</f>
        <v>0</v>
      </c>
      <c r="M11" s="6">
        <f>'Q5'!L11+'Q6'!L11+'Q7'!L11+'Q8'!L11</f>
        <v>0</v>
      </c>
      <c r="N11" s="6">
        <f>'Q5'!M11+'Q6'!M11+'Q7'!M11+'Q8'!M11</f>
        <v>0</v>
      </c>
      <c r="O11" s="6">
        <f>'Q5'!N11+'Q6'!N11+'Q7'!N11+'Q8'!N11</f>
        <v>0</v>
      </c>
      <c r="P11" s="18">
        <f>SUM(H11:O11)</f>
        <v>51000</v>
      </c>
      <c r="Q11" s="20"/>
      <c r="R11" s="2"/>
    </row>
    <row r="12" spans="1:18" x14ac:dyDescent="0.3">
      <c r="A12" s="4">
        <v>84981</v>
      </c>
      <c r="B12" s="17" t="s">
        <v>57</v>
      </c>
      <c r="C12" s="17" t="s">
        <v>69</v>
      </c>
      <c r="D12" s="17" t="s">
        <v>46</v>
      </c>
      <c r="E12" s="6">
        <v>300000</v>
      </c>
      <c r="F12" s="6">
        <v>147000</v>
      </c>
      <c r="G12" s="6">
        <f t="shared" si="1"/>
        <v>153000</v>
      </c>
      <c r="H12" s="6">
        <f>'Q5'!G12+'Q6'!G12+'Q7'!G12+'Q8'!G12</f>
        <v>0</v>
      </c>
      <c r="I12" s="6">
        <f>'Q5'!H12+'Q6'!H12+'Q7'!H12+'Q8'!H12</f>
        <v>0</v>
      </c>
      <c r="J12" s="6">
        <f>'Q5'!I12+'Q6'!I12+'Q7'!I12+'Q8'!I12</f>
        <v>153000</v>
      </c>
      <c r="K12" s="6">
        <f>'Q5'!J12+'Q6'!J12+'Q7'!J12+'Q8'!J12</f>
        <v>0</v>
      </c>
      <c r="L12" s="6">
        <f>'Q5'!K12+'Q6'!K12+'Q7'!K12+'Q8'!K12</f>
        <v>0</v>
      </c>
      <c r="M12" s="6">
        <f>'Q5'!L12+'Q6'!L12+'Q7'!L12+'Q8'!L12</f>
        <v>0</v>
      </c>
      <c r="N12" s="6">
        <f>'Q5'!M12+'Q6'!M12+'Q7'!M12+'Q8'!M12</f>
        <v>0</v>
      </c>
      <c r="O12" s="6">
        <f>'Q5'!N12+'Q6'!N12+'Q7'!N12+'Q8'!N12</f>
        <v>0</v>
      </c>
      <c r="P12" s="18">
        <f>SUM(H12:O12)</f>
        <v>153000</v>
      </c>
      <c r="Q12" s="20"/>
      <c r="R12" s="2"/>
    </row>
    <row r="13" spans="1:18" x14ac:dyDescent="0.3">
      <c r="A13" s="35">
        <v>84987</v>
      </c>
      <c r="B13" s="2" t="s">
        <v>78</v>
      </c>
      <c r="C13" s="2" t="s">
        <v>69</v>
      </c>
      <c r="D13" s="17" t="s">
        <v>88</v>
      </c>
      <c r="E13" s="6">
        <v>1000000</v>
      </c>
      <c r="F13" s="6">
        <v>0</v>
      </c>
      <c r="G13" s="6">
        <f>E13</f>
        <v>1000000</v>
      </c>
      <c r="H13" s="6">
        <f>'Q5'!G13+'Q6'!G13+'Q7'!G13+'Q8'!G13</f>
        <v>1000000</v>
      </c>
      <c r="I13" s="6">
        <f>'Q5'!H13+'Q6'!H13+'Q7'!H13+'Q8'!H13</f>
        <v>0</v>
      </c>
      <c r="J13" s="6">
        <f>'Q5'!I13+'Q6'!I13+'Q7'!I13+'Q8'!I13</f>
        <v>0</v>
      </c>
      <c r="K13" s="6">
        <f>'Q5'!J13+'Q6'!J13+'Q7'!J13+'Q8'!J13</f>
        <v>0</v>
      </c>
      <c r="L13" s="6">
        <f>'Q5'!K13+'Q6'!K13+'Q7'!K13+'Q8'!K13</f>
        <v>0</v>
      </c>
      <c r="M13" s="6">
        <f>'Q5'!L13+'Q6'!L13+'Q7'!L13+'Q8'!L13</f>
        <v>0</v>
      </c>
      <c r="N13" s="6">
        <f>'Q5'!M13+'Q6'!M13+'Q7'!M13+'Q8'!M13</f>
        <v>0</v>
      </c>
      <c r="O13" s="6">
        <f>'Q5'!N13+'Q6'!N13+'Q7'!N13+'Q8'!N13</f>
        <v>0</v>
      </c>
      <c r="P13" s="18">
        <f t="shared" ref="P13:P14" si="2">SUM(H13:O13)</f>
        <v>1000000</v>
      </c>
      <c r="Q13" s="20" t="s">
        <v>91</v>
      </c>
      <c r="R13" s="2"/>
    </row>
    <row r="14" spans="1:18" x14ac:dyDescent="0.3">
      <c r="A14" s="32">
        <v>84988</v>
      </c>
      <c r="B14" s="33" t="s">
        <v>78</v>
      </c>
      <c r="C14" s="33" t="s">
        <v>69</v>
      </c>
      <c r="D14" s="14" t="s">
        <v>89</v>
      </c>
      <c r="E14" s="15">
        <v>250000</v>
      </c>
      <c r="F14" s="15">
        <v>0</v>
      </c>
      <c r="G14" s="15">
        <f>E14</f>
        <v>250000</v>
      </c>
      <c r="H14" s="15">
        <f>'Q5'!G14+'Q6'!G14+'Q7'!G14+'Q8'!G14</f>
        <v>0</v>
      </c>
      <c r="I14" s="15">
        <f>'Q5'!H14+'Q6'!H14+'Q7'!H14+'Q8'!H14</f>
        <v>0</v>
      </c>
      <c r="J14" s="15">
        <f>'Q5'!I14+'Q6'!I14+'Q7'!I14+'Q8'!I14</f>
        <v>250000</v>
      </c>
      <c r="K14" s="15">
        <f>'Q5'!J14+'Q6'!J14+'Q7'!J14+'Q8'!J14</f>
        <v>0</v>
      </c>
      <c r="L14" s="15">
        <f>'Q5'!K14+'Q6'!K14+'Q7'!K14+'Q8'!K14</f>
        <v>0</v>
      </c>
      <c r="M14" s="15">
        <f>'Q5'!L14+'Q6'!L14+'Q7'!L14+'Q8'!L14</f>
        <v>0</v>
      </c>
      <c r="N14" s="15">
        <f>'Q5'!M14+'Q6'!M14+'Q7'!M14+'Q8'!M14</f>
        <v>0</v>
      </c>
      <c r="O14" s="15">
        <f>'Q5'!N14+'Q6'!N14+'Q7'!N14+'Q8'!N14</f>
        <v>0</v>
      </c>
      <c r="P14" s="5">
        <f t="shared" si="2"/>
        <v>250000</v>
      </c>
      <c r="Q14" s="16" t="s">
        <v>91</v>
      </c>
      <c r="R14" s="2"/>
    </row>
    <row r="15" spans="1:18" x14ac:dyDescent="0.3">
      <c r="A15" s="17"/>
      <c r="B15" s="17"/>
      <c r="C15" s="17"/>
      <c r="D15" s="1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8"/>
      <c r="Q15" s="19"/>
      <c r="R15" s="2"/>
    </row>
    <row r="16" spans="1:18" x14ac:dyDescent="0.3">
      <c r="A16" s="7"/>
      <c r="B16" s="8"/>
      <c r="C16" s="8"/>
      <c r="D16" s="9" t="s">
        <v>11</v>
      </c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0"/>
      <c r="Q16" s="12"/>
      <c r="R16" s="2"/>
    </row>
    <row r="17" spans="1:18" x14ac:dyDescent="0.3">
      <c r="A17" s="4">
        <v>84904</v>
      </c>
      <c r="B17" s="17" t="s">
        <v>54</v>
      </c>
      <c r="C17" s="17" t="s">
        <v>69</v>
      </c>
      <c r="D17" s="17" t="s">
        <v>12</v>
      </c>
      <c r="E17" s="6">
        <v>84882999</v>
      </c>
      <c r="F17" s="6">
        <v>41592670.023599997</v>
      </c>
      <c r="G17" s="6">
        <f>E17*51%</f>
        <v>43290329.490000002</v>
      </c>
      <c r="H17" s="6">
        <f>'Q5'!G17+'Q6'!G17+'Q7'!G17+'Q8'!G17</f>
        <v>0</v>
      </c>
      <c r="I17" s="6">
        <f>'Q5'!H17+'Q6'!H17+'Q7'!H17+'Q8'!H17</f>
        <v>0</v>
      </c>
      <c r="J17" s="6">
        <f>'Q5'!I17+'Q6'!I17+'Q7'!I17+'Q8'!I17</f>
        <v>43290329.490000002</v>
      </c>
      <c r="K17" s="6">
        <f>'Q5'!J17+'Q6'!J17+'Q7'!J17+'Q8'!J17</f>
        <v>0</v>
      </c>
      <c r="L17" s="6">
        <f>'Q5'!K17+'Q6'!K17+'Q7'!K17+'Q8'!K17</f>
        <v>0</v>
      </c>
      <c r="M17" s="6">
        <f>'Q5'!L17+'Q6'!L17+'Q7'!L17+'Q8'!L17</f>
        <v>0</v>
      </c>
      <c r="N17" s="6">
        <f>'Q5'!M17+'Q6'!M17+'Q7'!M17+'Q8'!M17</f>
        <v>0</v>
      </c>
      <c r="O17" s="6">
        <f>'Q5'!N17+'Q6'!N17+'Q7'!N17+'Q8'!N17</f>
        <v>0</v>
      </c>
      <c r="P17" s="18">
        <f t="shared" si="0"/>
        <v>43290329.490000002</v>
      </c>
      <c r="Q17" s="20"/>
      <c r="R17" s="2"/>
    </row>
    <row r="18" spans="1:18" x14ac:dyDescent="0.3">
      <c r="A18" s="4">
        <v>84901</v>
      </c>
      <c r="B18" s="17" t="s">
        <v>53</v>
      </c>
      <c r="C18" s="17" t="s">
        <v>69</v>
      </c>
      <c r="D18" s="17" t="s">
        <v>13</v>
      </c>
      <c r="E18" s="6">
        <v>59293902</v>
      </c>
      <c r="F18" s="6">
        <v>29054011.188000001</v>
      </c>
      <c r="G18" s="6">
        <f t="shared" ref="G18:G22" si="3">E18*51%</f>
        <v>30239890.02</v>
      </c>
      <c r="H18" s="6">
        <f>'Q5'!G18+'Q6'!G18+'Q7'!G18+'Q8'!G18</f>
        <v>0</v>
      </c>
      <c r="I18" s="6">
        <f>'Q5'!H18+'Q6'!H18+'Q7'!H18+'Q8'!H18</f>
        <v>0</v>
      </c>
      <c r="J18" s="6">
        <f>'Q5'!I18+'Q6'!I18+'Q7'!I18+'Q8'!I18</f>
        <v>30239890.02</v>
      </c>
      <c r="K18" s="6">
        <f>'Q5'!J18+'Q6'!J18+'Q7'!J18+'Q8'!J18</f>
        <v>0</v>
      </c>
      <c r="L18" s="6">
        <f>'Q5'!K18+'Q6'!K18+'Q7'!K18+'Q8'!K18</f>
        <v>0</v>
      </c>
      <c r="M18" s="6">
        <f>'Q5'!L18+'Q6'!L18+'Q7'!L18+'Q8'!L18</f>
        <v>0</v>
      </c>
      <c r="N18" s="6">
        <f>'Q5'!M18+'Q6'!M18+'Q7'!M18+'Q8'!M18</f>
        <v>0</v>
      </c>
      <c r="O18" s="6">
        <f>'Q5'!N18+'Q6'!N18+'Q7'!N18+'Q8'!N18</f>
        <v>0</v>
      </c>
      <c r="P18" s="18">
        <f t="shared" si="0"/>
        <v>30239890.02</v>
      </c>
      <c r="Q18" s="20"/>
      <c r="R18" s="2"/>
    </row>
    <row r="19" spans="1:18" x14ac:dyDescent="0.3">
      <c r="A19" s="4">
        <v>84901</v>
      </c>
      <c r="B19" s="17" t="s">
        <v>76</v>
      </c>
      <c r="C19" s="17" t="s">
        <v>69</v>
      </c>
      <c r="D19" s="17" t="s">
        <v>75</v>
      </c>
      <c r="E19" s="6">
        <v>1500000</v>
      </c>
      <c r="F19" s="6">
        <v>735000</v>
      </c>
      <c r="G19" s="6">
        <f t="shared" si="3"/>
        <v>765000</v>
      </c>
      <c r="H19" s="6">
        <f>'Q5'!G19+'Q6'!G19+'Q7'!G19+'Q8'!G19</f>
        <v>0</v>
      </c>
      <c r="I19" s="6">
        <f>'Q5'!H19+'Q6'!H19+'Q7'!H19+'Q8'!H19</f>
        <v>0</v>
      </c>
      <c r="J19" s="6">
        <f>'Q5'!I19+'Q6'!I19+'Q7'!I19+'Q8'!I19</f>
        <v>765000</v>
      </c>
      <c r="K19" s="6">
        <f>'Q5'!J19+'Q6'!J19+'Q7'!J19+'Q8'!J19</f>
        <v>0</v>
      </c>
      <c r="L19" s="6">
        <f>'Q5'!K19+'Q6'!K19+'Q7'!K19+'Q8'!K19</f>
        <v>0</v>
      </c>
      <c r="M19" s="6">
        <f>'Q5'!L19+'Q6'!L19+'Q7'!L19+'Q8'!L19</f>
        <v>0</v>
      </c>
      <c r="N19" s="6">
        <f>'Q5'!M19+'Q6'!M19+'Q7'!M19+'Q8'!M19</f>
        <v>0</v>
      </c>
      <c r="O19" s="6">
        <f>'Q5'!N19+'Q6'!N19+'Q7'!N19+'Q8'!N19</f>
        <v>0</v>
      </c>
      <c r="P19" s="18">
        <f t="shared" si="0"/>
        <v>765000</v>
      </c>
      <c r="Q19" s="20"/>
      <c r="R19" s="2"/>
    </row>
    <row r="20" spans="1:18" x14ac:dyDescent="0.3">
      <c r="A20" s="4">
        <v>84901</v>
      </c>
      <c r="B20" s="17" t="s">
        <v>78</v>
      </c>
      <c r="C20" s="17" t="s">
        <v>69</v>
      </c>
      <c r="D20" s="17" t="s">
        <v>77</v>
      </c>
      <c r="E20" s="6">
        <v>1000000</v>
      </c>
      <c r="F20" s="6">
        <v>0</v>
      </c>
      <c r="G20" s="6">
        <f>E20</f>
        <v>1000000</v>
      </c>
      <c r="H20" s="6">
        <f>'Q5'!G20+'Q6'!G20+'Q7'!G20+'Q8'!G20</f>
        <v>0</v>
      </c>
      <c r="I20" s="6">
        <f>'Q5'!H20+'Q6'!H20+'Q7'!H20+'Q8'!H20</f>
        <v>0</v>
      </c>
      <c r="J20" s="6">
        <f>'Q5'!I20+'Q6'!I20+'Q7'!I20+'Q8'!I20</f>
        <v>1000000</v>
      </c>
      <c r="K20" s="6">
        <f>'Q5'!J20+'Q6'!J20+'Q7'!J20+'Q8'!J20</f>
        <v>0</v>
      </c>
      <c r="L20" s="6">
        <f>'Q5'!K20+'Q6'!K20+'Q7'!K20+'Q8'!K20</f>
        <v>0</v>
      </c>
      <c r="M20" s="6">
        <f>'Q5'!L20+'Q6'!L20+'Q7'!L20+'Q8'!L20</f>
        <v>0</v>
      </c>
      <c r="N20" s="6">
        <f>'Q5'!M20+'Q6'!M20+'Q7'!M20+'Q8'!M20</f>
        <v>0</v>
      </c>
      <c r="O20" s="6">
        <f>'Q5'!N20+'Q6'!N20+'Q7'!N20+'Q8'!N20</f>
        <v>0</v>
      </c>
      <c r="P20" s="18">
        <f t="shared" si="0"/>
        <v>1000000</v>
      </c>
      <c r="Q20" s="20" t="s">
        <v>105</v>
      </c>
      <c r="R20" s="2"/>
    </row>
    <row r="21" spans="1:18" x14ac:dyDescent="0.3">
      <c r="A21" s="4">
        <v>84902</v>
      </c>
      <c r="B21" s="17" t="s">
        <v>53</v>
      </c>
      <c r="C21" s="17" t="s">
        <v>69</v>
      </c>
      <c r="D21" s="17" t="s">
        <v>14</v>
      </c>
      <c r="E21" s="6">
        <v>12095480</v>
      </c>
      <c r="F21" s="6">
        <v>5926784.1200000001</v>
      </c>
      <c r="G21" s="6">
        <f t="shared" si="3"/>
        <v>6168694.7999999998</v>
      </c>
      <c r="H21" s="6">
        <f>'Q5'!G21+'Q6'!G21+'Q7'!G21+'Q8'!G21</f>
        <v>0</v>
      </c>
      <c r="I21" s="6">
        <f>'Q5'!H21+'Q6'!H21+'Q7'!H21+'Q8'!H21</f>
        <v>0</v>
      </c>
      <c r="J21" s="6">
        <f>'Q5'!I21+'Q6'!I21+'Q7'!I21+'Q8'!I21</f>
        <v>6168694.7999999989</v>
      </c>
      <c r="K21" s="6">
        <f>'Q5'!J21+'Q6'!J21+'Q7'!J21+'Q8'!J21</f>
        <v>0</v>
      </c>
      <c r="L21" s="6">
        <f>'Q5'!K21+'Q6'!K21+'Q7'!K21+'Q8'!K21</f>
        <v>0</v>
      </c>
      <c r="M21" s="6">
        <f>'Q5'!L21+'Q6'!L21+'Q7'!L21+'Q8'!L21</f>
        <v>0</v>
      </c>
      <c r="N21" s="6">
        <f>'Q5'!M21+'Q6'!M21+'Q7'!M21+'Q8'!M21</f>
        <v>0</v>
      </c>
      <c r="O21" s="6">
        <f>'Q5'!N21+'Q6'!N21+'Q7'!N21+'Q8'!N21</f>
        <v>0</v>
      </c>
      <c r="P21" s="18">
        <f t="shared" si="0"/>
        <v>6168694.7999999989</v>
      </c>
      <c r="Q21" s="20"/>
      <c r="R21" s="2"/>
    </row>
    <row r="22" spans="1:18" x14ac:dyDescent="0.3">
      <c r="A22" s="4">
        <v>84901</v>
      </c>
      <c r="B22" s="17" t="s">
        <v>59</v>
      </c>
      <c r="C22" s="17" t="s">
        <v>69</v>
      </c>
      <c r="D22" s="17" t="s">
        <v>15</v>
      </c>
      <c r="E22" s="6">
        <v>150000</v>
      </c>
      <c r="F22" s="6">
        <v>73500</v>
      </c>
      <c r="G22" s="6">
        <f t="shared" si="3"/>
        <v>76500</v>
      </c>
      <c r="H22" s="6">
        <f>'Q5'!G22+'Q6'!G22+'Q7'!G22+'Q8'!G22</f>
        <v>0</v>
      </c>
      <c r="I22" s="6">
        <f>'Q5'!H22+'Q6'!H22+'Q7'!H22+'Q8'!H22</f>
        <v>0</v>
      </c>
      <c r="J22" s="6">
        <f>'Q5'!I22+'Q6'!I22+'Q7'!I22+'Q8'!I22</f>
        <v>76500</v>
      </c>
      <c r="K22" s="6">
        <f>'Q5'!J22+'Q6'!J22+'Q7'!J22+'Q8'!J22</f>
        <v>0</v>
      </c>
      <c r="L22" s="6">
        <f>'Q5'!K22+'Q6'!K22+'Q7'!K22+'Q8'!K22</f>
        <v>0</v>
      </c>
      <c r="M22" s="6">
        <f>'Q5'!L22+'Q6'!L22+'Q7'!L22+'Q8'!L22</f>
        <v>0</v>
      </c>
      <c r="N22" s="6">
        <f>'Q5'!M22+'Q6'!M22+'Q7'!M22+'Q8'!M22</f>
        <v>0</v>
      </c>
      <c r="O22" s="6">
        <f>'Q5'!N22+'Q6'!N22+'Q7'!N22+'Q8'!N22</f>
        <v>0</v>
      </c>
      <c r="P22" s="18">
        <f t="shared" si="0"/>
        <v>76500</v>
      </c>
      <c r="Q22" s="20"/>
      <c r="R22" s="2"/>
    </row>
    <row r="23" spans="1:18" x14ac:dyDescent="0.3">
      <c r="A23" s="4">
        <v>84901</v>
      </c>
      <c r="B23" s="17" t="s">
        <v>59</v>
      </c>
      <c r="C23" s="17" t="s">
        <v>69</v>
      </c>
      <c r="D23" s="17" t="s">
        <v>16</v>
      </c>
      <c r="E23" s="6">
        <v>2680000</v>
      </c>
      <c r="F23" s="6">
        <v>2680000</v>
      </c>
      <c r="G23" s="6">
        <v>0</v>
      </c>
      <c r="H23" s="6">
        <f>'Q5'!G23+'Q6'!G23+'Q7'!G23+'Q8'!G23</f>
        <v>0</v>
      </c>
      <c r="I23" s="6">
        <f>'Q5'!H23+'Q6'!H23+'Q7'!H23+'Q8'!H23</f>
        <v>0</v>
      </c>
      <c r="J23" s="6">
        <f>'Q5'!I23+'Q6'!I23+'Q7'!I23+'Q8'!I23</f>
        <v>0</v>
      </c>
      <c r="K23" s="6">
        <f>'Q5'!J23+'Q6'!J23+'Q7'!J23+'Q8'!J23</f>
        <v>0</v>
      </c>
      <c r="L23" s="6">
        <f>'Q5'!K23+'Q6'!K23+'Q7'!K23+'Q8'!K23</f>
        <v>0</v>
      </c>
      <c r="M23" s="6">
        <f>'Q5'!L23+'Q6'!L23+'Q7'!L23+'Q8'!L23</f>
        <v>0</v>
      </c>
      <c r="N23" s="6">
        <f>'Q5'!M23+'Q6'!M23+'Q7'!M23+'Q8'!M23</f>
        <v>0</v>
      </c>
      <c r="O23" s="6">
        <f>'Q5'!N23+'Q6'!N23+'Q7'!N23+'Q8'!N23</f>
        <v>0</v>
      </c>
      <c r="P23" s="18">
        <f t="shared" si="0"/>
        <v>0</v>
      </c>
      <c r="Q23" s="20" t="s">
        <v>74</v>
      </c>
      <c r="R23" s="2"/>
    </row>
    <row r="24" spans="1:18" s="1" customFormat="1" x14ac:dyDescent="0.3">
      <c r="A24" s="21"/>
      <c r="B24" s="22"/>
      <c r="C24" s="22"/>
      <c r="D24" s="22" t="s">
        <v>17</v>
      </c>
      <c r="E24" s="5">
        <f>SUM(E17:E23)</f>
        <v>161602381</v>
      </c>
      <c r="F24" s="5">
        <f>SUM(F17:F23)</f>
        <v>80061965.33160001</v>
      </c>
      <c r="G24" s="5">
        <f t="shared" ref="G24:O24" si="4">SUM(G17:G23)</f>
        <v>81540414.310000002</v>
      </c>
      <c r="H24" s="5">
        <f t="shared" si="4"/>
        <v>0</v>
      </c>
      <c r="I24" s="5">
        <f t="shared" si="4"/>
        <v>0</v>
      </c>
      <c r="J24" s="5">
        <f t="shared" si="4"/>
        <v>81540414.310000002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4"/>
        <v>0</v>
      </c>
      <c r="P24" s="5">
        <f t="shared" si="0"/>
        <v>81540414.310000002</v>
      </c>
      <c r="Q24" s="16"/>
      <c r="R24" s="3"/>
    </row>
    <row r="25" spans="1:18" x14ac:dyDescent="0.3">
      <c r="A25" s="17"/>
      <c r="B25" s="17"/>
      <c r="C25" s="17"/>
      <c r="D25" s="1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8"/>
      <c r="Q25" s="19"/>
      <c r="R25" s="2"/>
    </row>
    <row r="26" spans="1:18" x14ac:dyDescent="0.3">
      <c r="A26" s="7"/>
      <c r="B26" s="8"/>
      <c r="C26" s="8"/>
      <c r="D26" s="9" t="s">
        <v>18</v>
      </c>
      <c r="E26" s="10"/>
      <c r="F26" s="10"/>
      <c r="G26" s="11"/>
      <c r="H26" s="11">
        <f>'Q5'!G26+'Q6'!G26+'Q7'!G26+'Q8'!G26</f>
        <v>0</v>
      </c>
      <c r="I26" s="11">
        <f>'Q5'!H26+'Q6'!H26+'Q7'!H26+'Q8'!H26</f>
        <v>0</v>
      </c>
      <c r="J26" s="11">
        <f>'Q5'!I26+'Q6'!I26+'Q7'!I26+'Q8'!I26</f>
        <v>0</v>
      </c>
      <c r="K26" s="11">
        <f>'Q5'!J26+'Q6'!J26+'Q7'!J26+'Q8'!J26</f>
        <v>0</v>
      </c>
      <c r="L26" s="11">
        <f>'Q5'!K26+'Q6'!K26+'Q7'!K26+'Q8'!K26</f>
        <v>0</v>
      </c>
      <c r="M26" s="11">
        <f>'Q5'!L26+'Q6'!L26+'Q7'!L26+'Q8'!L26</f>
        <v>0</v>
      </c>
      <c r="N26" s="11">
        <f>'Q5'!M26+'Q6'!M26+'Q7'!M26+'Q8'!M26</f>
        <v>0</v>
      </c>
      <c r="O26" s="11">
        <f>'Q5'!N26+'Q6'!N26+'Q7'!N26+'Q8'!N26</f>
        <v>0</v>
      </c>
      <c r="P26" s="10"/>
      <c r="Q26" s="60"/>
      <c r="R26" s="2"/>
    </row>
    <row r="27" spans="1:18" x14ac:dyDescent="0.3">
      <c r="A27" s="4">
        <v>84900</v>
      </c>
      <c r="B27" s="17" t="s">
        <v>53</v>
      </c>
      <c r="C27" s="17"/>
      <c r="D27" s="17" t="s">
        <v>67</v>
      </c>
      <c r="E27" s="6">
        <v>68585382</v>
      </c>
      <c r="F27" s="6">
        <v>34292691</v>
      </c>
      <c r="G27" s="6">
        <f>E27*50%</f>
        <v>34292691</v>
      </c>
      <c r="H27" s="6">
        <f>'Q5'!G27+'Q6'!G27+'Q7'!G27+'Q8'!G27</f>
        <v>0</v>
      </c>
      <c r="I27" s="6">
        <f>'Q5'!H27+'Q6'!H27+'Q7'!H27+'Q8'!H27</f>
        <v>0</v>
      </c>
      <c r="J27" s="6">
        <f>'Q5'!I27+'Q6'!I27+'Q7'!I27+'Q8'!I27</f>
        <v>0</v>
      </c>
      <c r="K27" s="6">
        <f>'Q5'!J27+'Q6'!J27+'Q7'!J27+'Q8'!J27</f>
        <v>0</v>
      </c>
      <c r="L27" s="6">
        <f>'Q5'!K27+'Q6'!K27+'Q7'!K27+'Q8'!K27</f>
        <v>0</v>
      </c>
      <c r="M27" s="6">
        <f>'Q5'!L27+'Q6'!L27+'Q7'!L27+'Q8'!L27</f>
        <v>0</v>
      </c>
      <c r="N27" s="6">
        <f>'Q5'!M27+'Q6'!M27+'Q7'!M27+'Q8'!M27</f>
        <v>0</v>
      </c>
      <c r="O27" s="6">
        <f>'Q5'!N27+'Q6'!N27+'Q7'!N27+'Q8'!N27</f>
        <v>34292691</v>
      </c>
      <c r="P27" s="18">
        <f>SUM(H27:O27)</f>
        <v>34292691</v>
      </c>
      <c r="Q27" s="20" t="s">
        <v>73</v>
      </c>
      <c r="R27" s="2"/>
    </row>
    <row r="28" spans="1:18" x14ac:dyDescent="0.3">
      <c r="A28" s="4">
        <v>84900</v>
      </c>
      <c r="B28" s="17" t="s">
        <v>81</v>
      </c>
      <c r="C28" s="17"/>
      <c r="D28" s="17" t="s">
        <v>79</v>
      </c>
      <c r="E28" s="6">
        <v>45000000</v>
      </c>
      <c r="F28" s="6">
        <v>0</v>
      </c>
      <c r="G28" s="6">
        <f>E28</f>
        <v>45000000</v>
      </c>
      <c r="H28" s="6">
        <f>'Q5'!G28+'Q6'!G28+'Q7'!G28+'Q8'!G28</f>
        <v>0</v>
      </c>
      <c r="I28" s="6">
        <f>'Q5'!H28+'Q6'!H28+'Q7'!H28+'Q8'!H28</f>
        <v>0</v>
      </c>
      <c r="J28" s="6">
        <f>'Q5'!I28+'Q6'!I28+'Q7'!I28+'Q8'!I28</f>
        <v>0</v>
      </c>
      <c r="K28" s="6">
        <f>'Q5'!J28+'Q6'!J28+'Q7'!J28+'Q8'!J28</f>
        <v>0</v>
      </c>
      <c r="L28" s="6">
        <f>'Q5'!K28+'Q6'!K28+'Q7'!K28+'Q8'!K28</f>
        <v>0</v>
      </c>
      <c r="M28" s="6">
        <f>'Q5'!L28+'Q6'!L28+'Q7'!L28+'Q8'!L28</f>
        <v>0</v>
      </c>
      <c r="N28" s="6">
        <f>'Q5'!M28+'Q6'!M28+'Q7'!M28+'Q8'!M28</f>
        <v>0</v>
      </c>
      <c r="O28" s="6">
        <f>'Q5'!N28+'Q6'!N28+'Q7'!N28+'Q8'!N28</f>
        <v>20000000</v>
      </c>
      <c r="P28" s="18">
        <f t="shared" ref="P28:P29" si="5">SUM(H28:O28)</f>
        <v>20000000</v>
      </c>
      <c r="Q28" s="20" t="s">
        <v>110</v>
      </c>
      <c r="R28" s="2"/>
    </row>
    <row r="29" spans="1:18" x14ac:dyDescent="0.3">
      <c r="A29" s="4">
        <v>84900</v>
      </c>
      <c r="B29" s="17" t="s">
        <v>81</v>
      </c>
      <c r="C29" s="17"/>
      <c r="D29" s="17" t="s">
        <v>80</v>
      </c>
      <c r="E29" s="6">
        <v>1500000</v>
      </c>
      <c r="F29" s="6">
        <v>0</v>
      </c>
      <c r="G29" s="6">
        <f>E29</f>
        <v>1500000</v>
      </c>
      <c r="H29" s="6">
        <f>'Q5'!G29+'Q6'!G29+'Q7'!G29+'Q8'!G29</f>
        <v>0</v>
      </c>
      <c r="I29" s="6">
        <f>'Q5'!H29+'Q6'!H29+'Q7'!H29+'Q8'!H29</f>
        <v>0</v>
      </c>
      <c r="J29" s="6">
        <f>'Q5'!I29+'Q6'!I29+'Q7'!I29+'Q8'!I29</f>
        <v>0</v>
      </c>
      <c r="K29" s="6">
        <f>'Q5'!J29+'Q6'!J29+'Q7'!J29+'Q8'!J29</f>
        <v>0</v>
      </c>
      <c r="L29" s="6">
        <f>'Q5'!K29+'Q6'!K29+'Q7'!K29+'Q8'!K29</f>
        <v>0</v>
      </c>
      <c r="M29" s="6">
        <f>'Q5'!L29+'Q6'!L29+'Q7'!L29+'Q8'!L29</f>
        <v>0</v>
      </c>
      <c r="N29" s="6">
        <f>'Q5'!M29+'Q6'!M29+'Q7'!M29+'Q8'!M29</f>
        <v>0</v>
      </c>
      <c r="O29" s="6">
        <f>'Q5'!N29+'Q6'!N29+'Q7'!N29+'Q8'!N29</f>
        <v>1500000</v>
      </c>
      <c r="P29" s="18">
        <f t="shared" si="5"/>
        <v>1500000</v>
      </c>
      <c r="Q29" s="20" t="s">
        <v>91</v>
      </c>
      <c r="R29" s="2"/>
    </row>
    <row r="30" spans="1:18" x14ac:dyDescent="0.3">
      <c r="A30" s="4">
        <v>84910</v>
      </c>
      <c r="B30" s="17" t="s">
        <v>53</v>
      </c>
      <c r="C30" s="17"/>
      <c r="D30" s="17" t="s">
        <v>68</v>
      </c>
      <c r="E30" s="6">
        <v>2000000</v>
      </c>
      <c r="F30" s="6">
        <v>1000000</v>
      </c>
      <c r="G30" s="6">
        <f t="shared" ref="G30:G32" si="6">E30*50%</f>
        <v>1000000</v>
      </c>
      <c r="H30" s="6">
        <f>'Q5'!G30+'Q6'!G30+'Q7'!G30+'Q8'!G30</f>
        <v>0</v>
      </c>
      <c r="I30" s="6">
        <f>'Q5'!H30+'Q6'!H30+'Q7'!H30+'Q8'!H30</f>
        <v>0</v>
      </c>
      <c r="J30" s="6">
        <f>'Q5'!I30+'Q6'!I30+'Q7'!I30+'Q8'!I30</f>
        <v>0</v>
      </c>
      <c r="K30" s="6">
        <f>'Q5'!J30+'Q6'!J30+'Q7'!J30+'Q8'!J30</f>
        <v>0</v>
      </c>
      <c r="L30" s="6">
        <f>'Q5'!K30+'Q6'!K30+'Q7'!K30+'Q8'!K30</f>
        <v>0</v>
      </c>
      <c r="M30" s="6">
        <f>'Q5'!L30+'Q6'!L30+'Q7'!L30+'Q8'!L30</f>
        <v>0</v>
      </c>
      <c r="N30" s="6">
        <f>'Q5'!M30+'Q6'!M30+'Q7'!M30+'Q8'!M30</f>
        <v>0</v>
      </c>
      <c r="O30" s="6">
        <f>'Q5'!N30+'Q6'!N30+'Q7'!N30+'Q8'!N30</f>
        <v>1000000</v>
      </c>
      <c r="P30" s="18">
        <f>SUM(H30:O30)</f>
        <v>1000000</v>
      </c>
      <c r="Q30" s="20"/>
      <c r="R30" s="2"/>
    </row>
    <row r="31" spans="1:18" x14ac:dyDescent="0.3">
      <c r="A31" s="4">
        <v>84903</v>
      </c>
      <c r="B31" s="17" t="s">
        <v>53</v>
      </c>
      <c r="C31" s="17"/>
      <c r="D31" s="17" t="s">
        <v>19</v>
      </c>
      <c r="E31" s="6">
        <v>9010678</v>
      </c>
      <c r="F31" s="6">
        <v>4505339</v>
      </c>
      <c r="G31" s="6">
        <f t="shared" si="6"/>
        <v>4505339</v>
      </c>
      <c r="H31" s="6">
        <f>'Q5'!G31+'Q6'!G31+'Q7'!G31+'Q8'!G31</f>
        <v>0</v>
      </c>
      <c r="I31" s="6">
        <f>'Q5'!H31+'Q6'!H31+'Q7'!H31+'Q8'!H31</f>
        <v>0</v>
      </c>
      <c r="J31" s="6">
        <f>'Q5'!I31+'Q6'!I31+'Q7'!I31+'Q8'!I31</f>
        <v>0</v>
      </c>
      <c r="K31" s="6">
        <f>'Q5'!J31+'Q6'!J31+'Q7'!J31+'Q8'!J31</f>
        <v>0</v>
      </c>
      <c r="L31" s="6">
        <f>'Q5'!K31+'Q6'!K31+'Q7'!K31+'Q8'!K31</f>
        <v>0</v>
      </c>
      <c r="M31" s="6">
        <f>'Q5'!L31+'Q6'!L31+'Q7'!L31+'Q8'!L31</f>
        <v>0</v>
      </c>
      <c r="N31" s="6">
        <f>'Q5'!M31+'Q6'!M31+'Q7'!M31+'Q8'!M31</f>
        <v>0</v>
      </c>
      <c r="O31" s="6">
        <f>'Q5'!N31+'Q6'!N31+'Q7'!N31+'Q8'!N31</f>
        <v>4505339</v>
      </c>
      <c r="P31" s="18">
        <f>SUM(H31:O31)</f>
        <v>4505339</v>
      </c>
      <c r="Q31" s="20"/>
      <c r="R31" s="2"/>
    </row>
    <row r="32" spans="1:18" x14ac:dyDescent="0.3">
      <c r="A32" s="4">
        <v>84905</v>
      </c>
      <c r="B32" s="17" t="s">
        <v>53</v>
      </c>
      <c r="C32" s="17"/>
      <c r="D32" s="17" t="s">
        <v>20</v>
      </c>
      <c r="E32" s="6">
        <v>2883418</v>
      </c>
      <c r="F32" s="6">
        <v>1441709</v>
      </c>
      <c r="G32" s="6">
        <f t="shared" si="6"/>
        <v>1441709</v>
      </c>
      <c r="H32" s="6">
        <f>'Q5'!G32+'Q6'!G32+'Q7'!G32+'Q8'!G32</f>
        <v>0</v>
      </c>
      <c r="I32" s="6">
        <f>'Q5'!H32+'Q6'!H32+'Q7'!H32+'Q8'!H32</f>
        <v>0</v>
      </c>
      <c r="J32" s="6">
        <f>'Q5'!I32+'Q6'!I32+'Q7'!I32+'Q8'!I32</f>
        <v>0</v>
      </c>
      <c r="K32" s="6">
        <f>'Q5'!J32+'Q6'!J32+'Q7'!J32+'Q8'!J32</f>
        <v>0</v>
      </c>
      <c r="L32" s="6">
        <f>'Q5'!K32+'Q6'!K32+'Q7'!K32+'Q8'!K32</f>
        <v>0</v>
      </c>
      <c r="M32" s="6">
        <f>'Q5'!L32+'Q6'!L32+'Q7'!L32+'Q8'!L32</f>
        <v>0</v>
      </c>
      <c r="N32" s="6">
        <f>'Q5'!M32+'Q6'!M32+'Q7'!M32+'Q8'!M32</f>
        <v>0</v>
      </c>
      <c r="O32" s="6">
        <f>'Q5'!N32+'Q6'!N32+'Q7'!N32+'Q8'!N32</f>
        <v>1441709</v>
      </c>
      <c r="P32" s="18">
        <f>SUM(H32:O32)</f>
        <v>1441709</v>
      </c>
      <c r="Q32" s="20"/>
      <c r="R32" s="2"/>
    </row>
    <row r="33" spans="1:18" s="1" customFormat="1" x14ac:dyDescent="0.3">
      <c r="A33" s="21"/>
      <c r="B33" s="22"/>
      <c r="C33" s="22"/>
      <c r="D33" s="22" t="s">
        <v>17</v>
      </c>
      <c r="E33" s="5">
        <f>SUM(E27:E32)</f>
        <v>128979478</v>
      </c>
      <c r="F33" s="5">
        <f>SUM(F27:F32)</f>
        <v>41239739</v>
      </c>
      <c r="G33" s="5">
        <f t="shared" ref="G33:O33" si="7">SUM(G27:G32)</f>
        <v>87739739</v>
      </c>
      <c r="H33" s="5">
        <f t="shared" si="7"/>
        <v>0</v>
      </c>
      <c r="I33" s="5">
        <f t="shared" si="7"/>
        <v>0</v>
      </c>
      <c r="J33" s="5">
        <f t="shared" si="7"/>
        <v>0</v>
      </c>
      <c r="K33" s="5">
        <f t="shared" si="7"/>
        <v>0</v>
      </c>
      <c r="L33" s="5">
        <f t="shared" si="7"/>
        <v>0</v>
      </c>
      <c r="M33" s="5">
        <f t="shared" si="7"/>
        <v>0</v>
      </c>
      <c r="N33" s="5">
        <f t="shared" si="7"/>
        <v>0</v>
      </c>
      <c r="O33" s="5">
        <f t="shared" si="7"/>
        <v>62739739</v>
      </c>
      <c r="P33" s="5">
        <f>SUM(H33:O33)</f>
        <v>62739739</v>
      </c>
      <c r="Q33" s="16"/>
      <c r="R33" s="3"/>
    </row>
    <row r="34" spans="1:18" x14ac:dyDescent="0.3">
      <c r="A34" s="17"/>
      <c r="B34" s="17"/>
      <c r="C34" s="17"/>
      <c r="D34" s="1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8"/>
      <c r="Q34" s="19"/>
      <c r="R34" s="2"/>
    </row>
    <row r="35" spans="1:18" x14ac:dyDescent="0.3">
      <c r="A35" s="7"/>
      <c r="B35" s="8"/>
      <c r="C35" s="8"/>
      <c r="D35" s="9" t="s">
        <v>21</v>
      </c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0"/>
      <c r="Q35" s="12"/>
      <c r="R35" s="2"/>
    </row>
    <row r="36" spans="1:18" x14ac:dyDescent="0.3">
      <c r="A36" s="13">
        <v>84942</v>
      </c>
      <c r="B36" s="14" t="s">
        <v>53</v>
      </c>
      <c r="C36" s="14" t="s">
        <v>69</v>
      </c>
      <c r="D36" s="14" t="s">
        <v>22</v>
      </c>
      <c r="E36" s="15">
        <v>13119216</v>
      </c>
      <c r="F36" s="15">
        <v>6489363</v>
      </c>
      <c r="G36" s="15">
        <v>6489363</v>
      </c>
      <c r="H36" s="15">
        <f>'Q5'!G36+'Q6'!G36+'Q7'!G36+'Q8'!G36</f>
        <v>632318</v>
      </c>
      <c r="I36" s="15">
        <f>'Q5'!H36+'Q6'!H36+'Q7'!H36+'Q8'!H36</f>
        <v>133536</v>
      </c>
      <c r="J36" s="15">
        <f>'Q5'!I36+'Q6'!I36+'Q7'!I36+'Q8'!I36</f>
        <v>1053732</v>
      </c>
      <c r="K36" s="15">
        <f>'Q5'!J36+'Q6'!J36+'Q7'!J36+'Q8'!J36</f>
        <v>2162125</v>
      </c>
      <c r="L36" s="15">
        <f>'Q5'!K36+'Q6'!K36+'Q7'!K36+'Q8'!K36</f>
        <v>179160</v>
      </c>
      <c r="M36" s="15">
        <f>'Q5'!L36+'Q6'!L36+'Q7'!L36+'Q8'!L36</f>
        <v>1949244</v>
      </c>
      <c r="N36" s="15">
        <f>'Q5'!M36+'Q6'!M36+'Q7'!M36+'Q8'!M36</f>
        <v>379248</v>
      </c>
      <c r="O36" s="15">
        <f>'Q5'!N36+'Q6'!N36+'Q7'!N36+'Q8'!N36</f>
        <v>0</v>
      </c>
      <c r="P36" s="5">
        <f t="shared" si="0"/>
        <v>6489363</v>
      </c>
      <c r="Q36" s="16" t="s">
        <v>60</v>
      </c>
      <c r="R36" s="2"/>
    </row>
    <row r="37" spans="1:18" x14ac:dyDescent="0.3">
      <c r="A37" s="17"/>
      <c r="B37" s="17"/>
      <c r="C37" s="17"/>
      <c r="D37" s="1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8"/>
      <c r="Q37" s="19"/>
      <c r="R37" s="2"/>
    </row>
    <row r="38" spans="1:18" x14ac:dyDescent="0.3">
      <c r="A38" s="7"/>
      <c r="B38" s="8"/>
      <c r="C38" s="8"/>
      <c r="D38" s="9" t="s">
        <v>23</v>
      </c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0"/>
      <c r="Q38" s="12"/>
      <c r="R38" s="2"/>
    </row>
    <row r="39" spans="1:18" s="34" customFormat="1" x14ac:dyDescent="0.3">
      <c r="A39" s="4">
        <v>84981</v>
      </c>
      <c r="B39" s="17" t="s">
        <v>53</v>
      </c>
      <c r="C39" s="17"/>
      <c r="D39" s="17" t="s">
        <v>24</v>
      </c>
      <c r="E39" s="6">
        <v>28591598</v>
      </c>
      <c r="F39" s="6">
        <v>14009883</v>
      </c>
      <c r="G39" s="6">
        <f>51%*E39</f>
        <v>14581714.98</v>
      </c>
      <c r="H39" s="6">
        <f>'Q5'!G39+'Q6'!G39+'Q7'!G39+'Q8'!G39</f>
        <v>173876.36</v>
      </c>
      <c r="I39" s="6">
        <f>'Q5'!H39+'Q6'!H39+'Q7'!H39+'Q8'!H39</f>
        <v>1071121.9199999999</v>
      </c>
      <c r="J39" s="6">
        <f>'Q5'!I39+'Q6'!I39+'Q7'!I39+'Q8'!I39</f>
        <v>8124990.7599999998</v>
      </c>
      <c r="K39" s="6">
        <f>'Q5'!J39+'Q6'!J39+'Q7'!J39+'Q8'!J39</f>
        <v>3469403.08</v>
      </c>
      <c r="L39" s="6">
        <f>'Q5'!K39+'Q6'!K39+'Q7'!K39+'Q8'!K39</f>
        <v>205787.32</v>
      </c>
      <c r="M39" s="6">
        <f>'Q5'!L39+'Q6'!L39+'Q7'!L39+'Q8'!L39</f>
        <v>1223459.6000000001</v>
      </c>
      <c r="N39" s="6">
        <f>'Q5'!M39+'Q6'!M39+'Q7'!M39+'Q8'!M39</f>
        <v>313076.36</v>
      </c>
      <c r="O39" s="6">
        <f>'Q5'!N39+'Q6'!N39+'Q7'!N39+'Q8'!N39</f>
        <v>0</v>
      </c>
      <c r="P39" s="18">
        <f t="shared" si="0"/>
        <v>14581715.399999999</v>
      </c>
      <c r="Q39" s="20" t="s">
        <v>61</v>
      </c>
      <c r="R39" s="17"/>
    </row>
    <row r="40" spans="1:18" x14ac:dyDescent="0.3">
      <c r="A40" s="4">
        <v>84504</v>
      </c>
      <c r="B40" s="17" t="s">
        <v>53</v>
      </c>
      <c r="C40" s="17" t="s">
        <v>69</v>
      </c>
      <c r="D40" s="17" t="s">
        <v>25</v>
      </c>
      <c r="E40" s="6">
        <v>3974986</v>
      </c>
      <c r="F40" s="6">
        <v>1947741.5304</v>
      </c>
      <c r="G40" s="6">
        <f t="shared" ref="G40:G64" si="8">51%*E40</f>
        <v>2027242.86</v>
      </c>
      <c r="H40" s="6">
        <f>'Q5'!G40+'Q6'!G40+'Q7'!G40+'Q8'!G40</f>
        <v>0</v>
      </c>
      <c r="I40" s="6">
        <f>'Q5'!H40+'Q6'!H40+'Q7'!H40+'Q8'!H40</f>
        <v>0</v>
      </c>
      <c r="J40" s="6">
        <f>'Q5'!I40+'Q6'!I40+'Q7'!I40+'Q8'!I40</f>
        <v>2027242.86</v>
      </c>
      <c r="K40" s="6">
        <f>'Q5'!J40+'Q6'!J40+'Q7'!J40+'Q8'!J40</f>
        <v>0</v>
      </c>
      <c r="L40" s="6">
        <f>'Q5'!K40+'Q6'!K40+'Q7'!K40+'Q8'!K40</f>
        <v>0</v>
      </c>
      <c r="M40" s="6">
        <f>'Q5'!L40+'Q6'!L40+'Q7'!L40+'Q8'!L40</f>
        <v>0</v>
      </c>
      <c r="N40" s="6">
        <f>'Q5'!M40+'Q6'!M40+'Q7'!M40+'Q8'!M40</f>
        <v>0</v>
      </c>
      <c r="O40" s="6">
        <f>'Q5'!N40+'Q6'!N40+'Q7'!N40+'Q8'!N40</f>
        <v>0</v>
      </c>
      <c r="P40" s="18">
        <f t="shared" si="0"/>
        <v>2027242.86</v>
      </c>
      <c r="Q40" s="20"/>
      <c r="R40" s="2"/>
    </row>
    <row r="41" spans="1:18" x14ac:dyDescent="0.3">
      <c r="A41" s="4">
        <v>84981</v>
      </c>
      <c r="B41" s="17" t="s">
        <v>55</v>
      </c>
      <c r="C41" s="17" t="s">
        <v>69</v>
      </c>
      <c r="D41" s="17" t="s">
        <v>26</v>
      </c>
      <c r="E41" s="6">
        <v>2921696</v>
      </c>
      <c r="F41" s="6">
        <v>1431630</v>
      </c>
      <c r="G41" s="6">
        <f t="shared" si="8"/>
        <v>1490064.96</v>
      </c>
      <c r="H41" s="6">
        <f>'Q5'!G41+'Q6'!G41+'Q7'!G41+'Q8'!G41</f>
        <v>0</v>
      </c>
      <c r="I41" s="6">
        <f>'Q5'!H41+'Q6'!H41+'Q7'!H41+'Q8'!H41</f>
        <v>0</v>
      </c>
      <c r="J41" s="6">
        <f>'Q5'!I41+'Q6'!I41+'Q7'!I41+'Q8'!I41</f>
        <v>0</v>
      </c>
      <c r="K41" s="6">
        <f>'Q5'!J41+'Q6'!J41+'Q7'!J41+'Q8'!J41</f>
        <v>525183</v>
      </c>
      <c r="L41" s="6">
        <f>'Q5'!K41+'Q6'!K41+'Q7'!K41+'Q8'!K41</f>
        <v>0</v>
      </c>
      <c r="M41" s="6">
        <f>'Q5'!L41+'Q6'!L41+'Q7'!L41+'Q8'!L41</f>
        <v>964880</v>
      </c>
      <c r="N41" s="6">
        <f>'Q5'!M41+'Q6'!M41+'Q7'!M41+'Q8'!M41</f>
        <v>0</v>
      </c>
      <c r="O41" s="6">
        <f>'Q5'!N41+'Q6'!N41+'Q7'!N41+'Q8'!N41</f>
        <v>0</v>
      </c>
      <c r="P41" s="18">
        <f t="shared" si="0"/>
        <v>1490063</v>
      </c>
      <c r="Q41" s="20" t="s">
        <v>63</v>
      </c>
      <c r="R41" s="2"/>
    </row>
    <row r="42" spans="1:18" x14ac:dyDescent="0.3">
      <c r="A42" s="4">
        <v>84505</v>
      </c>
      <c r="B42" s="17" t="s">
        <v>53</v>
      </c>
      <c r="C42" s="17" t="s">
        <v>69</v>
      </c>
      <c r="D42" s="17" t="s">
        <v>27</v>
      </c>
      <c r="E42" s="6">
        <v>2639705</v>
      </c>
      <c r="F42" s="6">
        <v>1293454.27</v>
      </c>
      <c r="G42" s="6">
        <f t="shared" si="8"/>
        <v>1346249.55</v>
      </c>
      <c r="H42" s="6">
        <f>'Q5'!G42+'Q6'!G42+'Q7'!G42+'Q8'!G42</f>
        <v>0</v>
      </c>
      <c r="I42" s="6">
        <f>'Q5'!H42+'Q6'!H42+'Q7'!H42+'Q8'!H42</f>
        <v>0</v>
      </c>
      <c r="J42" s="6">
        <f>'Q5'!I42+'Q6'!I42+'Q7'!I42+'Q8'!I42</f>
        <v>0</v>
      </c>
      <c r="K42" s="6">
        <f>'Q5'!J42+'Q6'!J42+'Q7'!J42+'Q8'!J42</f>
        <v>1346249.55</v>
      </c>
      <c r="L42" s="6">
        <f>'Q5'!K42+'Q6'!K42+'Q7'!K42+'Q8'!K42</f>
        <v>0</v>
      </c>
      <c r="M42" s="6">
        <f>'Q5'!L42+'Q6'!L42+'Q7'!L42+'Q8'!L42</f>
        <v>0</v>
      </c>
      <c r="N42" s="6">
        <f>'Q5'!M42+'Q6'!M42+'Q7'!M42+'Q8'!M42</f>
        <v>0</v>
      </c>
      <c r="O42" s="6">
        <f>'Q5'!N42+'Q6'!N42+'Q7'!N42+'Q8'!N42</f>
        <v>0</v>
      </c>
      <c r="P42" s="18">
        <f t="shared" si="0"/>
        <v>1346249.55</v>
      </c>
      <c r="Q42" s="20"/>
      <c r="R42" s="2"/>
    </row>
    <row r="43" spans="1:18" x14ac:dyDescent="0.3">
      <c r="A43" s="4">
        <v>84981</v>
      </c>
      <c r="B43" s="17" t="s">
        <v>53</v>
      </c>
      <c r="C43" s="17" t="s">
        <v>69</v>
      </c>
      <c r="D43" s="17" t="s">
        <v>28</v>
      </c>
      <c r="E43" s="6">
        <v>1449500</v>
      </c>
      <c r="F43" s="6">
        <v>710254.60000000009</v>
      </c>
      <c r="G43" s="6">
        <f t="shared" si="8"/>
        <v>739245</v>
      </c>
      <c r="H43" s="6">
        <f>'Q5'!G43+'Q6'!G43+'Q7'!G43+'Q8'!G43</f>
        <v>0</v>
      </c>
      <c r="I43" s="6">
        <f>'Q5'!H43+'Q6'!H43+'Q7'!H43+'Q8'!H43</f>
        <v>0</v>
      </c>
      <c r="J43" s="6">
        <f>'Q5'!I43+'Q6'!I43+'Q7'!I43+'Q8'!I43</f>
        <v>739245</v>
      </c>
      <c r="K43" s="6">
        <f>'Q5'!J43+'Q6'!J43+'Q7'!J43+'Q8'!J43</f>
        <v>0</v>
      </c>
      <c r="L43" s="6">
        <f>'Q5'!K43+'Q6'!K43+'Q7'!K43+'Q8'!K43</f>
        <v>0</v>
      </c>
      <c r="M43" s="6">
        <f>'Q5'!L43+'Q6'!L43+'Q7'!L43+'Q8'!L43</f>
        <v>0</v>
      </c>
      <c r="N43" s="6">
        <f>'Q5'!M43+'Q6'!M43+'Q7'!M43+'Q8'!M43</f>
        <v>0</v>
      </c>
      <c r="O43" s="6">
        <f>'Q5'!N43+'Q6'!N43+'Q7'!N43+'Q8'!N43</f>
        <v>0</v>
      </c>
      <c r="P43" s="18">
        <f t="shared" si="0"/>
        <v>739245</v>
      </c>
      <c r="Q43" s="20"/>
      <c r="R43" s="2"/>
    </row>
    <row r="44" spans="1:18" x14ac:dyDescent="0.3">
      <c r="A44" s="4">
        <v>84981</v>
      </c>
      <c r="B44" s="17" t="s">
        <v>53</v>
      </c>
      <c r="C44" s="17" t="s">
        <v>69</v>
      </c>
      <c r="D44" s="17" t="s">
        <v>29</v>
      </c>
      <c r="E44" s="6">
        <v>1216776</v>
      </c>
      <c r="F44" s="6">
        <v>596221</v>
      </c>
      <c r="G44" s="6">
        <f t="shared" si="8"/>
        <v>620555.76</v>
      </c>
      <c r="H44" s="6">
        <f>'Q5'!G44+'Q6'!G44+'Q7'!G44+'Q8'!G44</f>
        <v>0</v>
      </c>
      <c r="I44" s="6">
        <f>'Q5'!H44+'Q6'!H44+'Q7'!H44+'Q8'!H44</f>
        <v>0</v>
      </c>
      <c r="J44" s="6">
        <f>'Q5'!I44+'Q6'!I44+'Q7'!I44+'Q8'!I44</f>
        <v>294763</v>
      </c>
      <c r="K44" s="6">
        <f>'Q5'!J44+'Q6'!J44+'Q7'!J44+'Q8'!J44</f>
        <v>31028</v>
      </c>
      <c r="L44" s="6">
        <f>'Q5'!K44+'Q6'!K44+'Q7'!K44+'Q8'!K44</f>
        <v>0</v>
      </c>
      <c r="M44" s="6">
        <f>'Q5'!L44+'Q6'!L44+'Q7'!L44+'Q8'!L44</f>
        <v>294763</v>
      </c>
      <c r="N44" s="6">
        <f>'Q5'!M44+'Q6'!M44+'Q7'!M44+'Q8'!M44</f>
        <v>0</v>
      </c>
      <c r="O44" s="6">
        <f>'Q5'!N44+'Q6'!N44+'Q7'!N44+'Q8'!N44</f>
        <v>0</v>
      </c>
      <c r="P44" s="18">
        <f t="shared" si="0"/>
        <v>620554</v>
      </c>
      <c r="Q44" s="20" t="s">
        <v>62</v>
      </c>
      <c r="R44" s="2"/>
    </row>
    <row r="45" spans="1:18" x14ac:dyDescent="0.3">
      <c r="A45" s="4">
        <v>84981</v>
      </c>
      <c r="B45" s="17" t="s">
        <v>53</v>
      </c>
      <c r="C45" s="17" t="s">
        <v>69</v>
      </c>
      <c r="D45" s="17" t="s">
        <v>30</v>
      </c>
      <c r="E45" s="6">
        <v>1162953</v>
      </c>
      <c r="F45" s="6">
        <v>569846.18200000003</v>
      </c>
      <c r="G45" s="6">
        <f t="shared" si="8"/>
        <v>593106.03</v>
      </c>
      <c r="H45" s="6">
        <f>'Q5'!G45+'Q6'!G45+'Q7'!G45+'Q8'!G45</f>
        <v>0</v>
      </c>
      <c r="I45" s="6">
        <f>'Q5'!H45+'Q6'!H45+'Q7'!H45+'Q8'!H45</f>
        <v>0</v>
      </c>
      <c r="J45" s="6">
        <f>'Q5'!I45+'Q6'!I45+'Q7'!I45+'Q8'!I45</f>
        <v>0</v>
      </c>
      <c r="K45" s="6">
        <f>'Q5'!J45+'Q6'!J45+'Q7'!J45+'Q8'!J45</f>
        <v>0</v>
      </c>
      <c r="L45" s="6">
        <f>'Q5'!K45+'Q6'!K45+'Q7'!K45+'Q8'!K45</f>
        <v>0</v>
      </c>
      <c r="M45" s="6">
        <f>'Q5'!L45+'Q6'!L45+'Q7'!L45+'Q8'!L45</f>
        <v>593106.03</v>
      </c>
      <c r="N45" s="6">
        <f>'Q5'!M45+'Q6'!M45+'Q7'!M45+'Q8'!M45</f>
        <v>0</v>
      </c>
      <c r="O45" s="6">
        <f>'Q5'!N45+'Q6'!N45+'Q7'!N45+'Q8'!N45</f>
        <v>0</v>
      </c>
      <c r="P45" s="18">
        <f t="shared" si="0"/>
        <v>593106.03</v>
      </c>
      <c r="Q45" s="20"/>
      <c r="R45" s="2"/>
    </row>
    <row r="46" spans="1:18" x14ac:dyDescent="0.3">
      <c r="A46" s="4">
        <v>84981</v>
      </c>
      <c r="B46" s="17" t="s">
        <v>53</v>
      </c>
      <c r="C46" s="17" t="s">
        <v>69</v>
      </c>
      <c r="D46" s="17" t="s">
        <v>31</v>
      </c>
      <c r="E46" s="6">
        <v>724751</v>
      </c>
      <c r="F46" s="6">
        <v>355128.07640000002</v>
      </c>
      <c r="G46" s="6">
        <f t="shared" si="8"/>
        <v>369623.01</v>
      </c>
      <c r="H46" s="6">
        <f>'Q5'!G46+'Q6'!G46+'Q7'!G46+'Q8'!G46</f>
        <v>0</v>
      </c>
      <c r="I46" s="6">
        <f>'Q5'!H46+'Q6'!H46+'Q7'!H46+'Q8'!H46</f>
        <v>0</v>
      </c>
      <c r="J46" s="6">
        <f>'Q5'!I46+'Q6'!I46+'Q7'!I46+'Q8'!I46</f>
        <v>369623.01</v>
      </c>
      <c r="K46" s="6">
        <f>'Q5'!J46+'Q6'!J46+'Q7'!J46+'Q8'!J46</f>
        <v>0</v>
      </c>
      <c r="L46" s="6">
        <f>'Q5'!K46+'Q6'!K46+'Q7'!K46+'Q8'!K46</f>
        <v>0</v>
      </c>
      <c r="M46" s="6">
        <f>'Q5'!L46+'Q6'!L46+'Q7'!L46+'Q8'!L46</f>
        <v>0</v>
      </c>
      <c r="N46" s="6">
        <f>'Q5'!M46+'Q6'!M46+'Q7'!M46+'Q8'!M46</f>
        <v>0</v>
      </c>
      <c r="O46" s="6">
        <f>'Q5'!N46+'Q6'!N46+'Q7'!N46+'Q8'!N46</f>
        <v>0</v>
      </c>
      <c r="P46" s="18">
        <f t="shared" si="0"/>
        <v>369623.01</v>
      </c>
      <c r="Q46" s="20"/>
      <c r="R46" s="2"/>
    </row>
    <row r="47" spans="1:18" x14ac:dyDescent="0.3">
      <c r="A47" s="4">
        <v>84518</v>
      </c>
      <c r="B47" s="17" t="s">
        <v>53</v>
      </c>
      <c r="C47" s="17" t="s">
        <v>69</v>
      </c>
      <c r="D47" s="17" t="s">
        <v>32</v>
      </c>
      <c r="E47" s="6">
        <v>558503</v>
      </c>
      <c r="F47" s="6">
        <v>273665.92920000001</v>
      </c>
      <c r="G47" s="6">
        <f t="shared" si="8"/>
        <v>284836.53000000003</v>
      </c>
      <c r="H47" s="6">
        <f>'Q5'!G47+'Q6'!G47+'Q7'!G47+'Q8'!G47</f>
        <v>0</v>
      </c>
      <c r="I47" s="6">
        <f>'Q5'!H47+'Q6'!H47+'Q7'!H47+'Q8'!H47</f>
        <v>284836.53000000003</v>
      </c>
      <c r="J47" s="6">
        <f>'Q5'!I47+'Q6'!I47+'Q7'!I47+'Q8'!I47</f>
        <v>0</v>
      </c>
      <c r="K47" s="6">
        <f>'Q5'!J47+'Q6'!J47+'Q7'!J47+'Q8'!J47</f>
        <v>0</v>
      </c>
      <c r="L47" s="6">
        <f>'Q5'!K47+'Q6'!K47+'Q7'!K47+'Q8'!K47</f>
        <v>0</v>
      </c>
      <c r="M47" s="6">
        <f>'Q5'!L47+'Q6'!L47+'Q7'!L47+'Q8'!L47</f>
        <v>0</v>
      </c>
      <c r="N47" s="6">
        <f>'Q5'!M47+'Q6'!M47+'Q7'!M47+'Q8'!M47</f>
        <v>0</v>
      </c>
      <c r="O47" s="6">
        <f>'Q5'!N47+'Q6'!N47+'Q7'!N47+'Q8'!N47</f>
        <v>0</v>
      </c>
      <c r="P47" s="18">
        <f t="shared" si="0"/>
        <v>284836.53000000003</v>
      </c>
      <c r="Q47" s="20"/>
      <c r="R47" s="2"/>
    </row>
    <row r="48" spans="1:18" x14ac:dyDescent="0.3">
      <c r="A48" s="4">
        <v>84981</v>
      </c>
      <c r="B48" s="17" t="s">
        <v>53</v>
      </c>
      <c r="C48" s="17" t="s">
        <v>69</v>
      </c>
      <c r="D48" s="17" t="s">
        <v>33</v>
      </c>
      <c r="E48" s="6">
        <v>509026</v>
      </c>
      <c r="F48" s="6">
        <v>249421.64399999997</v>
      </c>
      <c r="G48" s="6">
        <f t="shared" si="8"/>
        <v>259603.26</v>
      </c>
      <c r="H48" s="6">
        <f>'Q5'!G48+'Q6'!G48+'Q7'!G48+'Q8'!G48</f>
        <v>0</v>
      </c>
      <c r="I48" s="6">
        <f>'Q5'!H48+'Q6'!H48+'Q7'!H48+'Q8'!H48</f>
        <v>0</v>
      </c>
      <c r="J48" s="6">
        <f>'Q5'!I48+'Q6'!I48+'Q7'!I48+'Q8'!I48</f>
        <v>0</v>
      </c>
      <c r="K48" s="6">
        <f>'Q5'!J48+'Q6'!J48+'Q7'!J48+'Q8'!J48</f>
        <v>259603.26</v>
      </c>
      <c r="L48" s="6">
        <f>'Q5'!K48+'Q6'!K48+'Q7'!K48+'Q8'!K48</f>
        <v>0</v>
      </c>
      <c r="M48" s="6">
        <f>'Q5'!L48+'Q6'!L48+'Q7'!L48+'Q8'!L48</f>
        <v>0</v>
      </c>
      <c r="N48" s="6">
        <f>'Q5'!M48+'Q6'!M48+'Q7'!M48+'Q8'!M48</f>
        <v>0</v>
      </c>
      <c r="O48" s="6">
        <f>'Q5'!N48+'Q6'!N48+'Q7'!N48+'Q8'!N48</f>
        <v>0</v>
      </c>
      <c r="P48" s="18">
        <f t="shared" si="0"/>
        <v>259603.26</v>
      </c>
      <c r="Q48" s="20"/>
      <c r="R48" s="2"/>
    </row>
    <row r="49" spans="1:18" x14ac:dyDescent="0.3">
      <c r="A49" s="4">
        <v>84981</v>
      </c>
      <c r="B49" s="17" t="s">
        <v>83</v>
      </c>
      <c r="C49" s="17" t="s">
        <v>69</v>
      </c>
      <c r="D49" s="17" t="s">
        <v>82</v>
      </c>
      <c r="E49" s="6">
        <v>82664</v>
      </c>
      <c r="F49" s="6">
        <v>0</v>
      </c>
      <c r="G49" s="6">
        <f>E49</f>
        <v>82664</v>
      </c>
      <c r="H49" s="6">
        <f>'Q5'!G49+'Q6'!G49+'Q7'!G49+'Q8'!G49</f>
        <v>0</v>
      </c>
      <c r="I49" s="6">
        <f>'Q5'!H49+'Q6'!H49+'Q7'!H49+'Q8'!H49</f>
        <v>0</v>
      </c>
      <c r="J49" s="6">
        <f>'Q5'!I49+'Q6'!I49+'Q7'!I49+'Q8'!I49</f>
        <v>0</v>
      </c>
      <c r="K49" s="6">
        <f>'Q5'!J49+'Q6'!J49+'Q7'!J49+'Q8'!J49</f>
        <v>82664</v>
      </c>
      <c r="L49" s="6">
        <f>'Q5'!K49+'Q6'!K49+'Q7'!K49+'Q8'!K49</f>
        <v>0</v>
      </c>
      <c r="M49" s="6">
        <f>'Q5'!L49+'Q6'!L49+'Q7'!L49+'Q8'!L49</f>
        <v>0</v>
      </c>
      <c r="N49" s="6">
        <f>'Q5'!M49+'Q6'!M49+'Q7'!M49+'Q8'!M49</f>
        <v>0</v>
      </c>
      <c r="O49" s="6">
        <f>'Q5'!N49+'Q6'!N49+'Q7'!N49+'Q8'!N49</f>
        <v>0</v>
      </c>
      <c r="P49" s="18">
        <f t="shared" si="0"/>
        <v>82664</v>
      </c>
      <c r="Q49" s="20" t="s">
        <v>91</v>
      </c>
      <c r="R49" s="2"/>
    </row>
    <row r="50" spans="1:18" x14ac:dyDescent="0.3">
      <c r="A50" s="4">
        <v>84500</v>
      </c>
      <c r="B50" s="17" t="s">
        <v>53</v>
      </c>
      <c r="C50" s="17" t="s">
        <v>69</v>
      </c>
      <c r="D50" s="17" t="s">
        <v>34</v>
      </c>
      <c r="E50" s="6">
        <v>466682</v>
      </c>
      <c r="F50" s="6">
        <v>228673.70480000001</v>
      </c>
      <c r="G50" s="6">
        <f t="shared" si="8"/>
        <v>238007.82</v>
      </c>
      <c r="H50" s="6">
        <f>'Q5'!G50+'Q6'!G50+'Q7'!G50+'Q8'!G50</f>
        <v>0</v>
      </c>
      <c r="I50" s="6">
        <f>'Q5'!H50+'Q6'!H50+'Q7'!H50+'Q8'!H50</f>
        <v>0</v>
      </c>
      <c r="J50" s="6">
        <f>'Q5'!I50+'Q6'!I50+'Q7'!I50+'Q8'!I50</f>
        <v>238007.81999999998</v>
      </c>
      <c r="K50" s="6">
        <f>'Q5'!J50+'Q6'!J50+'Q7'!J50+'Q8'!J50</f>
        <v>0</v>
      </c>
      <c r="L50" s="6">
        <f>'Q5'!K50+'Q6'!K50+'Q7'!K50+'Q8'!K50</f>
        <v>0</v>
      </c>
      <c r="M50" s="6">
        <f>'Q5'!L50+'Q6'!L50+'Q7'!L50+'Q8'!L50</f>
        <v>0</v>
      </c>
      <c r="N50" s="6">
        <f>'Q5'!M50+'Q6'!M50+'Q7'!M50+'Q8'!M50</f>
        <v>0</v>
      </c>
      <c r="O50" s="6">
        <f>'Q5'!N50+'Q6'!N50+'Q7'!N50+'Q8'!N50</f>
        <v>0</v>
      </c>
      <c r="P50" s="18">
        <f t="shared" si="0"/>
        <v>238007.81999999998</v>
      </c>
      <c r="Q50" s="20"/>
      <c r="R50" s="2"/>
    </row>
    <row r="51" spans="1:18" x14ac:dyDescent="0.3">
      <c r="A51" s="4">
        <v>84500</v>
      </c>
      <c r="B51" s="17" t="s">
        <v>83</v>
      </c>
      <c r="C51" s="17" t="s">
        <v>69</v>
      </c>
      <c r="D51" s="17" t="s">
        <v>84</v>
      </c>
      <c r="E51" s="6">
        <v>108691</v>
      </c>
      <c r="F51" s="6">
        <v>0</v>
      </c>
      <c r="G51" s="6">
        <f>E51</f>
        <v>108691</v>
      </c>
      <c r="H51" s="6">
        <f>'Q5'!G51+'Q6'!G51+'Q7'!G51+'Q8'!G51</f>
        <v>0</v>
      </c>
      <c r="I51" s="6">
        <f>'Q5'!H51+'Q6'!H51+'Q7'!H51+'Q8'!H51</f>
        <v>0</v>
      </c>
      <c r="J51" s="6">
        <f>'Q5'!I51+'Q6'!I51+'Q7'!I51+'Q8'!I51</f>
        <v>108690.99999999999</v>
      </c>
      <c r="K51" s="6">
        <f>'Q5'!J51+'Q6'!J51+'Q7'!J51+'Q8'!J51</f>
        <v>0</v>
      </c>
      <c r="L51" s="6">
        <f>'Q5'!K51+'Q6'!K51+'Q7'!K51+'Q8'!K51</f>
        <v>0</v>
      </c>
      <c r="M51" s="6">
        <f>'Q5'!L51+'Q6'!L51+'Q7'!L51+'Q8'!L51</f>
        <v>0</v>
      </c>
      <c r="N51" s="6">
        <f>'Q5'!M51+'Q6'!M51+'Q7'!M51+'Q8'!M51</f>
        <v>0</v>
      </c>
      <c r="O51" s="6">
        <f>'Q5'!N51+'Q6'!N51+'Q7'!N51+'Q8'!N51</f>
        <v>0</v>
      </c>
      <c r="P51" s="18">
        <f t="shared" si="0"/>
        <v>108690.99999999999</v>
      </c>
      <c r="Q51" s="20" t="s">
        <v>91</v>
      </c>
      <c r="R51" s="2"/>
    </row>
    <row r="52" spans="1:18" x14ac:dyDescent="0.3">
      <c r="A52" s="4">
        <v>84981</v>
      </c>
      <c r="B52" s="17" t="s">
        <v>53</v>
      </c>
      <c r="C52" s="17" t="s">
        <v>69</v>
      </c>
      <c r="D52" s="17" t="s">
        <v>35</v>
      </c>
      <c r="E52" s="6">
        <v>407016</v>
      </c>
      <c r="F52" s="6">
        <v>199437.704</v>
      </c>
      <c r="G52" s="6">
        <f t="shared" si="8"/>
        <v>207578.16</v>
      </c>
      <c r="H52" s="6">
        <f>'Q5'!G52+'Q6'!G52+'Q7'!G52+'Q8'!G52</f>
        <v>0</v>
      </c>
      <c r="I52" s="6">
        <f>'Q5'!H52+'Q6'!H52+'Q7'!H52+'Q8'!H52</f>
        <v>0</v>
      </c>
      <c r="J52" s="6">
        <f>'Q5'!I52+'Q6'!I52+'Q7'!I52+'Q8'!I52</f>
        <v>0</v>
      </c>
      <c r="K52" s="6">
        <f>'Q5'!J52+'Q6'!J52+'Q7'!J52+'Q8'!J52</f>
        <v>0</v>
      </c>
      <c r="L52" s="6">
        <f>'Q5'!K52+'Q6'!K52+'Q7'!K52+'Q8'!K52</f>
        <v>0</v>
      </c>
      <c r="M52" s="6">
        <f>'Q5'!L52+'Q6'!L52+'Q7'!L52+'Q8'!L52</f>
        <v>207578.16</v>
      </c>
      <c r="N52" s="6">
        <f>'Q5'!M52+'Q6'!M52+'Q7'!M52+'Q8'!M52</f>
        <v>0</v>
      </c>
      <c r="O52" s="6">
        <f>'Q5'!N52+'Q6'!N52+'Q7'!N52+'Q8'!N52</f>
        <v>0</v>
      </c>
      <c r="P52" s="18">
        <f t="shared" si="0"/>
        <v>207578.16</v>
      </c>
      <c r="Q52" s="20"/>
      <c r="R52" s="2"/>
    </row>
    <row r="53" spans="1:18" x14ac:dyDescent="0.3">
      <c r="A53" s="4">
        <v>84981</v>
      </c>
      <c r="B53" s="17" t="s">
        <v>53</v>
      </c>
      <c r="C53" s="17" t="s">
        <v>69</v>
      </c>
      <c r="D53" s="17" t="s">
        <v>36</v>
      </c>
      <c r="E53" s="6">
        <v>365809</v>
      </c>
      <c r="F53" s="6">
        <v>179245.70759999999</v>
      </c>
      <c r="G53" s="6">
        <f t="shared" si="8"/>
        <v>186562.59</v>
      </c>
      <c r="H53" s="6">
        <f>'Q5'!G53+'Q6'!G53+'Q7'!G53+'Q8'!G53</f>
        <v>0</v>
      </c>
      <c r="I53" s="6">
        <f>'Q5'!H53+'Q6'!H53+'Q7'!H53+'Q8'!H53</f>
        <v>0</v>
      </c>
      <c r="J53" s="6">
        <f>'Q5'!I53+'Q6'!I53+'Q7'!I53+'Q8'!I53</f>
        <v>186562.59000000003</v>
      </c>
      <c r="K53" s="6">
        <f>'Q5'!J53+'Q6'!J53+'Q7'!J53+'Q8'!J53</f>
        <v>0</v>
      </c>
      <c r="L53" s="6">
        <f>'Q5'!K53+'Q6'!K53+'Q7'!K53+'Q8'!K53</f>
        <v>0</v>
      </c>
      <c r="M53" s="6">
        <f>'Q5'!L53+'Q6'!L53+'Q7'!L53+'Q8'!L53</f>
        <v>0</v>
      </c>
      <c r="N53" s="6">
        <f>'Q5'!M53+'Q6'!M53+'Q7'!M53+'Q8'!M53</f>
        <v>0</v>
      </c>
      <c r="O53" s="6">
        <f>'Q5'!N53+'Q6'!N53+'Q7'!N53+'Q8'!N53</f>
        <v>0</v>
      </c>
      <c r="P53" s="18">
        <f t="shared" si="0"/>
        <v>186562.59000000003</v>
      </c>
      <c r="Q53" s="20"/>
      <c r="R53" s="2"/>
    </row>
    <row r="54" spans="1:18" x14ac:dyDescent="0.3">
      <c r="A54" s="4">
        <v>84981</v>
      </c>
      <c r="B54" s="17" t="s">
        <v>53</v>
      </c>
      <c r="C54" s="17" t="s">
        <v>69</v>
      </c>
      <c r="D54" s="51" t="s">
        <v>103</v>
      </c>
      <c r="E54" s="52">
        <v>250000</v>
      </c>
      <c r="F54" s="52">
        <v>122500</v>
      </c>
      <c r="G54" s="52">
        <v>127500</v>
      </c>
      <c r="H54" s="6">
        <f>'Q5'!G54+'Q6'!G54+'Q7'!G54+'Q8'!G54</f>
        <v>0</v>
      </c>
      <c r="I54" s="6">
        <f>'Q5'!H54+'Q6'!H54+'Q7'!H54+'Q8'!H54</f>
        <v>0</v>
      </c>
      <c r="J54" s="6">
        <f>'Q5'!I54+'Q6'!I54+'Q7'!I54+'Q8'!I54</f>
        <v>127500</v>
      </c>
      <c r="K54" s="6">
        <f>'Q5'!J54+'Q6'!J54+'Q7'!J54+'Q8'!J54</f>
        <v>0</v>
      </c>
      <c r="L54" s="6">
        <f>'Q5'!K54+'Q6'!K54+'Q7'!K54+'Q8'!K54</f>
        <v>0</v>
      </c>
      <c r="M54" s="6">
        <f>'Q5'!L54+'Q6'!L54+'Q7'!L54+'Q8'!L54</f>
        <v>0</v>
      </c>
      <c r="N54" s="6">
        <f>'Q5'!M54+'Q6'!M54+'Q7'!M54+'Q8'!M54</f>
        <v>0</v>
      </c>
      <c r="O54" s="6">
        <f>'Q5'!N54+'Q6'!N54+'Q7'!N54+'Q8'!N54</f>
        <v>0</v>
      </c>
      <c r="P54" s="18">
        <f t="shared" si="0"/>
        <v>127500</v>
      </c>
      <c r="Q54" s="20"/>
      <c r="R54" s="2"/>
    </row>
    <row r="55" spans="1:18" x14ac:dyDescent="0.3">
      <c r="A55" s="4">
        <v>84505</v>
      </c>
      <c r="B55" s="17" t="s">
        <v>53</v>
      </c>
      <c r="C55" s="17" t="s">
        <v>69</v>
      </c>
      <c r="D55" s="17" t="s">
        <v>37</v>
      </c>
      <c r="E55" s="6">
        <v>212231</v>
      </c>
      <c r="F55" s="6">
        <v>103991.914</v>
      </c>
      <c r="G55" s="6">
        <f t="shared" si="8"/>
        <v>108237.81</v>
      </c>
      <c r="H55" s="6">
        <f>'Q5'!G55+'Q6'!G55+'Q7'!G55+'Q8'!G55</f>
        <v>0</v>
      </c>
      <c r="I55" s="6">
        <f>'Q5'!H55+'Q6'!H55+'Q7'!H55+'Q8'!H55</f>
        <v>0</v>
      </c>
      <c r="J55" s="6">
        <f>'Q5'!I55+'Q6'!I55+'Q7'!I55+'Q8'!I55</f>
        <v>0</v>
      </c>
      <c r="K55" s="6">
        <f>'Q5'!J55+'Q6'!J55+'Q7'!J55+'Q8'!J55</f>
        <v>108237.81</v>
      </c>
      <c r="L55" s="6">
        <f>'Q5'!K55+'Q6'!K55+'Q7'!K55+'Q8'!K55</f>
        <v>0</v>
      </c>
      <c r="M55" s="6">
        <f>'Q5'!L55+'Q6'!L55+'Q7'!L55+'Q8'!L55</f>
        <v>0</v>
      </c>
      <c r="N55" s="6">
        <f>'Q5'!M55+'Q6'!M55+'Q7'!M55+'Q8'!M55</f>
        <v>0</v>
      </c>
      <c r="O55" s="6">
        <f>'Q5'!N55+'Q6'!N55+'Q7'!N55+'Q8'!N55</f>
        <v>0</v>
      </c>
      <c r="P55" s="18">
        <f t="shared" si="0"/>
        <v>108237.81</v>
      </c>
      <c r="Q55" s="20"/>
      <c r="R55" s="2"/>
    </row>
    <row r="56" spans="1:18" x14ac:dyDescent="0.3">
      <c r="A56" s="4">
        <v>88944</v>
      </c>
      <c r="B56" s="17" t="s">
        <v>53</v>
      </c>
      <c r="C56" s="17" t="s">
        <v>69</v>
      </c>
      <c r="D56" s="17" t="s">
        <v>38</v>
      </c>
      <c r="E56" s="6">
        <v>234553</v>
      </c>
      <c r="F56" s="6">
        <v>114929.58199999999</v>
      </c>
      <c r="G56" s="6">
        <f t="shared" si="8"/>
        <v>119622.03</v>
      </c>
      <c r="H56" s="6">
        <f>'Q5'!G56+'Q6'!G56+'Q7'!G56+'Q8'!G56</f>
        <v>0</v>
      </c>
      <c r="I56" s="6">
        <f>'Q5'!H56+'Q6'!H56+'Q7'!H56+'Q8'!H56</f>
        <v>0</v>
      </c>
      <c r="J56" s="6">
        <f>'Q5'!I56+'Q6'!I56+'Q7'!I56+'Q8'!I56</f>
        <v>119622.02999999998</v>
      </c>
      <c r="K56" s="6">
        <f>'Q5'!J56+'Q6'!J56+'Q7'!J56+'Q8'!J56</f>
        <v>0</v>
      </c>
      <c r="L56" s="6">
        <f>'Q5'!K56+'Q6'!K56+'Q7'!K56+'Q8'!K56</f>
        <v>0</v>
      </c>
      <c r="M56" s="6">
        <f>'Q5'!L56+'Q6'!L56+'Q7'!L56+'Q8'!L56</f>
        <v>0</v>
      </c>
      <c r="N56" s="6">
        <f>'Q5'!M56+'Q6'!M56+'Q7'!M56+'Q8'!M56</f>
        <v>0</v>
      </c>
      <c r="O56" s="6">
        <f>'Q5'!N56+'Q6'!N56+'Q7'!N56+'Q8'!N56</f>
        <v>0</v>
      </c>
      <c r="P56" s="18">
        <f t="shared" si="0"/>
        <v>119622.02999999998</v>
      </c>
      <c r="Q56" s="20"/>
      <c r="R56" s="2"/>
    </row>
    <row r="57" spans="1:18" x14ac:dyDescent="0.3">
      <c r="A57" s="4">
        <v>84981</v>
      </c>
      <c r="B57" s="17" t="s">
        <v>54</v>
      </c>
      <c r="C57" s="17" t="s">
        <v>69</v>
      </c>
      <c r="D57" s="17" t="s">
        <v>39</v>
      </c>
      <c r="E57" s="6">
        <v>2990855</v>
      </c>
      <c r="F57" s="6">
        <v>1465519.3699999999</v>
      </c>
      <c r="G57" s="6">
        <f t="shared" si="8"/>
        <v>1525336.05</v>
      </c>
      <c r="H57" s="6">
        <f>'Q5'!G57+'Q6'!G57+'Q7'!G57+'Q8'!G57</f>
        <v>0</v>
      </c>
      <c r="I57" s="6">
        <f>'Q5'!H57+'Q6'!H57+'Q7'!H57+'Q8'!H57</f>
        <v>0</v>
      </c>
      <c r="J57" s="6">
        <f>'Q5'!I57+'Q6'!I57+'Q7'!I57+'Q8'!I57</f>
        <v>1525336.05</v>
      </c>
      <c r="K57" s="6">
        <f>'Q5'!J57+'Q6'!J57+'Q7'!J57+'Q8'!J57</f>
        <v>0</v>
      </c>
      <c r="L57" s="6">
        <f>'Q5'!K57+'Q6'!K57+'Q7'!K57+'Q8'!K57</f>
        <v>0</v>
      </c>
      <c r="M57" s="6">
        <f>'Q5'!L57+'Q6'!L57+'Q7'!L57+'Q8'!L57</f>
        <v>0</v>
      </c>
      <c r="N57" s="6">
        <f>'Q5'!M57+'Q6'!M57+'Q7'!M57+'Q8'!M57</f>
        <v>0</v>
      </c>
      <c r="O57" s="6">
        <f>'Q5'!N57+'Q6'!N57+'Q7'!N57+'Q8'!N57</f>
        <v>0</v>
      </c>
      <c r="P57" s="18">
        <f t="shared" si="0"/>
        <v>1525336.05</v>
      </c>
      <c r="Q57" s="20"/>
      <c r="R57" s="2"/>
    </row>
    <row r="58" spans="1:18" x14ac:dyDescent="0.3">
      <c r="A58" s="4">
        <v>84981</v>
      </c>
      <c r="B58" s="17" t="s">
        <v>59</v>
      </c>
      <c r="C58" s="17" t="s">
        <v>69</v>
      </c>
      <c r="D58" s="17" t="s">
        <v>40</v>
      </c>
      <c r="E58" s="6">
        <v>5500000</v>
      </c>
      <c r="F58" s="6">
        <v>5500000</v>
      </c>
      <c r="G58" s="6">
        <v>0</v>
      </c>
      <c r="H58" s="6">
        <f>'Q5'!G58+'Q6'!G58+'Q7'!G58+'Q8'!G58</f>
        <v>0</v>
      </c>
      <c r="I58" s="6">
        <f>'Q5'!H58+'Q6'!H58+'Q7'!H58+'Q8'!H58</f>
        <v>0</v>
      </c>
      <c r="J58" s="6">
        <f>'Q5'!I58+'Q6'!I58+'Q7'!I58+'Q8'!I58</f>
        <v>0</v>
      </c>
      <c r="K58" s="6">
        <f>'Q5'!J58+'Q6'!J58+'Q7'!J58+'Q8'!J58</f>
        <v>0</v>
      </c>
      <c r="L58" s="6">
        <f>'Q5'!K58+'Q6'!K58+'Q7'!K58+'Q8'!K58</f>
        <v>0</v>
      </c>
      <c r="M58" s="6">
        <f>'Q5'!L58+'Q6'!L58+'Q7'!L58+'Q8'!L58</f>
        <v>0</v>
      </c>
      <c r="N58" s="6">
        <f>'Q5'!M58+'Q6'!M58+'Q7'!M58+'Q8'!M58</f>
        <v>0</v>
      </c>
      <c r="O58" s="6">
        <f>'Q5'!N58+'Q6'!N58+'Q7'!N58+'Q8'!N58</f>
        <v>0</v>
      </c>
      <c r="P58" s="18">
        <f t="shared" si="0"/>
        <v>0</v>
      </c>
      <c r="Q58" s="20" t="s">
        <v>74</v>
      </c>
      <c r="R58" s="2"/>
    </row>
    <row r="59" spans="1:18" x14ac:dyDescent="0.3">
      <c r="A59" s="4">
        <v>84981</v>
      </c>
      <c r="B59" s="17" t="s">
        <v>78</v>
      </c>
      <c r="C59" s="17" t="s">
        <v>69</v>
      </c>
      <c r="D59" s="17" t="s">
        <v>85</v>
      </c>
      <c r="E59" s="6">
        <v>700000</v>
      </c>
      <c r="F59" s="6">
        <v>0</v>
      </c>
      <c r="G59" s="6">
        <f>E59</f>
        <v>700000</v>
      </c>
      <c r="H59" s="6">
        <f>'Q5'!G59+'Q6'!G59+'Q7'!G59+'Q8'!G59</f>
        <v>0</v>
      </c>
      <c r="I59" s="6">
        <f>'Q5'!H59+'Q6'!H59+'Q7'!H59+'Q8'!H59</f>
        <v>0</v>
      </c>
      <c r="J59" s="6">
        <f>'Q5'!I59+'Q6'!I59+'Q7'!I59+'Q8'!I59</f>
        <v>0</v>
      </c>
      <c r="K59" s="6">
        <f>'Q5'!J59+'Q6'!J59+'Q7'!J59+'Q8'!J59</f>
        <v>0</v>
      </c>
      <c r="L59" s="6">
        <f>'Q5'!K59+'Q6'!K59+'Q7'!K59+'Q8'!K59</f>
        <v>0</v>
      </c>
      <c r="M59" s="6">
        <f>'Q5'!L59+'Q6'!L59+'Q7'!L59+'Q8'!L59</f>
        <v>700000</v>
      </c>
      <c r="N59" s="6">
        <f>'Q5'!M59+'Q6'!M59+'Q7'!M59+'Q8'!M59</f>
        <v>0</v>
      </c>
      <c r="O59" s="6">
        <f>'Q5'!N59+'Q6'!N59+'Q7'!N59+'Q8'!N59</f>
        <v>0</v>
      </c>
      <c r="P59" s="18">
        <f t="shared" si="0"/>
        <v>700000</v>
      </c>
      <c r="Q59" s="20" t="s">
        <v>91</v>
      </c>
      <c r="R59" s="2"/>
    </row>
    <row r="60" spans="1:18" x14ac:dyDescent="0.3">
      <c r="A60" s="4">
        <v>84981</v>
      </c>
      <c r="B60" s="17" t="s">
        <v>78</v>
      </c>
      <c r="C60" s="17" t="s">
        <v>69</v>
      </c>
      <c r="D60" s="17" t="s">
        <v>86</v>
      </c>
      <c r="E60" s="6">
        <v>21000000</v>
      </c>
      <c r="F60" s="6">
        <v>0</v>
      </c>
      <c r="G60" s="6">
        <f>E60</f>
        <v>21000000</v>
      </c>
      <c r="H60" s="6">
        <f>'Q5'!G60+'Q6'!G60+'Q7'!G60+'Q8'!G60</f>
        <v>0</v>
      </c>
      <c r="I60" s="6">
        <f>'Q5'!H60+'Q6'!H60+'Q7'!H60+'Q8'!H60</f>
        <v>0</v>
      </c>
      <c r="J60" s="6">
        <f>'Q5'!I60+'Q6'!I60+'Q7'!I60+'Q8'!I60</f>
        <v>0</v>
      </c>
      <c r="K60" s="6">
        <f>'Q5'!J60+'Q6'!J60+'Q7'!J60+'Q8'!J60</f>
        <v>21000000</v>
      </c>
      <c r="L60" s="6">
        <f>'Q5'!K60+'Q6'!K60+'Q7'!K60+'Q8'!K60</f>
        <v>0</v>
      </c>
      <c r="M60" s="6">
        <f>'Q5'!L60+'Q6'!L60+'Q7'!L60+'Q8'!L60</f>
        <v>0</v>
      </c>
      <c r="N60" s="6">
        <f>'Q5'!M60+'Q6'!M60+'Q7'!M60+'Q8'!M60</f>
        <v>0</v>
      </c>
      <c r="O60" s="6">
        <f>'Q5'!N60+'Q6'!N60+'Q7'!N60+'Q8'!N60</f>
        <v>0</v>
      </c>
      <c r="P60" s="18">
        <f t="shared" si="0"/>
        <v>21000000</v>
      </c>
      <c r="Q60" s="20" t="s">
        <v>106</v>
      </c>
      <c r="R60" s="2"/>
    </row>
    <row r="61" spans="1:18" x14ac:dyDescent="0.3">
      <c r="A61" s="4">
        <v>84981</v>
      </c>
      <c r="B61" s="17" t="s">
        <v>78</v>
      </c>
      <c r="C61" s="17" t="s">
        <v>69</v>
      </c>
      <c r="D61" s="17" t="s">
        <v>87</v>
      </c>
      <c r="E61" s="6">
        <v>350000</v>
      </c>
      <c r="F61" s="6">
        <v>0</v>
      </c>
      <c r="G61" s="6">
        <f>E61</f>
        <v>350000</v>
      </c>
      <c r="H61" s="6">
        <f>'Q5'!G61+'Q6'!G61+'Q7'!G61+'Q8'!G61</f>
        <v>0</v>
      </c>
      <c r="I61" s="6">
        <f>'Q5'!H61+'Q6'!H61+'Q7'!H61+'Q8'!H61</f>
        <v>0</v>
      </c>
      <c r="J61" s="6">
        <f>'Q5'!I61+'Q6'!I61+'Q7'!I61+'Q8'!I61</f>
        <v>350000</v>
      </c>
      <c r="K61" s="6">
        <f>'Q5'!J61+'Q6'!J61+'Q7'!J61+'Q8'!J61</f>
        <v>0</v>
      </c>
      <c r="L61" s="6">
        <f>'Q5'!K61+'Q6'!K61+'Q7'!K61+'Q8'!K61</f>
        <v>0</v>
      </c>
      <c r="M61" s="6">
        <f>'Q5'!L61+'Q6'!L61+'Q7'!L61+'Q8'!L61</f>
        <v>0</v>
      </c>
      <c r="N61" s="6">
        <f>'Q5'!M61+'Q6'!M61+'Q7'!M61+'Q8'!M61</f>
        <v>0</v>
      </c>
      <c r="O61" s="6">
        <f>'Q5'!N61+'Q6'!N61+'Q7'!N61+'Q8'!N61</f>
        <v>0</v>
      </c>
      <c r="P61" s="18">
        <f t="shared" si="0"/>
        <v>350000</v>
      </c>
      <c r="Q61" s="20" t="s">
        <v>91</v>
      </c>
      <c r="R61" s="2"/>
    </row>
    <row r="62" spans="1:18" x14ac:dyDescent="0.3">
      <c r="A62" s="4">
        <v>84981</v>
      </c>
      <c r="B62" s="17" t="s">
        <v>59</v>
      </c>
      <c r="C62" s="17" t="s">
        <v>69</v>
      </c>
      <c r="D62" s="17" t="s">
        <v>41</v>
      </c>
      <c r="E62" s="6">
        <v>1000000</v>
      </c>
      <c r="F62" s="6">
        <v>490000</v>
      </c>
      <c r="G62" s="6">
        <f t="shared" si="8"/>
        <v>510000</v>
      </c>
      <c r="H62" s="6">
        <f>'Q5'!G62+'Q6'!G62+'Q7'!G62+'Q8'!G62</f>
        <v>0</v>
      </c>
      <c r="I62" s="6">
        <f>'Q5'!H62+'Q6'!H62+'Q7'!H62+'Q8'!H62</f>
        <v>0</v>
      </c>
      <c r="J62" s="6">
        <f>'Q5'!I62+'Q6'!I62+'Q7'!I62+'Q8'!I62</f>
        <v>0</v>
      </c>
      <c r="K62" s="6">
        <f>'Q5'!J62+'Q6'!J62+'Q7'!J62+'Q8'!J62</f>
        <v>510000</v>
      </c>
      <c r="L62" s="6">
        <f>'Q5'!K62+'Q6'!K62+'Q7'!K62+'Q8'!K62</f>
        <v>0</v>
      </c>
      <c r="M62" s="6">
        <f>'Q5'!L62+'Q6'!L62+'Q7'!L62+'Q8'!L62</f>
        <v>0</v>
      </c>
      <c r="N62" s="6">
        <f>'Q5'!M62+'Q6'!M62+'Q7'!M62+'Q8'!M62</f>
        <v>0</v>
      </c>
      <c r="O62" s="6">
        <f>'Q5'!N62+'Q6'!N62+'Q7'!N62+'Q8'!N62</f>
        <v>0</v>
      </c>
      <c r="P62" s="18">
        <f t="shared" si="0"/>
        <v>510000</v>
      </c>
      <c r="Q62" s="20"/>
      <c r="R62" s="2"/>
    </row>
    <row r="63" spans="1:18" ht="18.600000000000001" customHeight="1" x14ac:dyDescent="0.3">
      <c r="A63" s="4">
        <v>84981</v>
      </c>
      <c r="B63" s="17" t="s">
        <v>59</v>
      </c>
      <c r="C63" s="17" t="s">
        <v>69</v>
      </c>
      <c r="D63" s="17" t="s">
        <v>42</v>
      </c>
      <c r="E63" s="6">
        <v>427083</v>
      </c>
      <c r="F63" s="6">
        <v>209269.40199999997</v>
      </c>
      <c r="G63" s="6">
        <f t="shared" si="8"/>
        <v>217812.33000000002</v>
      </c>
      <c r="H63" s="6">
        <f>'Q5'!G63+'Q6'!G63+'Q7'!G63+'Q8'!G63</f>
        <v>0</v>
      </c>
      <c r="I63" s="6">
        <f>'Q5'!H63+'Q6'!H63+'Q7'!H63+'Q8'!H63</f>
        <v>0</v>
      </c>
      <c r="J63" s="6">
        <f>'Q5'!I63+'Q6'!I63+'Q7'!I63+'Q8'!I63</f>
        <v>217812.33000000002</v>
      </c>
      <c r="K63" s="6">
        <f>'Q5'!J63+'Q6'!J63+'Q7'!J63+'Q8'!J63</f>
        <v>0</v>
      </c>
      <c r="L63" s="6">
        <f>'Q5'!K63+'Q6'!K63+'Q7'!K63+'Q8'!K63</f>
        <v>0</v>
      </c>
      <c r="M63" s="6">
        <f>'Q5'!L63+'Q6'!L63+'Q7'!L63+'Q8'!L63</f>
        <v>0</v>
      </c>
      <c r="N63" s="6">
        <f>'Q5'!M63+'Q6'!M63+'Q7'!M63+'Q8'!M63</f>
        <v>0</v>
      </c>
      <c r="O63" s="6">
        <f>'Q5'!N63+'Q6'!N63+'Q7'!N63+'Q8'!N63</f>
        <v>0</v>
      </c>
      <c r="P63" s="18">
        <f t="shared" si="0"/>
        <v>217812.33000000002</v>
      </c>
      <c r="Q63" s="20"/>
      <c r="R63" s="2"/>
    </row>
    <row r="64" spans="1:18" x14ac:dyDescent="0.3">
      <c r="A64" s="4">
        <v>84981</v>
      </c>
      <c r="B64" s="17" t="s">
        <v>58</v>
      </c>
      <c r="C64" s="17" t="s">
        <v>69</v>
      </c>
      <c r="D64" s="17" t="s">
        <v>47</v>
      </c>
      <c r="E64" s="6">
        <v>1138040</v>
      </c>
      <c r="F64" s="6">
        <v>557639.76</v>
      </c>
      <c r="G64" s="6">
        <f t="shared" si="8"/>
        <v>580400.4</v>
      </c>
      <c r="H64" s="6">
        <f>'Q5'!G64+'Q6'!G64+'Q7'!G64+'Q8'!G64</f>
        <v>0</v>
      </c>
      <c r="I64" s="6">
        <f>'Q5'!H64+'Q6'!H64+'Q7'!H64+'Q8'!H64</f>
        <v>0</v>
      </c>
      <c r="J64" s="6">
        <f>'Q5'!I64+'Q6'!I64+'Q7'!I64+'Q8'!I64</f>
        <v>580400.4</v>
      </c>
      <c r="K64" s="6">
        <f>'Q5'!J64+'Q6'!J64+'Q7'!J64+'Q8'!J64</f>
        <v>0</v>
      </c>
      <c r="L64" s="6">
        <f>'Q5'!K64+'Q6'!K64+'Q7'!K64+'Q8'!K64</f>
        <v>0</v>
      </c>
      <c r="M64" s="6">
        <f>'Q5'!L64+'Q6'!L64+'Q7'!L64+'Q8'!L64</f>
        <v>0</v>
      </c>
      <c r="N64" s="6">
        <f>'Q5'!M64+'Q6'!M64+'Q7'!M64+'Q8'!M64</f>
        <v>0</v>
      </c>
      <c r="O64" s="6">
        <f>'Q5'!N64+'Q6'!N64+'Q7'!N64+'Q8'!N64</f>
        <v>0</v>
      </c>
      <c r="P64" s="18">
        <f t="shared" si="0"/>
        <v>580400.4</v>
      </c>
      <c r="Q64" s="20"/>
      <c r="R64" s="2"/>
    </row>
    <row r="65" spans="1:18" s="1" customFormat="1" x14ac:dyDescent="0.3">
      <c r="A65" s="21"/>
      <c r="B65" s="22"/>
      <c r="C65" s="22"/>
      <c r="D65" s="22" t="s">
        <v>17</v>
      </c>
      <c r="E65" s="5">
        <f t="shared" ref="E65:O65" si="9">SUM(E39:E64)</f>
        <v>78983118</v>
      </c>
      <c r="F65" s="5">
        <f t="shared" si="9"/>
        <v>30608453.376400005</v>
      </c>
      <c r="G65" s="5">
        <f t="shared" si="9"/>
        <v>48374654.130000003</v>
      </c>
      <c r="H65" s="5">
        <f t="shared" si="9"/>
        <v>173876.36</v>
      </c>
      <c r="I65" s="5">
        <f t="shared" si="9"/>
        <v>1355958.45</v>
      </c>
      <c r="J65" s="5">
        <f t="shared" si="9"/>
        <v>15009796.85</v>
      </c>
      <c r="K65" s="5">
        <f t="shared" si="9"/>
        <v>27332368.699999999</v>
      </c>
      <c r="L65" s="5">
        <f t="shared" si="9"/>
        <v>205787.32</v>
      </c>
      <c r="M65" s="5">
        <f t="shared" si="9"/>
        <v>3983786.79</v>
      </c>
      <c r="N65" s="5">
        <f t="shared" si="9"/>
        <v>313076.36</v>
      </c>
      <c r="O65" s="5">
        <f t="shared" si="9"/>
        <v>0</v>
      </c>
      <c r="P65" s="5">
        <f t="shared" si="0"/>
        <v>48374650.829999998</v>
      </c>
      <c r="Q65" s="16"/>
      <c r="R65" s="3"/>
    </row>
    <row r="66" spans="1:18" x14ac:dyDescent="0.3">
      <c r="A66" s="17"/>
      <c r="B66" s="17"/>
      <c r="C66" s="17"/>
      <c r="D66" s="1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8"/>
      <c r="Q66" s="19"/>
      <c r="R66" s="2"/>
    </row>
    <row r="67" spans="1:18" s="34" customFormat="1" x14ac:dyDescent="0.3">
      <c r="A67" s="24">
        <v>84983</v>
      </c>
      <c r="B67" s="25" t="s">
        <v>53</v>
      </c>
      <c r="C67" s="25"/>
      <c r="D67" s="26" t="s">
        <v>48</v>
      </c>
      <c r="E67" s="27">
        <v>900000000</v>
      </c>
      <c r="F67" s="27">
        <v>441000000</v>
      </c>
      <c r="G67" s="28">
        <v>441000000</v>
      </c>
      <c r="H67" s="28">
        <f>'Q5'!G67+'Q6'!G67+'Q7'!G67+'Q8'!G67</f>
        <v>22193485</v>
      </c>
      <c r="I67" s="28">
        <f>'Q5'!H67+'Q6'!H67+'Q7'!H67+'Q8'!H67</f>
        <v>32136328</v>
      </c>
      <c r="J67" s="28">
        <f>'Q5'!I67+'Q6'!I67+'Q7'!I67+'Q8'!I67</f>
        <v>147324334</v>
      </c>
      <c r="K67" s="28">
        <f>'Q5'!J67+'Q6'!J67+'Q7'!J67+'Q8'!J67</f>
        <v>113641551</v>
      </c>
      <c r="L67" s="28">
        <f>'Q5'!K67+'Q6'!K67+'Q7'!K67+'Q8'!K67</f>
        <v>26497548</v>
      </c>
      <c r="M67" s="28">
        <f>'Q5'!L67+'Q6'!L67+'Q7'!L67+'Q8'!L67</f>
        <v>85623888</v>
      </c>
      <c r="N67" s="28">
        <f>'Q5'!M67+'Q6'!M67+'Q7'!M67+'Q8'!M67</f>
        <v>31582867</v>
      </c>
      <c r="O67" s="28">
        <f>'Q5'!N67+'Q6'!N67+'Q7'!N67+'Q8'!N67</f>
        <v>25309934.75</v>
      </c>
      <c r="P67" s="29">
        <f t="shared" si="0"/>
        <v>484309935.75</v>
      </c>
      <c r="Q67" s="30" t="s">
        <v>90</v>
      </c>
      <c r="R67" s="17"/>
    </row>
    <row r="68" spans="1:18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31"/>
      <c r="Q68" s="19"/>
      <c r="R68" s="2"/>
    </row>
    <row r="69" spans="1:18" x14ac:dyDescent="0.3">
      <c r="A69" s="17"/>
      <c r="B69" s="17"/>
      <c r="C69" s="17"/>
      <c r="D69" s="17"/>
      <c r="E69" s="17"/>
      <c r="F69" s="17"/>
      <c r="G69" s="17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2"/>
    </row>
    <row r="70" spans="1:18" x14ac:dyDescent="0.3">
      <c r="A70" s="17"/>
      <c r="B70" s="17"/>
      <c r="C70" s="17"/>
      <c r="D70" s="31" t="s">
        <v>50</v>
      </c>
      <c r="E70" s="17"/>
      <c r="F70" s="17"/>
      <c r="G70" s="17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2"/>
    </row>
    <row r="71" spans="1:18" x14ac:dyDescent="0.3">
      <c r="A71" s="2"/>
      <c r="B71" s="2"/>
      <c r="C71" s="2"/>
      <c r="D71" s="17" t="s">
        <v>97</v>
      </c>
      <c r="E71" s="2"/>
      <c r="F71" s="2"/>
      <c r="G71" s="17"/>
      <c r="H71" s="2"/>
      <c r="I71" s="2"/>
      <c r="J71" s="2"/>
      <c r="K71" s="2"/>
      <c r="L71" s="2"/>
      <c r="M71" s="2"/>
      <c r="N71" s="2"/>
      <c r="O71" s="2"/>
      <c r="P71" s="3"/>
      <c r="Q71" s="19"/>
      <c r="R71" s="2"/>
    </row>
    <row r="72" spans="1:18" x14ac:dyDescent="0.3">
      <c r="A72" s="2"/>
      <c r="B72" s="2"/>
      <c r="C72" s="2"/>
      <c r="D72" s="17"/>
      <c r="E72" s="2"/>
      <c r="F72" s="2"/>
      <c r="G72" s="17"/>
      <c r="H72" s="2"/>
      <c r="I72" s="2"/>
      <c r="J72" s="2"/>
      <c r="K72" s="2"/>
      <c r="L72" s="2"/>
      <c r="M72" s="2"/>
      <c r="N72" s="2"/>
      <c r="O72" s="2"/>
      <c r="P72" s="3"/>
      <c r="Q72" s="19"/>
      <c r="R72" s="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B1" zoomScale="90" zoomScaleNormal="90" workbookViewId="0">
      <pane ySplit="1" topLeftCell="A42" activePane="bottomLeft" state="frozen"/>
      <selection pane="bottomLeft" activeCell="F69" sqref="F69"/>
    </sheetView>
  </sheetViews>
  <sheetFormatPr defaultColWidth="9.109375" defaultRowHeight="14.4" x14ac:dyDescent="0.3"/>
  <cols>
    <col min="1" max="1" width="9.109375" style="34"/>
    <col min="2" max="3" width="9" style="34" customWidth="1"/>
    <col min="4" max="4" width="48.6640625" style="34" customWidth="1"/>
    <col min="5" max="5" width="22.88671875" style="34" customWidth="1"/>
    <col min="6" max="6" width="15.109375" style="34" customWidth="1"/>
    <col min="7" max="7" width="12.33203125" style="34" customWidth="1"/>
    <col min="8" max="8" width="15.33203125" style="34" customWidth="1"/>
    <col min="9" max="9" width="15.88671875" style="34" customWidth="1"/>
    <col min="10" max="10" width="15.33203125" style="34" customWidth="1"/>
    <col min="11" max="11" width="14.33203125" style="34" customWidth="1"/>
    <col min="12" max="13" width="15.33203125" style="34" customWidth="1"/>
    <col min="14" max="14" width="15" style="34" customWidth="1"/>
    <col min="15" max="15" width="15.33203125" style="38" bestFit="1" customWidth="1"/>
    <col min="16" max="16" width="53.6640625" style="37" customWidth="1"/>
    <col min="17" max="16384" width="9.109375" style="34"/>
  </cols>
  <sheetData>
    <row r="1" spans="1:17" s="38" customFormat="1" x14ac:dyDescent="0.3">
      <c r="A1" s="38" t="s">
        <v>64</v>
      </c>
      <c r="B1" s="38" t="s">
        <v>52</v>
      </c>
      <c r="C1" s="38" t="s">
        <v>65</v>
      </c>
      <c r="D1" s="31"/>
      <c r="E1" s="31" t="s">
        <v>49</v>
      </c>
      <c r="F1" s="31" t="s">
        <v>71</v>
      </c>
      <c r="G1" s="31" t="s">
        <v>0</v>
      </c>
      <c r="H1" s="31" t="s">
        <v>1</v>
      </c>
      <c r="I1" s="31" t="s">
        <v>2</v>
      </c>
      <c r="J1" s="31" t="s">
        <v>3</v>
      </c>
      <c r="K1" s="31" t="s">
        <v>4</v>
      </c>
      <c r="L1" s="31" t="s">
        <v>5</v>
      </c>
      <c r="M1" s="31" t="s">
        <v>6</v>
      </c>
      <c r="N1" s="31" t="s">
        <v>7</v>
      </c>
      <c r="O1" s="31" t="s">
        <v>17</v>
      </c>
      <c r="P1" s="19" t="s">
        <v>51</v>
      </c>
      <c r="Q1" s="31"/>
    </row>
    <row r="2" spans="1:17" x14ac:dyDescent="0.3">
      <c r="A2" s="7"/>
      <c r="B2" s="8"/>
      <c r="C2" s="8"/>
      <c r="D2" s="9" t="s">
        <v>8</v>
      </c>
      <c r="E2" s="10"/>
      <c r="F2" s="11"/>
      <c r="G2" s="11"/>
      <c r="H2" s="11"/>
      <c r="I2" s="11"/>
      <c r="J2" s="11"/>
      <c r="K2" s="11"/>
      <c r="L2" s="11"/>
      <c r="M2" s="11"/>
      <c r="N2" s="11"/>
      <c r="O2" s="10"/>
      <c r="P2" s="12"/>
      <c r="Q2" s="17"/>
    </row>
    <row r="3" spans="1:17" x14ac:dyDescent="0.3">
      <c r="A3" s="13">
        <v>42003</v>
      </c>
      <c r="B3" s="14" t="s">
        <v>53</v>
      </c>
      <c r="C3" s="14" t="s">
        <v>69</v>
      </c>
      <c r="D3" s="14" t="s">
        <v>9</v>
      </c>
      <c r="E3" s="15">
        <v>49418728</v>
      </c>
      <c r="F3" s="15">
        <f>E3*50%</f>
        <v>24709364</v>
      </c>
      <c r="G3" s="15">
        <v>0</v>
      </c>
      <c r="H3" s="15">
        <v>0</v>
      </c>
      <c r="I3" s="15">
        <f>F3*25%</f>
        <v>6177341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5">
        <f>SUM(G3:N3)</f>
        <v>6177341</v>
      </c>
      <c r="P3" s="16" t="s">
        <v>73</v>
      </c>
      <c r="Q3" s="17"/>
    </row>
    <row r="4" spans="1:17" x14ac:dyDescent="0.3">
      <c r="A4" s="17"/>
      <c r="B4" s="17"/>
      <c r="C4" s="17"/>
      <c r="D4" s="17"/>
      <c r="E4" s="6"/>
      <c r="F4" s="6"/>
      <c r="G4" s="6"/>
      <c r="H4" s="6"/>
      <c r="I4" s="6"/>
      <c r="J4" s="6"/>
      <c r="K4" s="6"/>
      <c r="L4" s="6"/>
      <c r="M4" s="6"/>
      <c r="N4" s="6"/>
      <c r="O4" s="18"/>
      <c r="P4" s="19"/>
      <c r="Q4" s="17"/>
    </row>
    <row r="5" spans="1:17" x14ac:dyDescent="0.3">
      <c r="A5" s="7"/>
      <c r="B5" s="8"/>
      <c r="C5" s="8"/>
      <c r="D5" s="9" t="s">
        <v>10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0"/>
      <c r="P5" s="12"/>
      <c r="Q5" s="17"/>
    </row>
    <row r="6" spans="1:17" x14ac:dyDescent="0.3">
      <c r="A6" s="13">
        <v>42001</v>
      </c>
      <c r="B6" s="14" t="s">
        <v>53</v>
      </c>
      <c r="C6" s="14" t="s">
        <v>69</v>
      </c>
      <c r="D6" s="14" t="s">
        <v>10</v>
      </c>
      <c r="E6" s="15">
        <v>16514607</v>
      </c>
      <c r="F6" s="15">
        <f>E6*50%</f>
        <v>8257303.5</v>
      </c>
      <c r="G6" s="15">
        <v>357318</v>
      </c>
      <c r="H6" s="15">
        <v>357318</v>
      </c>
      <c r="I6" s="15">
        <v>150800</v>
      </c>
      <c r="J6" s="15">
        <v>333454</v>
      </c>
      <c r="K6" s="15">
        <v>357318</v>
      </c>
      <c r="L6" s="15">
        <v>150800</v>
      </c>
      <c r="M6" s="15">
        <v>357318</v>
      </c>
      <c r="N6" s="15">
        <v>0</v>
      </c>
      <c r="O6" s="5">
        <f t="shared" ref="O6:O67" si="0">SUM(G6:N6)</f>
        <v>2064326</v>
      </c>
      <c r="P6" s="16" t="s">
        <v>73</v>
      </c>
      <c r="Q6" s="17"/>
    </row>
    <row r="7" spans="1:17" x14ac:dyDescent="0.3">
      <c r="A7" s="17"/>
      <c r="B7" s="17"/>
      <c r="C7" s="17"/>
      <c r="D7" s="17"/>
      <c r="E7" s="6"/>
      <c r="F7" s="6"/>
      <c r="G7" s="6"/>
      <c r="H7" s="6"/>
      <c r="I7" s="6"/>
      <c r="J7" s="6"/>
      <c r="K7" s="6"/>
      <c r="L7" s="6"/>
      <c r="M7" s="6"/>
      <c r="N7" s="6"/>
      <c r="O7" s="18"/>
      <c r="P7" s="19"/>
      <c r="Q7" s="17"/>
    </row>
    <row r="8" spans="1:17" x14ac:dyDescent="0.3">
      <c r="A8" s="7">
        <v>80508</v>
      </c>
      <c r="B8" s="8" t="s">
        <v>66</v>
      </c>
      <c r="C8" s="8" t="s">
        <v>69</v>
      </c>
      <c r="D8" s="8" t="s">
        <v>70</v>
      </c>
      <c r="E8" s="11">
        <v>1634150</v>
      </c>
      <c r="F8" s="11">
        <v>829150</v>
      </c>
      <c r="G8" s="11">
        <v>42642</v>
      </c>
      <c r="H8" s="11">
        <v>42642</v>
      </c>
      <c r="I8" s="11">
        <v>42642</v>
      </c>
      <c r="J8" s="11">
        <v>42642</v>
      </c>
      <c r="K8" s="11">
        <v>42642</v>
      </c>
      <c r="L8" s="11">
        <v>42642</v>
      </c>
      <c r="M8" s="11">
        <v>42642</v>
      </c>
      <c r="N8" s="11">
        <v>0</v>
      </c>
      <c r="O8" s="18">
        <f>SUM(G8:N8)</f>
        <v>298494</v>
      </c>
      <c r="P8" s="12"/>
      <c r="Q8" s="17"/>
    </row>
    <row r="9" spans="1:17" x14ac:dyDescent="0.3">
      <c r="A9" s="4">
        <v>84981</v>
      </c>
      <c r="B9" s="17" t="s">
        <v>56</v>
      </c>
      <c r="C9" s="17" t="s">
        <v>69</v>
      </c>
      <c r="D9" s="17" t="s">
        <v>44</v>
      </c>
      <c r="E9" s="6">
        <v>100000</v>
      </c>
      <c r="F9" s="6">
        <f>E9*51%</f>
        <v>51000</v>
      </c>
      <c r="G9" s="6"/>
      <c r="H9" s="6"/>
      <c r="I9" s="6">
        <f>F9*36%</f>
        <v>18360</v>
      </c>
      <c r="J9" s="6"/>
      <c r="K9" s="6"/>
      <c r="L9" s="6"/>
      <c r="M9" s="6"/>
      <c r="N9" s="6"/>
      <c r="O9" s="18">
        <f>SUM(G9:N9)</f>
        <v>18360</v>
      </c>
      <c r="P9" s="20"/>
      <c r="Q9" s="17"/>
    </row>
    <row r="10" spans="1:17" x14ac:dyDescent="0.3">
      <c r="A10" s="4">
        <v>84981</v>
      </c>
      <c r="B10" s="17" t="s">
        <v>56</v>
      </c>
      <c r="C10" s="17" t="s">
        <v>69</v>
      </c>
      <c r="D10" s="17" t="s">
        <v>43</v>
      </c>
      <c r="E10" s="6">
        <v>170000</v>
      </c>
      <c r="F10" s="6">
        <f>E10*51%</f>
        <v>86700</v>
      </c>
      <c r="G10" s="6"/>
      <c r="H10" s="6"/>
      <c r="I10" s="6">
        <f>F10*36%</f>
        <v>31212</v>
      </c>
      <c r="J10" s="6"/>
      <c r="K10" s="6"/>
      <c r="L10" s="6"/>
      <c r="M10" s="6"/>
      <c r="N10" s="6"/>
      <c r="O10" s="18">
        <f>SUM(G10:N10)</f>
        <v>31212</v>
      </c>
      <c r="P10" s="20"/>
      <c r="Q10" s="17"/>
    </row>
    <row r="11" spans="1:17" x14ac:dyDescent="0.3">
      <c r="A11" s="4">
        <v>84981</v>
      </c>
      <c r="B11" s="17" t="s">
        <v>56</v>
      </c>
      <c r="C11" s="17" t="s">
        <v>69</v>
      </c>
      <c r="D11" s="17" t="s">
        <v>45</v>
      </c>
      <c r="E11" s="6">
        <v>100000</v>
      </c>
      <c r="F11" s="6">
        <f>E11*51%</f>
        <v>51000</v>
      </c>
      <c r="G11" s="6"/>
      <c r="H11" s="6"/>
      <c r="I11" s="6">
        <f>F11*36%</f>
        <v>18360</v>
      </c>
      <c r="J11" s="6"/>
      <c r="K11" s="6"/>
      <c r="L11" s="6"/>
      <c r="M11" s="6"/>
      <c r="N11" s="6"/>
      <c r="O11" s="18">
        <f>SUM(G11:N11)</f>
        <v>18360</v>
      </c>
      <c r="P11" s="20"/>
      <c r="Q11" s="17"/>
    </row>
    <row r="12" spans="1:17" x14ac:dyDescent="0.3">
      <c r="A12" s="4">
        <v>84981</v>
      </c>
      <c r="B12" s="17" t="s">
        <v>57</v>
      </c>
      <c r="C12" s="17" t="s">
        <v>69</v>
      </c>
      <c r="D12" s="17" t="s">
        <v>46</v>
      </c>
      <c r="E12" s="6">
        <v>300000</v>
      </c>
      <c r="F12" s="6">
        <f>E12*51%</f>
        <v>153000</v>
      </c>
      <c r="G12" s="6"/>
      <c r="H12" s="6"/>
      <c r="I12" s="6">
        <f>F12*36%</f>
        <v>55080</v>
      </c>
      <c r="J12" s="6"/>
      <c r="K12" s="6"/>
      <c r="L12" s="6"/>
      <c r="M12" s="6"/>
      <c r="N12" s="6"/>
      <c r="O12" s="18">
        <f>SUM(G12:N12)</f>
        <v>55080</v>
      </c>
      <c r="P12" s="20"/>
      <c r="Q12" s="17"/>
    </row>
    <row r="13" spans="1:17" x14ac:dyDescent="0.3">
      <c r="A13" s="4">
        <v>84987</v>
      </c>
      <c r="B13" s="17" t="s">
        <v>78</v>
      </c>
      <c r="C13" s="17" t="s">
        <v>69</v>
      </c>
      <c r="D13" s="17" t="s">
        <v>88</v>
      </c>
      <c r="E13" s="6">
        <v>1000000</v>
      </c>
      <c r="F13" s="6">
        <f>E13</f>
        <v>1000000</v>
      </c>
      <c r="G13" s="6">
        <v>673600</v>
      </c>
      <c r="H13" s="6"/>
      <c r="I13" s="6"/>
      <c r="J13" s="6"/>
      <c r="K13" s="6"/>
      <c r="L13" s="6"/>
      <c r="M13" s="6"/>
      <c r="N13" s="6"/>
      <c r="O13" s="18">
        <f t="shared" ref="O13:O14" si="1">SUM(G13:N13)</f>
        <v>673600</v>
      </c>
      <c r="P13" s="20" t="s">
        <v>91</v>
      </c>
      <c r="Q13" s="17"/>
    </row>
    <row r="14" spans="1:17" x14ac:dyDescent="0.3">
      <c r="A14" s="13">
        <v>84988</v>
      </c>
      <c r="B14" s="14" t="s">
        <v>78</v>
      </c>
      <c r="C14" s="14" t="s">
        <v>69</v>
      </c>
      <c r="D14" s="14" t="s">
        <v>89</v>
      </c>
      <c r="E14" s="15">
        <v>250000</v>
      </c>
      <c r="F14" s="15">
        <f>E14</f>
        <v>250000</v>
      </c>
      <c r="G14" s="15"/>
      <c r="H14" s="15"/>
      <c r="I14" s="15">
        <v>168400</v>
      </c>
      <c r="J14" s="15"/>
      <c r="K14" s="15"/>
      <c r="L14" s="15"/>
      <c r="M14" s="15"/>
      <c r="N14" s="15"/>
      <c r="O14" s="5">
        <f t="shared" si="1"/>
        <v>168400</v>
      </c>
      <c r="P14" s="16" t="s">
        <v>91</v>
      </c>
      <c r="Q14" s="17"/>
    </row>
    <row r="15" spans="1:17" x14ac:dyDescent="0.3">
      <c r="A15" s="17"/>
      <c r="B15" s="17"/>
      <c r="C15" s="17"/>
      <c r="D15" s="17"/>
      <c r="E15" s="6"/>
      <c r="F15" s="6"/>
      <c r="G15" s="6"/>
      <c r="H15" s="6"/>
      <c r="I15" s="6"/>
      <c r="J15" s="6"/>
      <c r="K15" s="6"/>
      <c r="L15" s="6"/>
      <c r="M15" s="6"/>
      <c r="N15" s="6"/>
      <c r="O15" s="18"/>
      <c r="P15" s="19"/>
      <c r="Q15" s="17"/>
    </row>
    <row r="16" spans="1:17" x14ac:dyDescent="0.3">
      <c r="A16" s="7"/>
      <c r="B16" s="8"/>
      <c r="C16" s="8"/>
      <c r="D16" s="9" t="s">
        <v>11</v>
      </c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0"/>
      <c r="P16" s="12"/>
      <c r="Q16" s="17"/>
    </row>
    <row r="17" spans="1:17" x14ac:dyDescent="0.3">
      <c r="A17" s="4">
        <v>84904</v>
      </c>
      <c r="B17" s="17" t="s">
        <v>54</v>
      </c>
      <c r="C17" s="17" t="s">
        <v>69</v>
      </c>
      <c r="D17" s="17" t="s">
        <v>12</v>
      </c>
      <c r="E17" s="6">
        <v>84882999</v>
      </c>
      <c r="F17" s="6">
        <f>E17*51%</f>
        <v>43290329.490000002</v>
      </c>
      <c r="G17" s="6"/>
      <c r="H17" s="6"/>
      <c r="I17" s="6">
        <f>F17*36%</f>
        <v>15584518.6164</v>
      </c>
      <c r="J17" s="6"/>
      <c r="K17" s="6"/>
      <c r="L17" s="6"/>
      <c r="M17" s="6"/>
      <c r="N17" s="6"/>
      <c r="O17" s="18">
        <f t="shared" si="0"/>
        <v>15584518.6164</v>
      </c>
      <c r="P17" s="20"/>
      <c r="Q17" s="17"/>
    </row>
    <row r="18" spans="1:17" x14ac:dyDescent="0.3">
      <c r="A18" s="4">
        <v>84901</v>
      </c>
      <c r="B18" s="17" t="s">
        <v>53</v>
      </c>
      <c r="C18" s="17" t="s">
        <v>69</v>
      </c>
      <c r="D18" s="17" t="s">
        <v>13</v>
      </c>
      <c r="E18" s="6">
        <v>59293902</v>
      </c>
      <c r="F18" s="6">
        <f>E18*51%</f>
        <v>30239890.02</v>
      </c>
      <c r="G18" s="6"/>
      <c r="H18" s="6"/>
      <c r="I18" s="6">
        <f>F18*36%</f>
        <v>10886360.407199999</v>
      </c>
      <c r="J18" s="6"/>
      <c r="K18" s="6"/>
      <c r="L18" s="6"/>
      <c r="M18" s="6"/>
      <c r="N18" s="6"/>
      <c r="O18" s="18">
        <f t="shared" si="0"/>
        <v>10886360.407199999</v>
      </c>
      <c r="P18" s="20"/>
      <c r="Q18" s="17"/>
    </row>
    <row r="19" spans="1:17" x14ac:dyDescent="0.3">
      <c r="A19" s="4">
        <v>84901</v>
      </c>
      <c r="B19" s="17" t="s">
        <v>76</v>
      </c>
      <c r="C19" s="17" t="s">
        <v>69</v>
      </c>
      <c r="D19" s="17" t="s">
        <v>75</v>
      </c>
      <c r="E19" s="6">
        <v>1500000</v>
      </c>
      <c r="F19" s="6">
        <f>E19*51%</f>
        <v>765000</v>
      </c>
      <c r="G19" s="6"/>
      <c r="H19" s="6"/>
      <c r="I19" s="6">
        <f>F19*36%</f>
        <v>275400</v>
      </c>
      <c r="J19" s="6"/>
      <c r="K19" s="6"/>
      <c r="L19" s="6"/>
      <c r="M19" s="6"/>
      <c r="N19" s="6"/>
      <c r="O19" s="18">
        <f t="shared" si="0"/>
        <v>275400</v>
      </c>
      <c r="P19" s="20"/>
      <c r="Q19" s="17"/>
    </row>
    <row r="20" spans="1:17" x14ac:dyDescent="0.3">
      <c r="A20" s="4">
        <v>84901</v>
      </c>
      <c r="B20" s="17" t="s">
        <v>78</v>
      </c>
      <c r="C20" s="17" t="s">
        <v>69</v>
      </c>
      <c r="D20" s="17" t="s">
        <v>77</v>
      </c>
      <c r="E20" s="6">
        <v>1000000</v>
      </c>
      <c r="F20" s="6">
        <f>E20</f>
        <v>1000000</v>
      </c>
      <c r="G20" s="6"/>
      <c r="H20" s="6"/>
      <c r="I20" s="6">
        <v>0</v>
      </c>
      <c r="J20" s="6"/>
      <c r="K20" s="6"/>
      <c r="L20" s="6"/>
      <c r="M20" s="6"/>
      <c r="N20" s="6"/>
      <c r="O20" s="18">
        <f t="shared" si="0"/>
        <v>0</v>
      </c>
      <c r="P20" s="20" t="s">
        <v>105</v>
      </c>
      <c r="Q20" s="17"/>
    </row>
    <row r="21" spans="1:17" x14ac:dyDescent="0.3">
      <c r="A21" s="4">
        <v>84902</v>
      </c>
      <c r="B21" s="17" t="s">
        <v>53</v>
      </c>
      <c r="C21" s="17" t="s">
        <v>69</v>
      </c>
      <c r="D21" s="17" t="s">
        <v>14</v>
      </c>
      <c r="E21" s="6">
        <v>12095480</v>
      </c>
      <c r="F21" s="6">
        <f>E21*51%</f>
        <v>6168694.7999999998</v>
      </c>
      <c r="G21" s="6"/>
      <c r="H21" s="6"/>
      <c r="I21" s="6">
        <f>F21*36%</f>
        <v>2220730.128</v>
      </c>
      <c r="J21" s="6"/>
      <c r="K21" s="6"/>
      <c r="L21" s="6"/>
      <c r="M21" s="6"/>
      <c r="N21" s="6"/>
      <c r="O21" s="18">
        <f t="shared" si="0"/>
        <v>2220730.128</v>
      </c>
      <c r="P21" s="20"/>
      <c r="Q21" s="17"/>
    </row>
    <row r="22" spans="1:17" x14ac:dyDescent="0.3">
      <c r="A22" s="4">
        <v>84901</v>
      </c>
      <c r="B22" s="17" t="s">
        <v>59</v>
      </c>
      <c r="C22" s="17" t="s">
        <v>69</v>
      </c>
      <c r="D22" s="17" t="s">
        <v>15</v>
      </c>
      <c r="E22" s="6">
        <v>150000</v>
      </c>
      <c r="F22" s="6">
        <f>E22*51%</f>
        <v>76500</v>
      </c>
      <c r="G22" s="6"/>
      <c r="H22" s="6"/>
      <c r="I22" s="6">
        <f>F22*36%</f>
        <v>27540</v>
      </c>
      <c r="J22" s="6"/>
      <c r="K22" s="6"/>
      <c r="L22" s="6"/>
      <c r="M22" s="6"/>
      <c r="N22" s="6"/>
      <c r="O22" s="18">
        <f t="shared" si="0"/>
        <v>27540</v>
      </c>
      <c r="P22" s="20"/>
      <c r="Q22" s="17"/>
    </row>
    <row r="23" spans="1:17" x14ac:dyDescent="0.3">
      <c r="A23" s="4">
        <v>84901</v>
      </c>
      <c r="B23" s="17" t="s">
        <v>59</v>
      </c>
      <c r="C23" s="17" t="s">
        <v>69</v>
      </c>
      <c r="D23" s="17" t="s">
        <v>16</v>
      </c>
      <c r="E23" s="6">
        <v>2680000</v>
      </c>
      <c r="F23" s="3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8">
        <f t="shared" si="0"/>
        <v>0</v>
      </c>
      <c r="P23" s="20" t="s">
        <v>74</v>
      </c>
      <c r="Q23" s="17"/>
    </row>
    <row r="24" spans="1:17" s="38" customFormat="1" x14ac:dyDescent="0.3">
      <c r="A24" s="21"/>
      <c r="B24" s="22"/>
      <c r="C24" s="22"/>
      <c r="D24" s="22" t="s">
        <v>17</v>
      </c>
      <c r="E24" s="5">
        <f>SUM(E17:E23)</f>
        <v>161602381</v>
      </c>
      <c r="F24" s="5">
        <f t="shared" ref="F24:N24" si="2">SUM(F17:F23)</f>
        <v>81540414.310000002</v>
      </c>
      <c r="G24" s="5">
        <f t="shared" si="2"/>
        <v>0</v>
      </c>
      <c r="H24" s="5">
        <f t="shared" si="2"/>
        <v>0</v>
      </c>
      <c r="I24" s="5">
        <f t="shared" si="2"/>
        <v>28994549.151599996</v>
      </c>
      <c r="J24" s="5">
        <f t="shared" si="2"/>
        <v>0</v>
      </c>
      <c r="K24" s="5">
        <f t="shared" si="2"/>
        <v>0</v>
      </c>
      <c r="L24" s="5">
        <f t="shared" si="2"/>
        <v>0</v>
      </c>
      <c r="M24" s="5">
        <f t="shared" si="2"/>
        <v>0</v>
      </c>
      <c r="N24" s="5">
        <f t="shared" si="2"/>
        <v>0</v>
      </c>
      <c r="O24" s="5">
        <f t="shared" si="0"/>
        <v>28994549.151599996</v>
      </c>
      <c r="P24" s="16"/>
      <c r="Q24" s="31"/>
    </row>
    <row r="25" spans="1:17" x14ac:dyDescent="0.3">
      <c r="A25" s="17"/>
      <c r="B25" s="17"/>
      <c r="C25" s="17"/>
      <c r="D25" s="17"/>
      <c r="E25" s="6"/>
      <c r="F25" s="6"/>
      <c r="G25" s="6"/>
      <c r="H25" s="6"/>
      <c r="I25" s="6"/>
      <c r="J25" s="6"/>
      <c r="K25" s="6"/>
      <c r="L25" s="6"/>
      <c r="M25" s="6"/>
      <c r="N25" s="6"/>
      <c r="O25" s="18"/>
      <c r="P25" s="19"/>
      <c r="Q25" s="17"/>
    </row>
    <row r="26" spans="1:17" x14ac:dyDescent="0.3">
      <c r="A26" s="7"/>
      <c r="B26" s="8"/>
      <c r="C26" s="8"/>
      <c r="D26" s="9" t="s">
        <v>18</v>
      </c>
      <c r="E26" s="10"/>
      <c r="F26" s="11"/>
      <c r="G26" s="11"/>
      <c r="H26" s="11"/>
      <c r="I26" s="23"/>
      <c r="J26" s="11"/>
      <c r="K26" s="11"/>
      <c r="L26" s="11"/>
      <c r="M26" s="11"/>
      <c r="N26" s="11"/>
      <c r="O26" s="10"/>
      <c r="Q26" s="17"/>
    </row>
    <row r="27" spans="1:17" x14ac:dyDescent="0.3">
      <c r="A27" s="4">
        <v>84900</v>
      </c>
      <c r="B27" s="17" t="s">
        <v>53</v>
      </c>
      <c r="C27" s="17"/>
      <c r="D27" s="17" t="s">
        <v>67</v>
      </c>
      <c r="E27" s="6">
        <v>68585382</v>
      </c>
      <c r="F27" s="6">
        <f>E27*50%</f>
        <v>34292691</v>
      </c>
      <c r="G27" s="6"/>
      <c r="H27" s="6"/>
      <c r="I27" s="6"/>
      <c r="J27" s="6"/>
      <c r="K27" s="6"/>
      <c r="L27" s="6"/>
      <c r="M27" s="6"/>
      <c r="N27" s="6">
        <f>F27*25%</f>
        <v>8573172.75</v>
      </c>
      <c r="O27" s="18">
        <f>SUM(G27:N27)</f>
        <v>8573172.75</v>
      </c>
      <c r="P27" s="12" t="s">
        <v>73</v>
      </c>
      <c r="Q27" s="17"/>
    </row>
    <row r="28" spans="1:17" x14ac:dyDescent="0.3">
      <c r="A28" s="4">
        <v>84900</v>
      </c>
      <c r="B28" s="17" t="s">
        <v>81</v>
      </c>
      <c r="C28" s="17"/>
      <c r="D28" s="17" t="s">
        <v>79</v>
      </c>
      <c r="E28" s="6">
        <v>45000000</v>
      </c>
      <c r="F28" s="6">
        <f>E28</f>
        <v>45000000</v>
      </c>
      <c r="G28" s="6"/>
      <c r="H28" s="6"/>
      <c r="I28" s="6"/>
      <c r="J28" s="6"/>
      <c r="K28" s="6"/>
      <c r="L28" s="6"/>
      <c r="M28" s="6"/>
      <c r="N28" s="6">
        <v>5000000</v>
      </c>
      <c r="O28" s="18">
        <f t="shared" ref="O28:O29" si="3">SUM(G28:N28)</f>
        <v>5000000</v>
      </c>
      <c r="P28" s="20" t="s">
        <v>104</v>
      </c>
      <c r="Q28" s="17"/>
    </row>
    <row r="29" spans="1:17" x14ac:dyDescent="0.3">
      <c r="A29" s="4">
        <v>84900</v>
      </c>
      <c r="B29" s="17" t="s">
        <v>81</v>
      </c>
      <c r="C29" s="17"/>
      <c r="D29" s="17" t="s">
        <v>80</v>
      </c>
      <c r="E29" s="6">
        <v>1500000</v>
      </c>
      <c r="F29" s="6">
        <f>E29</f>
        <v>1500000</v>
      </c>
      <c r="G29" s="6"/>
      <c r="H29" s="6"/>
      <c r="I29" s="6"/>
      <c r="J29" s="6"/>
      <c r="K29" s="6"/>
      <c r="L29" s="6"/>
      <c r="M29" s="6"/>
      <c r="N29" s="6">
        <v>1500000</v>
      </c>
      <c r="O29" s="18">
        <f t="shared" si="3"/>
        <v>1500000</v>
      </c>
      <c r="P29" s="20" t="s">
        <v>92</v>
      </c>
      <c r="Q29" s="17"/>
    </row>
    <row r="30" spans="1:17" x14ac:dyDescent="0.3">
      <c r="A30" s="4">
        <v>84910</v>
      </c>
      <c r="B30" s="17" t="s">
        <v>53</v>
      </c>
      <c r="C30" s="17"/>
      <c r="D30" s="17" t="s">
        <v>68</v>
      </c>
      <c r="E30" s="6">
        <v>2000000</v>
      </c>
      <c r="F30" s="6">
        <f>E30*50%</f>
        <v>1000000</v>
      </c>
      <c r="G30" s="6"/>
      <c r="H30" s="6"/>
      <c r="I30" s="6"/>
      <c r="J30" s="6"/>
      <c r="K30" s="6"/>
      <c r="L30" s="6"/>
      <c r="M30" s="6"/>
      <c r="N30" s="6">
        <f>F30*25%</f>
        <v>250000</v>
      </c>
      <c r="O30" s="18">
        <f>SUM(G30:N30)</f>
        <v>250000</v>
      </c>
      <c r="P30" s="20"/>
      <c r="Q30" s="17"/>
    </row>
    <row r="31" spans="1:17" x14ac:dyDescent="0.3">
      <c r="A31" s="4">
        <v>84903</v>
      </c>
      <c r="B31" s="17" t="s">
        <v>53</v>
      </c>
      <c r="C31" s="17"/>
      <c r="D31" s="17" t="s">
        <v>19</v>
      </c>
      <c r="E31" s="6">
        <v>9010678</v>
      </c>
      <c r="F31" s="6">
        <f>E31*50%</f>
        <v>4505339</v>
      </c>
      <c r="G31" s="6"/>
      <c r="H31" s="6"/>
      <c r="I31" s="6"/>
      <c r="J31" s="6"/>
      <c r="K31" s="6"/>
      <c r="L31" s="6"/>
      <c r="M31" s="6"/>
      <c r="N31" s="6">
        <f>F31*25%</f>
        <v>1126334.75</v>
      </c>
      <c r="O31" s="18">
        <f>SUM(G31:N31)</f>
        <v>1126334.75</v>
      </c>
      <c r="P31" s="20"/>
      <c r="Q31" s="17"/>
    </row>
    <row r="32" spans="1:17" x14ac:dyDescent="0.3">
      <c r="A32" s="4">
        <v>84905</v>
      </c>
      <c r="B32" s="17" t="s">
        <v>53</v>
      </c>
      <c r="C32" s="17"/>
      <c r="D32" s="17" t="s">
        <v>20</v>
      </c>
      <c r="E32" s="6">
        <v>2883418</v>
      </c>
      <c r="F32" s="6">
        <f>E32*50%</f>
        <v>1441709</v>
      </c>
      <c r="G32" s="6"/>
      <c r="H32" s="6"/>
      <c r="I32" s="6"/>
      <c r="J32" s="6"/>
      <c r="K32" s="6"/>
      <c r="L32" s="6"/>
      <c r="M32" s="6"/>
      <c r="N32" s="6">
        <f>F32*25%</f>
        <v>360427.25</v>
      </c>
      <c r="O32" s="18">
        <f>SUM(G32:N32)</f>
        <v>360427.25</v>
      </c>
      <c r="P32" s="20"/>
      <c r="Q32" s="17"/>
    </row>
    <row r="33" spans="1:17" s="38" customFormat="1" x14ac:dyDescent="0.3">
      <c r="A33" s="21"/>
      <c r="B33" s="22"/>
      <c r="C33" s="22"/>
      <c r="D33" s="22" t="s">
        <v>17</v>
      </c>
      <c r="E33" s="5">
        <f>SUM(E27:E32)</f>
        <v>128979478</v>
      </c>
      <c r="F33" s="5">
        <f t="shared" ref="F33:N33" si="4">SUM(F27:F32)</f>
        <v>87739739</v>
      </c>
      <c r="G33" s="5">
        <f t="shared" si="4"/>
        <v>0</v>
      </c>
      <c r="H33" s="5">
        <f t="shared" si="4"/>
        <v>0</v>
      </c>
      <c r="I33" s="5">
        <f t="shared" si="4"/>
        <v>0</v>
      </c>
      <c r="J33" s="5">
        <f t="shared" si="4"/>
        <v>0</v>
      </c>
      <c r="K33" s="5">
        <f t="shared" si="4"/>
        <v>0</v>
      </c>
      <c r="L33" s="5">
        <f t="shared" si="4"/>
        <v>0</v>
      </c>
      <c r="M33" s="5">
        <f t="shared" si="4"/>
        <v>0</v>
      </c>
      <c r="N33" s="5">
        <f t="shared" si="4"/>
        <v>16809934.75</v>
      </c>
      <c r="O33" s="5">
        <f>SUM(G33:N33)</f>
        <v>16809934.75</v>
      </c>
      <c r="P33" s="16"/>
      <c r="Q33" s="31"/>
    </row>
    <row r="34" spans="1:17" x14ac:dyDescent="0.3">
      <c r="A34" s="17"/>
      <c r="B34" s="17"/>
      <c r="C34" s="17"/>
      <c r="D34" s="17"/>
      <c r="E34" s="6"/>
      <c r="F34" s="6"/>
      <c r="G34" s="6"/>
      <c r="H34" s="6"/>
      <c r="I34" s="6"/>
      <c r="J34" s="6"/>
      <c r="K34" s="6"/>
      <c r="L34" s="6"/>
      <c r="M34" s="6"/>
      <c r="N34" s="6"/>
      <c r="O34" s="18"/>
      <c r="P34" s="19"/>
      <c r="Q34" s="17"/>
    </row>
    <row r="35" spans="1:17" x14ac:dyDescent="0.3">
      <c r="A35" s="7"/>
      <c r="B35" s="8"/>
      <c r="C35" s="8"/>
      <c r="D35" s="9" t="s">
        <v>21</v>
      </c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2"/>
      <c r="Q35" s="17"/>
    </row>
    <row r="36" spans="1:17" x14ac:dyDescent="0.3">
      <c r="A36" s="13">
        <v>84942</v>
      </c>
      <c r="B36" s="14" t="s">
        <v>53</v>
      </c>
      <c r="C36" s="14" t="s">
        <v>69</v>
      </c>
      <c r="D36" s="14" t="s">
        <v>22</v>
      </c>
      <c r="E36" s="15">
        <v>13119216</v>
      </c>
      <c r="F36" s="15">
        <v>6489363</v>
      </c>
      <c r="G36" s="15">
        <v>158081</v>
      </c>
      <c r="H36" s="15">
        <v>33384</v>
      </c>
      <c r="I36" s="15">
        <v>263433</v>
      </c>
      <c r="J36" s="15">
        <v>540532</v>
      </c>
      <c r="K36" s="15">
        <v>44790</v>
      </c>
      <c r="L36" s="15">
        <v>487311</v>
      </c>
      <c r="M36" s="15">
        <v>94812</v>
      </c>
      <c r="N36" s="15"/>
      <c r="O36" s="5">
        <f t="shared" si="0"/>
        <v>1622343</v>
      </c>
      <c r="P36" s="16" t="s">
        <v>60</v>
      </c>
      <c r="Q36" s="17"/>
    </row>
    <row r="37" spans="1:17" x14ac:dyDescent="0.3">
      <c r="A37" s="17"/>
      <c r="B37" s="17"/>
      <c r="C37" s="17"/>
      <c r="D37" s="17"/>
      <c r="E37" s="6"/>
      <c r="F37" s="6"/>
      <c r="G37" s="6"/>
      <c r="H37" s="6"/>
      <c r="I37" s="6"/>
      <c r="J37" s="6"/>
      <c r="K37" s="6"/>
      <c r="L37" s="6"/>
      <c r="M37" s="6"/>
      <c r="N37" s="6"/>
      <c r="O37" s="18"/>
      <c r="P37" s="19"/>
      <c r="Q37" s="17"/>
    </row>
    <row r="38" spans="1:17" x14ac:dyDescent="0.3">
      <c r="A38" s="7"/>
      <c r="B38" s="8"/>
      <c r="C38" s="8"/>
      <c r="D38" s="9" t="s">
        <v>23</v>
      </c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0"/>
      <c r="P38" s="12"/>
      <c r="Q38" s="17"/>
    </row>
    <row r="39" spans="1:17" x14ac:dyDescent="0.3">
      <c r="A39" s="4">
        <v>84981</v>
      </c>
      <c r="B39" s="17" t="s">
        <v>53</v>
      </c>
      <c r="C39" s="17"/>
      <c r="D39" s="17" t="s">
        <v>24</v>
      </c>
      <c r="E39" s="6">
        <v>28591598</v>
      </c>
      <c r="F39" s="6">
        <f t="shared" ref="F39:F48" si="5">51%*E39</f>
        <v>14581714.98</v>
      </c>
      <c r="G39" s="6">
        <v>61783</v>
      </c>
      <c r="H39" s="6">
        <v>403644</v>
      </c>
      <c r="I39" s="6">
        <v>2905118</v>
      </c>
      <c r="J39" s="6">
        <v>1293419</v>
      </c>
      <c r="K39" s="6">
        <v>74366</v>
      </c>
      <c r="L39" s="6">
        <v>404300</v>
      </c>
      <c r="M39" s="6">
        <v>106785</v>
      </c>
      <c r="N39" s="6">
        <v>0</v>
      </c>
      <c r="O39" s="18">
        <f t="shared" si="0"/>
        <v>5249415</v>
      </c>
      <c r="P39" s="20" t="s">
        <v>61</v>
      </c>
      <c r="Q39" s="17"/>
    </row>
    <row r="40" spans="1:17" x14ac:dyDescent="0.3">
      <c r="A40" s="4">
        <v>84504</v>
      </c>
      <c r="B40" s="17" t="s">
        <v>53</v>
      </c>
      <c r="C40" s="17" t="s">
        <v>69</v>
      </c>
      <c r="D40" s="17" t="s">
        <v>25</v>
      </c>
      <c r="E40" s="6">
        <v>3974986</v>
      </c>
      <c r="F40" s="6">
        <f t="shared" si="5"/>
        <v>2027242.86</v>
      </c>
      <c r="G40" s="6"/>
      <c r="H40" s="6"/>
      <c r="I40" s="6">
        <f>F40*36%</f>
        <v>729807.42960000003</v>
      </c>
      <c r="J40" s="6"/>
      <c r="K40" s="6"/>
      <c r="L40" s="6"/>
      <c r="M40" s="6"/>
      <c r="N40" s="6"/>
      <c r="O40" s="18">
        <f t="shared" si="0"/>
        <v>729807.42960000003</v>
      </c>
      <c r="P40" s="20"/>
      <c r="Q40" s="17"/>
    </row>
    <row r="41" spans="1:17" x14ac:dyDescent="0.3">
      <c r="A41" s="4">
        <v>84981</v>
      </c>
      <c r="B41" s="17" t="s">
        <v>55</v>
      </c>
      <c r="C41" s="17" t="s">
        <v>69</v>
      </c>
      <c r="D41" s="17" t="s">
        <v>26</v>
      </c>
      <c r="E41" s="6">
        <v>2921696</v>
      </c>
      <c r="F41" s="6">
        <f t="shared" si="5"/>
        <v>1490064.96</v>
      </c>
      <c r="G41" s="6"/>
      <c r="H41" s="6"/>
      <c r="I41" s="6"/>
      <c r="J41" s="6">
        <v>189066</v>
      </c>
      <c r="K41" s="6"/>
      <c r="L41" s="6">
        <v>347357</v>
      </c>
      <c r="M41" s="6"/>
      <c r="N41" s="6"/>
      <c r="O41" s="18">
        <f t="shared" si="0"/>
        <v>536423</v>
      </c>
      <c r="P41" s="20" t="s">
        <v>98</v>
      </c>
      <c r="Q41" s="17"/>
    </row>
    <row r="42" spans="1:17" x14ac:dyDescent="0.3">
      <c r="A42" s="4">
        <v>84505</v>
      </c>
      <c r="B42" s="17" t="s">
        <v>53</v>
      </c>
      <c r="C42" s="17" t="s">
        <v>69</v>
      </c>
      <c r="D42" s="17" t="s">
        <v>27</v>
      </c>
      <c r="E42" s="6">
        <v>2639705</v>
      </c>
      <c r="F42" s="6">
        <f t="shared" si="5"/>
        <v>1346249.55</v>
      </c>
      <c r="G42" s="6"/>
      <c r="H42" s="6"/>
      <c r="I42" s="6"/>
      <c r="J42" s="6">
        <f>F42*36%</f>
        <v>484649.83799999999</v>
      </c>
      <c r="K42" s="6"/>
      <c r="L42" s="6"/>
      <c r="M42" s="6"/>
      <c r="N42" s="6"/>
      <c r="O42" s="18">
        <f t="shared" si="0"/>
        <v>484649.83799999999</v>
      </c>
      <c r="P42" s="20"/>
      <c r="Q42" s="17"/>
    </row>
    <row r="43" spans="1:17" x14ac:dyDescent="0.3">
      <c r="A43" s="4">
        <v>84981</v>
      </c>
      <c r="B43" s="17" t="s">
        <v>53</v>
      </c>
      <c r="C43" s="17" t="s">
        <v>69</v>
      </c>
      <c r="D43" s="17" t="s">
        <v>28</v>
      </c>
      <c r="E43" s="6">
        <v>1449500</v>
      </c>
      <c r="F43" s="6">
        <f t="shared" si="5"/>
        <v>739245</v>
      </c>
      <c r="G43" s="6"/>
      <c r="H43" s="6"/>
      <c r="I43" s="6">
        <f>F43*36%</f>
        <v>266128.2</v>
      </c>
      <c r="J43" s="6"/>
      <c r="K43" s="6"/>
      <c r="L43" s="6"/>
      <c r="M43" s="6"/>
      <c r="N43" s="6"/>
      <c r="O43" s="18">
        <f t="shared" si="0"/>
        <v>266128.2</v>
      </c>
      <c r="P43" s="20"/>
      <c r="Q43" s="17"/>
    </row>
    <row r="44" spans="1:17" x14ac:dyDescent="0.3">
      <c r="A44" s="4">
        <v>84981</v>
      </c>
      <c r="B44" s="17" t="s">
        <v>53</v>
      </c>
      <c r="C44" s="17" t="s">
        <v>69</v>
      </c>
      <c r="D44" s="17" t="s">
        <v>29</v>
      </c>
      <c r="E44" s="6">
        <v>1216776</v>
      </c>
      <c r="F44" s="6">
        <f t="shared" si="5"/>
        <v>620555.76</v>
      </c>
      <c r="G44" s="6"/>
      <c r="H44" s="6"/>
      <c r="I44" s="6">
        <v>106115</v>
      </c>
      <c r="J44" s="6">
        <v>11170</v>
      </c>
      <c r="K44" s="6"/>
      <c r="L44" s="6">
        <v>106115</v>
      </c>
      <c r="M44" s="6"/>
      <c r="N44" s="6"/>
      <c r="O44" s="18">
        <f t="shared" si="0"/>
        <v>223400</v>
      </c>
      <c r="P44" s="20" t="s">
        <v>99</v>
      </c>
      <c r="Q44" s="17"/>
    </row>
    <row r="45" spans="1:17" x14ac:dyDescent="0.3">
      <c r="A45" s="4">
        <v>84981</v>
      </c>
      <c r="B45" s="17" t="s">
        <v>53</v>
      </c>
      <c r="C45" s="17" t="s">
        <v>69</v>
      </c>
      <c r="D45" s="17" t="s">
        <v>30</v>
      </c>
      <c r="E45" s="6">
        <v>1162953</v>
      </c>
      <c r="F45" s="6">
        <f t="shared" si="5"/>
        <v>593106.03</v>
      </c>
      <c r="G45" s="6"/>
      <c r="H45" s="6"/>
      <c r="I45" s="6"/>
      <c r="J45" s="6"/>
      <c r="K45" s="6"/>
      <c r="L45" s="6">
        <f>F45*36%</f>
        <v>213518.17079999999</v>
      </c>
      <c r="M45" s="6"/>
      <c r="N45" s="6"/>
      <c r="O45" s="18">
        <f t="shared" si="0"/>
        <v>213518.17079999999</v>
      </c>
      <c r="P45" s="20"/>
      <c r="Q45" s="17"/>
    </row>
    <row r="46" spans="1:17" x14ac:dyDescent="0.3">
      <c r="A46" s="4">
        <v>84981</v>
      </c>
      <c r="B46" s="17" t="s">
        <v>53</v>
      </c>
      <c r="C46" s="17" t="s">
        <v>69</v>
      </c>
      <c r="D46" s="17" t="s">
        <v>31</v>
      </c>
      <c r="E46" s="6">
        <v>724751</v>
      </c>
      <c r="F46" s="6">
        <f t="shared" si="5"/>
        <v>369623.01</v>
      </c>
      <c r="G46" s="6"/>
      <c r="H46" s="6"/>
      <c r="I46" s="6">
        <f>F46*36%</f>
        <v>133064.2836</v>
      </c>
      <c r="J46" s="6"/>
      <c r="K46" s="6"/>
      <c r="L46" s="6"/>
      <c r="M46" s="6"/>
      <c r="N46" s="6"/>
      <c r="O46" s="18">
        <f t="shared" si="0"/>
        <v>133064.2836</v>
      </c>
      <c r="P46" s="20"/>
      <c r="Q46" s="17"/>
    </row>
    <row r="47" spans="1:17" x14ac:dyDescent="0.3">
      <c r="A47" s="4">
        <v>84518</v>
      </c>
      <c r="B47" s="17" t="s">
        <v>53</v>
      </c>
      <c r="C47" s="17" t="s">
        <v>69</v>
      </c>
      <c r="D47" s="17" t="s">
        <v>32</v>
      </c>
      <c r="E47" s="6">
        <v>558503</v>
      </c>
      <c r="F47" s="6">
        <f t="shared" si="5"/>
        <v>284836.53000000003</v>
      </c>
      <c r="G47" s="6"/>
      <c r="H47" s="6">
        <f>F47*36%</f>
        <v>102541.1508</v>
      </c>
      <c r="I47" s="6"/>
      <c r="J47" s="6"/>
      <c r="K47" s="6"/>
      <c r="L47" s="6"/>
      <c r="M47" s="6"/>
      <c r="N47" s="6"/>
      <c r="O47" s="18">
        <f t="shared" si="0"/>
        <v>102541.1508</v>
      </c>
      <c r="P47" s="20"/>
      <c r="Q47" s="17"/>
    </row>
    <row r="48" spans="1:17" x14ac:dyDescent="0.3">
      <c r="A48" s="4">
        <v>84981</v>
      </c>
      <c r="B48" s="17" t="s">
        <v>53</v>
      </c>
      <c r="C48" s="17" t="s">
        <v>69</v>
      </c>
      <c r="D48" s="17" t="s">
        <v>33</v>
      </c>
      <c r="E48" s="6">
        <v>509026</v>
      </c>
      <c r="F48" s="6">
        <f t="shared" si="5"/>
        <v>259603.26</v>
      </c>
      <c r="G48" s="6"/>
      <c r="H48" s="6"/>
      <c r="I48" s="6"/>
      <c r="J48" s="6">
        <f>F48*36%</f>
        <v>93457.173599999995</v>
      </c>
      <c r="K48" s="6"/>
      <c r="L48" s="6"/>
      <c r="M48" s="6"/>
      <c r="N48" s="6"/>
      <c r="O48" s="18">
        <f t="shared" si="0"/>
        <v>93457.173599999995</v>
      </c>
      <c r="P48" s="20"/>
      <c r="Q48" s="17"/>
    </row>
    <row r="49" spans="1:17" x14ac:dyDescent="0.3">
      <c r="A49" s="4">
        <v>84981</v>
      </c>
      <c r="B49" s="17" t="s">
        <v>83</v>
      </c>
      <c r="C49" s="17" t="s">
        <v>69</v>
      </c>
      <c r="D49" s="17" t="s">
        <v>82</v>
      </c>
      <c r="E49" s="6">
        <v>82664</v>
      </c>
      <c r="F49" s="6">
        <f>E49</f>
        <v>82664</v>
      </c>
      <c r="G49" s="6"/>
      <c r="H49" s="6"/>
      <c r="I49" s="6"/>
      <c r="J49" s="6">
        <v>55682.470399999998</v>
      </c>
      <c r="K49" s="6"/>
      <c r="L49" s="6"/>
      <c r="M49" s="6"/>
      <c r="N49" s="6"/>
      <c r="O49" s="18">
        <f t="shared" si="0"/>
        <v>55682.470399999998</v>
      </c>
      <c r="P49" s="20" t="s">
        <v>91</v>
      </c>
      <c r="Q49" s="17"/>
    </row>
    <row r="50" spans="1:17" x14ac:dyDescent="0.3">
      <c r="A50" s="4">
        <v>84500</v>
      </c>
      <c r="B50" s="17" t="s">
        <v>53</v>
      </c>
      <c r="C50" s="17" t="s">
        <v>69</v>
      </c>
      <c r="D50" s="17" t="s">
        <v>34</v>
      </c>
      <c r="E50" s="6">
        <v>466682</v>
      </c>
      <c r="F50" s="6">
        <f>51%*E50</f>
        <v>238007.82</v>
      </c>
      <c r="G50" s="6"/>
      <c r="H50" s="6"/>
      <c r="I50" s="6">
        <f>F50*36%</f>
        <v>85682.815199999997</v>
      </c>
      <c r="J50" s="6"/>
      <c r="K50" s="6"/>
      <c r="L50" s="6"/>
      <c r="M50" s="6"/>
      <c r="N50" s="6"/>
      <c r="O50" s="18">
        <f t="shared" si="0"/>
        <v>85682.815199999997</v>
      </c>
      <c r="P50" s="20"/>
      <c r="Q50" s="17"/>
    </row>
    <row r="51" spans="1:17" x14ac:dyDescent="0.3">
      <c r="A51" s="4">
        <v>84500</v>
      </c>
      <c r="B51" s="17" t="s">
        <v>83</v>
      </c>
      <c r="C51" s="17" t="s">
        <v>69</v>
      </c>
      <c r="D51" s="17" t="s">
        <v>84</v>
      </c>
      <c r="E51" s="6">
        <v>108691</v>
      </c>
      <c r="F51" s="6">
        <f>E51</f>
        <v>108691</v>
      </c>
      <c r="G51" s="6"/>
      <c r="H51" s="6"/>
      <c r="I51" s="6">
        <v>73214.257599999997</v>
      </c>
      <c r="J51" s="6"/>
      <c r="K51" s="6"/>
      <c r="L51" s="6"/>
      <c r="M51" s="6"/>
      <c r="N51" s="6"/>
      <c r="O51" s="18">
        <f t="shared" si="0"/>
        <v>73214.257599999997</v>
      </c>
      <c r="P51" s="20" t="s">
        <v>91</v>
      </c>
      <c r="Q51" s="17"/>
    </row>
    <row r="52" spans="1:17" x14ac:dyDescent="0.3">
      <c r="A52" s="4">
        <v>84981</v>
      </c>
      <c r="B52" s="17" t="s">
        <v>53</v>
      </c>
      <c r="C52" s="17" t="s">
        <v>69</v>
      </c>
      <c r="D52" s="17" t="s">
        <v>35</v>
      </c>
      <c r="E52" s="6">
        <v>407016</v>
      </c>
      <c r="F52" s="6">
        <f t="shared" ref="F52:F57" si="6">51%*E52</f>
        <v>207578.16</v>
      </c>
      <c r="G52" s="6"/>
      <c r="H52" s="6"/>
      <c r="I52" s="6"/>
      <c r="J52" s="6"/>
      <c r="K52" s="6"/>
      <c r="L52" s="6">
        <f>F52*36%</f>
        <v>74728.137600000002</v>
      </c>
      <c r="M52" s="6"/>
      <c r="N52" s="6"/>
      <c r="O52" s="18">
        <f t="shared" si="0"/>
        <v>74728.137600000002</v>
      </c>
      <c r="P52" s="20"/>
      <c r="Q52" s="17"/>
    </row>
    <row r="53" spans="1:17" x14ac:dyDescent="0.3">
      <c r="A53" s="4">
        <v>84981</v>
      </c>
      <c r="B53" s="17" t="s">
        <v>53</v>
      </c>
      <c r="C53" s="17" t="s">
        <v>69</v>
      </c>
      <c r="D53" s="17" t="s">
        <v>36</v>
      </c>
      <c r="E53" s="6">
        <v>365809</v>
      </c>
      <c r="F53" s="6">
        <f t="shared" si="6"/>
        <v>186562.59</v>
      </c>
      <c r="G53" s="6"/>
      <c r="H53" s="6"/>
      <c r="I53" s="6">
        <f>F53*36%</f>
        <v>67162.532399999996</v>
      </c>
      <c r="J53" s="6"/>
      <c r="K53" s="6"/>
      <c r="L53" s="6"/>
      <c r="M53" s="6"/>
      <c r="N53" s="6"/>
      <c r="O53" s="18">
        <f t="shared" si="0"/>
        <v>67162.532399999996</v>
      </c>
      <c r="P53" s="20"/>
      <c r="Q53" s="17"/>
    </row>
    <row r="54" spans="1:17" x14ac:dyDescent="0.3">
      <c r="A54" s="4"/>
      <c r="B54" s="17"/>
      <c r="C54" s="17" t="s">
        <v>69</v>
      </c>
      <c r="D54" s="51" t="s">
        <v>103</v>
      </c>
      <c r="E54" s="52">
        <v>250000</v>
      </c>
      <c r="F54" s="6">
        <f t="shared" si="6"/>
        <v>127500</v>
      </c>
      <c r="G54" s="6"/>
      <c r="H54" s="6"/>
      <c r="I54" s="6">
        <f>F54*36%</f>
        <v>45900</v>
      </c>
      <c r="J54" s="6"/>
      <c r="K54" s="6"/>
      <c r="L54" s="6"/>
      <c r="M54" s="6"/>
      <c r="N54" s="6"/>
      <c r="O54" s="18"/>
      <c r="P54" s="20"/>
      <c r="Q54" s="17"/>
    </row>
    <row r="55" spans="1:17" x14ac:dyDescent="0.3">
      <c r="A55" s="4">
        <v>84505</v>
      </c>
      <c r="B55" s="17" t="s">
        <v>53</v>
      </c>
      <c r="C55" s="17" t="s">
        <v>69</v>
      </c>
      <c r="D55" s="17" t="s">
        <v>37</v>
      </c>
      <c r="E55" s="6">
        <v>212231</v>
      </c>
      <c r="F55" s="6">
        <f t="shared" si="6"/>
        <v>108237.81</v>
      </c>
      <c r="G55" s="6"/>
      <c r="H55" s="6"/>
      <c r="I55" s="6"/>
      <c r="J55" s="6">
        <f>F55*36%</f>
        <v>38965.611599999997</v>
      </c>
      <c r="K55" s="6"/>
      <c r="L55" s="6"/>
      <c r="M55" s="6"/>
      <c r="N55" s="6"/>
      <c r="O55" s="18">
        <f t="shared" si="0"/>
        <v>38965.611599999997</v>
      </c>
      <c r="P55" s="20"/>
      <c r="Q55" s="17"/>
    </row>
    <row r="56" spans="1:17" x14ac:dyDescent="0.3">
      <c r="A56" s="4">
        <v>88944</v>
      </c>
      <c r="B56" s="17" t="s">
        <v>53</v>
      </c>
      <c r="C56" s="17" t="s">
        <v>69</v>
      </c>
      <c r="D56" s="17" t="s">
        <v>38</v>
      </c>
      <c r="E56" s="6">
        <v>234553</v>
      </c>
      <c r="F56" s="6">
        <f t="shared" si="6"/>
        <v>119622.03</v>
      </c>
      <c r="G56" s="6"/>
      <c r="H56" s="6"/>
      <c r="I56" s="6">
        <f>F56*36%</f>
        <v>43063.930799999995</v>
      </c>
      <c r="J56" s="6"/>
      <c r="K56" s="6"/>
      <c r="L56" s="6"/>
      <c r="M56" s="6"/>
      <c r="N56" s="6"/>
      <c r="O56" s="18">
        <f t="shared" si="0"/>
        <v>43063.930799999995</v>
      </c>
      <c r="P56" s="20"/>
      <c r="Q56" s="17"/>
    </row>
    <row r="57" spans="1:17" x14ac:dyDescent="0.3">
      <c r="A57" s="4">
        <v>84981</v>
      </c>
      <c r="B57" s="17" t="s">
        <v>54</v>
      </c>
      <c r="C57" s="17" t="s">
        <v>69</v>
      </c>
      <c r="D57" s="17" t="s">
        <v>39</v>
      </c>
      <c r="E57" s="6">
        <v>2990855</v>
      </c>
      <c r="F57" s="6">
        <f t="shared" si="6"/>
        <v>1525336.05</v>
      </c>
      <c r="G57" s="6"/>
      <c r="H57" s="6"/>
      <c r="I57" s="6">
        <f>F57*36%</f>
        <v>549120.978</v>
      </c>
      <c r="J57" s="6"/>
      <c r="K57" s="6"/>
      <c r="L57" s="6"/>
      <c r="M57" s="6"/>
      <c r="N57" s="6"/>
      <c r="O57" s="18">
        <f t="shared" si="0"/>
        <v>549120.978</v>
      </c>
      <c r="P57" s="20"/>
      <c r="Q57" s="17"/>
    </row>
    <row r="58" spans="1:17" x14ac:dyDescent="0.3">
      <c r="A58" s="4">
        <v>84981</v>
      </c>
      <c r="B58" s="17" t="s">
        <v>59</v>
      </c>
      <c r="C58" s="17" t="s">
        <v>69</v>
      </c>
      <c r="D58" s="17" t="s">
        <v>40</v>
      </c>
      <c r="E58" s="6">
        <v>5500000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8">
        <f t="shared" si="0"/>
        <v>0</v>
      </c>
      <c r="P58" s="20" t="s">
        <v>74</v>
      </c>
      <c r="Q58" s="17"/>
    </row>
    <row r="59" spans="1:17" x14ac:dyDescent="0.3">
      <c r="A59" s="4">
        <v>84981</v>
      </c>
      <c r="B59" s="17" t="s">
        <v>78</v>
      </c>
      <c r="C59" s="17" t="s">
        <v>69</v>
      </c>
      <c r="D59" s="17" t="s">
        <v>85</v>
      </c>
      <c r="E59" s="6">
        <v>700000</v>
      </c>
      <c r="F59" s="6">
        <f>E59</f>
        <v>700000</v>
      </c>
      <c r="G59" s="6"/>
      <c r="H59" s="6"/>
      <c r="I59" s="6"/>
      <c r="J59" s="6"/>
      <c r="K59" s="6"/>
      <c r="L59" s="6">
        <v>471520</v>
      </c>
      <c r="M59" s="6"/>
      <c r="N59" s="6"/>
      <c r="O59" s="18">
        <f t="shared" si="0"/>
        <v>471520</v>
      </c>
      <c r="P59" s="20" t="s">
        <v>91</v>
      </c>
      <c r="Q59" s="17"/>
    </row>
    <row r="60" spans="1:17" x14ac:dyDescent="0.3">
      <c r="A60" s="4">
        <v>84981</v>
      </c>
      <c r="B60" s="17" t="s">
        <v>78</v>
      </c>
      <c r="C60" s="17" t="s">
        <v>69</v>
      </c>
      <c r="D60" s="17" t="s">
        <v>86</v>
      </c>
      <c r="E60" s="6">
        <v>21000000</v>
      </c>
      <c r="F60" s="6">
        <f>E60</f>
        <v>21000000</v>
      </c>
      <c r="G60" s="6"/>
      <c r="H60" s="6"/>
      <c r="I60" s="6"/>
      <c r="J60" s="6"/>
      <c r="K60" s="6"/>
      <c r="L60" s="6"/>
      <c r="M60" s="6"/>
      <c r="N60" s="6"/>
      <c r="O60" s="18">
        <f t="shared" si="0"/>
        <v>0</v>
      </c>
      <c r="P60" s="20" t="s">
        <v>93</v>
      </c>
      <c r="Q60" s="17"/>
    </row>
    <row r="61" spans="1:17" x14ac:dyDescent="0.3">
      <c r="A61" s="4">
        <v>84981</v>
      </c>
      <c r="B61" s="17" t="s">
        <v>78</v>
      </c>
      <c r="C61" s="17" t="s">
        <v>69</v>
      </c>
      <c r="D61" s="17" t="s">
        <v>87</v>
      </c>
      <c r="E61" s="6">
        <v>350000</v>
      </c>
      <c r="F61" s="6">
        <f>E61</f>
        <v>350000</v>
      </c>
      <c r="G61" s="6"/>
      <c r="H61" s="6"/>
      <c r="I61" s="6">
        <v>235760</v>
      </c>
      <c r="J61" s="6"/>
      <c r="K61" s="6"/>
      <c r="L61" s="6"/>
      <c r="M61" s="6"/>
      <c r="N61" s="6"/>
      <c r="O61" s="18">
        <f t="shared" si="0"/>
        <v>235760</v>
      </c>
      <c r="P61" s="20" t="s">
        <v>91</v>
      </c>
      <c r="Q61" s="17"/>
    </row>
    <row r="62" spans="1:17" x14ac:dyDescent="0.3">
      <c r="A62" s="4">
        <v>84981</v>
      </c>
      <c r="B62" s="17" t="s">
        <v>59</v>
      </c>
      <c r="C62" s="17" t="s">
        <v>69</v>
      </c>
      <c r="D62" s="17" t="s">
        <v>41</v>
      </c>
      <c r="E62" s="6">
        <v>1000000</v>
      </c>
      <c r="F62" s="6">
        <f>51%*E62</f>
        <v>510000</v>
      </c>
      <c r="G62" s="6"/>
      <c r="H62" s="6"/>
      <c r="I62" s="6"/>
      <c r="J62" s="6">
        <f>F62*36%</f>
        <v>183600</v>
      </c>
      <c r="K62" s="6"/>
      <c r="L62" s="6"/>
      <c r="M62" s="6"/>
      <c r="N62" s="6"/>
      <c r="O62" s="18">
        <f t="shared" si="0"/>
        <v>183600</v>
      </c>
      <c r="P62" s="20"/>
      <c r="Q62" s="17"/>
    </row>
    <row r="63" spans="1:17" ht="18.600000000000001" customHeight="1" x14ac:dyDescent="0.3">
      <c r="A63" s="4">
        <v>84981</v>
      </c>
      <c r="B63" s="17" t="s">
        <v>59</v>
      </c>
      <c r="C63" s="17" t="s">
        <v>69</v>
      </c>
      <c r="D63" s="17" t="s">
        <v>42</v>
      </c>
      <c r="E63" s="6">
        <v>427083</v>
      </c>
      <c r="F63" s="6">
        <f>51%*E63</f>
        <v>217812.33000000002</v>
      </c>
      <c r="G63" s="6"/>
      <c r="H63" s="6"/>
      <c r="I63" s="6">
        <f>F63*36%</f>
        <v>78412.438800000004</v>
      </c>
      <c r="J63" s="6"/>
      <c r="K63" s="6"/>
      <c r="L63" s="6"/>
      <c r="M63" s="6"/>
      <c r="N63" s="6"/>
      <c r="O63" s="18">
        <f t="shared" si="0"/>
        <v>78412.438800000004</v>
      </c>
      <c r="P63" s="20"/>
      <c r="Q63" s="17"/>
    </row>
    <row r="64" spans="1:17" x14ac:dyDescent="0.3">
      <c r="A64" s="4">
        <v>84981</v>
      </c>
      <c r="B64" s="17" t="s">
        <v>58</v>
      </c>
      <c r="C64" s="17" t="s">
        <v>69</v>
      </c>
      <c r="D64" s="17" t="s">
        <v>47</v>
      </c>
      <c r="E64" s="6">
        <v>1138040</v>
      </c>
      <c r="F64" s="6">
        <f>51%*E64</f>
        <v>580400.4</v>
      </c>
      <c r="G64" s="6"/>
      <c r="H64" s="6"/>
      <c r="I64" s="6">
        <f>F64*36%</f>
        <v>208944.144</v>
      </c>
      <c r="J64" s="6"/>
      <c r="K64" s="6"/>
      <c r="L64" s="6"/>
      <c r="M64" s="6"/>
      <c r="N64" s="6"/>
      <c r="O64" s="18">
        <f t="shared" si="0"/>
        <v>208944.144</v>
      </c>
      <c r="P64" s="20"/>
      <c r="Q64" s="17"/>
    </row>
    <row r="65" spans="1:17" s="38" customFormat="1" x14ac:dyDescent="0.3">
      <c r="A65" s="21"/>
      <c r="B65" s="22"/>
      <c r="C65" s="22"/>
      <c r="D65" s="22" t="s">
        <v>17</v>
      </c>
      <c r="E65" s="5">
        <f>SUM(E39:E64)</f>
        <v>78983118</v>
      </c>
      <c r="F65" s="5">
        <f>SUM(F39:F64)</f>
        <v>48374654.130000003</v>
      </c>
      <c r="G65" s="5">
        <f t="shared" ref="G65:N65" si="7">SUM(G39:G64)</f>
        <v>61783</v>
      </c>
      <c r="H65" s="5">
        <f t="shared" si="7"/>
        <v>506185.1508</v>
      </c>
      <c r="I65" s="5">
        <f t="shared" si="7"/>
        <v>5527494.0100000007</v>
      </c>
      <c r="J65" s="5">
        <f t="shared" si="7"/>
        <v>2350010.0936000003</v>
      </c>
      <c r="K65" s="5">
        <f t="shared" si="7"/>
        <v>74366</v>
      </c>
      <c r="L65" s="5">
        <f t="shared" si="7"/>
        <v>1617538.3084</v>
      </c>
      <c r="M65" s="5">
        <f t="shared" si="7"/>
        <v>106785</v>
      </c>
      <c r="N65" s="5">
        <f t="shared" si="7"/>
        <v>0</v>
      </c>
      <c r="O65" s="5">
        <f t="shared" si="0"/>
        <v>10244161.562799999</v>
      </c>
      <c r="P65" s="16"/>
      <c r="Q65" s="31"/>
    </row>
    <row r="66" spans="1:17" x14ac:dyDescent="0.3">
      <c r="A66" s="17"/>
      <c r="B66" s="17"/>
      <c r="C66" s="17"/>
      <c r="D66" s="17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19"/>
      <c r="Q66" s="17"/>
    </row>
    <row r="67" spans="1:17" x14ac:dyDescent="0.3">
      <c r="A67" s="24">
        <v>84983</v>
      </c>
      <c r="B67" s="25" t="s">
        <v>53</v>
      </c>
      <c r="C67" s="25"/>
      <c r="D67" s="26" t="s">
        <v>48</v>
      </c>
      <c r="E67" s="27">
        <v>900000000</v>
      </c>
      <c r="F67" s="28">
        <v>459000000</v>
      </c>
      <c r="G67" s="28">
        <v>7779995.6399999997</v>
      </c>
      <c r="H67" s="28">
        <v>11053121.4</v>
      </c>
      <c r="I67" s="28">
        <v>53140083.119999997</v>
      </c>
      <c r="J67" s="28">
        <v>41781302.280000001</v>
      </c>
      <c r="K67" s="28">
        <v>9520732.4399999995</v>
      </c>
      <c r="L67" s="28">
        <v>30740319</v>
      </c>
      <c r="M67" s="28">
        <v>11224445.4</v>
      </c>
      <c r="N67" s="28">
        <v>0</v>
      </c>
      <c r="O67" s="29">
        <f t="shared" si="0"/>
        <v>165239999.28</v>
      </c>
      <c r="P67" s="30" t="s">
        <v>102</v>
      </c>
      <c r="Q67" s="17"/>
    </row>
    <row r="68" spans="1:17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  <c r="P68" s="19"/>
      <c r="Q68" s="17"/>
    </row>
    <row r="69" spans="1:17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1"/>
      <c r="P69" s="19"/>
      <c r="Q69" s="17"/>
    </row>
    <row r="70" spans="1:17" x14ac:dyDescent="0.3">
      <c r="A70" s="17"/>
      <c r="B70" s="17"/>
      <c r="C70" s="17"/>
      <c r="D70" s="31" t="s">
        <v>50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1"/>
      <c r="P70" s="19"/>
      <c r="Q70" s="17"/>
    </row>
    <row r="71" spans="1:17" x14ac:dyDescent="0.3">
      <c r="A71" s="17"/>
      <c r="B71" s="17"/>
      <c r="C71" s="17"/>
      <c r="D71" s="17" t="s">
        <v>97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1"/>
      <c r="P71" s="19"/>
      <c r="Q71" s="17"/>
    </row>
    <row r="72" spans="1:17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31"/>
      <c r="P72" s="19"/>
      <c r="Q72" s="17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D1" zoomScale="90" zoomScaleNormal="90" workbookViewId="0">
      <pane ySplit="1" topLeftCell="A44" activePane="bottomLeft" state="frozen"/>
      <selection pane="bottomLeft" activeCell="P67" sqref="P67"/>
    </sheetView>
  </sheetViews>
  <sheetFormatPr defaultColWidth="9.109375" defaultRowHeight="14.4" x14ac:dyDescent="0.3"/>
  <cols>
    <col min="1" max="1" width="9.109375" style="34"/>
    <col min="2" max="3" width="9" style="34" customWidth="1"/>
    <col min="4" max="4" width="48.6640625" style="34" customWidth="1"/>
    <col min="5" max="5" width="22.88671875" style="34" customWidth="1"/>
    <col min="6" max="6" width="15.109375" style="34" customWidth="1"/>
    <col min="7" max="7" width="12.33203125" style="34" customWidth="1"/>
    <col min="8" max="8" width="15.33203125" style="34" customWidth="1"/>
    <col min="9" max="9" width="15.88671875" style="34" customWidth="1"/>
    <col min="10" max="10" width="15.33203125" style="34" customWidth="1"/>
    <col min="11" max="11" width="14.33203125" style="34" customWidth="1"/>
    <col min="12" max="13" width="15.33203125" style="34" customWidth="1"/>
    <col min="14" max="14" width="15" style="34" customWidth="1"/>
    <col min="15" max="15" width="15.33203125" style="38" bestFit="1" customWidth="1"/>
    <col min="16" max="16" width="50" style="37" customWidth="1"/>
    <col min="17" max="16384" width="9.109375" style="34"/>
  </cols>
  <sheetData>
    <row r="1" spans="1:17" s="38" customFormat="1" x14ac:dyDescent="0.3">
      <c r="A1" s="38" t="s">
        <v>64</v>
      </c>
      <c r="B1" s="38" t="s">
        <v>52</v>
      </c>
      <c r="C1" s="38" t="s">
        <v>65</v>
      </c>
      <c r="D1" s="31"/>
      <c r="E1" s="31" t="s">
        <v>49</v>
      </c>
      <c r="F1" s="31" t="s">
        <v>71</v>
      </c>
      <c r="G1" s="31" t="s">
        <v>0</v>
      </c>
      <c r="H1" s="31" t="s">
        <v>1</v>
      </c>
      <c r="I1" s="31" t="s">
        <v>2</v>
      </c>
      <c r="J1" s="31" t="s">
        <v>3</v>
      </c>
      <c r="K1" s="31" t="s">
        <v>4</v>
      </c>
      <c r="L1" s="31" t="s">
        <v>5</v>
      </c>
      <c r="M1" s="31" t="s">
        <v>6</v>
      </c>
      <c r="N1" s="31" t="s">
        <v>7</v>
      </c>
      <c r="O1" s="31" t="s">
        <v>17</v>
      </c>
      <c r="P1" s="19" t="s">
        <v>51</v>
      </c>
      <c r="Q1" s="31"/>
    </row>
    <row r="2" spans="1:17" x14ac:dyDescent="0.3">
      <c r="A2" s="7"/>
      <c r="B2" s="8"/>
      <c r="C2" s="8"/>
      <c r="D2" s="9" t="s">
        <v>8</v>
      </c>
      <c r="E2" s="10"/>
      <c r="F2" s="11"/>
      <c r="G2" s="11"/>
      <c r="H2" s="11"/>
      <c r="I2" s="11"/>
      <c r="J2" s="11"/>
      <c r="K2" s="11"/>
      <c r="L2" s="11"/>
      <c r="M2" s="11"/>
      <c r="N2" s="11"/>
      <c r="O2" s="10"/>
      <c r="P2" s="12"/>
      <c r="Q2" s="17"/>
    </row>
    <row r="3" spans="1:17" x14ac:dyDescent="0.3">
      <c r="A3" s="13">
        <v>42003</v>
      </c>
      <c r="B3" s="14" t="s">
        <v>53</v>
      </c>
      <c r="C3" s="14" t="s">
        <v>69</v>
      </c>
      <c r="D3" s="14" t="s">
        <v>9</v>
      </c>
      <c r="E3" s="15">
        <v>49418728</v>
      </c>
      <c r="F3" s="15">
        <f>E3*50%</f>
        <v>24709364</v>
      </c>
      <c r="G3" s="15">
        <v>0</v>
      </c>
      <c r="H3" s="15">
        <v>0</v>
      </c>
      <c r="I3" s="15">
        <f>F3*25%</f>
        <v>6177341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5">
        <f>SUM(G3:N3)</f>
        <v>6177341</v>
      </c>
      <c r="P3" s="16" t="s">
        <v>73</v>
      </c>
      <c r="Q3" s="17"/>
    </row>
    <row r="4" spans="1:17" x14ac:dyDescent="0.3">
      <c r="A4" s="17"/>
      <c r="B4" s="17"/>
      <c r="C4" s="17"/>
      <c r="D4" s="17"/>
      <c r="E4" s="6"/>
      <c r="F4" s="6"/>
      <c r="G4" s="6"/>
      <c r="H4" s="6"/>
      <c r="I4" s="6"/>
      <c r="J4" s="6"/>
      <c r="K4" s="6"/>
      <c r="L4" s="6"/>
      <c r="M4" s="6"/>
      <c r="N4" s="6"/>
      <c r="O4" s="18"/>
      <c r="P4" s="19"/>
      <c r="Q4" s="17"/>
    </row>
    <row r="5" spans="1:17" x14ac:dyDescent="0.3">
      <c r="A5" s="7"/>
      <c r="B5" s="8"/>
      <c r="C5" s="8"/>
      <c r="D5" s="9" t="s">
        <v>10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0"/>
      <c r="P5" s="12"/>
      <c r="Q5" s="17"/>
    </row>
    <row r="6" spans="1:17" x14ac:dyDescent="0.3">
      <c r="A6" s="13">
        <v>42001</v>
      </c>
      <c r="B6" s="14" t="s">
        <v>53</v>
      </c>
      <c r="C6" s="14" t="s">
        <v>69</v>
      </c>
      <c r="D6" s="14" t="s">
        <v>10</v>
      </c>
      <c r="E6" s="15">
        <v>16514607</v>
      </c>
      <c r="F6" s="15">
        <f>E6*50%</f>
        <v>8257303.5</v>
      </c>
      <c r="G6" s="15">
        <v>357318</v>
      </c>
      <c r="H6" s="15">
        <v>357318</v>
      </c>
      <c r="I6" s="15">
        <v>150800</v>
      </c>
      <c r="J6" s="15">
        <v>333454</v>
      </c>
      <c r="K6" s="15">
        <v>357318</v>
      </c>
      <c r="L6" s="15">
        <v>150800</v>
      </c>
      <c r="M6" s="15">
        <v>357318</v>
      </c>
      <c r="N6" s="15">
        <v>0</v>
      </c>
      <c r="O6" s="5">
        <f t="shared" ref="O6:O67" si="0">SUM(G6:N6)</f>
        <v>2064326</v>
      </c>
      <c r="P6" s="16" t="s">
        <v>73</v>
      </c>
      <c r="Q6" s="17"/>
    </row>
    <row r="7" spans="1:17" x14ac:dyDescent="0.3">
      <c r="A7" s="17"/>
      <c r="B7" s="17"/>
      <c r="C7" s="17"/>
      <c r="D7" s="17"/>
      <c r="E7" s="6"/>
      <c r="F7" s="6"/>
      <c r="G7" s="6"/>
      <c r="H7" s="6"/>
      <c r="I7" s="6"/>
      <c r="J7" s="6"/>
      <c r="K7" s="6"/>
      <c r="L7" s="6"/>
      <c r="M7" s="6"/>
      <c r="N7" s="6"/>
      <c r="O7" s="18"/>
      <c r="P7" s="19"/>
      <c r="Q7" s="17"/>
    </row>
    <row r="8" spans="1:17" x14ac:dyDescent="0.3">
      <c r="A8" s="7">
        <v>80508</v>
      </c>
      <c r="B8" s="8" t="s">
        <v>66</v>
      </c>
      <c r="C8" s="8" t="s">
        <v>69</v>
      </c>
      <c r="D8" s="8" t="s">
        <v>70</v>
      </c>
      <c r="E8" s="11">
        <v>1634150</v>
      </c>
      <c r="F8" s="11">
        <v>829150</v>
      </c>
      <c r="G8" s="11">
        <v>28428</v>
      </c>
      <c r="H8" s="11">
        <v>28428</v>
      </c>
      <c r="I8" s="11">
        <v>28428</v>
      </c>
      <c r="J8" s="11">
        <v>28428</v>
      </c>
      <c r="K8" s="11">
        <v>28428</v>
      </c>
      <c r="L8" s="11">
        <v>28428</v>
      </c>
      <c r="M8" s="11">
        <v>28428</v>
      </c>
      <c r="N8" s="11">
        <v>0</v>
      </c>
      <c r="O8" s="10">
        <f>SUM(G8:N8)</f>
        <v>198996</v>
      </c>
      <c r="P8" s="12"/>
      <c r="Q8" s="17"/>
    </row>
    <row r="9" spans="1:17" x14ac:dyDescent="0.3">
      <c r="A9" s="4">
        <v>84981</v>
      </c>
      <c r="B9" s="17" t="s">
        <v>56</v>
      </c>
      <c r="C9" s="17" t="s">
        <v>69</v>
      </c>
      <c r="D9" s="17" t="s">
        <v>44</v>
      </c>
      <c r="E9" s="6">
        <v>100000</v>
      </c>
      <c r="F9" s="6">
        <f>E9*51%</f>
        <v>51000</v>
      </c>
      <c r="G9" s="6"/>
      <c r="H9" s="6"/>
      <c r="I9" s="6">
        <f>F9*24%</f>
        <v>12240</v>
      </c>
      <c r="J9" s="6"/>
      <c r="K9" s="6"/>
      <c r="L9" s="6"/>
      <c r="M9" s="6"/>
      <c r="N9" s="6"/>
      <c r="O9" s="18">
        <f>SUM(G9:N9)</f>
        <v>12240</v>
      </c>
      <c r="P9" s="20"/>
      <c r="Q9" s="17"/>
    </row>
    <row r="10" spans="1:17" x14ac:dyDescent="0.3">
      <c r="A10" s="4">
        <v>84981</v>
      </c>
      <c r="B10" s="17" t="s">
        <v>56</v>
      </c>
      <c r="C10" s="17" t="s">
        <v>69</v>
      </c>
      <c r="D10" s="17" t="s">
        <v>43</v>
      </c>
      <c r="E10" s="6">
        <v>170000</v>
      </c>
      <c r="F10" s="6">
        <f>E10*51%</f>
        <v>86700</v>
      </c>
      <c r="G10" s="6"/>
      <c r="H10" s="6"/>
      <c r="I10" s="6">
        <f t="shared" ref="I10:I12" si="1">F10*24%</f>
        <v>20808</v>
      </c>
      <c r="J10" s="6"/>
      <c r="K10" s="6"/>
      <c r="L10" s="6"/>
      <c r="M10" s="6"/>
      <c r="N10" s="6"/>
      <c r="O10" s="18">
        <f>SUM(G10:N10)</f>
        <v>20808</v>
      </c>
      <c r="P10" s="20"/>
      <c r="Q10" s="17"/>
    </row>
    <row r="11" spans="1:17" x14ac:dyDescent="0.3">
      <c r="A11" s="4">
        <v>84981</v>
      </c>
      <c r="B11" s="17" t="s">
        <v>56</v>
      </c>
      <c r="C11" s="17" t="s">
        <v>69</v>
      </c>
      <c r="D11" s="17" t="s">
        <v>45</v>
      </c>
      <c r="E11" s="6">
        <v>100000</v>
      </c>
      <c r="F11" s="6">
        <f>E11*51%</f>
        <v>51000</v>
      </c>
      <c r="G11" s="6"/>
      <c r="H11" s="6"/>
      <c r="I11" s="6">
        <f t="shared" si="1"/>
        <v>12240</v>
      </c>
      <c r="J11" s="6"/>
      <c r="K11" s="6"/>
      <c r="L11" s="6"/>
      <c r="M11" s="6"/>
      <c r="N11" s="6"/>
      <c r="O11" s="18">
        <f>SUM(G11:N11)</f>
        <v>12240</v>
      </c>
      <c r="P11" s="20"/>
      <c r="Q11" s="17"/>
    </row>
    <row r="12" spans="1:17" x14ac:dyDescent="0.3">
      <c r="A12" s="4">
        <v>84981</v>
      </c>
      <c r="B12" s="17" t="s">
        <v>57</v>
      </c>
      <c r="C12" s="17" t="s">
        <v>69</v>
      </c>
      <c r="D12" s="17" t="s">
        <v>46</v>
      </c>
      <c r="E12" s="6">
        <v>300000</v>
      </c>
      <c r="F12" s="6">
        <f>E12*51%</f>
        <v>153000</v>
      </c>
      <c r="G12" s="6"/>
      <c r="H12" s="6"/>
      <c r="I12" s="6">
        <f t="shared" si="1"/>
        <v>36720</v>
      </c>
      <c r="J12" s="6"/>
      <c r="K12" s="6"/>
      <c r="L12" s="6"/>
      <c r="M12" s="6"/>
      <c r="N12" s="6"/>
      <c r="O12" s="18">
        <f>SUM(G12:N12)</f>
        <v>36720</v>
      </c>
      <c r="P12" s="20"/>
      <c r="Q12" s="17"/>
    </row>
    <row r="13" spans="1:17" x14ac:dyDescent="0.3">
      <c r="A13" s="4">
        <v>84987</v>
      </c>
      <c r="B13" s="17" t="s">
        <v>78</v>
      </c>
      <c r="C13" s="17" t="s">
        <v>69</v>
      </c>
      <c r="D13" s="17" t="s">
        <v>88</v>
      </c>
      <c r="E13" s="6">
        <v>1000000</v>
      </c>
      <c r="F13" s="6">
        <f>E13</f>
        <v>1000000</v>
      </c>
      <c r="G13" s="6">
        <f>(51%*F13)*24%</f>
        <v>122400</v>
      </c>
      <c r="H13" s="6"/>
      <c r="I13" s="6"/>
      <c r="J13" s="6"/>
      <c r="K13" s="6"/>
      <c r="L13" s="6"/>
      <c r="M13" s="6"/>
      <c r="N13" s="6"/>
      <c r="O13" s="18">
        <f t="shared" ref="O13:O14" si="2">SUM(G13:N13)</f>
        <v>122400</v>
      </c>
      <c r="P13" s="20"/>
      <c r="Q13" s="17"/>
    </row>
    <row r="14" spans="1:17" x14ac:dyDescent="0.3">
      <c r="A14" s="13">
        <v>84988</v>
      </c>
      <c r="B14" s="14" t="s">
        <v>78</v>
      </c>
      <c r="C14" s="14" t="s">
        <v>69</v>
      </c>
      <c r="D14" s="14" t="s">
        <v>89</v>
      </c>
      <c r="E14" s="15">
        <v>250000</v>
      </c>
      <c r="F14" s="15">
        <f>E14</f>
        <v>250000</v>
      </c>
      <c r="G14" s="15"/>
      <c r="H14" s="15"/>
      <c r="I14" s="15">
        <f>(51%*F14)*24%</f>
        <v>30600</v>
      </c>
      <c r="J14" s="15"/>
      <c r="K14" s="15"/>
      <c r="L14" s="15"/>
      <c r="M14" s="15"/>
      <c r="N14" s="15"/>
      <c r="O14" s="5">
        <f t="shared" si="2"/>
        <v>30600</v>
      </c>
      <c r="P14" s="20"/>
      <c r="Q14" s="17"/>
    </row>
    <row r="15" spans="1:17" x14ac:dyDescent="0.3">
      <c r="A15" s="17"/>
      <c r="B15" s="17"/>
      <c r="C15" s="17"/>
      <c r="D15" s="17"/>
      <c r="E15" s="6"/>
      <c r="F15" s="6"/>
      <c r="G15" s="6"/>
      <c r="H15" s="6"/>
      <c r="I15" s="6"/>
      <c r="J15" s="6"/>
      <c r="K15" s="6"/>
      <c r="L15" s="6"/>
      <c r="M15" s="6"/>
      <c r="N15" s="6"/>
      <c r="O15" s="18"/>
      <c r="P15" s="19"/>
      <c r="Q15" s="17"/>
    </row>
    <row r="16" spans="1:17" x14ac:dyDescent="0.3">
      <c r="A16" s="7"/>
      <c r="B16" s="8"/>
      <c r="C16" s="8"/>
      <c r="D16" s="9" t="s">
        <v>11</v>
      </c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0"/>
      <c r="P16" s="12"/>
      <c r="Q16" s="17"/>
    </row>
    <row r="17" spans="1:17" x14ac:dyDescent="0.3">
      <c r="A17" s="4">
        <v>84904</v>
      </c>
      <c r="B17" s="17" t="s">
        <v>54</v>
      </c>
      <c r="C17" s="17" t="s">
        <v>69</v>
      </c>
      <c r="D17" s="17" t="s">
        <v>12</v>
      </c>
      <c r="E17" s="6">
        <v>84882999</v>
      </c>
      <c r="F17" s="6">
        <f>E17*51%</f>
        <v>43290329.490000002</v>
      </c>
      <c r="G17" s="6"/>
      <c r="H17" s="6"/>
      <c r="I17" s="6">
        <f>F17*24%</f>
        <v>10389679.0776</v>
      </c>
      <c r="J17" s="6"/>
      <c r="K17" s="6"/>
      <c r="L17" s="6"/>
      <c r="M17" s="6"/>
      <c r="N17" s="6"/>
      <c r="O17" s="18">
        <f t="shared" si="0"/>
        <v>10389679.0776</v>
      </c>
      <c r="P17" s="20"/>
      <c r="Q17" s="17"/>
    </row>
    <row r="18" spans="1:17" x14ac:dyDescent="0.3">
      <c r="A18" s="4">
        <v>84901</v>
      </c>
      <c r="B18" s="17" t="s">
        <v>53</v>
      </c>
      <c r="C18" s="17" t="s">
        <v>69</v>
      </c>
      <c r="D18" s="17" t="s">
        <v>13</v>
      </c>
      <c r="E18" s="6">
        <v>59293902</v>
      </c>
      <c r="F18" s="6">
        <f>E18*51%</f>
        <v>30239890.02</v>
      </c>
      <c r="G18" s="6"/>
      <c r="H18" s="6"/>
      <c r="I18" s="6">
        <f t="shared" ref="I18:I22" si="3">F18*24%</f>
        <v>7257573.6047999999</v>
      </c>
      <c r="J18" s="6"/>
      <c r="K18" s="6"/>
      <c r="L18" s="6"/>
      <c r="M18" s="6"/>
      <c r="N18" s="6"/>
      <c r="O18" s="18">
        <f t="shared" si="0"/>
        <v>7257573.6047999999</v>
      </c>
      <c r="P18" s="20"/>
      <c r="Q18" s="17"/>
    </row>
    <row r="19" spans="1:17" x14ac:dyDescent="0.3">
      <c r="A19" s="4">
        <v>84901</v>
      </c>
      <c r="B19" s="17" t="s">
        <v>76</v>
      </c>
      <c r="C19" s="17" t="s">
        <v>69</v>
      </c>
      <c r="D19" s="17" t="s">
        <v>75</v>
      </c>
      <c r="E19" s="6">
        <v>1500000</v>
      </c>
      <c r="F19" s="6">
        <f>E19*51%</f>
        <v>765000</v>
      </c>
      <c r="G19" s="6"/>
      <c r="H19" s="6"/>
      <c r="I19" s="6">
        <f t="shared" si="3"/>
        <v>183600</v>
      </c>
      <c r="J19" s="6"/>
      <c r="K19" s="6"/>
      <c r="L19" s="6"/>
      <c r="M19" s="6"/>
      <c r="N19" s="6"/>
      <c r="O19" s="18">
        <f t="shared" si="0"/>
        <v>183600</v>
      </c>
      <c r="P19" s="20"/>
      <c r="Q19" s="17"/>
    </row>
    <row r="20" spans="1:17" x14ac:dyDescent="0.3">
      <c r="A20" s="4">
        <v>84901</v>
      </c>
      <c r="B20" s="17" t="s">
        <v>78</v>
      </c>
      <c r="C20" s="17" t="s">
        <v>69</v>
      </c>
      <c r="D20" s="53" t="s">
        <v>77</v>
      </c>
      <c r="E20" s="6">
        <v>1000000</v>
      </c>
      <c r="F20" s="6">
        <f>E20</f>
        <v>1000000</v>
      </c>
      <c r="G20" s="6"/>
      <c r="H20" s="6"/>
      <c r="I20" s="6">
        <v>1000000</v>
      </c>
      <c r="J20" s="6"/>
      <c r="K20" s="6"/>
      <c r="L20" s="6"/>
      <c r="M20" s="6"/>
      <c r="N20" s="6"/>
      <c r="O20" s="18">
        <f t="shared" si="0"/>
        <v>1000000</v>
      </c>
      <c r="P20" s="20" t="s">
        <v>105</v>
      </c>
      <c r="Q20" s="17"/>
    </row>
    <row r="21" spans="1:17" x14ac:dyDescent="0.3">
      <c r="A21" s="4">
        <v>84902</v>
      </c>
      <c r="B21" s="17" t="s">
        <v>53</v>
      </c>
      <c r="C21" s="17" t="s">
        <v>69</v>
      </c>
      <c r="D21" s="17" t="s">
        <v>14</v>
      </c>
      <c r="E21" s="6">
        <v>12095480</v>
      </c>
      <c r="F21" s="6">
        <f>E21*51%</f>
        <v>6168694.7999999998</v>
      </c>
      <c r="G21" s="6"/>
      <c r="H21" s="6"/>
      <c r="I21" s="6">
        <f t="shared" si="3"/>
        <v>1480486.7519999999</v>
      </c>
      <c r="J21" s="6"/>
      <c r="K21" s="6"/>
      <c r="L21" s="6"/>
      <c r="M21" s="6"/>
      <c r="N21" s="6"/>
      <c r="O21" s="18">
        <f t="shared" si="0"/>
        <v>1480486.7519999999</v>
      </c>
      <c r="P21" s="20"/>
      <c r="Q21" s="17"/>
    </row>
    <row r="22" spans="1:17" x14ac:dyDescent="0.3">
      <c r="A22" s="4">
        <v>84901</v>
      </c>
      <c r="B22" s="17" t="s">
        <v>59</v>
      </c>
      <c r="C22" s="17" t="s">
        <v>69</v>
      </c>
      <c r="D22" s="17" t="s">
        <v>15</v>
      </c>
      <c r="E22" s="6">
        <v>150000</v>
      </c>
      <c r="F22" s="6">
        <f>E22*51%</f>
        <v>76500</v>
      </c>
      <c r="G22" s="6"/>
      <c r="H22" s="6"/>
      <c r="I22" s="6">
        <f t="shared" si="3"/>
        <v>18360</v>
      </c>
      <c r="J22" s="6"/>
      <c r="K22" s="6"/>
      <c r="L22" s="6"/>
      <c r="M22" s="6"/>
      <c r="N22" s="6"/>
      <c r="O22" s="18">
        <f t="shared" si="0"/>
        <v>18360</v>
      </c>
      <c r="P22" s="20"/>
      <c r="Q22" s="17"/>
    </row>
    <row r="23" spans="1:17" x14ac:dyDescent="0.3">
      <c r="A23" s="4">
        <v>84901</v>
      </c>
      <c r="B23" s="17" t="s">
        <v>59</v>
      </c>
      <c r="C23" s="17" t="s">
        <v>69</v>
      </c>
      <c r="D23" s="17" t="s">
        <v>16</v>
      </c>
      <c r="E23" s="6">
        <v>2680000</v>
      </c>
      <c r="F23" s="3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8">
        <f t="shared" si="0"/>
        <v>0</v>
      </c>
      <c r="P23" s="20" t="s">
        <v>74</v>
      </c>
      <c r="Q23" s="17"/>
    </row>
    <row r="24" spans="1:17" s="38" customFormat="1" x14ac:dyDescent="0.3">
      <c r="A24" s="21"/>
      <c r="B24" s="22"/>
      <c r="C24" s="22"/>
      <c r="D24" s="22" t="s">
        <v>17</v>
      </c>
      <c r="E24" s="5">
        <f>SUM(E17:E23)</f>
        <v>161602381</v>
      </c>
      <c r="F24" s="5">
        <f t="shared" ref="F24:N24" si="4">SUM(F17:F23)</f>
        <v>81540414.310000002</v>
      </c>
      <c r="G24" s="5">
        <f t="shared" si="4"/>
        <v>0</v>
      </c>
      <c r="H24" s="5">
        <f t="shared" si="4"/>
        <v>0</v>
      </c>
      <c r="I24" s="5">
        <f t="shared" si="4"/>
        <v>20329699.4344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0"/>
        <v>20329699.4344</v>
      </c>
      <c r="P24" s="16"/>
      <c r="Q24" s="31"/>
    </row>
    <row r="25" spans="1:17" x14ac:dyDescent="0.3">
      <c r="A25" s="17"/>
      <c r="B25" s="17"/>
      <c r="C25" s="17"/>
      <c r="D25" s="17"/>
      <c r="E25" s="6"/>
      <c r="F25" s="6"/>
      <c r="G25" s="6"/>
      <c r="H25" s="6"/>
      <c r="I25" s="6"/>
      <c r="J25" s="6"/>
      <c r="K25" s="6"/>
      <c r="L25" s="6"/>
      <c r="M25" s="6"/>
      <c r="N25" s="6"/>
      <c r="O25" s="18"/>
      <c r="P25" s="19"/>
      <c r="Q25" s="17"/>
    </row>
    <row r="26" spans="1:17" x14ac:dyDescent="0.3">
      <c r="A26" s="7"/>
      <c r="B26" s="8"/>
      <c r="C26" s="8"/>
      <c r="D26" s="9" t="s">
        <v>18</v>
      </c>
      <c r="E26" s="10"/>
      <c r="F26" s="11"/>
      <c r="G26" s="11"/>
      <c r="H26" s="11"/>
      <c r="I26" s="23"/>
      <c r="J26" s="11"/>
      <c r="K26" s="11"/>
      <c r="L26" s="11"/>
      <c r="M26" s="11"/>
      <c r="N26" s="11"/>
      <c r="O26" s="10"/>
      <c r="Q26" s="17"/>
    </row>
    <row r="27" spans="1:17" x14ac:dyDescent="0.3">
      <c r="A27" s="4">
        <v>84900</v>
      </c>
      <c r="B27" s="17" t="s">
        <v>53</v>
      </c>
      <c r="C27" s="17"/>
      <c r="D27" s="17" t="s">
        <v>67</v>
      </c>
      <c r="E27" s="6">
        <v>68585382</v>
      </c>
      <c r="F27" s="6">
        <f>E27*50%</f>
        <v>34292691</v>
      </c>
      <c r="G27" s="6"/>
      <c r="H27" s="6"/>
      <c r="I27" s="6"/>
      <c r="J27" s="6"/>
      <c r="K27" s="6"/>
      <c r="L27" s="6"/>
      <c r="M27" s="6"/>
      <c r="N27" s="6">
        <f>F27*25%</f>
        <v>8573172.75</v>
      </c>
      <c r="O27" s="18">
        <f>SUM(G27:N27)</f>
        <v>8573172.75</v>
      </c>
      <c r="P27" s="12" t="s">
        <v>73</v>
      </c>
      <c r="Q27" s="17"/>
    </row>
    <row r="28" spans="1:17" x14ac:dyDescent="0.3">
      <c r="A28" s="4">
        <v>84900</v>
      </c>
      <c r="B28" s="17" t="s">
        <v>81</v>
      </c>
      <c r="C28" s="17"/>
      <c r="D28" s="53" t="s">
        <v>79</v>
      </c>
      <c r="E28" s="6">
        <v>45000000</v>
      </c>
      <c r="F28" s="6">
        <f>E28</f>
        <v>45000000</v>
      </c>
      <c r="G28" s="6"/>
      <c r="H28" s="6"/>
      <c r="I28" s="6"/>
      <c r="J28" s="6"/>
      <c r="K28" s="6"/>
      <c r="L28" s="6"/>
      <c r="M28" s="6"/>
      <c r="N28" s="6">
        <v>15000000</v>
      </c>
      <c r="O28" s="18">
        <f t="shared" ref="O28:O29" si="5">SUM(G28:N28)</f>
        <v>15000000</v>
      </c>
      <c r="P28" s="20" t="s">
        <v>104</v>
      </c>
      <c r="Q28" s="17"/>
    </row>
    <row r="29" spans="1:17" x14ac:dyDescent="0.3">
      <c r="A29" s="4">
        <v>84900</v>
      </c>
      <c r="B29" s="17" t="s">
        <v>81</v>
      </c>
      <c r="C29" s="17"/>
      <c r="D29" s="17" t="s">
        <v>80</v>
      </c>
      <c r="E29" s="6">
        <v>1500000</v>
      </c>
      <c r="F29" s="6">
        <f>E29</f>
        <v>1500000</v>
      </c>
      <c r="G29" s="6"/>
      <c r="H29" s="6"/>
      <c r="I29" s="6"/>
      <c r="J29" s="6"/>
      <c r="K29" s="6"/>
      <c r="L29" s="6"/>
      <c r="M29" s="6"/>
      <c r="N29" s="6">
        <v>0</v>
      </c>
      <c r="O29" s="18">
        <f t="shared" si="5"/>
        <v>0</v>
      </c>
      <c r="P29" s="20" t="s">
        <v>92</v>
      </c>
      <c r="Q29" s="17"/>
    </row>
    <row r="30" spans="1:17" x14ac:dyDescent="0.3">
      <c r="A30" s="4">
        <v>84910</v>
      </c>
      <c r="B30" s="17" t="s">
        <v>53</v>
      </c>
      <c r="C30" s="17"/>
      <c r="D30" s="17" t="s">
        <v>68</v>
      </c>
      <c r="E30" s="6">
        <v>2000000</v>
      </c>
      <c r="F30" s="6">
        <f>E30*50%</f>
        <v>1000000</v>
      </c>
      <c r="G30" s="6"/>
      <c r="H30" s="6"/>
      <c r="I30" s="6"/>
      <c r="J30" s="6"/>
      <c r="K30" s="6"/>
      <c r="L30" s="6"/>
      <c r="M30" s="6"/>
      <c r="N30" s="6">
        <f>F30*25%</f>
        <v>250000</v>
      </c>
      <c r="O30" s="18">
        <f>SUM(G30:N30)</f>
        <v>250000</v>
      </c>
      <c r="P30" s="20"/>
      <c r="Q30" s="17"/>
    </row>
    <row r="31" spans="1:17" x14ac:dyDescent="0.3">
      <c r="A31" s="4">
        <v>84903</v>
      </c>
      <c r="B31" s="17" t="s">
        <v>53</v>
      </c>
      <c r="C31" s="17"/>
      <c r="D31" s="17" t="s">
        <v>19</v>
      </c>
      <c r="E31" s="6">
        <v>9010678</v>
      </c>
      <c r="F31" s="6">
        <f>E31*50%</f>
        <v>4505339</v>
      </c>
      <c r="G31" s="6"/>
      <c r="H31" s="6"/>
      <c r="I31" s="6"/>
      <c r="J31" s="6"/>
      <c r="K31" s="6"/>
      <c r="L31" s="6"/>
      <c r="M31" s="6"/>
      <c r="N31" s="6">
        <f>F31*25%</f>
        <v>1126334.75</v>
      </c>
      <c r="O31" s="18">
        <f>SUM(G31:N31)</f>
        <v>1126334.75</v>
      </c>
      <c r="P31" s="20"/>
      <c r="Q31" s="17"/>
    </row>
    <row r="32" spans="1:17" x14ac:dyDescent="0.3">
      <c r="A32" s="4">
        <v>84905</v>
      </c>
      <c r="B32" s="17" t="s">
        <v>53</v>
      </c>
      <c r="C32" s="17"/>
      <c r="D32" s="17" t="s">
        <v>20</v>
      </c>
      <c r="E32" s="6">
        <v>2883418</v>
      </c>
      <c r="F32" s="6">
        <f>E32*50%</f>
        <v>1441709</v>
      </c>
      <c r="G32" s="6"/>
      <c r="H32" s="6"/>
      <c r="I32" s="6"/>
      <c r="J32" s="6"/>
      <c r="K32" s="6"/>
      <c r="L32" s="6"/>
      <c r="M32" s="6"/>
      <c r="N32" s="6">
        <f>F32*25%</f>
        <v>360427.25</v>
      </c>
      <c r="O32" s="18">
        <f>SUM(G32:N32)</f>
        <v>360427.25</v>
      </c>
      <c r="P32" s="20"/>
      <c r="Q32" s="17"/>
    </row>
    <row r="33" spans="1:17" s="38" customFormat="1" x14ac:dyDescent="0.3">
      <c r="A33" s="21"/>
      <c r="B33" s="22"/>
      <c r="C33" s="22"/>
      <c r="D33" s="22" t="s">
        <v>17</v>
      </c>
      <c r="E33" s="5">
        <f>SUM(E27:E32)</f>
        <v>128979478</v>
      </c>
      <c r="F33" s="5">
        <f t="shared" ref="F33:N33" si="6">SUM(F27:F32)</f>
        <v>87739739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6"/>
        <v>0</v>
      </c>
      <c r="K33" s="5">
        <f t="shared" si="6"/>
        <v>0</v>
      </c>
      <c r="L33" s="5">
        <f t="shared" si="6"/>
        <v>0</v>
      </c>
      <c r="M33" s="5">
        <f t="shared" si="6"/>
        <v>0</v>
      </c>
      <c r="N33" s="5">
        <f t="shared" si="6"/>
        <v>25309934.75</v>
      </c>
      <c r="O33" s="5">
        <f>SUM(G33:N33)</f>
        <v>25309934.75</v>
      </c>
      <c r="P33" s="16"/>
      <c r="Q33" s="31"/>
    </row>
    <row r="34" spans="1:17" x14ac:dyDescent="0.3">
      <c r="A34" s="17"/>
      <c r="B34" s="17"/>
      <c r="C34" s="17"/>
      <c r="D34" s="17"/>
      <c r="E34" s="6"/>
      <c r="F34" s="6"/>
      <c r="G34" s="6"/>
      <c r="H34" s="6"/>
      <c r="I34" s="6"/>
      <c r="J34" s="6"/>
      <c r="K34" s="6"/>
      <c r="L34" s="6"/>
      <c r="M34" s="6"/>
      <c r="N34" s="6"/>
      <c r="O34" s="18"/>
      <c r="P34" s="19"/>
      <c r="Q34" s="17"/>
    </row>
    <row r="35" spans="1:17" x14ac:dyDescent="0.3">
      <c r="A35" s="7"/>
      <c r="B35" s="8"/>
      <c r="C35" s="8"/>
      <c r="D35" s="9" t="s">
        <v>21</v>
      </c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2"/>
      <c r="Q35" s="17"/>
    </row>
    <row r="36" spans="1:17" x14ac:dyDescent="0.3">
      <c r="A36" s="13">
        <v>84942</v>
      </c>
      <c r="B36" s="14" t="s">
        <v>53</v>
      </c>
      <c r="C36" s="14" t="s">
        <v>69</v>
      </c>
      <c r="D36" s="14" t="s">
        <v>22</v>
      </c>
      <c r="E36" s="15">
        <v>13119216</v>
      </c>
      <c r="F36" s="15">
        <v>6489363</v>
      </c>
      <c r="G36" s="15">
        <v>158079</v>
      </c>
      <c r="H36" s="15">
        <v>33384</v>
      </c>
      <c r="I36" s="15">
        <v>263433</v>
      </c>
      <c r="J36" s="15">
        <v>540531</v>
      </c>
      <c r="K36" s="15">
        <v>44790</v>
      </c>
      <c r="L36" s="15">
        <v>487311</v>
      </c>
      <c r="M36" s="15">
        <v>94812</v>
      </c>
      <c r="N36" s="15"/>
      <c r="O36" s="5">
        <f t="shared" si="0"/>
        <v>1622340</v>
      </c>
      <c r="P36" s="16" t="s">
        <v>60</v>
      </c>
      <c r="Q36" s="17"/>
    </row>
    <row r="37" spans="1:17" x14ac:dyDescent="0.3">
      <c r="A37" s="17"/>
      <c r="B37" s="17"/>
      <c r="C37" s="17"/>
      <c r="D37" s="17"/>
      <c r="E37" s="6"/>
      <c r="F37" s="6"/>
      <c r="G37" s="6"/>
      <c r="H37" s="6"/>
      <c r="I37" s="6"/>
      <c r="J37" s="6"/>
      <c r="K37" s="6"/>
      <c r="L37" s="6"/>
      <c r="M37" s="6"/>
      <c r="N37" s="6"/>
      <c r="O37" s="18"/>
      <c r="P37" s="19"/>
      <c r="Q37" s="17"/>
    </row>
    <row r="38" spans="1:17" x14ac:dyDescent="0.3">
      <c r="A38" s="7"/>
      <c r="B38" s="8"/>
      <c r="C38" s="8"/>
      <c r="D38" s="9" t="s">
        <v>23</v>
      </c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0"/>
      <c r="P38" s="12"/>
      <c r="Q38" s="17"/>
    </row>
    <row r="39" spans="1:17" x14ac:dyDescent="0.3">
      <c r="A39" s="46">
        <v>84981</v>
      </c>
      <c r="B39" s="47" t="s">
        <v>53</v>
      </c>
      <c r="C39" s="47"/>
      <c r="D39" s="47" t="s">
        <v>24</v>
      </c>
      <c r="E39" s="48">
        <v>28591598</v>
      </c>
      <c r="F39" s="48">
        <f t="shared" ref="F39:F48" si="7">51%*E39</f>
        <v>14581714.98</v>
      </c>
      <c r="G39" s="48">
        <v>42542.36</v>
      </c>
      <c r="H39" s="48">
        <v>239028.91999999998</v>
      </c>
      <c r="I39" s="48">
        <v>1969875.7599999998</v>
      </c>
      <c r="J39" s="48">
        <v>788222.07999999984</v>
      </c>
      <c r="K39" s="48">
        <v>49105.319999999992</v>
      </c>
      <c r="L39" s="48">
        <v>329775.59999999998</v>
      </c>
      <c r="M39" s="48">
        <v>81060.36</v>
      </c>
      <c r="N39" s="48"/>
      <c r="O39" s="49">
        <f t="shared" si="0"/>
        <v>3499610.399999999</v>
      </c>
      <c r="P39" s="50" t="s">
        <v>61</v>
      </c>
      <c r="Q39" s="17"/>
    </row>
    <row r="40" spans="1:17" x14ac:dyDescent="0.3">
      <c r="A40" s="4">
        <v>84504</v>
      </c>
      <c r="B40" s="17" t="s">
        <v>53</v>
      </c>
      <c r="C40" s="17" t="s">
        <v>69</v>
      </c>
      <c r="D40" s="17" t="s">
        <v>25</v>
      </c>
      <c r="E40" s="6">
        <v>3974986</v>
      </c>
      <c r="F40" s="6">
        <f t="shared" si="7"/>
        <v>2027242.86</v>
      </c>
      <c r="G40" s="6"/>
      <c r="H40" s="6"/>
      <c r="I40" s="36">
        <f>F40*24%</f>
        <v>486538.28639999998</v>
      </c>
      <c r="J40" s="6"/>
      <c r="K40" s="6"/>
      <c r="L40" s="6"/>
      <c r="M40" s="6"/>
      <c r="N40" s="6"/>
      <c r="O40" s="18">
        <f t="shared" si="0"/>
        <v>486538.28639999998</v>
      </c>
      <c r="P40" s="20"/>
      <c r="Q40" s="17"/>
    </row>
    <row r="41" spans="1:17" x14ac:dyDescent="0.3">
      <c r="A41" s="4">
        <v>84981</v>
      </c>
      <c r="B41" s="17" t="s">
        <v>55</v>
      </c>
      <c r="C41" s="17" t="s">
        <v>69</v>
      </c>
      <c r="D41" s="17" t="s">
        <v>26</v>
      </c>
      <c r="E41" s="6">
        <v>2921696</v>
      </c>
      <c r="F41" s="6">
        <f t="shared" si="7"/>
        <v>1490064.96</v>
      </c>
      <c r="G41" s="6"/>
      <c r="H41" s="6"/>
      <c r="I41" s="36"/>
      <c r="J41" s="6">
        <v>126044</v>
      </c>
      <c r="K41" s="6"/>
      <c r="L41" s="6">
        <v>231571</v>
      </c>
      <c r="M41" s="6"/>
      <c r="N41" s="6"/>
      <c r="O41" s="18">
        <f t="shared" si="0"/>
        <v>357615</v>
      </c>
      <c r="P41" s="20" t="s">
        <v>95</v>
      </c>
      <c r="Q41" s="17"/>
    </row>
    <row r="42" spans="1:17" x14ac:dyDescent="0.3">
      <c r="A42" s="4">
        <v>84505</v>
      </c>
      <c r="B42" s="17" t="s">
        <v>53</v>
      </c>
      <c r="C42" s="17" t="s">
        <v>69</v>
      </c>
      <c r="D42" s="17" t="s">
        <v>27</v>
      </c>
      <c r="E42" s="6">
        <v>2639705</v>
      </c>
      <c r="F42" s="6">
        <f t="shared" si="7"/>
        <v>1346249.55</v>
      </c>
      <c r="G42" s="6"/>
      <c r="H42" s="6"/>
      <c r="I42" s="36"/>
      <c r="J42" s="36">
        <f>F42*24%</f>
        <v>323099.89199999999</v>
      </c>
      <c r="K42" s="6"/>
      <c r="L42" s="6"/>
      <c r="M42" s="6"/>
      <c r="N42" s="6"/>
      <c r="O42" s="18">
        <f t="shared" si="0"/>
        <v>323099.89199999999</v>
      </c>
      <c r="P42" s="20"/>
      <c r="Q42" s="17"/>
    </row>
    <row r="43" spans="1:17" x14ac:dyDescent="0.3">
      <c r="A43" s="4">
        <v>84981</v>
      </c>
      <c r="B43" s="17" t="s">
        <v>53</v>
      </c>
      <c r="C43" s="17" t="s">
        <v>69</v>
      </c>
      <c r="D43" s="17" t="s">
        <v>28</v>
      </c>
      <c r="E43" s="6">
        <v>1449500</v>
      </c>
      <c r="F43" s="6">
        <f t="shared" si="7"/>
        <v>739245</v>
      </c>
      <c r="G43" s="6"/>
      <c r="H43" s="6"/>
      <c r="I43" s="36">
        <f t="shared" ref="I43" si="8">F43*24%</f>
        <v>177418.8</v>
      </c>
      <c r="J43" s="6"/>
      <c r="K43" s="6"/>
      <c r="L43" s="6"/>
      <c r="M43" s="6"/>
      <c r="N43" s="6"/>
      <c r="O43" s="18">
        <f t="shared" si="0"/>
        <v>177418.8</v>
      </c>
      <c r="P43" s="20"/>
      <c r="Q43" s="17"/>
    </row>
    <row r="44" spans="1:17" x14ac:dyDescent="0.3">
      <c r="A44" s="4">
        <v>84981</v>
      </c>
      <c r="B44" s="17" t="s">
        <v>53</v>
      </c>
      <c r="C44" s="17" t="s">
        <v>69</v>
      </c>
      <c r="D44" s="17" t="s">
        <v>29</v>
      </c>
      <c r="E44" s="6">
        <v>1216776</v>
      </c>
      <c r="F44" s="6">
        <f t="shared" si="7"/>
        <v>620555.76</v>
      </c>
      <c r="G44" s="6"/>
      <c r="H44" s="6"/>
      <c r="I44" s="36">
        <v>70743</v>
      </c>
      <c r="J44" s="6">
        <v>7447</v>
      </c>
      <c r="K44" s="6"/>
      <c r="L44" s="6">
        <v>70743</v>
      </c>
      <c r="M44" s="6"/>
      <c r="N44" s="6"/>
      <c r="O44" s="18">
        <f t="shared" si="0"/>
        <v>148933</v>
      </c>
      <c r="P44" s="20" t="s">
        <v>96</v>
      </c>
      <c r="Q44" s="17"/>
    </row>
    <row r="45" spans="1:17" x14ac:dyDescent="0.3">
      <c r="A45" s="4">
        <v>84981</v>
      </c>
      <c r="B45" s="17" t="s">
        <v>53</v>
      </c>
      <c r="C45" s="17" t="s">
        <v>69</v>
      </c>
      <c r="D45" s="17" t="s">
        <v>30</v>
      </c>
      <c r="E45" s="6">
        <v>1162953</v>
      </c>
      <c r="F45" s="6">
        <f t="shared" si="7"/>
        <v>593106.03</v>
      </c>
      <c r="G45" s="6"/>
      <c r="H45" s="6"/>
      <c r="I45" s="6"/>
      <c r="J45" s="6"/>
      <c r="K45" s="6"/>
      <c r="L45" s="36">
        <f>F45*24%</f>
        <v>142345.4472</v>
      </c>
      <c r="M45" s="6"/>
      <c r="N45" s="6"/>
      <c r="O45" s="18">
        <f t="shared" si="0"/>
        <v>142345.4472</v>
      </c>
      <c r="P45" s="20"/>
      <c r="Q45" s="17"/>
    </row>
    <row r="46" spans="1:17" x14ac:dyDescent="0.3">
      <c r="A46" s="4">
        <v>84981</v>
      </c>
      <c r="B46" s="17" t="s">
        <v>53</v>
      </c>
      <c r="C46" s="17" t="s">
        <v>69</v>
      </c>
      <c r="D46" s="17" t="s">
        <v>31</v>
      </c>
      <c r="E46" s="6">
        <v>724751</v>
      </c>
      <c r="F46" s="6">
        <f t="shared" si="7"/>
        <v>369623.01</v>
      </c>
      <c r="G46" s="6"/>
      <c r="H46" s="6"/>
      <c r="I46" s="36">
        <f>F46*24%</f>
        <v>88709.522400000002</v>
      </c>
      <c r="J46" s="6"/>
      <c r="K46" s="6"/>
      <c r="L46" s="6"/>
      <c r="M46" s="6"/>
      <c r="N46" s="6"/>
      <c r="O46" s="18">
        <f t="shared" si="0"/>
        <v>88709.522400000002</v>
      </c>
      <c r="P46" s="20"/>
      <c r="Q46" s="17"/>
    </row>
    <row r="47" spans="1:17" x14ac:dyDescent="0.3">
      <c r="A47" s="4">
        <v>84518</v>
      </c>
      <c r="B47" s="17" t="s">
        <v>53</v>
      </c>
      <c r="C47" s="17" t="s">
        <v>69</v>
      </c>
      <c r="D47" s="17" t="s">
        <v>32</v>
      </c>
      <c r="E47" s="6">
        <v>558503</v>
      </c>
      <c r="F47" s="6">
        <f t="shared" si="7"/>
        <v>284836.53000000003</v>
      </c>
      <c r="G47" s="6"/>
      <c r="H47" s="36">
        <f>F47*24%</f>
        <v>68360.767200000002</v>
      </c>
      <c r="I47" s="6"/>
      <c r="J47" s="6"/>
      <c r="K47" s="6"/>
      <c r="L47" s="6"/>
      <c r="M47" s="6"/>
      <c r="N47" s="6"/>
      <c r="O47" s="18">
        <f t="shared" si="0"/>
        <v>68360.767200000002</v>
      </c>
      <c r="P47" s="20"/>
      <c r="Q47" s="17"/>
    </row>
    <row r="48" spans="1:17" x14ac:dyDescent="0.3">
      <c r="A48" s="4">
        <v>84981</v>
      </c>
      <c r="B48" s="17" t="s">
        <v>53</v>
      </c>
      <c r="C48" s="17" t="s">
        <v>69</v>
      </c>
      <c r="D48" s="17" t="s">
        <v>33</v>
      </c>
      <c r="E48" s="6">
        <v>509026</v>
      </c>
      <c r="F48" s="6">
        <f t="shared" si="7"/>
        <v>259603.26</v>
      </c>
      <c r="G48" s="6"/>
      <c r="H48" s="6"/>
      <c r="I48" s="6"/>
      <c r="J48" s="36">
        <f>F48*24%</f>
        <v>62304.782399999996</v>
      </c>
      <c r="K48" s="6"/>
      <c r="L48" s="6"/>
      <c r="M48" s="6"/>
      <c r="N48" s="6"/>
      <c r="O48" s="18">
        <f t="shared" si="0"/>
        <v>62304.782399999996</v>
      </c>
      <c r="P48" s="20"/>
      <c r="Q48" s="17"/>
    </row>
    <row r="49" spans="1:17" x14ac:dyDescent="0.3">
      <c r="A49" s="4">
        <v>84981</v>
      </c>
      <c r="B49" s="17" t="s">
        <v>83</v>
      </c>
      <c r="C49" s="17" t="s">
        <v>69</v>
      </c>
      <c r="D49" s="17" t="s">
        <v>82</v>
      </c>
      <c r="E49" s="6">
        <v>82664</v>
      </c>
      <c r="F49" s="6">
        <f>E49</f>
        <v>82664</v>
      </c>
      <c r="G49" s="6"/>
      <c r="H49" s="6"/>
      <c r="I49" s="6"/>
      <c r="J49" s="6">
        <f>(51%*F49)*24%</f>
        <v>10118.0736</v>
      </c>
      <c r="K49" s="6"/>
      <c r="L49" s="6"/>
      <c r="M49" s="6"/>
      <c r="N49" s="6"/>
      <c r="O49" s="18">
        <f t="shared" si="0"/>
        <v>10118.0736</v>
      </c>
      <c r="P49" s="20"/>
      <c r="Q49" s="17"/>
    </row>
    <row r="50" spans="1:17" x14ac:dyDescent="0.3">
      <c r="A50" s="4">
        <v>84500</v>
      </c>
      <c r="B50" s="17" t="s">
        <v>53</v>
      </c>
      <c r="C50" s="17" t="s">
        <v>69</v>
      </c>
      <c r="D50" s="17" t="s">
        <v>34</v>
      </c>
      <c r="E50" s="6">
        <v>466682</v>
      </c>
      <c r="F50" s="6">
        <f>51%*E50</f>
        <v>238007.82</v>
      </c>
      <c r="G50" s="6"/>
      <c r="H50" s="6"/>
      <c r="I50" s="36">
        <f>F50*24%</f>
        <v>57121.876799999998</v>
      </c>
      <c r="J50" s="6"/>
      <c r="K50" s="6"/>
      <c r="L50" s="6"/>
      <c r="M50" s="6"/>
      <c r="N50" s="6"/>
      <c r="O50" s="18">
        <f t="shared" si="0"/>
        <v>57121.876799999998</v>
      </c>
      <c r="P50" s="20"/>
      <c r="Q50" s="17"/>
    </row>
    <row r="51" spans="1:17" x14ac:dyDescent="0.3">
      <c r="A51" s="4">
        <v>84500</v>
      </c>
      <c r="B51" s="17" t="s">
        <v>83</v>
      </c>
      <c r="C51" s="17" t="s">
        <v>69</v>
      </c>
      <c r="D51" s="17" t="s">
        <v>84</v>
      </c>
      <c r="E51" s="6">
        <v>108691</v>
      </c>
      <c r="F51" s="6">
        <f>E51</f>
        <v>108691</v>
      </c>
      <c r="G51" s="6"/>
      <c r="H51" s="6"/>
      <c r="I51" s="6">
        <f>(51%*F51)*24%</f>
        <v>13303.778400000001</v>
      </c>
      <c r="J51" s="6"/>
      <c r="K51" s="6"/>
      <c r="L51" s="6"/>
      <c r="M51" s="6"/>
      <c r="N51" s="6"/>
      <c r="O51" s="18">
        <f t="shared" si="0"/>
        <v>13303.778400000001</v>
      </c>
      <c r="P51" s="20"/>
      <c r="Q51" s="17"/>
    </row>
    <row r="52" spans="1:17" x14ac:dyDescent="0.3">
      <c r="A52" s="4">
        <v>84981</v>
      </c>
      <c r="B52" s="17" t="s">
        <v>53</v>
      </c>
      <c r="C52" s="17" t="s">
        <v>69</v>
      </c>
      <c r="D52" s="17" t="s">
        <v>35</v>
      </c>
      <c r="E52" s="6">
        <v>407016</v>
      </c>
      <c r="F52" s="6">
        <f t="shared" ref="F52:F57" si="9">51%*E52</f>
        <v>207578.16</v>
      </c>
      <c r="G52" s="6"/>
      <c r="H52" s="6"/>
      <c r="I52" s="6"/>
      <c r="J52" s="6"/>
      <c r="K52" s="6"/>
      <c r="L52" s="36">
        <f>F52*24%</f>
        <v>49818.758399999999</v>
      </c>
      <c r="M52" s="6"/>
      <c r="N52" s="6"/>
      <c r="O52" s="18">
        <f t="shared" si="0"/>
        <v>49818.758399999999</v>
      </c>
      <c r="P52" s="20"/>
      <c r="Q52" s="17"/>
    </row>
    <row r="53" spans="1:17" x14ac:dyDescent="0.3">
      <c r="A53" s="4">
        <v>84981</v>
      </c>
      <c r="B53" s="17" t="s">
        <v>53</v>
      </c>
      <c r="C53" s="17" t="s">
        <v>69</v>
      </c>
      <c r="D53" s="17" t="s">
        <v>36</v>
      </c>
      <c r="E53" s="6">
        <v>365809</v>
      </c>
      <c r="F53" s="6">
        <f t="shared" si="9"/>
        <v>186562.59</v>
      </c>
      <c r="G53" s="6"/>
      <c r="H53" s="6"/>
      <c r="I53" s="36">
        <f>F53*24%</f>
        <v>44775.0216</v>
      </c>
      <c r="J53" s="6"/>
      <c r="K53" s="6"/>
      <c r="L53" s="6"/>
      <c r="M53" s="6"/>
      <c r="N53" s="6"/>
      <c r="O53" s="18">
        <f t="shared" si="0"/>
        <v>44775.0216</v>
      </c>
      <c r="P53" s="20"/>
      <c r="Q53" s="17"/>
    </row>
    <row r="54" spans="1:17" x14ac:dyDescent="0.3">
      <c r="A54" s="4"/>
      <c r="B54" s="17"/>
      <c r="C54" s="17" t="s">
        <v>69</v>
      </c>
      <c r="D54" s="51" t="s">
        <v>103</v>
      </c>
      <c r="E54" s="52">
        <v>250000</v>
      </c>
      <c r="F54" s="6">
        <f t="shared" si="9"/>
        <v>127500</v>
      </c>
      <c r="G54" s="6"/>
      <c r="H54" s="6"/>
      <c r="I54" s="36">
        <f>F54*24%</f>
        <v>30600</v>
      </c>
      <c r="J54" s="6"/>
      <c r="K54" s="6"/>
      <c r="L54" s="6"/>
      <c r="M54" s="6"/>
      <c r="N54" s="6"/>
      <c r="O54" s="18"/>
      <c r="P54" s="20"/>
      <c r="Q54" s="17"/>
    </row>
    <row r="55" spans="1:17" x14ac:dyDescent="0.3">
      <c r="A55" s="4">
        <v>84505</v>
      </c>
      <c r="B55" s="17" t="s">
        <v>53</v>
      </c>
      <c r="C55" s="17" t="s">
        <v>69</v>
      </c>
      <c r="D55" s="17" t="s">
        <v>37</v>
      </c>
      <c r="E55" s="6">
        <v>212231</v>
      </c>
      <c r="F55" s="6">
        <f t="shared" si="9"/>
        <v>108237.81</v>
      </c>
      <c r="G55" s="6"/>
      <c r="H55" s="6"/>
      <c r="I55" s="36"/>
      <c r="J55" s="36">
        <f>F55*24%</f>
        <v>25977.074399999998</v>
      </c>
      <c r="K55" s="6"/>
      <c r="L55" s="6"/>
      <c r="M55" s="6"/>
      <c r="N55" s="6"/>
      <c r="O55" s="18">
        <f t="shared" si="0"/>
        <v>25977.074399999998</v>
      </c>
      <c r="P55" s="20"/>
      <c r="Q55" s="17"/>
    </row>
    <row r="56" spans="1:17" x14ac:dyDescent="0.3">
      <c r="A56" s="4">
        <v>88944</v>
      </c>
      <c r="B56" s="17" t="s">
        <v>53</v>
      </c>
      <c r="C56" s="17" t="s">
        <v>69</v>
      </c>
      <c r="D56" s="17" t="s">
        <v>38</v>
      </c>
      <c r="E56" s="6">
        <v>234553</v>
      </c>
      <c r="F56" s="6">
        <f t="shared" si="9"/>
        <v>119622.03</v>
      </c>
      <c r="G56" s="6"/>
      <c r="H56" s="6"/>
      <c r="I56" s="36">
        <f t="shared" ref="I56:I57" si="10">F56*24%</f>
        <v>28709.287199999999</v>
      </c>
      <c r="J56" s="6"/>
      <c r="K56" s="6"/>
      <c r="L56" s="6"/>
      <c r="M56" s="6"/>
      <c r="N56" s="6"/>
      <c r="O56" s="18">
        <f t="shared" si="0"/>
        <v>28709.287199999999</v>
      </c>
      <c r="P56" s="20"/>
      <c r="Q56" s="17"/>
    </row>
    <row r="57" spans="1:17" x14ac:dyDescent="0.3">
      <c r="A57" s="4">
        <v>84981</v>
      </c>
      <c r="B57" s="17" t="s">
        <v>54</v>
      </c>
      <c r="C57" s="17" t="s">
        <v>69</v>
      </c>
      <c r="D57" s="17" t="s">
        <v>39</v>
      </c>
      <c r="E57" s="6">
        <v>2990855</v>
      </c>
      <c r="F57" s="6">
        <f t="shared" si="9"/>
        <v>1525336.05</v>
      </c>
      <c r="G57" s="6"/>
      <c r="H57" s="6"/>
      <c r="I57" s="36">
        <f t="shared" si="10"/>
        <v>366080.652</v>
      </c>
      <c r="J57" s="6"/>
      <c r="K57" s="6"/>
      <c r="L57" s="6"/>
      <c r="M57" s="6"/>
      <c r="N57" s="6"/>
      <c r="O57" s="18">
        <f t="shared" si="0"/>
        <v>366080.652</v>
      </c>
      <c r="P57" s="20"/>
      <c r="Q57" s="17"/>
    </row>
    <row r="58" spans="1:17" x14ac:dyDescent="0.3">
      <c r="A58" s="4">
        <v>84981</v>
      </c>
      <c r="B58" s="17" t="s">
        <v>59</v>
      </c>
      <c r="C58" s="17" t="s">
        <v>69</v>
      </c>
      <c r="D58" s="17" t="s">
        <v>40</v>
      </c>
      <c r="E58" s="6">
        <v>5500000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8">
        <f t="shared" si="0"/>
        <v>0</v>
      </c>
      <c r="P58" s="20" t="s">
        <v>74</v>
      </c>
      <c r="Q58" s="17"/>
    </row>
    <row r="59" spans="1:17" x14ac:dyDescent="0.3">
      <c r="A59" s="4">
        <v>84981</v>
      </c>
      <c r="B59" s="17" t="s">
        <v>78</v>
      </c>
      <c r="C59" s="17" t="s">
        <v>69</v>
      </c>
      <c r="D59" s="17" t="s">
        <v>85</v>
      </c>
      <c r="E59" s="6">
        <v>700000</v>
      </c>
      <c r="F59" s="6">
        <f>E59</f>
        <v>700000</v>
      </c>
      <c r="G59" s="6"/>
      <c r="H59" s="6"/>
      <c r="I59" s="6"/>
      <c r="J59" s="6"/>
      <c r="K59" s="6"/>
      <c r="L59" s="6">
        <f>(51%*F59)*24%</f>
        <v>85680</v>
      </c>
      <c r="M59" s="6"/>
      <c r="N59" s="6"/>
      <c r="O59" s="18">
        <f t="shared" si="0"/>
        <v>85680</v>
      </c>
      <c r="P59" s="20"/>
      <c r="Q59" s="17"/>
    </row>
    <row r="60" spans="1:17" x14ac:dyDescent="0.3">
      <c r="A60" s="4">
        <v>84981</v>
      </c>
      <c r="B60" s="17" t="s">
        <v>78</v>
      </c>
      <c r="C60" s="17" t="s">
        <v>69</v>
      </c>
      <c r="D60" s="53" t="s">
        <v>86</v>
      </c>
      <c r="E60" s="6">
        <v>21000000</v>
      </c>
      <c r="F60" s="6">
        <f>E60</f>
        <v>21000000</v>
      </c>
      <c r="G60" s="6"/>
      <c r="H60" s="6"/>
      <c r="I60" s="6"/>
      <c r="J60" s="6"/>
      <c r="K60" s="6"/>
      <c r="L60" s="6"/>
      <c r="M60" s="6"/>
      <c r="N60" s="6"/>
      <c r="O60" s="18">
        <f t="shared" si="0"/>
        <v>0</v>
      </c>
      <c r="P60" s="20" t="s">
        <v>93</v>
      </c>
      <c r="Q60" s="17"/>
    </row>
    <row r="61" spans="1:17" x14ac:dyDescent="0.3">
      <c r="A61" s="4">
        <v>84981</v>
      </c>
      <c r="B61" s="17" t="s">
        <v>78</v>
      </c>
      <c r="C61" s="17" t="s">
        <v>69</v>
      </c>
      <c r="D61" s="17" t="s">
        <v>87</v>
      </c>
      <c r="E61" s="6">
        <v>350000</v>
      </c>
      <c r="F61" s="6">
        <f>E61</f>
        <v>350000</v>
      </c>
      <c r="G61" s="6"/>
      <c r="H61" s="6"/>
      <c r="I61" s="6">
        <f>(51%*F61)*24%</f>
        <v>42840</v>
      </c>
      <c r="J61" s="6"/>
      <c r="K61" s="6"/>
      <c r="L61" s="6"/>
      <c r="M61" s="6"/>
      <c r="N61" s="6"/>
      <c r="O61" s="18">
        <f t="shared" si="0"/>
        <v>42840</v>
      </c>
      <c r="P61" s="20"/>
      <c r="Q61" s="17"/>
    </row>
    <row r="62" spans="1:17" x14ac:dyDescent="0.3">
      <c r="A62" s="4">
        <v>84981</v>
      </c>
      <c r="B62" s="17" t="s">
        <v>59</v>
      </c>
      <c r="C62" s="17" t="s">
        <v>69</v>
      </c>
      <c r="D62" s="17" t="s">
        <v>41</v>
      </c>
      <c r="E62" s="6">
        <v>1000000</v>
      </c>
      <c r="F62" s="6">
        <f>51%*E62</f>
        <v>510000</v>
      </c>
      <c r="G62" s="6"/>
      <c r="H62" s="6"/>
      <c r="I62" s="6"/>
      <c r="J62" s="6">
        <f>F62*24%</f>
        <v>122400</v>
      </c>
      <c r="K62" s="6"/>
      <c r="L62" s="6"/>
      <c r="M62" s="6"/>
      <c r="N62" s="6"/>
      <c r="O62" s="18">
        <f t="shared" si="0"/>
        <v>122400</v>
      </c>
      <c r="P62" s="20"/>
      <c r="Q62" s="17"/>
    </row>
    <row r="63" spans="1:17" ht="18.600000000000001" customHeight="1" x14ac:dyDescent="0.3">
      <c r="A63" s="4">
        <v>84981</v>
      </c>
      <c r="B63" s="17" t="s">
        <v>59</v>
      </c>
      <c r="C63" s="17" t="s">
        <v>69</v>
      </c>
      <c r="D63" s="17" t="s">
        <v>42</v>
      </c>
      <c r="E63" s="6">
        <v>427083</v>
      </c>
      <c r="F63" s="6">
        <f>51%*E63</f>
        <v>217812.33000000002</v>
      </c>
      <c r="G63" s="6"/>
      <c r="H63" s="6"/>
      <c r="I63" s="36">
        <f>F63*24%</f>
        <v>52274.959200000005</v>
      </c>
      <c r="J63" s="6"/>
      <c r="K63" s="6"/>
      <c r="L63" s="6"/>
      <c r="M63" s="6"/>
      <c r="N63" s="6"/>
      <c r="O63" s="18">
        <f t="shared" si="0"/>
        <v>52274.959200000005</v>
      </c>
      <c r="P63" s="20"/>
      <c r="Q63" s="17"/>
    </row>
    <row r="64" spans="1:17" x14ac:dyDescent="0.3">
      <c r="A64" s="4">
        <v>84981</v>
      </c>
      <c r="B64" s="17" t="s">
        <v>58</v>
      </c>
      <c r="C64" s="17" t="s">
        <v>69</v>
      </c>
      <c r="D64" s="17" t="s">
        <v>47</v>
      </c>
      <c r="E64" s="6">
        <v>1138040</v>
      </c>
      <c r="F64" s="6">
        <f>51%*E64</f>
        <v>580400.4</v>
      </c>
      <c r="G64" s="6"/>
      <c r="H64" s="6"/>
      <c r="I64" s="36">
        <f>F64*24%</f>
        <v>139296.09599999999</v>
      </c>
      <c r="J64" s="6"/>
      <c r="K64" s="6"/>
      <c r="L64" s="6"/>
      <c r="M64" s="6"/>
      <c r="N64" s="6"/>
      <c r="O64" s="18">
        <f t="shared" si="0"/>
        <v>139296.09599999999</v>
      </c>
      <c r="P64" s="20"/>
      <c r="Q64" s="17"/>
    </row>
    <row r="65" spans="1:17" s="38" customFormat="1" x14ac:dyDescent="0.3">
      <c r="A65" s="21"/>
      <c r="B65" s="22"/>
      <c r="C65" s="22"/>
      <c r="D65" s="22" t="s">
        <v>17</v>
      </c>
      <c r="E65" s="5">
        <f>SUM(E39:E64)</f>
        <v>78983118</v>
      </c>
      <c r="F65" s="5">
        <f>SUM(F39:F64)</f>
        <v>48374654.130000003</v>
      </c>
      <c r="G65" s="5">
        <f t="shared" ref="G65:N65" si="11">SUM(G39:G64)</f>
        <v>42542.36</v>
      </c>
      <c r="H65" s="5">
        <f t="shared" si="11"/>
        <v>307389.68719999999</v>
      </c>
      <c r="I65" s="5">
        <f t="shared" si="11"/>
        <v>3568287.0400000005</v>
      </c>
      <c r="J65" s="5">
        <f t="shared" si="11"/>
        <v>1465612.9023999998</v>
      </c>
      <c r="K65" s="5">
        <f t="shared" si="11"/>
        <v>49105.319999999992</v>
      </c>
      <c r="L65" s="5">
        <f t="shared" si="11"/>
        <v>909933.80559999996</v>
      </c>
      <c r="M65" s="5">
        <f t="shared" si="11"/>
        <v>81060.36</v>
      </c>
      <c r="N65" s="5">
        <f t="shared" si="11"/>
        <v>0</v>
      </c>
      <c r="O65" s="5">
        <f t="shared" si="0"/>
        <v>6423931.4752000002</v>
      </c>
      <c r="P65" s="16"/>
      <c r="Q65" s="31"/>
    </row>
    <row r="66" spans="1:17" x14ac:dyDescent="0.3">
      <c r="A66" s="17"/>
      <c r="B66" s="17"/>
      <c r="C66" s="17"/>
      <c r="D66" s="17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19"/>
      <c r="Q66" s="17"/>
    </row>
    <row r="67" spans="1:17" x14ac:dyDescent="0.3">
      <c r="A67" s="44">
        <v>84983</v>
      </c>
      <c r="B67" s="45" t="s">
        <v>53</v>
      </c>
      <c r="C67" s="45"/>
      <c r="D67" s="39" t="s">
        <v>48</v>
      </c>
      <c r="E67" s="40">
        <v>900000000</v>
      </c>
      <c r="F67" s="41">
        <v>459000000</v>
      </c>
      <c r="G67" s="41">
        <v>5536094.3600000003</v>
      </c>
      <c r="H67" s="41">
        <v>8228674.5999999996</v>
      </c>
      <c r="I67" s="41">
        <v>35254516.880000003</v>
      </c>
      <c r="J67" s="41">
        <v>26403627.719999999</v>
      </c>
      <c r="K67" s="41">
        <v>6377795.5600000005</v>
      </c>
      <c r="L67" s="41">
        <v>20634013</v>
      </c>
      <c r="M67" s="41">
        <v>7725274.5999999996</v>
      </c>
      <c r="N67" s="41">
        <v>25309934.75</v>
      </c>
      <c r="O67" s="42">
        <f t="shared" si="0"/>
        <v>135469931.47</v>
      </c>
      <c r="P67" s="43" t="s">
        <v>94</v>
      </c>
      <c r="Q67" s="17"/>
    </row>
    <row r="68" spans="1:17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  <c r="P68" s="19"/>
      <c r="Q68" s="17"/>
    </row>
    <row r="69" spans="1:17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1"/>
      <c r="P69" s="19"/>
      <c r="Q69" s="17"/>
    </row>
    <row r="70" spans="1:17" x14ac:dyDescent="0.3">
      <c r="A70" s="17"/>
      <c r="B70" s="17"/>
      <c r="C70" s="17"/>
      <c r="D70" s="31" t="s">
        <v>50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1"/>
      <c r="P70" s="19"/>
      <c r="Q70" s="17"/>
    </row>
    <row r="71" spans="1:17" x14ac:dyDescent="0.3">
      <c r="A71" s="17"/>
      <c r="B71" s="17"/>
      <c r="C71" s="17"/>
      <c r="D71" s="17" t="s">
        <v>97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1"/>
      <c r="P71" s="19"/>
      <c r="Q71" s="17"/>
    </row>
    <row r="72" spans="1:17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31"/>
      <c r="P72" s="19"/>
      <c r="Q72" s="1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B1" zoomScale="90" zoomScaleNormal="90" workbookViewId="0">
      <pane ySplit="1" topLeftCell="A20" activePane="bottomLeft" state="frozen"/>
      <selection pane="bottomLeft" activeCell="P26" sqref="P26"/>
    </sheetView>
  </sheetViews>
  <sheetFormatPr defaultColWidth="9.109375" defaultRowHeight="14.4" x14ac:dyDescent="0.3"/>
  <cols>
    <col min="1" max="1" width="9.109375" style="34"/>
    <col min="2" max="3" width="9" style="34" customWidth="1"/>
    <col min="4" max="4" width="48.6640625" style="34" customWidth="1"/>
    <col min="5" max="5" width="22.88671875" style="34" customWidth="1"/>
    <col min="6" max="6" width="15.109375" style="34" customWidth="1"/>
    <col min="7" max="7" width="12.33203125" style="34" customWidth="1"/>
    <col min="8" max="8" width="15.33203125" style="34" customWidth="1"/>
    <col min="9" max="9" width="15.88671875" style="34" customWidth="1"/>
    <col min="10" max="10" width="15.33203125" style="34" customWidth="1"/>
    <col min="11" max="11" width="14.33203125" style="34" customWidth="1"/>
    <col min="12" max="13" width="15.33203125" style="34" customWidth="1"/>
    <col min="14" max="14" width="15" style="34" customWidth="1"/>
    <col min="15" max="15" width="15.33203125" style="38" bestFit="1" customWidth="1"/>
    <col min="16" max="16" width="50" style="37" customWidth="1"/>
    <col min="17" max="16384" width="9.109375" style="34"/>
  </cols>
  <sheetData>
    <row r="1" spans="1:17" s="38" customFormat="1" x14ac:dyDescent="0.3">
      <c r="A1" s="38" t="s">
        <v>64</v>
      </c>
      <c r="B1" s="38" t="s">
        <v>52</v>
      </c>
      <c r="C1" s="38" t="s">
        <v>65</v>
      </c>
      <c r="D1" s="31"/>
      <c r="E1" s="31" t="s">
        <v>49</v>
      </c>
      <c r="F1" s="31" t="s">
        <v>71</v>
      </c>
      <c r="G1" s="31" t="s">
        <v>0</v>
      </c>
      <c r="H1" s="31" t="s">
        <v>1</v>
      </c>
      <c r="I1" s="31" t="s">
        <v>2</v>
      </c>
      <c r="J1" s="31" t="s">
        <v>3</v>
      </c>
      <c r="K1" s="31" t="s">
        <v>4</v>
      </c>
      <c r="L1" s="31" t="s">
        <v>5</v>
      </c>
      <c r="M1" s="31" t="s">
        <v>6</v>
      </c>
      <c r="N1" s="31" t="s">
        <v>7</v>
      </c>
      <c r="O1" s="31" t="s">
        <v>17</v>
      </c>
      <c r="P1" s="19" t="s">
        <v>51</v>
      </c>
      <c r="Q1" s="31"/>
    </row>
    <row r="2" spans="1:17" x14ac:dyDescent="0.3">
      <c r="A2" s="7"/>
      <c r="B2" s="8"/>
      <c r="C2" s="8"/>
      <c r="D2" s="9" t="s">
        <v>8</v>
      </c>
      <c r="E2" s="10"/>
      <c r="F2" s="11"/>
      <c r="G2" s="11"/>
      <c r="H2" s="11"/>
      <c r="I2" s="11"/>
      <c r="J2" s="11"/>
      <c r="K2" s="11"/>
      <c r="L2" s="11"/>
      <c r="M2" s="11"/>
      <c r="N2" s="11"/>
      <c r="O2" s="10"/>
      <c r="P2" s="12"/>
      <c r="Q2" s="17"/>
    </row>
    <row r="3" spans="1:17" x14ac:dyDescent="0.3">
      <c r="A3" s="13">
        <v>42003</v>
      </c>
      <c r="B3" s="14" t="s">
        <v>53</v>
      </c>
      <c r="C3" s="14" t="s">
        <v>69</v>
      </c>
      <c r="D3" s="14" t="s">
        <v>9</v>
      </c>
      <c r="E3" s="15">
        <v>49418728</v>
      </c>
      <c r="F3" s="15">
        <f>E3*50%</f>
        <v>24709364</v>
      </c>
      <c r="G3" s="15">
        <v>0</v>
      </c>
      <c r="H3" s="15">
        <v>0</v>
      </c>
      <c r="I3" s="15">
        <f>F3*25%</f>
        <v>6177341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5">
        <f>SUM(G3:N3)</f>
        <v>6177341</v>
      </c>
      <c r="P3" s="16" t="s">
        <v>73</v>
      </c>
      <c r="Q3" s="17"/>
    </row>
    <row r="4" spans="1:17" x14ac:dyDescent="0.3">
      <c r="A4" s="17"/>
      <c r="B4" s="17"/>
      <c r="C4" s="17"/>
      <c r="D4" s="17"/>
      <c r="E4" s="6"/>
      <c r="F4" s="6"/>
      <c r="G4" s="6"/>
      <c r="H4" s="6"/>
      <c r="I4" s="6"/>
      <c r="J4" s="6"/>
      <c r="K4" s="6"/>
      <c r="L4" s="6"/>
      <c r="M4" s="6"/>
      <c r="N4" s="6"/>
      <c r="O4" s="18"/>
      <c r="P4" s="19"/>
      <c r="Q4" s="17"/>
    </row>
    <row r="5" spans="1:17" x14ac:dyDescent="0.3">
      <c r="A5" s="7"/>
      <c r="B5" s="8"/>
      <c r="C5" s="8"/>
      <c r="D5" s="9" t="s">
        <v>10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0"/>
      <c r="P5" s="12"/>
      <c r="Q5" s="17"/>
    </row>
    <row r="6" spans="1:17" x14ac:dyDescent="0.3">
      <c r="A6" s="13">
        <v>42001</v>
      </c>
      <c r="B6" s="14" t="s">
        <v>53</v>
      </c>
      <c r="C6" s="14" t="s">
        <v>69</v>
      </c>
      <c r="D6" s="14" t="s">
        <v>10</v>
      </c>
      <c r="E6" s="15">
        <v>16514607</v>
      </c>
      <c r="F6" s="15">
        <f>E6*50%</f>
        <v>8257303.5</v>
      </c>
      <c r="G6" s="15">
        <v>357318</v>
      </c>
      <c r="H6" s="15">
        <v>357318</v>
      </c>
      <c r="I6" s="15">
        <v>150800</v>
      </c>
      <c r="J6" s="15">
        <v>333454</v>
      </c>
      <c r="K6" s="15">
        <v>357318</v>
      </c>
      <c r="L6" s="15">
        <v>150800</v>
      </c>
      <c r="M6" s="15">
        <v>357318</v>
      </c>
      <c r="N6" s="15">
        <v>0</v>
      </c>
      <c r="O6" s="5">
        <f t="shared" ref="O6:O67" si="0">SUM(G6:N6)</f>
        <v>2064326</v>
      </c>
      <c r="P6" s="16" t="s">
        <v>73</v>
      </c>
      <c r="Q6" s="17"/>
    </row>
    <row r="7" spans="1:17" x14ac:dyDescent="0.3">
      <c r="A7" s="17"/>
      <c r="B7" s="17"/>
      <c r="C7" s="17"/>
      <c r="D7" s="17"/>
      <c r="E7" s="6"/>
      <c r="F7" s="6"/>
      <c r="G7" s="6"/>
      <c r="H7" s="6"/>
      <c r="I7" s="6"/>
      <c r="J7" s="6"/>
      <c r="K7" s="6"/>
      <c r="L7" s="6"/>
      <c r="M7" s="6"/>
      <c r="N7" s="6"/>
      <c r="O7" s="18"/>
      <c r="P7" s="19"/>
      <c r="Q7" s="17"/>
    </row>
    <row r="8" spans="1:17" x14ac:dyDescent="0.3">
      <c r="A8" s="7">
        <v>80508</v>
      </c>
      <c r="B8" s="8" t="s">
        <v>66</v>
      </c>
      <c r="C8" s="8" t="s">
        <v>69</v>
      </c>
      <c r="D8" s="8" t="s">
        <v>70</v>
      </c>
      <c r="E8" s="11">
        <v>1634150</v>
      </c>
      <c r="F8" s="11">
        <v>829150</v>
      </c>
      <c r="G8" s="11">
        <v>28428</v>
      </c>
      <c r="H8" s="11">
        <v>28428</v>
      </c>
      <c r="I8" s="11">
        <v>28428</v>
      </c>
      <c r="J8" s="11">
        <v>28428</v>
      </c>
      <c r="K8" s="11">
        <v>28428</v>
      </c>
      <c r="L8" s="11">
        <v>28428</v>
      </c>
      <c r="M8" s="11">
        <v>28428</v>
      </c>
      <c r="N8" s="11">
        <v>0</v>
      </c>
      <c r="O8" s="10">
        <f>SUM(G8:N8)</f>
        <v>198996</v>
      </c>
      <c r="P8" s="12"/>
      <c r="Q8" s="17"/>
    </row>
    <row r="9" spans="1:17" x14ac:dyDescent="0.3">
      <c r="A9" s="4">
        <v>84981</v>
      </c>
      <c r="B9" s="17" t="s">
        <v>56</v>
      </c>
      <c r="C9" s="17" t="s">
        <v>69</v>
      </c>
      <c r="D9" s="17" t="s">
        <v>44</v>
      </c>
      <c r="E9" s="6">
        <v>100000</v>
      </c>
      <c r="F9" s="6">
        <f>E9*51%</f>
        <v>51000</v>
      </c>
      <c r="G9" s="6"/>
      <c r="H9" s="6"/>
      <c r="I9" s="6">
        <f>F9*24%</f>
        <v>12240</v>
      </c>
      <c r="J9" s="6"/>
      <c r="K9" s="6"/>
      <c r="L9" s="6"/>
      <c r="M9" s="6"/>
      <c r="N9" s="6"/>
      <c r="O9" s="18">
        <f>SUM(G9:N9)</f>
        <v>12240</v>
      </c>
      <c r="P9" s="20"/>
      <c r="Q9" s="17"/>
    </row>
    <row r="10" spans="1:17" x14ac:dyDescent="0.3">
      <c r="A10" s="4">
        <v>84981</v>
      </c>
      <c r="B10" s="17" t="s">
        <v>56</v>
      </c>
      <c r="C10" s="17" t="s">
        <v>69</v>
      </c>
      <c r="D10" s="17" t="s">
        <v>43</v>
      </c>
      <c r="E10" s="6">
        <v>170000</v>
      </c>
      <c r="F10" s="6">
        <f>E10*51%</f>
        <v>86700</v>
      </c>
      <c r="G10" s="6"/>
      <c r="H10" s="6"/>
      <c r="I10" s="6">
        <f t="shared" ref="I10:I12" si="1">F10*24%</f>
        <v>20808</v>
      </c>
      <c r="J10" s="6"/>
      <c r="K10" s="6"/>
      <c r="L10" s="6"/>
      <c r="M10" s="6"/>
      <c r="N10" s="6"/>
      <c r="O10" s="18">
        <f>SUM(G10:N10)</f>
        <v>20808</v>
      </c>
      <c r="P10" s="20"/>
      <c r="Q10" s="17"/>
    </row>
    <row r="11" spans="1:17" x14ac:dyDescent="0.3">
      <c r="A11" s="4">
        <v>84981</v>
      </c>
      <c r="B11" s="17" t="s">
        <v>56</v>
      </c>
      <c r="C11" s="17" t="s">
        <v>69</v>
      </c>
      <c r="D11" s="17" t="s">
        <v>45</v>
      </c>
      <c r="E11" s="6">
        <v>100000</v>
      </c>
      <c r="F11" s="6">
        <f>E11*51%</f>
        <v>51000</v>
      </c>
      <c r="G11" s="6"/>
      <c r="H11" s="6"/>
      <c r="I11" s="6">
        <f t="shared" si="1"/>
        <v>12240</v>
      </c>
      <c r="J11" s="6"/>
      <c r="K11" s="6"/>
      <c r="L11" s="6"/>
      <c r="M11" s="6"/>
      <c r="N11" s="6"/>
      <c r="O11" s="18">
        <f>SUM(G11:N11)</f>
        <v>12240</v>
      </c>
      <c r="P11" s="20"/>
      <c r="Q11" s="17"/>
    </row>
    <row r="12" spans="1:17" x14ac:dyDescent="0.3">
      <c r="A12" s="4">
        <v>84981</v>
      </c>
      <c r="B12" s="17" t="s">
        <v>57</v>
      </c>
      <c r="C12" s="17" t="s">
        <v>69</v>
      </c>
      <c r="D12" s="17" t="s">
        <v>46</v>
      </c>
      <c r="E12" s="6">
        <v>300000</v>
      </c>
      <c r="F12" s="6">
        <f>E12*51%</f>
        <v>153000</v>
      </c>
      <c r="G12" s="6"/>
      <c r="H12" s="6"/>
      <c r="I12" s="6">
        <f t="shared" si="1"/>
        <v>36720</v>
      </c>
      <c r="J12" s="6"/>
      <c r="K12" s="6"/>
      <c r="L12" s="6"/>
      <c r="M12" s="6"/>
      <c r="N12" s="6"/>
      <c r="O12" s="18">
        <f>SUM(G12:N12)</f>
        <v>36720</v>
      </c>
      <c r="P12" s="20"/>
      <c r="Q12" s="17"/>
    </row>
    <row r="13" spans="1:17" x14ac:dyDescent="0.3">
      <c r="A13" s="4">
        <v>84987</v>
      </c>
      <c r="B13" s="17" t="s">
        <v>78</v>
      </c>
      <c r="C13" s="17" t="s">
        <v>69</v>
      </c>
      <c r="D13" s="17" t="s">
        <v>88</v>
      </c>
      <c r="E13" s="6">
        <v>1000000</v>
      </c>
      <c r="F13" s="6">
        <f>E13</f>
        <v>1000000</v>
      </c>
      <c r="G13" s="6">
        <f>(51%*F13)*24%</f>
        <v>122400</v>
      </c>
      <c r="H13" s="6"/>
      <c r="I13" s="6"/>
      <c r="J13" s="6"/>
      <c r="K13" s="6"/>
      <c r="L13" s="6"/>
      <c r="M13" s="6"/>
      <c r="N13" s="6"/>
      <c r="O13" s="18">
        <f t="shared" ref="O13:O14" si="2">SUM(G13:N13)</f>
        <v>122400</v>
      </c>
      <c r="P13" s="20"/>
      <c r="Q13" s="17"/>
    </row>
    <row r="14" spans="1:17" x14ac:dyDescent="0.3">
      <c r="A14" s="13">
        <v>84988</v>
      </c>
      <c r="B14" s="14" t="s">
        <v>78</v>
      </c>
      <c r="C14" s="14" t="s">
        <v>69</v>
      </c>
      <c r="D14" s="14" t="s">
        <v>89</v>
      </c>
      <c r="E14" s="15">
        <v>250000</v>
      </c>
      <c r="F14" s="15">
        <f>E14</f>
        <v>250000</v>
      </c>
      <c r="G14" s="15"/>
      <c r="H14" s="15"/>
      <c r="I14" s="15">
        <f>(51%*F14)*24%</f>
        <v>30600</v>
      </c>
      <c r="J14" s="15"/>
      <c r="K14" s="15"/>
      <c r="L14" s="15"/>
      <c r="M14" s="15"/>
      <c r="N14" s="15"/>
      <c r="O14" s="5">
        <f t="shared" si="2"/>
        <v>30600</v>
      </c>
      <c r="P14" s="20"/>
      <c r="Q14" s="17"/>
    </row>
    <row r="15" spans="1:17" x14ac:dyDescent="0.3">
      <c r="A15" s="17"/>
      <c r="B15" s="17"/>
      <c r="C15" s="17"/>
      <c r="D15" s="17"/>
      <c r="E15" s="6"/>
      <c r="F15" s="6"/>
      <c r="G15" s="6"/>
      <c r="H15" s="6"/>
      <c r="I15" s="6"/>
      <c r="J15" s="6"/>
      <c r="K15" s="6"/>
      <c r="L15" s="6"/>
      <c r="M15" s="6"/>
      <c r="N15" s="6"/>
      <c r="O15" s="18"/>
      <c r="P15" s="19"/>
      <c r="Q15" s="17"/>
    </row>
    <row r="16" spans="1:17" x14ac:dyDescent="0.3">
      <c r="A16" s="7"/>
      <c r="B16" s="8"/>
      <c r="C16" s="8"/>
      <c r="D16" s="9" t="s">
        <v>11</v>
      </c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0"/>
      <c r="P16" s="12"/>
      <c r="Q16" s="17"/>
    </row>
    <row r="17" spans="1:17" x14ac:dyDescent="0.3">
      <c r="A17" s="4">
        <v>84904</v>
      </c>
      <c r="B17" s="17" t="s">
        <v>54</v>
      </c>
      <c r="C17" s="17" t="s">
        <v>69</v>
      </c>
      <c r="D17" s="17" t="s">
        <v>12</v>
      </c>
      <c r="E17" s="6">
        <v>84882999</v>
      </c>
      <c r="F17" s="6">
        <f>E17*51%</f>
        <v>43290329.490000002</v>
      </c>
      <c r="G17" s="6"/>
      <c r="H17" s="6"/>
      <c r="I17" s="6">
        <f>F17*24%</f>
        <v>10389679.0776</v>
      </c>
      <c r="J17" s="6"/>
      <c r="K17" s="6"/>
      <c r="L17" s="6"/>
      <c r="M17" s="6"/>
      <c r="N17" s="6"/>
      <c r="O17" s="18">
        <f t="shared" si="0"/>
        <v>10389679.0776</v>
      </c>
      <c r="P17" s="20"/>
      <c r="Q17" s="17"/>
    </row>
    <row r="18" spans="1:17" x14ac:dyDescent="0.3">
      <c r="A18" s="4">
        <v>84901</v>
      </c>
      <c r="B18" s="17" t="s">
        <v>53</v>
      </c>
      <c r="C18" s="17" t="s">
        <v>69</v>
      </c>
      <c r="D18" s="17" t="s">
        <v>13</v>
      </c>
      <c r="E18" s="6">
        <v>59293902</v>
      </c>
      <c r="F18" s="6">
        <f>E18*51%</f>
        <v>30239890.02</v>
      </c>
      <c r="G18" s="6"/>
      <c r="H18" s="6"/>
      <c r="I18" s="6">
        <f t="shared" ref="I18:I22" si="3">F18*24%</f>
        <v>7257573.6047999999</v>
      </c>
      <c r="J18" s="6"/>
      <c r="K18" s="6"/>
      <c r="L18" s="6"/>
      <c r="M18" s="6"/>
      <c r="N18" s="6"/>
      <c r="O18" s="18">
        <f t="shared" si="0"/>
        <v>7257573.6047999999</v>
      </c>
      <c r="P18" s="20"/>
      <c r="Q18" s="17"/>
    </row>
    <row r="19" spans="1:17" x14ac:dyDescent="0.3">
      <c r="A19" s="4">
        <v>84901</v>
      </c>
      <c r="B19" s="17" t="s">
        <v>76</v>
      </c>
      <c r="C19" s="17" t="s">
        <v>69</v>
      </c>
      <c r="D19" s="17" t="s">
        <v>75</v>
      </c>
      <c r="E19" s="6">
        <v>1500000</v>
      </c>
      <c r="F19" s="6">
        <f>E19*51%</f>
        <v>765000</v>
      </c>
      <c r="G19" s="6"/>
      <c r="H19" s="6"/>
      <c r="I19" s="6">
        <f t="shared" si="3"/>
        <v>183600</v>
      </c>
      <c r="J19" s="6"/>
      <c r="K19" s="6"/>
      <c r="L19" s="6"/>
      <c r="M19" s="6"/>
      <c r="N19" s="6"/>
      <c r="O19" s="18">
        <f t="shared" si="0"/>
        <v>183600</v>
      </c>
      <c r="P19" s="20"/>
      <c r="Q19" s="17"/>
    </row>
    <row r="20" spans="1:17" x14ac:dyDescent="0.3">
      <c r="A20" s="4">
        <v>84901</v>
      </c>
      <c r="B20" s="17" t="s">
        <v>78</v>
      </c>
      <c r="C20" s="17" t="s">
        <v>69</v>
      </c>
      <c r="D20" s="17" t="s">
        <v>77</v>
      </c>
      <c r="E20" s="6">
        <v>1000000</v>
      </c>
      <c r="F20" s="6">
        <f>E20</f>
        <v>1000000</v>
      </c>
      <c r="G20" s="6"/>
      <c r="H20" s="6"/>
      <c r="I20" s="6">
        <v>0</v>
      </c>
      <c r="J20" s="6"/>
      <c r="K20" s="6"/>
      <c r="L20" s="6"/>
      <c r="M20" s="6"/>
      <c r="N20" s="6"/>
      <c r="O20" s="18">
        <f t="shared" si="0"/>
        <v>0</v>
      </c>
      <c r="P20" s="20" t="s">
        <v>105</v>
      </c>
      <c r="Q20" s="17"/>
    </row>
    <row r="21" spans="1:17" x14ac:dyDescent="0.3">
      <c r="A21" s="4">
        <v>84902</v>
      </c>
      <c r="B21" s="17" t="s">
        <v>53</v>
      </c>
      <c r="C21" s="17" t="s">
        <v>69</v>
      </c>
      <c r="D21" s="17" t="s">
        <v>14</v>
      </c>
      <c r="E21" s="6">
        <v>12095480</v>
      </c>
      <c r="F21" s="6">
        <f>E21*51%</f>
        <v>6168694.7999999998</v>
      </c>
      <c r="G21" s="6"/>
      <c r="H21" s="6"/>
      <c r="I21" s="6">
        <f t="shared" si="3"/>
        <v>1480486.7519999999</v>
      </c>
      <c r="J21" s="6"/>
      <c r="K21" s="6"/>
      <c r="L21" s="6"/>
      <c r="M21" s="6"/>
      <c r="N21" s="6"/>
      <c r="O21" s="18">
        <f t="shared" si="0"/>
        <v>1480486.7519999999</v>
      </c>
      <c r="P21" s="20"/>
      <c r="Q21" s="17"/>
    </row>
    <row r="22" spans="1:17" x14ac:dyDescent="0.3">
      <c r="A22" s="4">
        <v>84901</v>
      </c>
      <c r="B22" s="17" t="s">
        <v>59</v>
      </c>
      <c r="C22" s="17" t="s">
        <v>69</v>
      </c>
      <c r="D22" s="17" t="s">
        <v>15</v>
      </c>
      <c r="E22" s="6">
        <v>150000</v>
      </c>
      <c r="F22" s="6">
        <f>E22*51%</f>
        <v>76500</v>
      </c>
      <c r="G22" s="6"/>
      <c r="H22" s="6"/>
      <c r="I22" s="6">
        <f t="shared" si="3"/>
        <v>18360</v>
      </c>
      <c r="J22" s="6"/>
      <c r="K22" s="6"/>
      <c r="L22" s="6"/>
      <c r="M22" s="6"/>
      <c r="N22" s="6"/>
      <c r="O22" s="18">
        <f t="shared" si="0"/>
        <v>18360</v>
      </c>
      <c r="P22" s="20"/>
      <c r="Q22" s="17"/>
    </row>
    <row r="23" spans="1:17" x14ac:dyDescent="0.3">
      <c r="A23" s="4">
        <v>84901</v>
      </c>
      <c r="B23" s="17" t="s">
        <v>59</v>
      </c>
      <c r="C23" s="17" t="s">
        <v>69</v>
      </c>
      <c r="D23" s="17" t="s">
        <v>16</v>
      </c>
      <c r="E23" s="6">
        <v>2680000</v>
      </c>
      <c r="F23" s="3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8">
        <f t="shared" si="0"/>
        <v>0</v>
      </c>
      <c r="P23" s="20" t="s">
        <v>74</v>
      </c>
      <c r="Q23" s="17"/>
    </row>
    <row r="24" spans="1:17" s="38" customFormat="1" x14ac:dyDescent="0.3">
      <c r="A24" s="21"/>
      <c r="B24" s="22"/>
      <c r="C24" s="22"/>
      <c r="D24" s="22" t="s">
        <v>17</v>
      </c>
      <c r="E24" s="5">
        <f>SUM(E17:E23)</f>
        <v>161602381</v>
      </c>
      <c r="F24" s="5">
        <f t="shared" ref="F24:N24" si="4">SUM(F17:F23)</f>
        <v>81540414.310000002</v>
      </c>
      <c r="G24" s="5">
        <f t="shared" si="4"/>
        <v>0</v>
      </c>
      <c r="H24" s="5">
        <f t="shared" si="4"/>
        <v>0</v>
      </c>
      <c r="I24" s="5">
        <f t="shared" si="4"/>
        <v>19329699.4344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0"/>
        <v>19329699.4344</v>
      </c>
      <c r="P24" s="16"/>
      <c r="Q24" s="31"/>
    </row>
    <row r="25" spans="1:17" x14ac:dyDescent="0.3">
      <c r="A25" s="17"/>
      <c r="B25" s="17"/>
      <c r="C25" s="17"/>
      <c r="D25" s="17"/>
      <c r="E25" s="6"/>
      <c r="F25" s="6"/>
      <c r="G25" s="6"/>
      <c r="H25" s="6"/>
      <c r="I25" s="6"/>
      <c r="J25" s="6"/>
      <c r="K25" s="6"/>
      <c r="L25" s="6"/>
      <c r="M25" s="6"/>
      <c r="N25" s="6"/>
      <c r="O25" s="18"/>
      <c r="P25" s="19"/>
      <c r="Q25" s="17"/>
    </row>
    <row r="26" spans="1:17" x14ac:dyDescent="0.3">
      <c r="A26" s="7"/>
      <c r="B26" s="8"/>
      <c r="C26" s="8"/>
      <c r="D26" s="9" t="s">
        <v>18</v>
      </c>
      <c r="E26" s="10"/>
      <c r="F26" s="11"/>
      <c r="G26" s="11"/>
      <c r="H26" s="11"/>
      <c r="I26" s="23"/>
      <c r="J26" s="11"/>
      <c r="K26" s="11"/>
      <c r="L26" s="11"/>
      <c r="M26" s="11"/>
      <c r="N26" s="11"/>
      <c r="O26" s="10"/>
      <c r="Q26" s="17"/>
    </row>
    <row r="27" spans="1:17" x14ac:dyDescent="0.3">
      <c r="A27" s="4">
        <v>84900</v>
      </c>
      <c r="B27" s="17" t="s">
        <v>53</v>
      </c>
      <c r="C27" s="17"/>
      <c r="D27" s="17" t="s">
        <v>67</v>
      </c>
      <c r="E27" s="6">
        <v>68585382</v>
      </c>
      <c r="F27" s="6">
        <f>E27*50%</f>
        <v>34292691</v>
      </c>
      <c r="G27" s="6"/>
      <c r="H27" s="6"/>
      <c r="I27" s="6"/>
      <c r="J27" s="6"/>
      <c r="K27" s="6"/>
      <c r="L27" s="6"/>
      <c r="M27" s="6"/>
      <c r="N27" s="6">
        <f>F27*25%</f>
        <v>8573172.75</v>
      </c>
      <c r="O27" s="18">
        <f>SUM(G27:N27)</f>
        <v>8573172.75</v>
      </c>
      <c r="P27" s="12" t="s">
        <v>73</v>
      </c>
      <c r="Q27" s="17"/>
    </row>
    <row r="28" spans="1:17" s="59" customFormat="1" x14ac:dyDescent="0.3">
      <c r="A28" s="55">
        <v>84900</v>
      </c>
      <c r="B28" s="54" t="s">
        <v>81</v>
      </c>
      <c r="C28" s="54"/>
      <c r="D28" s="54" t="s">
        <v>79</v>
      </c>
      <c r="E28" s="56">
        <v>45000000</v>
      </c>
      <c r="F28" s="56">
        <f>E28</f>
        <v>45000000</v>
      </c>
      <c r="G28" s="56"/>
      <c r="H28" s="56"/>
      <c r="I28" s="56"/>
      <c r="J28" s="56"/>
      <c r="K28" s="56"/>
      <c r="L28" s="56"/>
      <c r="M28" s="56"/>
      <c r="N28" s="56"/>
      <c r="O28" s="57">
        <f t="shared" ref="O28:O29" si="5">SUM(G28:N28)</f>
        <v>0</v>
      </c>
      <c r="P28" s="58" t="s">
        <v>110</v>
      </c>
      <c r="Q28" s="54"/>
    </row>
    <row r="29" spans="1:17" x14ac:dyDescent="0.3">
      <c r="A29" s="4">
        <v>84900</v>
      </c>
      <c r="B29" s="17" t="s">
        <v>81</v>
      </c>
      <c r="C29" s="17"/>
      <c r="D29" s="17" t="s">
        <v>80</v>
      </c>
      <c r="E29" s="6">
        <v>1500000</v>
      </c>
      <c r="F29" s="6">
        <f>E29</f>
        <v>1500000</v>
      </c>
      <c r="G29" s="6"/>
      <c r="H29" s="6"/>
      <c r="I29" s="6"/>
      <c r="J29" s="6"/>
      <c r="K29" s="6"/>
      <c r="L29" s="6"/>
      <c r="M29" s="6"/>
      <c r="N29" s="6">
        <v>0</v>
      </c>
      <c r="O29" s="18">
        <f t="shared" si="5"/>
        <v>0</v>
      </c>
      <c r="Q29" s="17"/>
    </row>
    <row r="30" spans="1:17" x14ac:dyDescent="0.3">
      <c r="A30" s="4">
        <v>84910</v>
      </c>
      <c r="B30" s="17" t="s">
        <v>53</v>
      </c>
      <c r="C30" s="17"/>
      <c r="D30" s="17" t="s">
        <v>68</v>
      </c>
      <c r="E30" s="6">
        <v>2000000</v>
      </c>
      <c r="F30" s="6">
        <f>E30*50%</f>
        <v>1000000</v>
      </c>
      <c r="G30" s="6"/>
      <c r="H30" s="6"/>
      <c r="I30" s="6"/>
      <c r="J30" s="6"/>
      <c r="K30" s="6"/>
      <c r="L30" s="6"/>
      <c r="M30" s="6"/>
      <c r="N30" s="6">
        <f>F30*25%</f>
        <v>250000</v>
      </c>
      <c r="O30" s="18">
        <f>SUM(G30:N30)</f>
        <v>250000</v>
      </c>
      <c r="P30" s="20"/>
      <c r="Q30" s="17"/>
    </row>
    <row r="31" spans="1:17" x14ac:dyDescent="0.3">
      <c r="A31" s="4">
        <v>84903</v>
      </c>
      <c r="B31" s="17" t="s">
        <v>53</v>
      </c>
      <c r="C31" s="17"/>
      <c r="D31" s="17" t="s">
        <v>19</v>
      </c>
      <c r="E31" s="6">
        <v>9010678</v>
      </c>
      <c r="F31" s="6">
        <f>E31*50%</f>
        <v>4505339</v>
      </c>
      <c r="G31" s="6"/>
      <c r="H31" s="6"/>
      <c r="I31" s="6"/>
      <c r="J31" s="6"/>
      <c r="K31" s="6"/>
      <c r="L31" s="6"/>
      <c r="M31" s="6"/>
      <c r="N31" s="6">
        <f>F31*25%</f>
        <v>1126334.75</v>
      </c>
      <c r="O31" s="18">
        <f>SUM(G31:N31)</f>
        <v>1126334.75</v>
      </c>
      <c r="P31" s="20"/>
      <c r="Q31" s="17"/>
    </row>
    <row r="32" spans="1:17" x14ac:dyDescent="0.3">
      <c r="A32" s="4">
        <v>84905</v>
      </c>
      <c r="B32" s="17" t="s">
        <v>53</v>
      </c>
      <c r="C32" s="17"/>
      <c r="D32" s="17" t="s">
        <v>20</v>
      </c>
      <c r="E32" s="6">
        <v>2883418</v>
      </c>
      <c r="F32" s="6">
        <f>E32*50%</f>
        <v>1441709</v>
      </c>
      <c r="G32" s="6"/>
      <c r="H32" s="6"/>
      <c r="I32" s="6"/>
      <c r="J32" s="6"/>
      <c r="K32" s="6"/>
      <c r="L32" s="6"/>
      <c r="M32" s="6"/>
      <c r="N32" s="6">
        <f>F32*25%</f>
        <v>360427.25</v>
      </c>
      <c r="O32" s="18">
        <f>SUM(G32:N32)</f>
        <v>360427.25</v>
      </c>
      <c r="P32" s="20"/>
      <c r="Q32" s="17"/>
    </row>
    <row r="33" spans="1:17" s="38" customFormat="1" x14ac:dyDescent="0.3">
      <c r="A33" s="21"/>
      <c r="B33" s="22"/>
      <c r="C33" s="22"/>
      <c r="D33" s="22" t="s">
        <v>17</v>
      </c>
      <c r="E33" s="5">
        <f>SUM(E27:E32)</f>
        <v>128979478</v>
      </c>
      <c r="F33" s="5">
        <f t="shared" ref="F33:N33" si="6">SUM(F27:F32)</f>
        <v>87739739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6"/>
        <v>0</v>
      </c>
      <c r="K33" s="5">
        <f t="shared" si="6"/>
        <v>0</v>
      </c>
      <c r="L33" s="5">
        <f t="shared" si="6"/>
        <v>0</v>
      </c>
      <c r="M33" s="5">
        <f t="shared" si="6"/>
        <v>0</v>
      </c>
      <c r="N33" s="5">
        <f t="shared" si="6"/>
        <v>10309934.75</v>
      </c>
      <c r="O33" s="5">
        <f>SUM(G33:N33)</f>
        <v>10309934.75</v>
      </c>
      <c r="P33" s="16"/>
      <c r="Q33" s="31"/>
    </row>
    <row r="34" spans="1:17" x14ac:dyDescent="0.3">
      <c r="A34" s="17"/>
      <c r="B34" s="17"/>
      <c r="C34" s="17"/>
      <c r="D34" s="17"/>
      <c r="E34" s="6"/>
      <c r="F34" s="6"/>
      <c r="G34" s="6"/>
      <c r="H34" s="6"/>
      <c r="I34" s="6"/>
      <c r="J34" s="6"/>
      <c r="K34" s="6"/>
      <c r="L34" s="6"/>
      <c r="M34" s="6"/>
      <c r="N34" s="6"/>
      <c r="O34" s="18"/>
      <c r="P34" s="19"/>
      <c r="Q34" s="17"/>
    </row>
    <row r="35" spans="1:17" x14ac:dyDescent="0.3">
      <c r="A35" s="7"/>
      <c r="B35" s="8"/>
      <c r="C35" s="8"/>
      <c r="D35" s="9" t="s">
        <v>21</v>
      </c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2"/>
      <c r="Q35" s="17"/>
    </row>
    <row r="36" spans="1:17" x14ac:dyDescent="0.3">
      <c r="A36" s="13">
        <v>84942</v>
      </c>
      <c r="B36" s="14" t="s">
        <v>53</v>
      </c>
      <c r="C36" s="14" t="s">
        <v>69</v>
      </c>
      <c r="D36" s="14" t="s">
        <v>22</v>
      </c>
      <c r="E36" s="15">
        <v>13119216</v>
      </c>
      <c r="F36" s="15">
        <v>6489363</v>
      </c>
      <c r="G36" s="15">
        <v>158079</v>
      </c>
      <c r="H36" s="15">
        <v>33384</v>
      </c>
      <c r="I36" s="15">
        <v>263433</v>
      </c>
      <c r="J36" s="15">
        <v>540531</v>
      </c>
      <c r="K36" s="15">
        <v>44790</v>
      </c>
      <c r="L36" s="15">
        <v>487311</v>
      </c>
      <c r="M36" s="15">
        <v>94812</v>
      </c>
      <c r="N36" s="15"/>
      <c r="O36" s="5">
        <f t="shared" si="0"/>
        <v>1622340</v>
      </c>
      <c r="P36" s="16" t="s">
        <v>60</v>
      </c>
      <c r="Q36" s="17"/>
    </row>
    <row r="37" spans="1:17" x14ac:dyDescent="0.3">
      <c r="A37" s="17"/>
      <c r="B37" s="17"/>
      <c r="C37" s="17"/>
      <c r="D37" s="17"/>
      <c r="E37" s="6"/>
      <c r="F37" s="6"/>
      <c r="G37" s="6"/>
      <c r="H37" s="6"/>
      <c r="I37" s="6"/>
      <c r="J37" s="6"/>
      <c r="K37" s="6"/>
      <c r="L37" s="6"/>
      <c r="M37" s="6"/>
      <c r="N37" s="6"/>
      <c r="O37" s="18"/>
      <c r="P37" s="19"/>
      <c r="Q37" s="17"/>
    </row>
    <row r="38" spans="1:17" x14ac:dyDescent="0.3">
      <c r="A38" s="7"/>
      <c r="B38" s="8"/>
      <c r="C38" s="8"/>
      <c r="D38" s="9" t="s">
        <v>23</v>
      </c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0"/>
      <c r="P38" s="12"/>
      <c r="Q38" s="17"/>
    </row>
    <row r="39" spans="1:17" x14ac:dyDescent="0.3">
      <c r="A39" s="46">
        <v>84981</v>
      </c>
      <c r="B39" s="47" t="s">
        <v>53</v>
      </c>
      <c r="C39" s="47"/>
      <c r="D39" s="47" t="s">
        <v>24</v>
      </c>
      <c r="E39" s="48">
        <v>28591598</v>
      </c>
      <c r="F39" s="48">
        <f t="shared" ref="F39:F48" si="7">51%*E39</f>
        <v>14581714.98</v>
      </c>
      <c r="G39" s="48">
        <v>41730</v>
      </c>
      <c r="H39" s="48">
        <v>257069</v>
      </c>
      <c r="I39" s="48">
        <v>1949997</v>
      </c>
      <c r="J39" s="48">
        <v>832656</v>
      </c>
      <c r="K39" s="48">
        <v>49388</v>
      </c>
      <c r="L39" s="48">
        <v>293630</v>
      </c>
      <c r="M39" s="48">
        <v>75138</v>
      </c>
      <c r="N39" s="48"/>
      <c r="O39" s="49">
        <f t="shared" si="0"/>
        <v>3499608</v>
      </c>
      <c r="P39" s="50" t="s">
        <v>61</v>
      </c>
      <c r="Q39" s="17"/>
    </row>
    <row r="40" spans="1:17" x14ac:dyDescent="0.3">
      <c r="A40" s="4">
        <v>84504</v>
      </c>
      <c r="B40" s="17" t="s">
        <v>53</v>
      </c>
      <c r="C40" s="17" t="s">
        <v>69</v>
      </c>
      <c r="D40" s="17" t="s">
        <v>25</v>
      </c>
      <c r="E40" s="6">
        <v>3974986</v>
      </c>
      <c r="F40" s="6">
        <f t="shared" si="7"/>
        <v>2027242.86</v>
      </c>
      <c r="G40" s="6"/>
      <c r="H40" s="6"/>
      <c r="I40" s="36">
        <f>F40*24%</f>
        <v>486538.28639999998</v>
      </c>
      <c r="J40" s="6"/>
      <c r="K40" s="6"/>
      <c r="L40" s="6"/>
      <c r="M40" s="6"/>
      <c r="N40" s="6"/>
      <c r="O40" s="18">
        <f t="shared" si="0"/>
        <v>486538.28639999998</v>
      </c>
      <c r="P40" s="20"/>
      <c r="Q40" s="17"/>
    </row>
    <row r="41" spans="1:17" x14ac:dyDescent="0.3">
      <c r="A41" s="4">
        <v>84981</v>
      </c>
      <c r="B41" s="17" t="s">
        <v>55</v>
      </c>
      <c r="C41" s="17" t="s">
        <v>69</v>
      </c>
      <c r="D41" s="17" t="s">
        <v>26</v>
      </c>
      <c r="E41" s="6">
        <v>2921696</v>
      </c>
      <c r="F41" s="6">
        <f t="shared" si="7"/>
        <v>1490064.96</v>
      </c>
      <c r="G41" s="6"/>
      <c r="H41" s="6"/>
      <c r="I41" s="36"/>
      <c r="J41" s="6">
        <v>126044</v>
      </c>
      <c r="K41" s="6"/>
      <c r="L41" s="6">
        <v>231571</v>
      </c>
      <c r="M41" s="6"/>
      <c r="N41" s="6"/>
      <c r="O41" s="18">
        <f t="shared" si="0"/>
        <v>357615</v>
      </c>
      <c r="P41" s="20" t="s">
        <v>95</v>
      </c>
      <c r="Q41" s="17"/>
    </row>
    <row r="42" spans="1:17" x14ac:dyDescent="0.3">
      <c r="A42" s="4">
        <v>84505</v>
      </c>
      <c r="B42" s="17" t="s">
        <v>53</v>
      </c>
      <c r="C42" s="17" t="s">
        <v>69</v>
      </c>
      <c r="D42" s="17" t="s">
        <v>27</v>
      </c>
      <c r="E42" s="6">
        <v>2639705</v>
      </c>
      <c r="F42" s="6">
        <f t="shared" si="7"/>
        <v>1346249.55</v>
      </c>
      <c r="G42" s="6"/>
      <c r="H42" s="6"/>
      <c r="I42" s="36"/>
      <c r="J42" s="36">
        <f>F42*24%</f>
        <v>323099.89199999999</v>
      </c>
      <c r="K42" s="6"/>
      <c r="L42" s="6"/>
      <c r="M42" s="6"/>
      <c r="N42" s="6"/>
      <c r="O42" s="18">
        <f t="shared" si="0"/>
        <v>323099.89199999999</v>
      </c>
      <c r="P42" s="20"/>
      <c r="Q42" s="17"/>
    </row>
    <row r="43" spans="1:17" x14ac:dyDescent="0.3">
      <c r="A43" s="4">
        <v>84981</v>
      </c>
      <c r="B43" s="17" t="s">
        <v>53</v>
      </c>
      <c r="C43" s="17" t="s">
        <v>69</v>
      </c>
      <c r="D43" s="17" t="s">
        <v>28</v>
      </c>
      <c r="E43" s="6">
        <v>1449500</v>
      </c>
      <c r="F43" s="6">
        <f t="shared" si="7"/>
        <v>739245</v>
      </c>
      <c r="G43" s="6"/>
      <c r="H43" s="6"/>
      <c r="I43" s="36">
        <f t="shared" ref="I43" si="8">F43*24%</f>
        <v>177418.8</v>
      </c>
      <c r="J43" s="6"/>
      <c r="K43" s="6"/>
      <c r="L43" s="6"/>
      <c r="M43" s="6"/>
      <c r="N43" s="6"/>
      <c r="O43" s="18">
        <f t="shared" si="0"/>
        <v>177418.8</v>
      </c>
      <c r="P43" s="20"/>
      <c r="Q43" s="17"/>
    </row>
    <row r="44" spans="1:17" x14ac:dyDescent="0.3">
      <c r="A44" s="4">
        <v>84981</v>
      </c>
      <c r="B44" s="17" t="s">
        <v>53</v>
      </c>
      <c r="C44" s="17" t="s">
        <v>69</v>
      </c>
      <c r="D44" s="17" t="s">
        <v>29</v>
      </c>
      <c r="E44" s="6">
        <v>1216776</v>
      </c>
      <c r="F44" s="6">
        <f t="shared" si="7"/>
        <v>620555.76</v>
      </c>
      <c r="G44" s="6"/>
      <c r="H44" s="6"/>
      <c r="I44" s="36">
        <v>70743</v>
      </c>
      <c r="J44" s="6">
        <v>7447</v>
      </c>
      <c r="K44" s="6"/>
      <c r="L44" s="6">
        <v>70743</v>
      </c>
      <c r="M44" s="6"/>
      <c r="N44" s="6"/>
      <c r="O44" s="18">
        <f t="shared" si="0"/>
        <v>148933</v>
      </c>
      <c r="P44" s="20" t="s">
        <v>96</v>
      </c>
      <c r="Q44" s="17"/>
    </row>
    <row r="45" spans="1:17" x14ac:dyDescent="0.3">
      <c r="A45" s="4">
        <v>84981</v>
      </c>
      <c r="B45" s="17" t="s">
        <v>53</v>
      </c>
      <c r="C45" s="17" t="s">
        <v>69</v>
      </c>
      <c r="D45" s="17" t="s">
        <v>30</v>
      </c>
      <c r="E45" s="6">
        <v>1162953</v>
      </c>
      <c r="F45" s="6">
        <f t="shared" si="7"/>
        <v>593106.03</v>
      </c>
      <c r="G45" s="6"/>
      <c r="H45" s="6"/>
      <c r="I45" s="6"/>
      <c r="J45" s="6"/>
      <c r="K45" s="6"/>
      <c r="L45" s="36">
        <f>F45*24%</f>
        <v>142345.4472</v>
      </c>
      <c r="M45" s="6"/>
      <c r="N45" s="6"/>
      <c r="O45" s="18">
        <f t="shared" si="0"/>
        <v>142345.4472</v>
      </c>
      <c r="P45" s="20"/>
      <c r="Q45" s="17"/>
    </row>
    <row r="46" spans="1:17" x14ac:dyDescent="0.3">
      <c r="A46" s="4">
        <v>84981</v>
      </c>
      <c r="B46" s="17" t="s">
        <v>53</v>
      </c>
      <c r="C46" s="17" t="s">
        <v>69</v>
      </c>
      <c r="D46" s="17" t="s">
        <v>31</v>
      </c>
      <c r="E46" s="6">
        <v>724751</v>
      </c>
      <c r="F46" s="6">
        <f t="shared" si="7"/>
        <v>369623.01</v>
      </c>
      <c r="G46" s="6"/>
      <c r="H46" s="6"/>
      <c r="I46" s="36">
        <f>F46*24%</f>
        <v>88709.522400000002</v>
      </c>
      <c r="J46" s="6"/>
      <c r="K46" s="6"/>
      <c r="L46" s="6"/>
      <c r="M46" s="6"/>
      <c r="N46" s="6"/>
      <c r="O46" s="18">
        <f t="shared" si="0"/>
        <v>88709.522400000002</v>
      </c>
      <c r="P46" s="20"/>
      <c r="Q46" s="17"/>
    </row>
    <row r="47" spans="1:17" x14ac:dyDescent="0.3">
      <c r="A47" s="4">
        <v>84518</v>
      </c>
      <c r="B47" s="17" t="s">
        <v>53</v>
      </c>
      <c r="C47" s="17" t="s">
        <v>69</v>
      </c>
      <c r="D47" s="17" t="s">
        <v>32</v>
      </c>
      <c r="E47" s="6">
        <v>558503</v>
      </c>
      <c r="F47" s="6">
        <f t="shared" si="7"/>
        <v>284836.53000000003</v>
      </c>
      <c r="G47" s="6"/>
      <c r="H47" s="36">
        <f>F47*24%</f>
        <v>68360.767200000002</v>
      </c>
      <c r="I47" s="6"/>
      <c r="J47" s="6"/>
      <c r="K47" s="6"/>
      <c r="L47" s="6"/>
      <c r="M47" s="6"/>
      <c r="N47" s="6"/>
      <c r="O47" s="18">
        <f t="shared" si="0"/>
        <v>68360.767200000002</v>
      </c>
      <c r="P47" s="20"/>
      <c r="Q47" s="17"/>
    </row>
    <row r="48" spans="1:17" x14ac:dyDescent="0.3">
      <c r="A48" s="4">
        <v>84981</v>
      </c>
      <c r="B48" s="17" t="s">
        <v>53</v>
      </c>
      <c r="C48" s="17" t="s">
        <v>69</v>
      </c>
      <c r="D48" s="17" t="s">
        <v>33</v>
      </c>
      <c r="E48" s="6">
        <v>509026</v>
      </c>
      <c r="F48" s="6">
        <f t="shared" si="7"/>
        <v>259603.26</v>
      </c>
      <c r="G48" s="6"/>
      <c r="H48" s="6"/>
      <c r="I48" s="6"/>
      <c r="J48" s="36">
        <f>F48*24%</f>
        <v>62304.782399999996</v>
      </c>
      <c r="K48" s="6"/>
      <c r="L48" s="6"/>
      <c r="M48" s="6"/>
      <c r="N48" s="6"/>
      <c r="O48" s="18">
        <f t="shared" si="0"/>
        <v>62304.782399999996</v>
      </c>
      <c r="P48" s="20"/>
      <c r="Q48" s="17"/>
    </row>
    <row r="49" spans="1:17" x14ac:dyDescent="0.3">
      <c r="A49" s="4">
        <v>84981</v>
      </c>
      <c r="B49" s="17" t="s">
        <v>83</v>
      </c>
      <c r="C49" s="17" t="s">
        <v>69</v>
      </c>
      <c r="D49" s="17" t="s">
        <v>82</v>
      </c>
      <c r="E49" s="6">
        <v>82664</v>
      </c>
      <c r="F49" s="6">
        <f>E49</f>
        <v>82664</v>
      </c>
      <c r="G49" s="6"/>
      <c r="H49" s="6"/>
      <c r="I49" s="6"/>
      <c r="J49" s="6">
        <f>(51%*F49)*24%</f>
        <v>10118.0736</v>
      </c>
      <c r="K49" s="6"/>
      <c r="L49" s="6"/>
      <c r="M49" s="6"/>
      <c r="N49" s="6"/>
      <c r="O49" s="18">
        <f t="shared" si="0"/>
        <v>10118.0736</v>
      </c>
      <c r="P49" s="20"/>
      <c r="Q49" s="17"/>
    </row>
    <row r="50" spans="1:17" x14ac:dyDescent="0.3">
      <c r="A50" s="4">
        <v>84500</v>
      </c>
      <c r="B50" s="17" t="s">
        <v>53</v>
      </c>
      <c r="C50" s="17" t="s">
        <v>69</v>
      </c>
      <c r="D50" s="17" t="s">
        <v>34</v>
      </c>
      <c r="E50" s="6">
        <v>466682</v>
      </c>
      <c r="F50" s="6">
        <f>51%*E50</f>
        <v>238007.82</v>
      </c>
      <c r="G50" s="6"/>
      <c r="H50" s="6"/>
      <c r="I50" s="36">
        <f>F50*24%</f>
        <v>57121.876799999998</v>
      </c>
      <c r="J50" s="6"/>
      <c r="K50" s="6"/>
      <c r="L50" s="6"/>
      <c r="M50" s="6"/>
      <c r="N50" s="6"/>
      <c r="O50" s="18">
        <f t="shared" si="0"/>
        <v>57121.876799999998</v>
      </c>
      <c r="P50" s="20"/>
      <c r="Q50" s="17"/>
    </row>
    <row r="51" spans="1:17" x14ac:dyDescent="0.3">
      <c r="A51" s="4">
        <v>84500</v>
      </c>
      <c r="B51" s="17" t="s">
        <v>83</v>
      </c>
      <c r="C51" s="17" t="s">
        <v>69</v>
      </c>
      <c r="D51" s="17" t="s">
        <v>84</v>
      </c>
      <c r="E51" s="6">
        <v>108691</v>
      </c>
      <c r="F51" s="6">
        <f>E51</f>
        <v>108691</v>
      </c>
      <c r="G51" s="6"/>
      <c r="H51" s="6"/>
      <c r="I51" s="6">
        <f>(51%*F51)*24%</f>
        <v>13303.778400000001</v>
      </c>
      <c r="J51" s="6"/>
      <c r="K51" s="6"/>
      <c r="L51" s="6"/>
      <c r="M51" s="6"/>
      <c r="N51" s="6"/>
      <c r="O51" s="18">
        <f t="shared" si="0"/>
        <v>13303.778400000001</v>
      </c>
      <c r="P51" s="20"/>
      <c r="Q51" s="17"/>
    </row>
    <row r="52" spans="1:17" x14ac:dyDescent="0.3">
      <c r="A52" s="4">
        <v>84981</v>
      </c>
      <c r="B52" s="17" t="s">
        <v>53</v>
      </c>
      <c r="C52" s="17" t="s">
        <v>69</v>
      </c>
      <c r="D52" s="17" t="s">
        <v>35</v>
      </c>
      <c r="E52" s="6">
        <v>407016</v>
      </c>
      <c r="F52" s="6">
        <f t="shared" ref="F52:F57" si="9">51%*E52</f>
        <v>207578.16</v>
      </c>
      <c r="G52" s="6"/>
      <c r="H52" s="6"/>
      <c r="I52" s="6"/>
      <c r="J52" s="6"/>
      <c r="K52" s="6"/>
      <c r="L52" s="36">
        <f>F52*24%</f>
        <v>49818.758399999999</v>
      </c>
      <c r="M52" s="6"/>
      <c r="N52" s="6"/>
      <c r="O52" s="18">
        <f t="shared" si="0"/>
        <v>49818.758399999999</v>
      </c>
      <c r="P52" s="20"/>
      <c r="Q52" s="17"/>
    </row>
    <row r="53" spans="1:17" x14ac:dyDescent="0.3">
      <c r="A53" s="4">
        <v>84981</v>
      </c>
      <c r="B53" s="17" t="s">
        <v>53</v>
      </c>
      <c r="C53" s="17" t="s">
        <v>69</v>
      </c>
      <c r="D53" s="17" t="s">
        <v>36</v>
      </c>
      <c r="E53" s="6">
        <v>365809</v>
      </c>
      <c r="F53" s="6">
        <f t="shared" si="9"/>
        <v>186562.59</v>
      </c>
      <c r="G53" s="6"/>
      <c r="H53" s="6"/>
      <c r="I53" s="36">
        <f>F53*24%</f>
        <v>44775.0216</v>
      </c>
      <c r="J53" s="6"/>
      <c r="K53" s="6"/>
      <c r="L53" s="6"/>
      <c r="M53" s="6"/>
      <c r="N53" s="6"/>
      <c r="O53" s="18">
        <f t="shared" si="0"/>
        <v>44775.0216</v>
      </c>
      <c r="P53" s="20"/>
      <c r="Q53" s="17"/>
    </row>
    <row r="54" spans="1:17" x14ac:dyDescent="0.3">
      <c r="A54" s="4"/>
      <c r="B54" s="17"/>
      <c r="C54" s="17" t="s">
        <v>69</v>
      </c>
      <c r="D54" s="51" t="s">
        <v>103</v>
      </c>
      <c r="E54" s="52">
        <v>250000</v>
      </c>
      <c r="F54" s="6">
        <f t="shared" si="9"/>
        <v>127500</v>
      </c>
      <c r="G54" s="6"/>
      <c r="H54" s="6"/>
      <c r="I54" s="36">
        <f>F54*24%</f>
        <v>30600</v>
      </c>
      <c r="J54" s="6"/>
      <c r="K54" s="6"/>
      <c r="L54" s="6"/>
      <c r="M54" s="6"/>
      <c r="N54" s="6"/>
      <c r="O54" s="18"/>
      <c r="P54" s="20"/>
      <c r="Q54" s="17"/>
    </row>
    <row r="55" spans="1:17" x14ac:dyDescent="0.3">
      <c r="A55" s="4">
        <v>84505</v>
      </c>
      <c r="B55" s="17" t="s">
        <v>53</v>
      </c>
      <c r="C55" s="17" t="s">
        <v>69</v>
      </c>
      <c r="D55" s="17" t="s">
        <v>37</v>
      </c>
      <c r="E55" s="6">
        <v>212231</v>
      </c>
      <c r="F55" s="6">
        <f t="shared" si="9"/>
        <v>108237.81</v>
      </c>
      <c r="G55" s="6"/>
      <c r="H55" s="6"/>
      <c r="I55" s="36"/>
      <c r="J55" s="36">
        <f>F55*24%</f>
        <v>25977.074399999998</v>
      </c>
      <c r="K55" s="6"/>
      <c r="L55" s="6"/>
      <c r="M55" s="6"/>
      <c r="N55" s="6"/>
      <c r="O55" s="18">
        <f t="shared" si="0"/>
        <v>25977.074399999998</v>
      </c>
      <c r="P55" s="20"/>
      <c r="Q55" s="17"/>
    </row>
    <row r="56" spans="1:17" x14ac:dyDescent="0.3">
      <c r="A56" s="4">
        <v>88944</v>
      </c>
      <c r="B56" s="17" t="s">
        <v>53</v>
      </c>
      <c r="C56" s="17" t="s">
        <v>69</v>
      </c>
      <c r="D56" s="17" t="s">
        <v>38</v>
      </c>
      <c r="E56" s="6">
        <v>234553</v>
      </c>
      <c r="F56" s="6">
        <f t="shared" si="9"/>
        <v>119622.03</v>
      </c>
      <c r="G56" s="6"/>
      <c r="H56" s="6"/>
      <c r="I56" s="36">
        <f t="shared" ref="I56:I57" si="10">F56*24%</f>
        <v>28709.287199999999</v>
      </c>
      <c r="J56" s="6"/>
      <c r="K56" s="6"/>
      <c r="L56" s="6"/>
      <c r="M56" s="6"/>
      <c r="N56" s="6"/>
      <c r="O56" s="18">
        <f t="shared" si="0"/>
        <v>28709.287199999999</v>
      </c>
      <c r="P56" s="20"/>
      <c r="Q56" s="17"/>
    </row>
    <row r="57" spans="1:17" x14ac:dyDescent="0.3">
      <c r="A57" s="4">
        <v>84981</v>
      </c>
      <c r="B57" s="17" t="s">
        <v>54</v>
      </c>
      <c r="C57" s="17" t="s">
        <v>69</v>
      </c>
      <c r="D57" s="17" t="s">
        <v>39</v>
      </c>
      <c r="E57" s="6">
        <v>2990855</v>
      </c>
      <c r="F57" s="6">
        <f t="shared" si="9"/>
        <v>1525336.05</v>
      </c>
      <c r="G57" s="6"/>
      <c r="H57" s="6"/>
      <c r="I57" s="36">
        <f t="shared" si="10"/>
        <v>366080.652</v>
      </c>
      <c r="J57" s="6"/>
      <c r="K57" s="6"/>
      <c r="L57" s="6"/>
      <c r="M57" s="6"/>
      <c r="N57" s="6"/>
      <c r="O57" s="18">
        <f t="shared" si="0"/>
        <v>366080.652</v>
      </c>
      <c r="P57" s="20"/>
      <c r="Q57" s="17"/>
    </row>
    <row r="58" spans="1:17" x14ac:dyDescent="0.3">
      <c r="A58" s="4">
        <v>84981</v>
      </c>
      <c r="B58" s="17" t="s">
        <v>59</v>
      </c>
      <c r="C58" s="17" t="s">
        <v>69</v>
      </c>
      <c r="D58" s="17" t="s">
        <v>40</v>
      </c>
      <c r="E58" s="6">
        <v>5500000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8">
        <f t="shared" si="0"/>
        <v>0</v>
      </c>
      <c r="P58" s="20" t="s">
        <v>74</v>
      </c>
      <c r="Q58" s="17"/>
    </row>
    <row r="59" spans="1:17" x14ac:dyDescent="0.3">
      <c r="A59" s="4">
        <v>84981</v>
      </c>
      <c r="B59" s="17" t="s">
        <v>78</v>
      </c>
      <c r="C59" s="17" t="s">
        <v>69</v>
      </c>
      <c r="D59" s="17" t="s">
        <v>85</v>
      </c>
      <c r="E59" s="6">
        <v>700000</v>
      </c>
      <c r="F59" s="6">
        <f>E59</f>
        <v>700000</v>
      </c>
      <c r="G59" s="6"/>
      <c r="H59" s="6"/>
      <c r="I59" s="6"/>
      <c r="J59" s="6"/>
      <c r="K59" s="6"/>
      <c r="L59" s="6">
        <f>(51%*F59)*24%</f>
        <v>85680</v>
      </c>
      <c r="M59" s="6"/>
      <c r="N59" s="6"/>
      <c r="O59" s="18">
        <f t="shared" si="0"/>
        <v>85680</v>
      </c>
      <c r="P59" s="20"/>
      <c r="Q59" s="17"/>
    </row>
    <row r="60" spans="1:17" s="59" customFormat="1" x14ac:dyDescent="0.3">
      <c r="A60" s="55">
        <v>84981</v>
      </c>
      <c r="B60" s="54" t="s">
        <v>78</v>
      </c>
      <c r="C60" s="54" t="s">
        <v>69</v>
      </c>
      <c r="D60" s="54" t="s">
        <v>86</v>
      </c>
      <c r="E60" s="56">
        <v>21000000</v>
      </c>
      <c r="F60" s="56">
        <f>E60</f>
        <v>21000000</v>
      </c>
      <c r="G60" s="56"/>
      <c r="H60" s="56"/>
      <c r="I60" s="56"/>
      <c r="J60" s="56">
        <v>21000000</v>
      </c>
      <c r="K60" s="56"/>
      <c r="L60" s="56"/>
      <c r="M60" s="56"/>
      <c r="N60" s="56"/>
      <c r="O60" s="57">
        <f t="shared" si="0"/>
        <v>21000000</v>
      </c>
      <c r="P60" s="58" t="s">
        <v>109</v>
      </c>
      <c r="Q60" s="54"/>
    </row>
    <row r="61" spans="1:17" x14ac:dyDescent="0.3">
      <c r="A61" s="4">
        <v>84981</v>
      </c>
      <c r="B61" s="17" t="s">
        <v>78</v>
      </c>
      <c r="C61" s="17" t="s">
        <v>69</v>
      </c>
      <c r="D61" s="17" t="s">
        <v>87</v>
      </c>
      <c r="E61" s="6">
        <v>350000</v>
      </c>
      <c r="F61" s="6">
        <f>E61</f>
        <v>350000</v>
      </c>
      <c r="G61" s="6"/>
      <c r="H61" s="6"/>
      <c r="I61" s="6">
        <f>(51%*F61)*24%</f>
        <v>42840</v>
      </c>
      <c r="J61" s="6"/>
      <c r="K61" s="6"/>
      <c r="L61" s="6"/>
      <c r="M61" s="6"/>
      <c r="N61" s="6"/>
      <c r="O61" s="18">
        <f t="shared" si="0"/>
        <v>42840</v>
      </c>
      <c r="P61" s="20"/>
      <c r="Q61" s="17"/>
    </row>
    <row r="62" spans="1:17" x14ac:dyDescent="0.3">
      <c r="A62" s="4">
        <v>84981</v>
      </c>
      <c r="B62" s="17" t="s">
        <v>59</v>
      </c>
      <c r="C62" s="17" t="s">
        <v>69</v>
      </c>
      <c r="D62" s="17" t="s">
        <v>41</v>
      </c>
      <c r="E62" s="6">
        <v>1000000</v>
      </c>
      <c r="F62" s="6">
        <f>51%*E62</f>
        <v>510000</v>
      </c>
      <c r="G62" s="6"/>
      <c r="H62" s="6"/>
      <c r="I62" s="6"/>
      <c r="J62" s="6">
        <f>F62*24%</f>
        <v>122400</v>
      </c>
      <c r="K62" s="6"/>
      <c r="L62" s="6"/>
      <c r="M62" s="6"/>
      <c r="N62" s="6"/>
      <c r="O62" s="18">
        <f t="shared" si="0"/>
        <v>122400</v>
      </c>
      <c r="P62" s="20"/>
      <c r="Q62" s="17"/>
    </row>
    <row r="63" spans="1:17" ht="18.600000000000001" customHeight="1" x14ac:dyDescent="0.3">
      <c r="A63" s="4">
        <v>84981</v>
      </c>
      <c r="B63" s="17" t="s">
        <v>59</v>
      </c>
      <c r="C63" s="17" t="s">
        <v>69</v>
      </c>
      <c r="D63" s="17" t="s">
        <v>42</v>
      </c>
      <c r="E63" s="6">
        <v>427083</v>
      </c>
      <c r="F63" s="6">
        <f>51%*E63</f>
        <v>217812.33000000002</v>
      </c>
      <c r="G63" s="6"/>
      <c r="H63" s="6"/>
      <c r="I63" s="36">
        <f>F63*24%</f>
        <v>52274.959200000005</v>
      </c>
      <c r="J63" s="6"/>
      <c r="K63" s="6"/>
      <c r="L63" s="6"/>
      <c r="M63" s="6"/>
      <c r="N63" s="6"/>
      <c r="O63" s="18">
        <f t="shared" si="0"/>
        <v>52274.959200000005</v>
      </c>
      <c r="P63" s="20"/>
      <c r="Q63" s="17"/>
    </row>
    <row r="64" spans="1:17" x14ac:dyDescent="0.3">
      <c r="A64" s="4">
        <v>84981</v>
      </c>
      <c r="B64" s="17" t="s">
        <v>58</v>
      </c>
      <c r="C64" s="17" t="s">
        <v>69</v>
      </c>
      <c r="D64" s="17" t="s">
        <v>47</v>
      </c>
      <c r="E64" s="6">
        <v>1138040</v>
      </c>
      <c r="F64" s="6">
        <f>51%*E64</f>
        <v>580400.4</v>
      </c>
      <c r="G64" s="6"/>
      <c r="H64" s="6"/>
      <c r="I64" s="36">
        <f>F64*24%</f>
        <v>139296.09599999999</v>
      </c>
      <c r="J64" s="6"/>
      <c r="K64" s="6"/>
      <c r="L64" s="6"/>
      <c r="M64" s="6"/>
      <c r="N64" s="6"/>
      <c r="O64" s="18">
        <f t="shared" si="0"/>
        <v>139296.09599999999</v>
      </c>
      <c r="P64" s="20"/>
      <c r="Q64" s="17"/>
    </row>
    <row r="65" spans="1:17" s="38" customFormat="1" x14ac:dyDescent="0.3">
      <c r="A65" s="21"/>
      <c r="B65" s="22"/>
      <c r="C65" s="22"/>
      <c r="D65" s="22" t="s">
        <v>17</v>
      </c>
      <c r="E65" s="5">
        <f>SUM(E39:E64)</f>
        <v>78983118</v>
      </c>
      <c r="F65" s="5">
        <f>SUM(F39:F64)</f>
        <v>48374654.130000003</v>
      </c>
      <c r="G65" s="5">
        <f t="shared" ref="G65:N65" si="11">SUM(G39:G64)</f>
        <v>41730</v>
      </c>
      <c r="H65" s="5">
        <f t="shared" si="11"/>
        <v>325429.7672</v>
      </c>
      <c r="I65" s="5">
        <f t="shared" si="11"/>
        <v>3548408.2800000007</v>
      </c>
      <c r="J65" s="5">
        <f t="shared" si="11"/>
        <v>22510046.8224</v>
      </c>
      <c r="K65" s="5">
        <f t="shared" si="11"/>
        <v>49388</v>
      </c>
      <c r="L65" s="5">
        <f t="shared" si="11"/>
        <v>873788.2056000001</v>
      </c>
      <c r="M65" s="5">
        <f t="shared" si="11"/>
        <v>75138</v>
      </c>
      <c r="N65" s="5">
        <f t="shared" si="11"/>
        <v>0</v>
      </c>
      <c r="O65" s="5">
        <f t="shared" si="0"/>
        <v>27423929.075200003</v>
      </c>
      <c r="P65" s="16"/>
      <c r="Q65" s="31"/>
    </row>
    <row r="66" spans="1:17" x14ac:dyDescent="0.3">
      <c r="A66" s="17"/>
      <c r="B66" s="17"/>
      <c r="C66" s="17"/>
      <c r="D66" s="17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19"/>
      <c r="Q66" s="17"/>
    </row>
    <row r="67" spans="1:17" x14ac:dyDescent="0.3">
      <c r="A67" s="44">
        <v>84983</v>
      </c>
      <c r="B67" s="45" t="s">
        <v>53</v>
      </c>
      <c r="C67" s="45"/>
      <c r="D67" s="39" t="s">
        <v>48</v>
      </c>
      <c r="E67" s="40">
        <v>900000000</v>
      </c>
      <c r="F67" s="41">
        <v>459000000</v>
      </c>
      <c r="G67" s="41">
        <v>5326436</v>
      </c>
      <c r="H67" s="41">
        <v>7712718</v>
      </c>
      <c r="I67" s="41">
        <v>35357840</v>
      </c>
      <c r="J67" s="41">
        <v>27273972</v>
      </c>
      <c r="K67" s="41">
        <v>6359411</v>
      </c>
      <c r="L67" s="41">
        <v>20549733</v>
      </c>
      <c r="M67" s="41">
        <v>7579888</v>
      </c>
      <c r="N67" s="41"/>
      <c r="O67" s="42">
        <f t="shared" si="0"/>
        <v>110159998</v>
      </c>
      <c r="P67" s="43" t="s">
        <v>107</v>
      </c>
      <c r="Q67" s="17"/>
    </row>
    <row r="68" spans="1:17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  <c r="P68" s="19"/>
      <c r="Q68" s="17"/>
    </row>
    <row r="69" spans="1:17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1"/>
      <c r="P69" s="19"/>
      <c r="Q69" s="17"/>
    </row>
    <row r="70" spans="1:17" x14ac:dyDescent="0.3">
      <c r="A70" s="17"/>
      <c r="B70" s="17"/>
      <c r="C70" s="17"/>
      <c r="D70" s="31" t="s">
        <v>50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1"/>
      <c r="P70" s="19"/>
      <c r="Q70" s="17"/>
    </row>
    <row r="71" spans="1:17" x14ac:dyDescent="0.3">
      <c r="A71" s="17"/>
      <c r="B71" s="17"/>
      <c r="C71" s="17"/>
      <c r="D71" s="17" t="s">
        <v>97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1"/>
      <c r="P71" s="19"/>
      <c r="Q71" s="17"/>
    </row>
    <row r="72" spans="1:17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31"/>
      <c r="P72" s="19"/>
      <c r="Q72" s="17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D1" zoomScale="90" zoomScaleNormal="90" workbookViewId="0">
      <pane ySplit="1" topLeftCell="A44" activePane="bottomLeft" state="frozen"/>
      <selection pane="bottomLeft" activeCell="H69" sqref="H69"/>
    </sheetView>
  </sheetViews>
  <sheetFormatPr defaultColWidth="9.109375" defaultRowHeight="14.4" x14ac:dyDescent="0.3"/>
  <cols>
    <col min="1" max="1" width="9.109375" style="34"/>
    <col min="2" max="3" width="9" style="34" customWidth="1"/>
    <col min="4" max="4" width="48.6640625" style="34" customWidth="1"/>
    <col min="5" max="5" width="22.88671875" style="34" customWidth="1"/>
    <col min="6" max="6" width="15.109375" style="34" customWidth="1"/>
    <col min="7" max="7" width="12.33203125" style="34" customWidth="1"/>
    <col min="8" max="8" width="15.33203125" style="34" customWidth="1"/>
    <col min="9" max="9" width="15.88671875" style="34" customWidth="1"/>
    <col min="10" max="10" width="15.33203125" style="34" customWidth="1"/>
    <col min="11" max="11" width="14.33203125" style="34" customWidth="1"/>
    <col min="12" max="13" width="15.33203125" style="34" customWidth="1"/>
    <col min="14" max="14" width="15" style="34" customWidth="1"/>
    <col min="15" max="15" width="15.33203125" style="38" bestFit="1" customWidth="1"/>
    <col min="16" max="16" width="50" style="37" customWidth="1"/>
    <col min="17" max="16384" width="9.109375" style="34"/>
  </cols>
  <sheetData>
    <row r="1" spans="1:17" s="38" customFormat="1" x14ac:dyDescent="0.3">
      <c r="A1" s="38" t="s">
        <v>64</v>
      </c>
      <c r="B1" s="38" t="s">
        <v>52</v>
      </c>
      <c r="C1" s="38" t="s">
        <v>65</v>
      </c>
      <c r="D1" s="31"/>
      <c r="E1" s="31" t="s">
        <v>49</v>
      </c>
      <c r="F1" s="31" t="s">
        <v>71</v>
      </c>
      <c r="G1" s="31" t="s">
        <v>0</v>
      </c>
      <c r="H1" s="31" t="s">
        <v>1</v>
      </c>
      <c r="I1" s="31" t="s">
        <v>2</v>
      </c>
      <c r="J1" s="31" t="s">
        <v>3</v>
      </c>
      <c r="K1" s="31" t="s">
        <v>4</v>
      </c>
      <c r="L1" s="31" t="s">
        <v>5</v>
      </c>
      <c r="M1" s="31" t="s">
        <v>6</v>
      </c>
      <c r="N1" s="31" t="s">
        <v>7</v>
      </c>
      <c r="O1" s="31" t="s">
        <v>17</v>
      </c>
      <c r="P1" s="19" t="s">
        <v>51</v>
      </c>
      <c r="Q1" s="31"/>
    </row>
    <row r="2" spans="1:17" x14ac:dyDescent="0.3">
      <c r="A2" s="7"/>
      <c r="B2" s="8"/>
      <c r="C2" s="8"/>
      <c r="D2" s="9" t="s">
        <v>8</v>
      </c>
      <c r="E2" s="10"/>
      <c r="F2" s="11"/>
      <c r="G2" s="11"/>
      <c r="H2" s="11"/>
      <c r="I2" s="11"/>
      <c r="J2" s="11"/>
      <c r="K2" s="11"/>
      <c r="L2" s="11"/>
      <c r="M2" s="11"/>
      <c r="N2" s="11"/>
      <c r="O2" s="10"/>
      <c r="P2" s="12"/>
      <c r="Q2" s="17"/>
    </row>
    <row r="3" spans="1:17" x14ac:dyDescent="0.3">
      <c r="A3" s="13">
        <v>42003</v>
      </c>
      <c r="B3" s="14" t="s">
        <v>53</v>
      </c>
      <c r="C3" s="14" t="s">
        <v>69</v>
      </c>
      <c r="D3" s="14" t="s">
        <v>9</v>
      </c>
      <c r="E3" s="15">
        <v>49418728</v>
      </c>
      <c r="F3" s="15">
        <f>E3*50%</f>
        <v>24709364</v>
      </c>
      <c r="G3" s="15">
        <v>0</v>
      </c>
      <c r="H3" s="15">
        <v>0</v>
      </c>
      <c r="I3" s="15">
        <f>F3*25%</f>
        <v>6177341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5">
        <f>SUM(G3:N3)</f>
        <v>6177341</v>
      </c>
      <c r="P3" s="16" t="s">
        <v>73</v>
      </c>
      <c r="Q3" s="17"/>
    </row>
    <row r="4" spans="1:17" x14ac:dyDescent="0.3">
      <c r="A4" s="17"/>
      <c r="B4" s="17"/>
      <c r="C4" s="17"/>
      <c r="D4" s="17"/>
      <c r="E4" s="6"/>
      <c r="F4" s="6"/>
      <c r="G4" s="6"/>
      <c r="H4" s="6"/>
      <c r="I4" s="6"/>
      <c r="J4" s="6"/>
      <c r="K4" s="6"/>
      <c r="L4" s="6"/>
      <c r="M4" s="6"/>
      <c r="N4" s="6"/>
      <c r="O4" s="18"/>
      <c r="P4" s="19"/>
      <c r="Q4" s="17"/>
    </row>
    <row r="5" spans="1:17" x14ac:dyDescent="0.3">
      <c r="A5" s="7"/>
      <c r="B5" s="8"/>
      <c r="C5" s="8"/>
      <c r="D5" s="9" t="s">
        <v>10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0"/>
      <c r="P5" s="12"/>
      <c r="Q5" s="17"/>
    </row>
    <row r="6" spans="1:17" x14ac:dyDescent="0.3">
      <c r="A6" s="13">
        <v>42001</v>
      </c>
      <c r="B6" s="14" t="s">
        <v>53</v>
      </c>
      <c r="C6" s="14" t="s">
        <v>69</v>
      </c>
      <c r="D6" s="14" t="s">
        <v>10</v>
      </c>
      <c r="E6" s="15">
        <v>16514607</v>
      </c>
      <c r="F6" s="15">
        <f>E6*50%</f>
        <v>8257303.5</v>
      </c>
      <c r="G6" s="15">
        <v>357318</v>
      </c>
      <c r="H6" s="15">
        <v>357318</v>
      </c>
      <c r="I6" s="15">
        <v>150800</v>
      </c>
      <c r="J6" s="15">
        <v>333454</v>
      </c>
      <c r="K6" s="15">
        <v>357318</v>
      </c>
      <c r="L6" s="15">
        <v>150800</v>
      </c>
      <c r="M6" s="15">
        <v>357318</v>
      </c>
      <c r="N6" s="15">
        <v>0</v>
      </c>
      <c r="O6" s="5">
        <f t="shared" ref="O6:O67" si="0">SUM(G6:N6)</f>
        <v>2064326</v>
      </c>
      <c r="P6" s="16" t="s">
        <v>73</v>
      </c>
      <c r="Q6" s="17"/>
    </row>
    <row r="7" spans="1:17" x14ac:dyDescent="0.3">
      <c r="A7" s="17"/>
      <c r="B7" s="17"/>
      <c r="C7" s="17"/>
      <c r="D7" s="17"/>
      <c r="E7" s="6"/>
      <c r="F7" s="6"/>
      <c r="G7" s="6"/>
      <c r="H7" s="6"/>
      <c r="I7" s="6"/>
      <c r="J7" s="6"/>
      <c r="K7" s="6"/>
      <c r="L7" s="6"/>
      <c r="M7" s="6"/>
      <c r="N7" s="6"/>
      <c r="O7" s="18"/>
      <c r="P7" s="19"/>
      <c r="Q7" s="17"/>
    </row>
    <row r="8" spans="1:17" x14ac:dyDescent="0.3">
      <c r="A8" s="7">
        <v>80508</v>
      </c>
      <c r="B8" s="8" t="s">
        <v>66</v>
      </c>
      <c r="C8" s="8" t="s">
        <v>69</v>
      </c>
      <c r="D8" s="8" t="s">
        <v>70</v>
      </c>
      <c r="E8" s="11">
        <v>1634150</v>
      </c>
      <c r="F8" s="11">
        <v>829150</v>
      </c>
      <c r="G8" s="11">
        <v>18952</v>
      </c>
      <c r="H8" s="11">
        <v>18952</v>
      </c>
      <c r="I8" s="11">
        <v>18952</v>
      </c>
      <c r="J8" s="11">
        <v>18952</v>
      </c>
      <c r="K8" s="11">
        <v>18952</v>
      </c>
      <c r="L8" s="11">
        <v>18952</v>
      </c>
      <c r="M8" s="11">
        <v>18952</v>
      </c>
      <c r="N8" s="11">
        <v>0</v>
      </c>
      <c r="O8" s="10">
        <f>SUM(G8:N8)</f>
        <v>132664</v>
      </c>
      <c r="P8" s="12"/>
      <c r="Q8" s="17"/>
    </row>
    <row r="9" spans="1:17" x14ac:dyDescent="0.3">
      <c r="A9" s="4">
        <v>84981</v>
      </c>
      <c r="B9" s="17" t="s">
        <v>56</v>
      </c>
      <c r="C9" s="17" t="s">
        <v>69</v>
      </c>
      <c r="D9" s="17" t="s">
        <v>44</v>
      </c>
      <c r="E9" s="6">
        <v>100000</v>
      </c>
      <c r="F9" s="6">
        <f>E9*51%</f>
        <v>51000</v>
      </c>
      <c r="G9" s="6"/>
      <c r="H9" s="6"/>
      <c r="I9" s="6">
        <f>F9*16%</f>
        <v>8160</v>
      </c>
      <c r="J9" s="6"/>
      <c r="K9" s="6"/>
      <c r="L9" s="6"/>
      <c r="M9" s="6"/>
      <c r="N9" s="6"/>
      <c r="O9" s="18">
        <f>SUM(G9:N9)</f>
        <v>8160</v>
      </c>
      <c r="P9" s="20"/>
      <c r="Q9" s="17"/>
    </row>
    <row r="10" spans="1:17" x14ac:dyDescent="0.3">
      <c r="A10" s="4">
        <v>84981</v>
      </c>
      <c r="B10" s="17" t="s">
        <v>56</v>
      </c>
      <c r="C10" s="17" t="s">
        <v>69</v>
      </c>
      <c r="D10" s="17" t="s">
        <v>43</v>
      </c>
      <c r="E10" s="6">
        <v>170000</v>
      </c>
      <c r="F10" s="6">
        <f>E10*51%</f>
        <v>86700</v>
      </c>
      <c r="G10" s="6"/>
      <c r="H10" s="6"/>
      <c r="I10" s="6">
        <f t="shared" ref="I10:I12" si="1">F10*16%</f>
        <v>13872</v>
      </c>
      <c r="J10" s="6"/>
      <c r="K10" s="6"/>
      <c r="L10" s="6"/>
      <c r="M10" s="6"/>
      <c r="N10" s="6"/>
      <c r="O10" s="18">
        <f>SUM(G10:N10)</f>
        <v>13872</v>
      </c>
      <c r="P10" s="20"/>
      <c r="Q10" s="17"/>
    </row>
    <row r="11" spans="1:17" x14ac:dyDescent="0.3">
      <c r="A11" s="4">
        <v>84981</v>
      </c>
      <c r="B11" s="17" t="s">
        <v>56</v>
      </c>
      <c r="C11" s="17" t="s">
        <v>69</v>
      </c>
      <c r="D11" s="17" t="s">
        <v>45</v>
      </c>
      <c r="E11" s="6">
        <v>100000</v>
      </c>
      <c r="F11" s="6">
        <f>E11*51%</f>
        <v>51000</v>
      </c>
      <c r="G11" s="6"/>
      <c r="H11" s="6"/>
      <c r="I11" s="6">
        <f t="shared" si="1"/>
        <v>8160</v>
      </c>
      <c r="J11" s="6"/>
      <c r="K11" s="6"/>
      <c r="L11" s="6"/>
      <c r="M11" s="6"/>
      <c r="N11" s="6"/>
      <c r="O11" s="18">
        <f>SUM(G11:N11)</f>
        <v>8160</v>
      </c>
      <c r="P11" s="20"/>
      <c r="Q11" s="17"/>
    </row>
    <row r="12" spans="1:17" x14ac:dyDescent="0.3">
      <c r="A12" s="4">
        <v>84981</v>
      </c>
      <c r="B12" s="17" t="s">
        <v>57</v>
      </c>
      <c r="C12" s="17" t="s">
        <v>69</v>
      </c>
      <c r="D12" s="17" t="s">
        <v>46</v>
      </c>
      <c r="E12" s="6">
        <v>300000</v>
      </c>
      <c r="F12" s="6">
        <f>E12*51%</f>
        <v>153000</v>
      </c>
      <c r="G12" s="6"/>
      <c r="H12" s="6"/>
      <c r="I12" s="6">
        <f t="shared" si="1"/>
        <v>24480</v>
      </c>
      <c r="J12" s="6"/>
      <c r="K12" s="6"/>
      <c r="L12" s="6"/>
      <c r="M12" s="6"/>
      <c r="N12" s="6"/>
      <c r="O12" s="18">
        <f>SUM(G12:N12)</f>
        <v>24480</v>
      </c>
      <c r="P12" s="20"/>
      <c r="Q12" s="17"/>
    </row>
    <row r="13" spans="1:17" x14ac:dyDescent="0.3">
      <c r="A13" s="4">
        <v>84987</v>
      </c>
      <c r="B13" s="17" t="s">
        <v>78</v>
      </c>
      <c r="C13" s="17" t="s">
        <v>69</v>
      </c>
      <c r="D13" s="17" t="s">
        <v>88</v>
      </c>
      <c r="E13" s="6">
        <v>1000000</v>
      </c>
      <c r="F13" s="6">
        <f>E13</f>
        <v>1000000</v>
      </c>
      <c r="G13" s="6">
        <f>(51%*F13)*16%</f>
        <v>81600</v>
      </c>
      <c r="H13" s="6"/>
      <c r="I13" s="6"/>
      <c r="J13" s="6"/>
      <c r="K13" s="6"/>
      <c r="L13" s="6"/>
      <c r="M13" s="6"/>
      <c r="N13" s="6"/>
      <c r="O13" s="18">
        <f t="shared" ref="O13:O14" si="2">SUM(G13:N13)</f>
        <v>81600</v>
      </c>
      <c r="P13" s="20"/>
      <c r="Q13" s="17"/>
    </row>
    <row r="14" spans="1:17" x14ac:dyDescent="0.3">
      <c r="A14" s="13">
        <v>84988</v>
      </c>
      <c r="B14" s="14" t="s">
        <v>78</v>
      </c>
      <c r="C14" s="14" t="s">
        <v>69</v>
      </c>
      <c r="D14" s="14" t="s">
        <v>89</v>
      </c>
      <c r="E14" s="15">
        <v>250000</v>
      </c>
      <c r="F14" s="15">
        <f>E14</f>
        <v>250000</v>
      </c>
      <c r="G14" s="15"/>
      <c r="H14" s="15"/>
      <c r="I14" s="15">
        <f>(51%*F14)*16%</f>
        <v>20400</v>
      </c>
      <c r="J14" s="15"/>
      <c r="K14" s="15"/>
      <c r="L14" s="15"/>
      <c r="M14" s="15"/>
      <c r="N14" s="15"/>
      <c r="O14" s="5">
        <f t="shared" si="2"/>
        <v>20400</v>
      </c>
      <c r="P14" s="20"/>
      <c r="Q14" s="17"/>
    </row>
    <row r="15" spans="1:17" x14ac:dyDescent="0.3">
      <c r="A15" s="17"/>
      <c r="B15" s="17"/>
      <c r="C15" s="17"/>
      <c r="D15" s="17"/>
      <c r="E15" s="6"/>
      <c r="F15" s="6"/>
      <c r="G15" s="6"/>
      <c r="H15" s="6"/>
      <c r="I15" s="6"/>
      <c r="J15" s="6"/>
      <c r="K15" s="6"/>
      <c r="L15" s="6"/>
      <c r="M15" s="6"/>
      <c r="N15" s="6"/>
      <c r="O15" s="18"/>
      <c r="P15" s="19"/>
      <c r="Q15" s="17"/>
    </row>
    <row r="16" spans="1:17" x14ac:dyDescent="0.3">
      <c r="A16" s="7"/>
      <c r="B16" s="8"/>
      <c r="C16" s="8"/>
      <c r="D16" s="9" t="s">
        <v>11</v>
      </c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0"/>
      <c r="P16" s="12"/>
      <c r="Q16" s="17"/>
    </row>
    <row r="17" spans="1:17" x14ac:dyDescent="0.3">
      <c r="A17" s="4">
        <v>84904</v>
      </c>
      <c r="B17" s="17" t="s">
        <v>54</v>
      </c>
      <c r="C17" s="17" t="s">
        <v>69</v>
      </c>
      <c r="D17" s="17" t="s">
        <v>12</v>
      </c>
      <c r="E17" s="6">
        <v>84882999</v>
      </c>
      <c r="F17" s="6">
        <f>E17*51%</f>
        <v>43290329.490000002</v>
      </c>
      <c r="G17" s="6"/>
      <c r="H17" s="6"/>
      <c r="I17" s="6">
        <f>F17*16%</f>
        <v>6926452.7184000006</v>
      </c>
      <c r="J17" s="6"/>
      <c r="K17" s="6"/>
      <c r="L17" s="6"/>
      <c r="M17" s="6"/>
      <c r="N17" s="6"/>
      <c r="O17" s="18">
        <f t="shared" si="0"/>
        <v>6926452.7184000006</v>
      </c>
      <c r="P17" s="20"/>
      <c r="Q17" s="17"/>
    </row>
    <row r="18" spans="1:17" x14ac:dyDescent="0.3">
      <c r="A18" s="4">
        <v>84901</v>
      </c>
      <c r="B18" s="17" t="s">
        <v>53</v>
      </c>
      <c r="C18" s="17" t="s">
        <v>69</v>
      </c>
      <c r="D18" s="17" t="s">
        <v>13</v>
      </c>
      <c r="E18" s="6">
        <v>59293902</v>
      </c>
      <c r="F18" s="6">
        <f>E18*51%</f>
        <v>30239890.02</v>
      </c>
      <c r="G18" s="6"/>
      <c r="H18" s="6"/>
      <c r="I18" s="6">
        <f t="shared" ref="I18:I22" si="3">F18*16%</f>
        <v>4838382.4031999996</v>
      </c>
      <c r="J18" s="6"/>
      <c r="K18" s="6"/>
      <c r="L18" s="6"/>
      <c r="M18" s="6"/>
      <c r="N18" s="6"/>
      <c r="O18" s="18">
        <f t="shared" si="0"/>
        <v>4838382.4031999996</v>
      </c>
      <c r="P18" s="20"/>
      <c r="Q18" s="17"/>
    </row>
    <row r="19" spans="1:17" x14ac:dyDescent="0.3">
      <c r="A19" s="4">
        <v>84901</v>
      </c>
      <c r="B19" s="17" t="s">
        <v>76</v>
      </c>
      <c r="C19" s="17" t="s">
        <v>69</v>
      </c>
      <c r="D19" s="17" t="s">
        <v>75</v>
      </c>
      <c r="E19" s="6">
        <v>1500000</v>
      </c>
      <c r="F19" s="6">
        <f>E19*51%</f>
        <v>765000</v>
      </c>
      <c r="G19" s="6"/>
      <c r="H19" s="6"/>
      <c r="I19" s="6">
        <f t="shared" si="3"/>
        <v>122400</v>
      </c>
      <c r="J19" s="6"/>
      <c r="K19" s="6"/>
      <c r="L19" s="6"/>
      <c r="M19" s="6"/>
      <c r="N19" s="6"/>
      <c r="O19" s="18">
        <f t="shared" si="0"/>
        <v>122400</v>
      </c>
      <c r="P19" s="20"/>
      <c r="Q19" s="17"/>
    </row>
    <row r="20" spans="1:17" x14ac:dyDescent="0.3">
      <c r="A20" s="4">
        <v>84901</v>
      </c>
      <c r="B20" s="17" t="s">
        <v>78</v>
      </c>
      <c r="C20" s="17" t="s">
        <v>69</v>
      </c>
      <c r="D20" s="17" t="s">
        <v>77</v>
      </c>
      <c r="E20" s="6">
        <v>1000000</v>
      </c>
      <c r="F20" s="6">
        <f>E20</f>
        <v>1000000</v>
      </c>
      <c r="G20" s="6"/>
      <c r="H20" s="6"/>
      <c r="I20" s="6">
        <v>0</v>
      </c>
      <c r="J20" s="6"/>
      <c r="K20" s="6"/>
      <c r="L20" s="6"/>
      <c r="M20" s="6"/>
      <c r="N20" s="6"/>
      <c r="O20" s="18">
        <f t="shared" si="0"/>
        <v>0</v>
      </c>
      <c r="P20" s="20" t="s">
        <v>105</v>
      </c>
      <c r="Q20" s="17"/>
    </row>
    <row r="21" spans="1:17" x14ac:dyDescent="0.3">
      <c r="A21" s="4">
        <v>84902</v>
      </c>
      <c r="B21" s="17" t="s">
        <v>53</v>
      </c>
      <c r="C21" s="17" t="s">
        <v>69</v>
      </c>
      <c r="D21" s="17" t="s">
        <v>14</v>
      </c>
      <c r="E21" s="6">
        <v>12095480</v>
      </c>
      <c r="F21" s="6">
        <f>E21*51%</f>
        <v>6168694.7999999998</v>
      </c>
      <c r="G21" s="6"/>
      <c r="H21" s="6"/>
      <c r="I21" s="6">
        <f t="shared" si="3"/>
        <v>986991.16799999995</v>
      </c>
      <c r="J21" s="6"/>
      <c r="K21" s="6"/>
      <c r="L21" s="6"/>
      <c r="M21" s="6"/>
      <c r="N21" s="6"/>
      <c r="O21" s="18">
        <f t="shared" si="0"/>
        <v>986991.16799999995</v>
      </c>
      <c r="P21" s="20"/>
      <c r="Q21" s="17"/>
    </row>
    <row r="22" spans="1:17" x14ac:dyDescent="0.3">
      <c r="A22" s="4">
        <v>84901</v>
      </c>
      <c r="B22" s="17" t="s">
        <v>59</v>
      </c>
      <c r="C22" s="17" t="s">
        <v>69</v>
      </c>
      <c r="D22" s="17" t="s">
        <v>15</v>
      </c>
      <c r="E22" s="6">
        <v>150000</v>
      </c>
      <c r="F22" s="6">
        <f>E22*51%</f>
        <v>76500</v>
      </c>
      <c r="G22" s="6"/>
      <c r="H22" s="6"/>
      <c r="I22" s="6">
        <f t="shared" si="3"/>
        <v>12240</v>
      </c>
      <c r="J22" s="6"/>
      <c r="K22" s="6"/>
      <c r="L22" s="6"/>
      <c r="M22" s="6"/>
      <c r="N22" s="6"/>
      <c r="O22" s="18">
        <f t="shared" si="0"/>
        <v>12240</v>
      </c>
      <c r="P22" s="20"/>
      <c r="Q22" s="17"/>
    </row>
    <row r="23" spans="1:17" x14ac:dyDescent="0.3">
      <c r="A23" s="4">
        <v>84901</v>
      </c>
      <c r="B23" s="17" t="s">
        <v>59</v>
      </c>
      <c r="C23" s="17" t="s">
        <v>69</v>
      </c>
      <c r="D23" s="17" t="s">
        <v>16</v>
      </c>
      <c r="E23" s="6">
        <v>2680000</v>
      </c>
      <c r="F23" s="3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8">
        <f t="shared" si="0"/>
        <v>0</v>
      </c>
      <c r="P23" s="20" t="s">
        <v>74</v>
      </c>
      <c r="Q23" s="17"/>
    </row>
    <row r="24" spans="1:17" s="38" customFormat="1" x14ac:dyDescent="0.3">
      <c r="A24" s="21"/>
      <c r="B24" s="22"/>
      <c r="C24" s="22"/>
      <c r="D24" s="22" t="s">
        <v>17</v>
      </c>
      <c r="E24" s="5">
        <f>SUM(E17:E23)</f>
        <v>161602381</v>
      </c>
      <c r="F24" s="5">
        <f t="shared" ref="F24:N24" si="4">SUM(F17:F23)</f>
        <v>81540414.310000002</v>
      </c>
      <c r="G24" s="5">
        <f t="shared" si="4"/>
        <v>0</v>
      </c>
      <c r="H24" s="5">
        <f t="shared" si="4"/>
        <v>0</v>
      </c>
      <c r="I24" s="5">
        <f t="shared" si="4"/>
        <v>12886466.2896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0"/>
        <v>12886466.2896</v>
      </c>
      <c r="P24" s="16"/>
      <c r="Q24" s="31"/>
    </row>
    <row r="25" spans="1:17" x14ac:dyDescent="0.3">
      <c r="A25" s="17"/>
      <c r="B25" s="17"/>
      <c r="C25" s="17"/>
      <c r="D25" s="17"/>
      <c r="E25" s="6"/>
      <c r="F25" s="6"/>
      <c r="G25" s="6"/>
      <c r="H25" s="6"/>
      <c r="I25" s="6"/>
      <c r="J25" s="6"/>
      <c r="K25" s="6"/>
      <c r="L25" s="6"/>
      <c r="M25" s="6"/>
      <c r="N25" s="6"/>
      <c r="O25" s="18"/>
      <c r="P25" s="19"/>
      <c r="Q25" s="17"/>
    </row>
    <row r="26" spans="1:17" x14ac:dyDescent="0.3">
      <c r="A26" s="7"/>
      <c r="B26" s="8"/>
      <c r="C26" s="8"/>
      <c r="D26" s="9" t="s">
        <v>18</v>
      </c>
      <c r="E26" s="10"/>
      <c r="F26" s="11"/>
      <c r="G26" s="11"/>
      <c r="H26" s="11"/>
      <c r="I26" s="23"/>
      <c r="J26" s="11"/>
      <c r="K26" s="11"/>
      <c r="L26" s="11"/>
      <c r="M26" s="11"/>
      <c r="N26" s="11"/>
      <c r="O26" s="10"/>
      <c r="Q26" s="17"/>
    </row>
    <row r="27" spans="1:17" x14ac:dyDescent="0.3">
      <c r="A27" s="4">
        <v>84900</v>
      </c>
      <c r="B27" s="17" t="s">
        <v>53</v>
      </c>
      <c r="C27" s="17"/>
      <c r="D27" s="17" t="s">
        <v>67</v>
      </c>
      <c r="E27" s="6">
        <v>68585382</v>
      </c>
      <c r="F27" s="6">
        <f>E27*50%</f>
        <v>34292691</v>
      </c>
      <c r="G27" s="6"/>
      <c r="H27" s="6"/>
      <c r="I27" s="6"/>
      <c r="J27" s="6"/>
      <c r="K27" s="6"/>
      <c r="L27" s="6"/>
      <c r="M27" s="6"/>
      <c r="N27" s="6">
        <f>F27*25%</f>
        <v>8573172.75</v>
      </c>
      <c r="O27" s="18">
        <f>SUM(G27:N27)</f>
        <v>8573172.75</v>
      </c>
      <c r="P27" s="12" t="s">
        <v>73</v>
      </c>
      <c r="Q27" s="17"/>
    </row>
    <row r="28" spans="1:17" x14ac:dyDescent="0.3">
      <c r="A28" s="4">
        <v>84900</v>
      </c>
      <c r="B28" s="17" t="s">
        <v>81</v>
      </c>
      <c r="C28" s="17"/>
      <c r="D28" s="17" t="s">
        <v>79</v>
      </c>
      <c r="E28" s="6">
        <v>45000000</v>
      </c>
      <c r="F28" s="6">
        <f>E28</f>
        <v>45000000</v>
      </c>
      <c r="G28" s="6"/>
      <c r="H28" s="6"/>
      <c r="I28" s="6"/>
      <c r="J28" s="6"/>
      <c r="K28" s="6"/>
      <c r="L28" s="6"/>
      <c r="M28" s="6"/>
      <c r="N28" s="6"/>
      <c r="O28" s="18">
        <f t="shared" ref="O28:O29" si="5">SUM(G28:N28)</f>
        <v>0</v>
      </c>
      <c r="P28" s="20" t="s">
        <v>104</v>
      </c>
      <c r="Q28" s="17"/>
    </row>
    <row r="29" spans="1:17" x14ac:dyDescent="0.3">
      <c r="A29" s="4">
        <v>84900</v>
      </c>
      <c r="B29" s="17" t="s">
        <v>81</v>
      </c>
      <c r="C29" s="17"/>
      <c r="D29" s="17" t="s">
        <v>80</v>
      </c>
      <c r="E29" s="6">
        <v>1500000</v>
      </c>
      <c r="F29" s="6">
        <f>E29</f>
        <v>1500000</v>
      </c>
      <c r="G29" s="6"/>
      <c r="H29" s="6"/>
      <c r="I29" s="6"/>
      <c r="J29" s="6"/>
      <c r="K29" s="6"/>
      <c r="L29" s="6"/>
      <c r="M29" s="6"/>
      <c r="N29" s="6">
        <v>0</v>
      </c>
      <c r="O29" s="18">
        <f t="shared" si="5"/>
        <v>0</v>
      </c>
      <c r="P29" s="20" t="s">
        <v>92</v>
      </c>
      <c r="Q29" s="17"/>
    </row>
    <row r="30" spans="1:17" x14ac:dyDescent="0.3">
      <c r="A30" s="4">
        <v>84910</v>
      </c>
      <c r="B30" s="17" t="s">
        <v>53</v>
      </c>
      <c r="C30" s="17"/>
      <c r="D30" s="17" t="s">
        <v>68</v>
      </c>
      <c r="E30" s="6">
        <v>2000000</v>
      </c>
      <c r="F30" s="6">
        <f>E30*50%</f>
        <v>1000000</v>
      </c>
      <c r="G30" s="6"/>
      <c r="H30" s="6"/>
      <c r="I30" s="6"/>
      <c r="J30" s="6"/>
      <c r="K30" s="6"/>
      <c r="L30" s="6"/>
      <c r="M30" s="6"/>
      <c r="N30" s="6">
        <f>F30*25%</f>
        <v>250000</v>
      </c>
      <c r="O30" s="18">
        <f>SUM(G30:N30)</f>
        <v>250000</v>
      </c>
      <c r="P30" s="20"/>
      <c r="Q30" s="17"/>
    </row>
    <row r="31" spans="1:17" x14ac:dyDescent="0.3">
      <c r="A31" s="4">
        <v>84903</v>
      </c>
      <c r="B31" s="17" t="s">
        <v>53</v>
      </c>
      <c r="C31" s="17"/>
      <c r="D31" s="17" t="s">
        <v>19</v>
      </c>
      <c r="E31" s="6">
        <v>9010678</v>
      </c>
      <c r="F31" s="6">
        <f>E31*50%</f>
        <v>4505339</v>
      </c>
      <c r="G31" s="6"/>
      <c r="H31" s="6"/>
      <c r="I31" s="6"/>
      <c r="J31" s="6"/>
      <c r="K31" s="6"/>
      <c r="L31" s="6"/>
      <c r="M31" s="6"/>
      <c r="N31" s="6">
        <f>F31*25%</f>
        <v>1126334.75</v>
      </c>
      <c r="O31" s="18">
        <f>SUM(G31:N31)</f>
        <v>1126334.75</v>
      </c>
      <c r="P31" s="20"/>
      <c r="Q31" s="17"/>
    </row>
    <row r="32" spans="1:17" x14ac:dyDescent="0.3">
      <c r="A32" s="4">
        <v>84905</v>
      </c>
      <c r="B32" s="17" t="s">
        <v>53</v>
      </c>
      <c r="C32" s="17"/>
      <c r="D32" s="17" t="s">
        <v>20</v>
      </c>
      <c r="E32" s="6">
        <v>2883418</v>
      </c>
      <c r="F32" s="6">
        <f>E32*50%</f>
        <v>1441709</v>
      </c>
      <c r="G32" s="6"/>
      <c r="H32" s="6"/>
      <c r="I32" s="6"/>
      <c r="J32" s="6"/>
      <c r="K32" s="6"/>
      <c r="L32" s="6"/>
      <c r="M32" s="6"/>
      <c r="N32" s="6">
        <f>F32*25%</f>
        <v>360427.25</v>
      </c>
      <c r="O32" s="18">
        <f>SUM(G32:N32)</f>
        <v>360427.25</v>
      </c>
      <c r="P32" s="20"/>
      <c r="Q32" s="17"/>
    </row>
    <row r="33" spans="1:17" s="38" customFormat="1" x14ac:dyDescent="0.3">
      <c r="A33" s="21"/>
      <c r="B33" s="22"/>
      <c r="C33" s="22"/>
      <c r="D33" s="22" t="s">
        <v>17</v>
      </c>
      <c r="E33" s="5">
        <f>SUM(E27:E32)</f>
        <v>128979478</v>
      </c>
      <c r="F33" s="5">
        <f t="shared" ref="F33:N33" si="6">SUM(F27:F32)</f>
        <v>87739739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6"/>
        <v>0</v>
      </c>
      <c r="K33" s="5">
        <f t="shared" si="6"/>
        <v>0</v>
      </c>
      <c r="L33" s="5">
        <f t="shared" si="6"/>
        <v>0</v>
      </c>
      <c r="M33" s="5">
        <f t="shared" si="6"/>
        <v>0</v>
      </c>
      <c r="N33" s="5">
        <f t="shared" si="6"/>
        <v>10309934.75</v>
      </c>
      <c r="O33" s="5">
        <f>SUM(G33:N33)</f>
        <v>10309934.75</v>
      </c>
      <c r="P33" s="16"/>
      <c r="Q33" s="31"/>
    </row>
    <row r="34" spans="1:17" x14ac:dyDescent="0.3">
      <c r="A34" s="17"/>
      <c r="B34" s="17"/>
      <c r="C34" s="17"/>
      <c r="D34" s="17"/>
      <c r="E34" s="6"/>
      <c r="F34" s="6"/>
      <c r="G34" s="6"/>
      <c r="H34" s="6"/>
      <c r="I34" s="6"/>
      <c r="J34" s="6"/>
      <c r="K34" s="6"/>
      <c r="L34" s="6"/>
      <c r="M34" s="6"/>
      <c r="N34" s="6"/>
      <c r="O34" s="18"/>
      <c r="P34" s="19"/>
      <c r="Q34" s="17"/>
    </row>
    <row r="35" spans="1:17" x14ac:dyDescent="0.3">
      <c r="A35" s="7"/>
      <c r="B35" s="8"/>
      <c r="C35" s="8"/>
      <c r="D35" s="9" t="s">
        <v>21</v>
      </c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2"/>
      <c r="Q35" s="17"/>
    </row>
    <row r="36" spans="1:17" x14ac:dyDescent="0.3">
      <c r="A36" s="13">
        <v>84942</v>
      </c>
      <c r="B36" s="14" t="s">
        <v>53</v>
      </c>
      <c r="C36" s="14" t="s">
        <v>69</v>
      </c>
      <c r="D36" s="14" t="s">
        <v>22</v>
      </c>
      <c r="E36" s="15">
        <v>13119216</v>
      </c>
      <c r="F36" s="15">
        <v>6489363</v>
      </c>
      <c r="G36" s="15">
        <v>158079</v>
      </c>
      <c r="H36" s="15">
        <v>33384</v>
      </c>
      <c r="I36" s="15">
        <v>263433</v>
      </c>
      <c r="J36" s="15">
        <v>540531</v>
      </c>
      <c r="K36" s="15">
        <v>44790</v>
      </c>
      <c r="L36" s="15">
        <v>487311</v>
      </c>
      <c r="M36" s="15">
        <v>94812</v>
      </c>
      <c r="N36" s="15"/>
      <c r="O36" s="5">
        <f t="shared" si="0"/>
        <v>1622340</v>
      </c>
      <c r="P36" s="16" t="s">
        <v>60</v>
      </c>
      <c r="Q36" s="17"/>
    </row>
    <row r="37" spans="1:17" x14ac:dyDescent="0.3">
      <c r="A37" s="17"/>
      <c r="B37" s="17"/>
      <c r="C37" s="17"/>
      <c r="D37" s="17"/>
      <c r="E37" s="6"/>
      <c r="F37" s="6"/>
      <c r="G37" s="6"/>
      <c r="H37" s="6"/>
      <c r="I37" s="6"/>
      <c r="J37" s="6"/>
      <c r="K37" s="6"/>
      <c r="L37" s="6"/>
      <c r="M37" s="6"/>
      <c r="N37" s="6"/>
      <c r="O37" s="18"/>
      <c r="P37" s="19"/>
      <c r="Q37" s="17"/>
    </row>
    <row r="38" spans="1:17" x14ac:dyDescent="0.3">
      <c r="A38" s="7"/>
      <c r="B38" s="8"/>
      <c r="C38" s="8"/>
      <c r="D38" s="9" t="s">
        <v>23</v>
      </c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0"/>
      <c r="P38" s="12"/>
      <c r="Q38" s="17"/>
    </row>
    <row r="39" spans="1:17" x14ac:dyDescent="0.3">
      <c r="A39" s="4">
        <v>84981</v>
      </c>
      <c r="B39" s="17" t="s">
        <v>53</v>
      </c>
      <c r="C39" s="17"/>
      <c r="D39" s="47" t="s">
        <v>24</v>
      </c>
      <c r="E39" s="48">
        <v>28591598</v>
      </c>
      <c r="F39" s="48">
        <f t="shared" ref="F39:F48" si="7">51%*E39</f>
        <v>14581714.98</v>
      </c>
      <c r="G39" s="48">
        <v>27821</v>
      </c>
      <c r="H39" s="48">
        <v>171380</v>
      </c>
      <c r="I39" s="48">
        <v>1300000</v>
      </c>
      <c r="J39" s="48">
        <v>555106</v>
      </c>
      <c r="K39" s="48">
        <v>32928</v>
      </c>
      <c r="L39" s="48">
        <v>195754</v>
      </c>
      <c r="M39" s="48">
        <v>50093</v>
      </c>
      <c r="N39" s="48"/>
      <c r="O39" s="49">
        <f t="shared" si="0"/>
        <v>2333082</v>
      </c>
      <c r="P39" s="50" t="s">
        <v>61</v>
      </c>
      <c r="Q39" s="17"/>
    </row>
    <row r="40" spans="1:17" x14ac:dyDescent="0.3">
      <c r="A40" s="4">
        <v>84504</v>
      </c>
      <c r="B40" s="17" t="s">
        <v>53</v>
      </c>
      <c r="C40" s="17" t="s">
        <v>69</v>
      </c>
      <c r="D40" s="17" t="s">
        <v>25</v>
      </c>
      <c r="E40" s="6">
        <v>3974986</v>
      </c>
      <c r="F40" s="6">
        <f t="shared" si="7"/>
        <v>2027242.86</v>
      </c>
      <c r="G40" s="6"/>
      <c r="H40" s="6"/>
      <c r="I40" s="36">
        <f>F40*16%</f>
        <v>324358.85760000005</v>
      </c>
      <c r="J40" s="6"/>
      <c r="K40" s="6"/>
      <c r="L40" s="6"/>
      <c r="M40" s="6"/>
      <c r="N40" s="6"/>
      <c r="O40" s="18">
        <f t="shared" si="0"/>
        <v>324358.85760000005</v>
      </c>
      <c r="P40" s="20"/>
      <c r="Q40" s="17"/>
    </row>
    <row r="41" spans="1:17" x14ac:dyDescent="0.3">
      <c r="A41" s="4">
        <v>84981</v>
      </c>
      <c r="B41" s="17" t="s">
        <v>55</v>
      </c>
      <c r="C41" s="17" t="s">
        <v>69</v>
      </c>
      <c r="D41" s="17" t="s">
        <v>26</v>
      </c>
      <c r="E41" s="6">
        <v>2921696</v>
      </c>
      <c r="F41" s="6">
        <f t="shared" si="7"/>
        <v>1490064.96</v>
      </c>
      <c r="G41" s="6"/>
      <c r="H41" s="6"/>
      <c r="I41" s="36"/>
      <c r="J41" s="6">
        <v>84029</v>
      </c>
      <c r="K41" s="6"/>
      <c r="L41" s="6">
        <v>154381</v>
      </c>
      <c r="M41" s="6"/>
      <c r="N41" s="6"/>
      <c r="O41" s="18">
        <f t="shared" si="0"/>
        <v>238410</v>
      </c>
      <c r="P41" s="20" t="s">
        <v>100</v>
      </c>
      <c r="Q41" s="17"/>
    </row>
    <row r="42" spans="1:17" x14ac:dyDescent="0.3">
      <c r="A42" s="4">
        <v>84505</v>
      </c>
      <c r="B42" s="17" t="s">
        <v>53</v>
      </c>
      <c r="C42" s="17" t="s">
        <v>69</v>
      </c>
      <c r="D42" s="17" t="s">
        <v>27</v>
      </c>
      <c r="E42" s="6">
        <v>2639705</v>
      </c>
      <c r="F42" s="6">
        <f t="shared" si="7"/>
        <v>1346249.55</v>
      </c>
      <c r="G42" s="6"/>
      <c r="H42" s="6"/>
      <c r="I42" s="36"/>
      <c r="J42" s="36">
        <f>F42*16%</f>
        <v>215399.92800000001</v>
      </c>
      <c r="K42" s="6"/>
      <c r="L42" s="6"/>
      <c r="M42" s="6"/>
      <c r="N42" s="6"/>
      <c r="O42" s="18">
        <f t="shared" si="0"/>
        <v>215399.92800000001</v>
      </c>
      <c r="P42" s="20"/>
      <c r="Q42" s="17"/>
    </row>
    <row r="43" spans="1:17" x14ac:dyDescent="0.3">
      <c r="A43" s="4">
        <v>84981</v>
      </c>
      <c r="B43" s="17" t="s">
        <v>53</v>
      </c>
      <c r="C43" s="17" t="s">
        <v>69</v>
      </c>
      <c r="D43" s="17" t="s">
        <v>28</v>
      </c>
      <c r="E43" s="6">
        <v>1449500</v>
      </c>
      <c r="F43" s="6">
        <f t="shared" si="7"/>
        <v>739245</v>
      </c>
      <c r="G43" s="6"/>
      <c r="H43" s="6"/>
      <c r="I43" s="36">
        <f>F43*16%</f>
        <v>118279.2</v>
      </c>
      <c r="J43" s="6"/>
      <c r="K43" s="6"/>
      <c r="L43" s="6"/>
      <c r="M43" s="6"/>
      <c r="N43" s="6"/>
      <c r="O43" s="18">
        <f t="shared" si="0"/>
        <v>118279.2</v>
      </c>
      <c r="P43" s="20"/>
      <c r="Q43" s="17"/>
    </row>
    <row r="44" spans="1:17" x14ac:dyDescent="0.3">
      <c r="A44" s="4">
        <v>84981</v>
      </c>
      <c r="B44" s="17" t="s">
        <v>53</v>
      </c>
      <c r="C44" s="17" t="s">
        <v>69</v>
      </c>
      <c r="D44" s="17" t="s">
        <v>29</v>
      </c>
      <c r="E44" s="6">
        <v>1216776</v>
      </c>
      <c r="F44" s="6">
        <f t="shared" si="7"/>
        <v>620555.76</v>
      </c>
      <c r="G44" s="6"/>
      <c r="H44" s="6"/>
      <c r="I44" s="36">
        <v>47162</v>
      </c>
      <c r="J44" s="6">
        <v>4964</v>
      </c>
      <c r="K44" s="6"/>
      <c r="L44" s="6">
        <v>47162</v>
      </c>
      <c r="M44" s="6"/>
      <c r="N44" s="6"/>
      <c r="O44" s="18">
        <f t="shared" si="0"/>
        <v>99288</v>
      </c>
      <c r="P44" s="20" t="s">
        <v>101</v>
      </c>
      <c r="Q44" s="17"/>
    </row>
    <row r="45" spans="1:17" x14ac:dyDescent="0.3">
      <c r="A45" s="4">
        <v>84981</v>
      </c>
      <c r="B45" s="17" t="s">
        <v>53</v>
      </c>
      <c r="C45" s="17" t="s">
        <v>69</v>
      </c>
      <c r="D45" s="17" t="s">
        <v>30</v>
      </c>
      <c r="E45" s="6">
        <v>1162953</v>
      </c>
      <c r="F45" s="6">
        <f t="shared" si="7"/>
        <v>593106.03</v>
      </c>
      <c r="G45" s="6"/>
      <c r="H45" s="6"/>
      <c r="I45" s="6"/>
      <c r="J45" s="6"/>
      <c r="K45" s="6"/>
      <c r="L45" s="36">
        <f>F45*16%</f>
        <v>94896.964800000002</v>
      </c>
      <c r="M45" s="6"/>
      <c r="N45" s="6"/>
      <c r="O45" s="18">
        <f t="shared" si="0"/>
        <v>94896.964800000002</v>
      </c>
      <c r="P45" s="20"/>
      <c r="Q45" s="17"/>
    </row>
    <row r="46" spans="1:17" x14ac:dyDescent="0.3">
      <c r="A46" s="4">
        <v>84981</v>
      </c>
      <c r="B46" s="17" t="s">
        <v>53</v>
      </c>
      <c r="C46" s="17" t="s">
        <v>69</v>
      </c>
      <c r="D46" s="17" t="s">
        <v>31</v>
      </c>
      <c r="E46" s="6">
        <v>724751</v>
      </c>
      <c r="F46" s="6">
        <f t="shared" si="7"/>
        <v>369623.01</v>
      </c>
      <c r="G46" s="6"/>
      <c r="H46" s="6"/>
      <c r="I46" s="36">
        <f>F46*16%</f>
        <v>59139.681600000004</v>
      </c>
      <c r="J46" s="6"/>
      <c r="K46" s="6"/>
      <c r="L46" s="6"/>
      <c r="M46" s="6"/>
      <c r="N46" s="6"/>
      <c r="O46" s="18">
        <f t="shared" si="0"/>
        <v>59139.681600000004</v>
      </c>
      <c r="P46" s="20"/>
      <c r="Q46" s="17"/>
    </row>
    <row r="47" spans="1:17" x14ac:dyDescent="0.3">
      <c r="A47" s="4">
        <v>84518</v>
      </c>
      <c r="B47" s="17" t="s">
        <v>53</v>
      </c>
      <c r="C47" s="17" t="s">
        <v>69</v>
      </c>
      <c r="D47" s="17" t="s">
        <v>32</v>
      </c>
      <c r="E47" s="6">
        <v>558503</v>
      </c>
      <c r="F47" s="6">
        <f t="shared" si="7"/>
        <v>284836.53000000003</v>
      </c>
      <c r="G47" s="6"/>
      <c r="H47" s="36">
        <f>F47*16%</f>
        <v>45573.844800000006</v>
      </c>
      <c r="I47" s="6"/>
      <c r="J47" s="6"/>
      <c r="K47" s="6"/>
      <c r="L47" s="6"/>
      <c r="M47" s="6"/>
      <c r="N47" s="6"/>
      <c r="O47" s="18">
        <f t="shared" si="0"/>
        <v>45573.844800000006</v>
      </c>
      <c r="P47" s="20"/>
      <c r="Q47" s="17"/>
    </row>
    <row r="48" spans="1:17" x14ac:dyDescent="0.3">
      <c r="A48" s="4">
        <v>84981</v>
      </c>
      <c r="B48" s="17" t="s">
        <v>53</v>
      </c>
      <c r="C48" s="17" t="s">
        <v>69</v>
      </c>
      <c r="D48" s="17" t="s">
        <v>33</v>
      </c>
      <c r="E48" s="6">
        <v>509026</v>
      </c>
      <c r="F48" s="6">
        <f t="shared" si="7"/>
        <v>259603.26</v>
      </c>
      <c r="G48" s="6"/>
      <c r="H48" s="6"/>
      <c r="I48" s="6"/>
      <c r="J48" s="36">
        <f>F48*16%</f>
        <v>41536.5216</v>
      </c>
      <c r="K48" s="6"/>
      <c r="L48" s="6"/>
      <c r="M48" s="6"/>
      <c r="N48" s="6"/>
      <c r="O48" s="18">
        <f t="shared" si="0"/>
        <v>41536.5216</v>
      </c>
      <c r="P48" s="20"/>
      <c r="Q48" s="17"/>
    </row>
    <row r="49" spans="1:17" x14ac:dyDescent="0.3">
      <c r="A49" s="4">
        <v>84981</v>
      </c>
      <c r="B49" s="17" t="s">
        <v>83</v>
      </c>
      <c r="C49" s="17" t="s">
        <v>69</v>
      </c>
      <c r="D49" s="17" t="s">
        <v>82</v>
      </c>
      <c r="E49" s="6">
        <v>82664</v>
      </c>
      <c r="F49" s="6">
        <f>E49</f>
        <v>82664</v>
      </c>
      <c r="G49" s="6"/>
      <c r="H49" s="6"/>
      <c r="I49" s="6"/>
      <c r="J49" s="36">
        <f>(51%*F49)*16%</f>
        <v>6745.3824000000004</v>
      </c>
      <c r="K49" s="6"/>
      <c r="L49" s="6"/>
      <c r="M49" s="6"/>
      <c r="N49" s="6"/>
      <c r="O49" s="18">
        <f t="shared" si="0"/>
        <v>6745.3824000000004</v>
      </c>
      <c r="P49" s="20"/>
      <c r="Q49" s="17"/>
    </row>
    <row r="50" spans="1:17" x14ac:dyDescent="0.3">
      <c r="A50" s="4">
        <v>84500</v>
      </c>
      <c r="B50" s="17" t="s">
        <v>53</v>
      </c>
      <c r="C50" s="17" t="s">
        <v>69</v>
      </c>
      <c r="D50" s="17" t="s">
        <v>34</v>
      </c>
      <c r="E50" s="6">
        <v>466682</v>
      </c>
      <c r="F50" s="6">
        <f>51%*E50</f>
        <v>238007.82</v>
      </c>
      <c r="G50" s="6"/>
      <c r="H50" s="6"/>
      <c r="I50" s="36">
        <f>F50*16%</f>
        <v>38081.251199999999</v>
      </c>
      <c r="J50" s="6"/>
      <c r="K50" s="6"/>
      <c r="L50" s="6"/>
      <c r="M50" s="6"/>
      <c r="N50" s="6"/>
      <c r="O50" s="18">
        <f t="shared" si="0"/>
        <v>38081.251199999999</v>
      </c>
      <c r="P50" s="20"/>
      <c r="Q50" s="17"/>
    </row>
    <row r="51" spans="1:17" x14ac:dyDescent="0.3">
      <c r="A51" s="4">
        <v>84500</v>
      </c>
      <c r="B51" s="17" t="s">
        <v>83</v>
      </c>
      <c r="C51" s="17" t="s">
        <v>69</v>
      </c>
      <c r="D51" s="17" t="s">
        <v>84</v>
      </c>
      <c r="E51" s="6">
        <v>108691</v>
      </c>
      <c r="F51" s="6">
        <f>E51</f>
        <v>108691</v>
      </c>
      <c r="G51" s="6"/>
      <c r="H51" s="6"/>
      <c r="I51" s="36">
        <f>(51%*F51)*16%</f>
        <v>8869.1856000000007</v>
      </c>
      <c r="J51" s="6"/>
      <c r="K51" s="6"/>
      <c r="L51" s="6"/>
      <c r="M51" s="6"/>
      <c r="N51" s="6"/>
      <c r="O51" s="18">
        <f t="shared" si="0"/>
        <v>8869.1856000000007</v>
      </c>
      <c r="P51" s="20"/>
      <c r="Q51" s="17"/>
    </row>
    <row r="52" spans="1:17" x14ac:dyDescent="0.3">
      <c r="A52" s="4">
        <v>84981</v>
      </c>
      <c r="B52" s="17" t="s">
        <v>53</v>
      </c>
      <c r="C52" s="17" t="s">
        <v>69</v>
      </c>
      <c r="D52" s="17" t="s">
        <v>35</v>
      </c>
      <c r="E52" s="6">
        <v>407016</v>
      </c>
      <c r="F52" s="6">
        <f t="shared" ref="F52:F57" si="8">51%*E52</f>
        <v>207578.16</v>
      </c>
      <c r="G52" s="6"/>
      <c r="H52" s="6"/>
      <c r="I52" s="36"/>
      <c r="J52" s="6"/>
      <c r="K52" s="6"/>
      <c r="L52" s="36">
        <f>F52*16%</f>
        <v>33212.505600000004</v>
      </c>
      <c r="M52" s="6"/>
      <c r="N52" s="6"/>
      <c r="O52" s="18">
        <f t="shared" si="0"/>
        <v>33212.505600000004</v>
      </c>
      <c r="P52" s="20"/>
      <c r="Q52" s="17"/>
    </row>
    <row r="53" spans="1:17" x14ac:dyDescent="0.3">
      <c r="A53" s="4">
        <v>84981</v>
      </c>
      <c r="B53" s="17" t="s">
        <v>53</v>
      </c>
      <c r="C53" s="17" t="s">
        <v>69</v>
      </c>
      <c r="D53" s="17" t="s">
        <v>36</v>
      </c>
      <c r="E53" s="6">
        <v>365809</v>
      </c>
      <c r="F53" s="6">
        <f t="shared" si="8"/>
        <v>186562.59</v>
      </c>
      <c r="G53" s="6"/>
      <c r="H53" s="6"/>
      <c r="I53" s="36">
        <f t="shared" ref="I53:I57" si="9">F53*16%</f>
        <v>29850.0144</v>
      </c>
      <c r="J53" s="6"/>
      <c r="K53" s="6"/>
      <c r="L53" s="6"/>
      <c r="M53" s="6"/>
      <c r="N53" s="6"/>
      <c r="O53" s="18">
        <f t="shared" si="0"/>
        <v>29850.0144</v>
      </c>
      <c r="P53" s="20"/>
      <c r="Q53" s="17"/>
    </row>
    <row r="54" spans="1:17" x14ac:dyDescent="0.3">
      <c r="A54" s="4"/>
      <c r="B54" s="17"/>
      <c r="C54" s="17" t="s">
        <v>69</v>
      </c>
      <c r="D54" s="51" t="s">
        <v>103</v>
      </c>
      <c r="E54" s="52">
        <v>250000</v>
      </c>
      <c r="F54" s="6">
        <f t="shared" si="8"/>
        <v>127500</v>
      </c>
      <c r="G54" s="6"/>
      <c r="H54" s="6"/>
      <c r="I54" s="36">
        <f t="shared" ref="I54" si="10">F54*16%</f>
        <v>20400</v>
      </c>
      <c r="J54" s="6"/>
      <c r="K54" s="6"/>
      <c r="L54" s="6"/>
      <c r="M54" s="6"/>
      <c r="N54" s="6"/>
      <c r="O54" s="18"/>
      <c r="P54" s="20"/>
      <c r="Q54" s="17"/>
    </row>
    <row r="55" spans="1:17" x14ac:dyDescent="0.3">
      <c r="A55" s="4">
        <v>84505</v>
      </c>
      <c r="B55" s="17" t="s">
        <v>53</v>
      </c>
      <c r="C55" s="17" t="s">
        <v>69</v>
      </c>
      <c r="D55" s="17" t="s">
        <v>37</v>
      </c>
      <c r="E55" s="6">
        <v>212231</v>
      </c>
      <c r="F55" s="6">
        <f t="shared" si="8"/>
        <v>108237.81</v>
      </c>
      <c r="G55" s="6"/>
      <c r="H55" s="6"/>
      <c r="I55" s="36"/>
      <c r="J55" s="36">
        <f>F55*16%</f>
        <v>17318.049599999998</v>
      </c>
      <c r="K55" s="6"/>
      <c r="L55" s="6"/>
      <c r="M55" s="6"/>
      <c r="N55" s="6"/>
      <c r="O55" s="18">
        <f t="shared" si="0"/>
        <v>17318.049599999998</v>
      </c>
      <c r="P55" s="20"/>
      <c r="Q55" s="17"/>
    </row>
    <row r="56" spans="1:17" x14ac:dyDescent="0.3">
      <c r="A56" s="4">
        <v>88944</v>
      </c>
      <c r="B56" s="17" t="s">
        <v>53</v>
      </c>
      <c r="C56" s="17" t="s">
        <v>69</v>
      </c>
      <c r="D56" s="17" t="s">
        <v>38</v>
      </c>
      <c r="E56" s="6">
        <v>234553</v>
      </c>
      <c r="F56" s="6">
        <f t="shared" si="8"/>
        <v>119622.03</v>
      </c>
      <c r="G56" s="6"/>
      <c r="H56" s="6"/>
      <c r="I56" s="36">
        <f t="shared" si="9"/>
        <v>19139.524799999999</v>
      </c>
      <c r="J56" s="6"/>
      <c r="K56" s="6"/>
      <c r="L56" s="6"/>
      <c r="M56" s="6"/>
      <c r="N56" s="6"/>
      <c r="O56" s="18">
        <f t="shared" si="0"/>
        <v>19139.524799999999</v>
      </c>
      <c r="P56" s="20"/>
      <c r="Q56" s="17"/>
    </row>
    <row r="57" spans="1:17" x14ac:dyDescent="0.3">
      <c r="A57" s="4">
        <v>84981</v>
      </c>
      <c r="B57" s="17" t="s">
        <v>54</v>
      </c>
      <c r="C57" s="17" t="s">
        <v>69</v>
      </c>
      <c r="D57" s="17" t="s">
        <v>39</v>
      </c>
      <c r="E57" s="6">
        <v>2990855</v>
      </c>
      <c r="F57" s="6">
        <f t="shared" si="8"/>
        <v>1525336.05</v>
      </c>
      <c r="G57" s="6"/>
      <c r="H57" s="6"/>
      <c r="I57" s="36">
        <f t="shared" si="9"/>
        <v>244053.76800000001</v>
      </c>
      <c r="J57" s="6"/>
      <c r="K57" s="6"/>
      <c r="L57" s="6"/>
      <c r="M57" s="6"/>
      <c r="N57" s="6"/>
      <c r="O57" s="18">
        <f t="shared" si="0"/>
        <v>244053.76800000001</v>
      </c>
      <c r="P57" s="20"/>
      <c r="Q57" s="17"/>
    </row>
    <row r="58" spans="1:17" x14ac:dyDescent="0.3">
      <c r="A58" s="4">
        <v>84981</v>
      </c>
      <c r="B58" s="17" t="s">
        <v>59</v>
      </c>
      <c r="C58" s="17" t="s">
        <v>69</v>
      </c>
      <c r="D58" s="17" t="s">
        <v>40</v>
      </c>
      <c r="E58" s="6">
        <v>5500000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8">
        <f t="shared" si="0"/>
        <v>0</v>
      </c>
      <c r="P58" s="20" t="s">
        <v>74</v>
      </c>
      <c r="Q58" s="17"/>
    </row>
    <row r="59" spans="1:17" x14ac:dyDescent="0.3">
      <c r="A59" s="4">
        <v>84981</v>
      </c>
      <c r="B59" s="17" t="s">
        <v>78</v>
      </c>
      <c r="C59" s="17" t="s">
        <v>69</v>
      </c>
      <c r="D59" s="17" t="s">
        <v>85</v>
      </c>
      <c r="E59" s="6">
        <v>700000</v>
      </c>
      <c r="F59" s="6">
        <f>E59</f>
        <v>700000</v>
      </c>
      <c r="G59" s="6"/>
      <c r="H59" s="6"/>
      <c r="I59" s="6"/>
      <c r="J59" s="6"/>
      <c r="K59" s="6"/>
      <c r="L59" s="6">
        <f>(51%*F59)*16%</f>
        <v>57120</v>
      </c>
      <c r="M59" s="6"/>
      <c r="N59" s="6"/>
      <c r="O59" s="18">
        <f t="shared" si="0"/>
        <v>57120</v>
      </c>
      <c r="P59" s="20"/>
      <c r="Q59" s="17"/>
    </row>
    <row r="60" spans="1:17" x14ac:dyDescent="0.3">
      <c r="A60" s="4">
        <v>84981</v>
      </c>
      <c r="B60" s="17" t="s">
        <v>78</v>
      </c>
      <c r="C60" s="17" t="s">
        <v>69</v>
      </c>
      <c r="D60" s="17" t="s">
        <v>86</v>
      </c>
      <c r="E60" s="6">
        <v>21000000</v>
      </c>
      <c r="F60" s="6">
        <f>E60</f>
        <v>21000000</v>
      </c>
      <c r="G60" s="6"/>
      <c r="H60" s="6"/>
      <c r="I60" s="6"/>
      <c r="J60" s="6"/>
      <c r="K60" s="6"/>
      <c r="L60" s="6"/>
      <c r="M60" s="6"/>
      <c r="N60" s="6"/>
      <c r="O60" s="18">
        <f t="shared" si="0"/>
        <v>0</v>
      </c>
      <c r="P60" s="20" t="s">
        <v>93</v>
      </c>
      <c r="Q60" s="17"/>
    </row>
    <row r="61" spans="1:17" x14ac:dyDescent="0.3">
      <c r="A61" s="4">
        <v>84981</v>
      </c>
      <c r="B61" s="17" t="s">
        <v>78</v>
      </c>
      <c r="C61" s="17" t="s">
        <v>69</v>
      </c>
      <c r="D61" s="17" t="s">
        <v>87</v>
      </c>
      <c r="E61" s="6">
        <v>350000</v>
      </c>
      <c r="F61" s="6">
        <f>E61</f>
        <v>350000</v>
      </c>
      <c r="G61" s="6"/>
      <c r="H61" s="6"/>
      <c r="I61" s="6">
        <f>(51%*F61)*16%</f>
        <v>28560</v>
      </c>
      <c r="J61" s="6"/>
      <c r="K61" s="6"/>
      <c r="L61" s="6"/>
      <c r="M61" s="6"/>
      <c r="N61" s="6"/>
      <c r="O61" s="18">
        <f t="shared" si="0"/>
        <v>28560</v>
      </c>
      <c r="P61" s="20"/>
      <c r="Q61" s="17"/>
    </row>
    <row r="62" spans="1:17" x14ac:dyDescent="0.3">
      <c r="A62" s="4">
        <v>84981</v>
      </c>
      <c r="B62" s="17" t="s">
        <v>59</v>
      </c>
      <c r="C62" s="17" t="s">
        <v>69</v>
      </c>
      <c r="D62" s="17" t="s">
        <v>41</v>
      </c>
      <c r="E62" s="6">
        <v>1000000</v>
      </c>
      <c r="F62" s="6">
        <f>51%*E62</f>
        <v>510000</v>
      </c>
      <c r="G62" s="6"/>
      <c r="H62" s="6"/>
      <c r="I62" s="6"/>
      <c r="J62" s="6">
        <f>F62*16%</f>
        <v>81600</v>
      </c>
      <c r="K62" s="6"/>
      <c r="L62" s="6"/>
      <c r="M62" s="6"/>
      <c r="N62" s="6"/>
      <c r="O62" s="18">
        <f t="shared" si="0"/>
        <v>81600</v>
      </c>
      <c r="P62" s="20"/>
      <c r="Q62" s="17"/>
    </row>
    <row r="63" spans="1:17" ht="18.600000000000001" customHeight="1" x14ac:dyDescent="0.3">
      <c r="A63" s="4">
        <v>84981</v>
      </c>
      <c r="B63" s="17" t="s">
        <v>59</v>
      </c>
      <c r="C63" s="17" t="s">
        <v>69</v>
      </c>
      <c r="D63" s="17" t="s">
        <v>42</v>
      </c>
      <c r="E63" s="6">
        <v>427083</v>
      </c>
      <c r="F63" s="6">
        <f>51%*E63</f>
        <v>217812.33000000002</v>
      </c>
      <c r="G63" s="6"/>
      <c r="H63" s="6"/>
      <c r="I63" s="36">
        <f>F63*16%</f>
        <v>34849.972800000003</v>
      </c>
      <c r="J63" s="6"/>
      <c r="K63" s="6"/>
      <c r="L63" s="6"/>
      <c r="M63" s="6"/>
      <c r="N63" s="6"/>
      <c r="O63" s="18">
        <f t="shared" si="0"/>
        <v>34849.972800000003</v>
      </c>
      <c r="P63" s="20"/>
      <c r="Q63" s="17"/>
    </row>
    <row r="64" spans="1:17" x14ac:dyDescent="0.3">
      <c r="A64" s="4">
        <v>84981</v>
      </c>
      <c r="B64" s="17" t="s">
        <v>58</v>
      </c>
      <c r="C64" s="17" t="s">
        <v>69</v>
      </c>
      <c r="D64" s="17" t="s">
        <v>47</v>
      </c>
      <c r="E64" s="6">
        <v>1138040</v>
      </c>
      <c r="F64" s="6">
        <f>51%*E64</f>
        <v>580400.4</v>
      </c>
      <c r="G64" s="6"/>
      <c r="H64" s="6"/>
      <c r="I64" s="36">
        <f>F64*16%</f>
        <v>92864.063999999998</v>
      </c>
      <c r="J64" s="6"/>
      <c r="K64" s="6"/>
      <c r="L64" s="6"/>
      <c r="M64" s="6"/>
      <c r="N64" s="6"/>
      <c r="O64" s="18">
        <f t="shared" si="0"/>
        <v>92864.063999999998</v>
      </c>
      <c r="P64" s="20"/>
      <c r="Q64" s="17"/>
    </row>
    <row r="65" spans="1:17" s="38" customFormat="1" x14ac:dyDescent="0.3">
      <c r="A65" s="21"/>
      <c r="B65" s="22"/>
      <c r="C65" s="22"/>
      <c r="D65" s="22" t="s">
        <v>17</v>
      </c>
      <c r="E65" s="5">
        <f>SUM(E39:E64)</f>
        <v>78983118</v>
      </c>
      <c r="F65" s="5">
        <f>SUM(F39:F64)</f>
        <v>48374654.130000003</v>
      </c>
      <c r="G65" s="5">
        <f t="shared" ref="G65:N65" si="11">SUM(G39:G64)</f>
        <v>27821</v>
      </c>
      <c r="H65" s="5">
        <f t="shared" si="11"/>
        <v>216953.84480000002</v>
      </c>
      <c r="I65" s="5">
        <f t="shared" si="11"/>
        <v>2365607.52</v>
      </c>
      <c r="J65" s="5">
        <f t="shared" si="11"/>
        <v>1006698.8816000001</v>
      </c>
      <c r="K65" s="5">
        <f t="shared" si="11"/>
        <v>32928</v>
      </c>
      <c r="L65" s="5">
        <f t="shared" si="11"/>
        <v>582526.47039999999</v>
      </c>
      <c r="M65" s="5">
        <f t="shared" si="11"/>
        <v>50093</v>
      </c>
      <c r="N65" s="5">
        <f t="shared" si="11"/>
        <v>0</v>
      </c>
      <c r="O65" s="5">
        <f t="shared" si="0"/>
        <v>4282628.7168000005</v>
      </c>
      <c r="P65" s="16"/>
      <c r="Q65" s="31"/>
    </row>
    <row r="66" spans="1:17" x14ac:dyDescent="0.3">
      <c r="A66" s="17"/>
      <c r="B66" s="17"/>
      <c r="C66" s="17"/>
      <c r="D66" s="17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19"/>
      <c r="Q66" s="17"/>
    </row>
    <row r="67" spans="1:17" x14ac:dyDescent="0.3">
      <c r="A67" s="24">
        <v>84983</v>
      </c>
      <c r="B67" s="25" t="s">
        <v>53</v>
      </c>
      <c r="C67" s="25"/>
      <c r="D67" s="39" t="s">
        <v>48</v>
      </c>
      <c r="E67" s="40">
        <v>900000000</v>
      </c>
      <c r="F67" s="41">
        <v>459000000</v>
      </c>
      <c r="G67" s="41">
        <v>3550959</v>
      </c>
      <c r="H67" s="41">
        <v>5141814</v>
      </c>
      <c r="I67" s="41">
        <v>23571894</v>
      </c>
      <c r="J67" s="41">
        <v>18182649</v>
      </c>
      <c r="K67" s="41">
        <v>4239609</v>
      </c>
      <c r="L67" s="41">
        <v>13699823</v>
      </c>
      <c r="M67" s="41">
        <v>5053259</v>
      </c>
      <c r="N67" s="41"/>
      <c r="O67" s="42">
        <f t="shared" si="0"/>
        <v>73440007</v>
      </c>
      <c r="P67" s="43" t="s">
        <v>108</v>
      </c>
      <c r="Q67" s="17"/>
    </row>
    <row r="68" spans="1:17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1"/>
      <c r="P68" s="19"/>
      <c r="Q68" s="17"/>
    </row>
    <row r="69" spans="1:17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1"/>
      <c r="P69" s="19"/>
      <c r="Q69" s="17"/>
    </row>
    <row r="70" spans="1:17" x14ac:dyDescent="0.3">
      <c r="A70" s="17"/>
      <c r="B70" s="17"/>
      <c r="C70" s="17"/>
      <c r="D70" s="31" t="s">
        <v>50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1"/>
      <c r="P70" s="19"/>
      <c r="Q70" s="17"/>
    </row>
    <row r="71" spans="1:17" x14ac:dyDescent="0.3">
      <c r="A71" s="17"/>
      <c r="B71" s="17"/>
      <c r="C71" s="17"/>
      <c r="D71" s="17" t="s">
        <v>97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1"/>
      <c r="P71" s="19"/>
      <c r="Q71" s="17"/>
    </row>
    <row r="72" spans="1:17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31"/>
      <c r="P72" s="19"/>
      <c r="Q72" s="1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262CA5C92CE48AC86437434531CC3" ma:contentTypeVersion="0" ma:contentTypeDescription="Create a new document." ma:contentTypeScope="" ma:versionID="ad9f3df8a0aaa9d358c4e644192633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840FA3-ACDA-432E-BA43-112A9022E391}"/>
</file>

<file path=customXml/itemProps2.xml><?xml version="1.0" encoding="utf-8"?>
<ds:datastoreItem xmlns:ds="http://schemas.openxmlformats.org/officeDocument/2006/customXml" ds:itemID="{15FB57BD-F3D8-4E94-A43C-16B08C989AFE}"/>
</file>

<file path=customXml/itemProps3.xml><?xml version="1.0" encoding="utf-8"?>
<ds:datastoreItem xmlns:ds="http://schemas.openxmlformats.org/officeDocument/2006/customXml" ds:itemID="{19CDE66E-B876-4EB1-A52B-C8AF36218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FY23 Total</vt:lpstr>
      <vt:lpstr>Q5</vt:lpstr>
      <vt:lpstr>Q6</vt:lpstr>
      <vt:lpstr>Q7</vt:lpstr>
      <vt:lpstr>Q8</vt:lpstr>
    </vt:vector>
  </TitlesOfParts>
  <Company>Higher Education Coordinating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WINSLOW Kayla</dc:creator>
  <cp:lastModifiedBy>WINSLOW Kayla</cp:lastModifiedBy>
  <dcterms:created xsi:type="dcterms:W3CDTF">2021-07-14T18:22:28Z</dcterms:created>
  <dcterms:modified xsi:type="dcterms:W3CDTF">2023-01-03T19:11:25Z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0x010100B83262CA5C92CE48AC86437434531CC3</vt:lpwstr>
  </property>
</Properties>
</file>