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6.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J:\A-7 Standards &amp; Instructional Support\Instructional Materials\Adoptions\2023 Adoption\2023 Science IMET\"/>
    </mc:Choice>
  </mc:AlternateContent>
  <bookViews>
    <workbookView xWindow="0" yWindow="0" windowWidth="28800" windowHeight="11610"/>
  </bookViews>
  <sheets>
    <sheet name="Summary" sheetId="26" r:id="rId1"/>
    <sheet name="1.1 Alignment" sheetId="50" r:id="rId2"/>
    <sheet name="1.2 Phenomena" sheetId="64" r:id="rId3"/>
    <sheet name="1.3 Learning Progressions" sheetId="65" r:id="rId4"/>
    <sheet name="2.1 Engagement" sheetId="66" r:id="rId5"/>
    <sheet name="2.2 Culturally Responsive" sheetId="67" r:id="rId6"/>
    <sheet name="3.1 Supports for Teachers" sheetId="57" r:id="rId7"/>
    <sheet name="3.2 Supports for Students" sheetId="59" r:id="rId8"/>
    <sheet name="3.3 Digital Design Elements" sheetId="60" r:id="rId9"/>
    <sheet name="4.1 Formative Assessment" sheetId="61" r:id="rId10"/>
    <sheet name="4.2 Performance Assessments" sheetId="62" r:id="rId11"/>
    <sheet name="4.3 Integrated Assessment" sheetId="63" r:id="rId12"/>
    <sheet name="Reference Sheet" sheetId="25" state="hidden" r:id="rId13"/>
    <sheet name="Sheet2" sheetId="2" state="hidden" r:id="rId1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 i="26" l="1"/>
  <c r="H7" i="67" l="1"/>
  <c r="H6" i="67"/>
  <c r="H5" i="67"/>
  <c r="H7" i="66"/>
  <c r="H6" i="66"/>
  <c r="H5" i="66"/>
  <c r="H7" i="65"/>
  <c r="H6" i="65"/>
  <c r="H5" i="65"/>
  <c r="H7" i="64"/>
  <c r="H6" i="64"/>
  <c r="H5" i="64"/>
  <c r="H10" i="67" l="1"/>
  <c r="D10" i="67" s="1"/>
  <c r="H10" i="66"/>
  <c r="D10" i="66" s="1"/>
  <c r="H10" i="65"/>
  <c r="D10" i="65" s="1"/>
  <c r="H10" i="64"/>
  <c r="D10" i="64" s="1"/>
  <c r="H9" i="67"/>
  <c r="H9" i="66"/>
  <c r="H9" i="65"/>
  <c r="H9" i="64"/>
  <c r="J28" i="67" l="1"/>
  <c r="J19" i="67"/>
  <c r="J27" i="67"/>
  <c r="J18" i="67"/>
  <c r="J26" i="67"/>
  <c r="J17" i="67"/>
  <c r="J25" i="67"/>
  <c r="J24" i="67"/>
  <c r="J22" i="67"/>
  <c r="J21" i="67"/>
  <c r="J20" i="67"/>
  <c r="J27" i="66"/>
  <c r="J18" i="66"/>
  <c r="J26" i="66"/>
  <c r="J17" i="66"/>
  <c r="J25" i="66"/>
  <c r="J24" i="66"/>
  <c r="J22" i="66"/>
  <c r="J21" i="66"/>
  <c r="J20" i="66"/>
  <c r="J28" i="66"/>
  <c r="J19" i="66"/>
  <c r="J26" i="65"/>
  <c r="J17" i="65"/>
  <c r="J25" i="65"/>
  <c r="J24" i="65"/>
  <c r="J22" i="65"/>
  <c r="J21" i="65"/>
  <c r="J20" i="65"/>
  <c r="J28" i="65"/>
  <c r="J19" i="65"/>
  <c r="J27" i="65"/>
  <c r="J18" i="65"/>
  <c r="J26" i="64"/>
  <c r="J17" i="64"/>
  <c r="J25" i="64"/>
  <c r="J24" i="64"/>
  <c r="J22" i="64"/>
  <c r="J21" i="64"/>
  <c r="J20" i="64"/>
  <c r="J28" i="64"/>
  <c r="J19" i="64"/>
  <c r="J27" i="64"/>
  <c r="J18" i="64"/>
  <c r="E11" i="26"/>
  <c r="H11" i="67" l="1"/>
  <c r="D11" i="67" s="1"/>
  <c r="C19" i="26" s="1"/>
  <c r="H11" i="66"/>
  <c r="D11" i="66" s="1"/>
  <c r="C18" i="26" s="1"/>
  <c r="H11" i="65"/>
  <c r="D11" i="65" s="1"/>
  <c r="C15" i="26" s="1"/>
  <c r="H11" i="64"/>
  <c r="D11" i="64" s="1"/>
  <c r="C14" i="26" s="1"/>
  <c r="H8" i="63"/>
  <c r="H7" i="63"/>
  <c r="H6" i="63"/>
  <c r="H5" i="63"/>
  <c r="H8" i="62"/>
  <c r="H7" i="62"/>
  <c r="H6" i="62"/>
  <c r="H5" i="62"/>
  <c r="H8" i="61"/>
  <c r="H7" i="61"/>
  <c r="H6" i="61"/>
  <c r="H5" i="61"/>
  <c r="H8" i="60"/>
  <c r="H7" i="60"/>
  <c r="H6" i="60"/>
  <c r="H5" i="60"/>
  <c r="H8" i="59"/>
  <c r="H7" i="59"/>
  <c r="H6" i="59"/>
  <c r="H5" i="59"/>
  <c r="H8" i="57"/>
  <c r="H7" i="57"/>
  <c r="H6" i="57"/>
  <c r="H5" i="57"/>
  <c r="H11" i="61" l="1"/>
  <c r="J21" i="61" s="1"/>
  <c r="H11" i="62"/>
  <c r="J21" i="62" s="1"/>
  <c r="H11" i="59"/>
  <c r="J20" i="59" s="1"/>
  <c r="H11" i="60"/>
  <c r="J24" i="60" s="1"/>
  <c r="H11" i="63"/>
  <c r="J22" i="63" s="1"/>
  <c r="H11" i="57"/>
  <c r="J24" i="57" s="1"/>
  <c r="J18" i="61" l="1"/>
  <c r="J22" i="61"/>
  <c r="J19" i="61"/>
  <c r="J20" i="61"/>
  <c r="J23" i="61"/>
  <c r="J17" i="61"/>
  <c r="H12" i="61" s="1"/>
  <c r="D12" i="61" s="1"/>
  <c r="C27" i="26" s="1"/>
  <c r="E27" i="26" s="1"/>
  <c r="J24" i="61"/>
  <c r="D11" i="61"/>
  <c r="J24" i="62"/>
  <c r="D11" i="62"/>
  <c r="J18" i="62"/>
  <c r="J19" i="62"/>
  <c r="J20" i="62"/>
  <c r="J22" i="62"/>
  <c r="J23" i="62"/>
  <c r="J17" i="62"/>
  <c r="H12" i="62" s="1"/>
  <c r="D12" i="62" s="1"/>
  <c r="C28" i="26" s="1"/>
  <c r="E28" i="26" s="1"/>
  <c r="D11" i="59"/>
  <c r="J21" i="59"/>
  <c r="J23" i="59"/>
  <c r="J19" i="59"/>
  <c r="J22" i="59"/>
  <c r="J17" i="59"/>
  <c r="J24" i="59"/>
  <c r="J18" i="59"/>
  <c r="J20" i="60"/>
  <c r="J21" i="60"/>
  <c r="D11" i="60"/>
  <c r="J22" i="60"/>
  <c r="J23" i="60"/>
  <c r="J17" i="60"/>
  <c r="J19" i="60"/>
  <c r="J18" i="60"/>
  <c r="J24" i="63"/>
  <c r="J23" i="63"/>
  <c r="J17" i="63"/>
  <c r="J18" i="63"/>
  <c r="J21" i="63"/>
  <c r="J19" i="63"/>
  <c r="J20" i="63"/>
  <c r="D11" i="63"/>
  <c r="J18" i="57"/>
  <c r="J19" i="57"/>
  <c r="J20" i="57"/>
  <c r="D11" i="57"/>
  <c r="J21" i="57"/>
  <c r="J22" i="57"/>
  <c r="J23" i="57"/>
  <c r="J17" i="57"/>
  <c r="H12" i="59" l="1"/>
  <c r="D12" i="59" s="1"/>
  <c r="C23" i="26" s="1"/>
  <c r="E23" i="26" s="1"/>
  <c r="F30" i="26"/>
  <c r="H12" i="60"/>
  <c r="D12" i="60" s="1"/>
  <c r="C24" i="26" s="1"/>
  <c r="H12" i="63"/>
  <c r="D12" i="63" s="1"/>
  <c r="C29" i="26" s="1"/>
  <c r="H12" i="57"/>
  <c r="D12" i="57" s="1"/>
  <c r="C22" i="26" s="1"/>
  <c r="E19" i="26"/>
  <c r="H7" i="50"/>
  <c r="H6" i="50"/>
  <c r="H5" i="50"/>
  <c r="F25" i="26" l="1"/>
  <c r="E22" i="26"/>
  <c r="E15" i="26"/>
  <c r="H9" i="50"/>
  <c r="H10" i="50"/>
  <c r="D10" i="50" s="1"/>
  <c r="F20" i="26" l="1"/>
  <c r="E18" i="26"/>
  <c r="J26" i="50"/>
  <c r="J25" i="50"/>
  <c r="J24" i="50"/>
  <c r="J21" i="50"/>
  <c r="J22" i="50"/>
  <c r="J28" i="50"/>
  <c r="J19" i="50"/>
  <c r="J27" i="50"/>
  <c r="J18" i="50"/>
  <c r="J20" i="50"/>
  <c r="J17" i="50"/>
  <c r="H11" i="50" l="1"/>
  <c r="D11" i="50" s="1"/>
  <c r="C13" i="26" s="1"/>
  <c r="E13" i="26" l="1"/>
  <c r="F16" i="26"/>
  <c r="F31" i="26" s="1"/>
  <c r="E14" i="26"/>
  <c r="E31" i="26" l="1"/>
  <c r="C31" i="26" s="1"/>
</calcChain>
</file>

<file path=xl/sharedStrings.xml><?xml version="1.0" encoding="utf-8"?>
<sst xmlns="http://schemas.openxmlformats.org/spreadsheetml/2006/main" count="359" uniqueCount="255">
  <si>
    <t>0: Does Not Meet</t>
  </si>
  <si>
    <t>1: Partially Meets</t>
  </si>
  <si>
    <t>2: Meets</t>
  </si>
  <si>
    <t>Metric</t>
  </si>
  <si>
    <t>No</t>
  </si>
  <si>
    <t>Overall Rating</t>
  </si>
  <si>
    <t>Publisher:</t>
  </si>
  <si>
    <t>Title:</t>
  </si>
  <si>
    <t>Publishing Date:</t>
  </si>
  <si>
    <t>Category</t>
  </si>
  <si>
    <t>Review Date:</t>
  </si>
  <si>
    <t>Legal Requirements</t>
  </si>
  <si>
    <t>Oregon Instructional Material Evaluation Tool (OR-IMET) Summary</t>
  </si>
  <si>
    <t>Part 2: Equitable Student Engagement and Cultural Pedagogy Criteria</t>
  </si>
  <si>
    <t>Criterion 2.1 Engagement &amp; Motivation</t>
  </si>
  <si>
    <t>Criterion 2.2 Culturally Responsive Instructional Support</t>
  </si>
  <si>
    <t xml:space="preserve">Part 3: Technical Usability Criteria </t>
  </si>
  <si>
    <t xml:space="preserve">Criterion 3.1 Supports for Teachers </t>
  </si>
  <si>
    <t>Criterion 3.2 Supports for Students</t>
  </si>
  <si>
    <t>Part 4: Assessment Criteria</t>
  </si>
  <si>
    <t>Criterion 4.1 Formative Assessment Process</t>
  </si>
  <si>
    <t>Criterion 4.2 Performance Assessments</t>
  </si>
  <si>
    <t>Criterion 4.3 Integrated Assessment System*</t>
  </si>
  <si>
    <t>6-8</t>
  </si>
  <si>
    <t>Rating for 3.3 Digital Learning Design Elements</t>
  </si>
  <si>
    <t>Final Comments for 3.3 Digital Learning Design Elements</t>
  </si>
  <si>
    <t>The materials are attentive to digital design elements specific to structure, support for users, and adaptability of materials.</t>
  </si>
  <si>
    <t>4.2 Performance Assessments</t>
  </si>
  <si>
    <r>
      <t xml:space="preserve">4.3 Integrated Assessment System
</t>
    </r>
    <r>
      <rPr>
        <b/>
        <i/>
        <sz val="11"/>
        <rFont val="Arial"/>
        <family val="2"/>
      </rPr>
      <t>This criterion is not required. Quality indicators are provided for evaluation if an integrated assessment system is present.</t>
    </r>
  </si>
  <si>
    <t>Rating for 4.3 Integrated Assessment System</t>
  </si>
  <si>
    <t>Final Comments for 4.3 Integrated Assessment System</t>
  </si>
  <si>
    <t>2 points</t>
  </si>
  <si>
    <t>1 point</t>
  </si>
  <si>
    <t>0 points</t>
  </si>
  <si>
    <t xml:space="preserve">*These metrics are designed to evaluate integrated assessment systems when present in instructional materials. </t>
  </si>
  <si>
    <r>
      <rPr>
        <b/>
        <sz val="11"/>
        <color theme="1"/>
        <rFont val="Arial"/>
        <family val="2"/>
      </rPr>
      <t>4.3.2 Data Quality</t>
    </r>
    <r>
      <rPr>
        <sz val="11"/>
        <color theme="1"/>
        <rFont val="Arial"/>
        <family val="2"/>
      </rPr>
      <t xml:space="preserve">
The assessment system provides clear and actionable data that allow educators to respond to specific student strengths and opportunities for growth.</t>
    </r>
  </si>
  <si>
    <r>
      <rPr>
        <b/>
        <sz val="11"/>
        <color theme="1"/>
        <rFont val="Arial"/>
        <family val="2"/>
      </rPr>
      <t>4.3.3 Responsiveness</t>
    </r>
    <r>
      <rPr>
        <sz val="11"/>
        <color theme="1"/>
        <rFont val="Arial"/>
        <family val="2"/>
      </rPr>
      <t xml:space="preserve">
The assessment system is connected to resources designed to meet students’ specific opportunities for growth. Intervention and extension materials effectively accelerate student learning. (These resources serve to answer the question, “Now what?”)</t>
    </r>
  </si>
  <si>
    <t xml:space="preserve">Rating for 4.2 Performance Assessments </t>
  </si>
  <si>
    <t xml:space="preserve">Final Comments for 4.2 Performance Assessments </t>
  </si>
  <si>
    <t xml:space="preserve">Point Total: </t>
  </si>
  <si>
    <t>Criterion Score</t>
  </si>
  <si>
    <t xml:space="preserve">Comments </t>
  </si>
  <si>
    <t>4.1: Formative Assessment Process</t>
  </si>
  <si>
    <r>
      <rPr>
        <b/>
        <sz val="11"/>
        <color theme="1"/>
        <rFont val="Arial"/>
        <family val="2"/>
      </rPr>
      <t>4.1.1 Clarity of Learning Goals</t>
    </r>
    <r>
      <rPr>
        <sz val="11"/>
        <color theme="1"/>
        <rFont val="Arial"/>
        <family val="2"/>
      </rPr>
      <t xml:space="preserve">
Materials are designed around clear learning goals, written in grade-appropriate, student-friendly language.
</t>
    </r>
  </si>
  <si>
    <r>
      <rPr>
        <b/>
        <sz val="11"/>
        <color theme="1"/>
        <rFont val="Arial"/>
        <family val="2"/>
      </rPr>
      <t>4.1.2 Elicitation of Evidence</t>
    </r>
    <r>
      <rPr>
        <sz val="11"/>
        <color theme="1"/>
        <rFont val="Arial"/>
        <family val="2"/>
      </rPr>
      <t xml:space="preserve">
Instructional tasks and activities elicit a variety of evidence of student thinking, including opportunities for student self-assessment and reflection.
</t>
    </r>
  </si>
  <si>
    <t>Meets Expectations (7-8 points)     Partially Meets Expectations (4-6 points)     Does Not Meet Expectations (0-3 points)</t>
  </si>
  <si>
    <t>Final Comments for 4.1 Formatice Assessment Practices</t>
  </si>
  <si>
    <t>Rating for 4.1 Formatice Assessment Practices</t>
  </si>
  <si>
    <r>
      <rPr>
        <b/>
        <sz val="11"/>
        <color theme="1"/>
        <rFont val="Arial"/>
        <family val="2"/>
      </rPr>
      <t>3.3.1 Materials Usability</t>
    </r>
    <r>
      <rPr>
        <sz val="11"/>
        <color theme="1"/>
        <rFont val="Arial"/>
        <family val="2"/>
      </rPr>
      <t xml:space="preserve">
The organizational structure of the digital materials allows for intuitive navigation and meaningful interaction on a variety of devices. 
</t>
    </r>
  </si>
  <si>
    <t>Part 3: Technical Usability</t>
  </si>
  <si>
    <t>3.3: Digital Learning Design Elements</t>
  </si>
  <si>
    <t>Materials provide learning resources for teachers and/or students to collaborate with each other within either print or digital activities.
AND
Materials provide resources for parents, caregivers, and students to understand and utilize the materials while working at home and/or independently from the teacher.</t>
  </si>
  <si>
    <t>Materials provide learning resources for teachers and/or students to collaborate with each other within either print or digital activities.
OR
Materials provide resources for parents, caregivers, and students to understand and utilize the materials while working at home and/or independently from the teacher.</t>
  </si>
  <si>
    <t>Materials do not provide learning resources for teachers and/or students to collaborate with each other.
AND
Materials do not provide resources for parents, caregivers and students to utilize using the resources independently.</t>
  </si>
  <si>
    <r>
      <rPr>
        <b/>
        <sz val="11"/>
        <color theme="1"/>
        <rFont val="Arial"/>
        <family val="2"/>
      </rPr>
      <t>3.3.3 Media Integration</t>
    </r>
    <r>
      <rPr>
        <sz val="11"/>
        <color theme="1"/>
        <rFont val="Arial"/>
        <family val="2"/>
      </rPr>
      <t xml:space="preserve">
Digital and multimedia elements support, rather than distract from, intended learning outcomes and instructional content.</t>
    </r>
  </si>
  <si>
    <r>
      <rPr>
        <b/>
        <sz val="11"/>
        <color theme="1"/>
        <rFont val="Arial"/>
        <family val="2"/>
      </rPr>
      <t xml:space="preserve">3.3.4 Adaptability of Materials
</t>
    </r>
    <r>
      <rPr>
        <sz val="11"/>
        <color theme="1"/>
        <rFont val="Arial"/>
        <family val="2"/>
      </rPr>
      <t>Digital materials are designed to allow teachers the ability to adjust and adapt documents and other included resources to meet student needs.</t>
    </r>
  </si>
  <si>
    <t xml:space="preserve">Materials provide teacher guidance for adapting embedded resources to support student learning.
AND
Materials provide guidance for using embedded technology to enhance student learning
</t>
  </si>
  <si>
    <t xml:space="preserve">Materials provide teacher guidance for adapting embedded resources to support student learning.
OR
Materials provide guidance for using embedded technology to enhance student learning.
</t>
  </si>
  <si>
    <t xml:space="preserve">Materials do not provide teacher guidance for adapting embedded resources to support student learning.
AND
Materials do not provide guidance for using embedded technology to enhance student learning.
</t>
  </si>
  <si>
    <t>Final Comments for 3.2: Supports for Students</t>
  </si>
  <si>
    <t>Rating for 3.2: Supports for Students</t>
  </si>
  <si>
    <t>3.2: Supports for Students</t>
  </si>
  <si>
    <t>3.1: Supports for Teachers</t>
  </si>
  <si>
    <t>Final Comments for 3.1: Supports for Teachers</t>
  </si>
  <si>
    <t>Rating for 3.1: Supports for Teachers</t>
  </si>
  <si>
    <t>The materials include opportunities for teachers to effectively plan and utilize materials with integrity and to further develop their own understanding of the content.</t>
  </si>
  <si>
    <t>Materials do not provide teachers options to efficiently edit content to support differentiation within lessons, tasks, and other activities for students.
AND
Materials do not provide guidance on how to utilize resources to support student communication and integration with technology if an option.</t>
  </si>
  <si>
    <t>Materials provide teachers options to efficiently edit content to support differentiation within lessons, tasks, and other activities for students.
OR
Materials provide guidance on how to utilize resources to support student communication and integration with technology if an option.</t>
  </si>
  <si>
    <t>Materials provide teachers options to efficiently edit content to support differentiation within lessons, tasks, and other activities for students.
 AND
Materials provide guidance on how to utilize resources to support student communication and integration with technology if an option.</t>
  </si>
  <si>
    <t>2.1: Engagement &amp; Motivation</t>
  </si>
  <si>
    <t>Final Comments for 2.1: Engagement &amp; Motivation</t>
  </si>
  <si>
    <t>Rating for 2.1: Engagement &amp; Motivation</t>
  </si>
  <si>
    <t xml:space="preserve">Materials provide opportunities for teachers to use a variety of grouping strategies including whole group, small group, and individual instruction to support interaction among students.
AND
Materials provide guidance for the teacher on how and when to use specific grouping strategies to support collaborative learning. </t>
  </si>
  <si>
    <t>Score</t>
  </si>
  <si>
    <r>
      <rPr>
        <b/>
        <sz val="11"/>
        <color theme="1"/>
        <rFont val="Arial"/>
        <family val="2"/>
      </rPr>
      <t>4.2.4 Clarity &amp; Feedback</t>
    </r>
    <r>
      <rPr>
        <sz val="11"/>
        <color theme="1"/>
        <rFont val="Arial"/>
        <family val="2"/>
      </rPr>
      <t xml:space="preserve">
Performance assessments use clear scoring criteria and allow for multiple iterations of student thinking based on feedback.</t>
    </r>
  </si>
  <si>
    <t>2: Meets expectations</t>
  </si>
  <si>
    <t>1: Partially meets expectations</t>
  </si>
  <si>
    <t xml:space="preserve">0: Does not meet the expectations </t>
  </si>
  <si>
    <t>Yes</t>
  </si>
  <si>
    <t xml:space="preserve">Meets expectations </t>
  </si>
  <si>
    <t xml:space="preserve">Partially meets expectations </t>
  </si>
  <si>
    <t>Does not meet expectations</t>
  </si>
  <si>
    <t>Rating</t>
  </si>
  <si>
    <t>Meets Expectations (5-6 points)     Partially Meets Expectations (3-4 points)     Does Not Meet Expectations (0-2 points)
PROGRAMS THAT SCORE 0 ON A GIVEN METRIC WILL RECEIVE A CRITERION SCORE OF 0.</t>
  </si>
  <si>
    <t>Science (2024-2031)</t>
  </si>
  <si>
    <t>Part 1: Oregon Science Baseline Criteria</t>
  </si>
  <si>
    <t>Criterion 3.3 Digital Learning Design Elements*</t>
  </si>
  <si>
    <t>Criterion 1.1 Alignment to Three-Deminesional (3D) Learning</t>
  </si>
  <si>
    <t>Criterion 1.2 Science Phenomena &amp; Engineering Design-Based Engagement</t>
  </si>
  <si>
    <t>Criterion 1.3 Learning Progressions &amp; Coherent Storylines</t>
  </si>
  <si>
    <t xml:space="preserve">Materials reflect the 3D focus of the Oregon Science Standards to integrate the disciplinary core ideas (DCI), science and engineering practices (SEP), and crosscutting concepts (CCC) within and across grade-levels and/or grade-bands.
</t>
  </si>
  <si>
    <r>
      <rPr>
        <b/>
        <sz val="11"/>
        <color theme="1"/>
        <rFont val="Arial"/>
        <family val="2"/>
      </rPr>
      <t xml:space="preserve">1.1.1: 3D Integration 
</t>
    </r>
    <r>
      <rPr>
        <sz val="11"/>
        <color theme="1"/>
        <rFont val="Arial"/>
        <family val="2"/>
      </rPr>
      <t xml:space="preserve">Materials consistently and explicitly integrate all of the disciplinary core ideas, science and engineering practices, and crosscutting concepts that meet the full intent of grade-level and/or grade-band standards by the end of instruction
</t>
    </r>
  </si>
  <si>
    <t>Across the majority of the materials there are consistent opportunities for students to meet the full intent of grade-level and/or grade-band standards by the end of instruction.
AND
Learning progressions include all aspects of the three dimensions with consistent integration of the science and engineering practices, crosscutting concepts, and disciplinary core ideas.</t>
  </si>
  <si>
    <t xml:space="preserve">Materials present inconsistent opportunities for students to meet the full intent of grade-level and/or grade-band standards by the end of instruction.
OR
Learning progressions include the integration of the disciplinary core ideas and one of the following:
science and engineering practices
crosscutting concepts.
</t>
  </si>
  <si>
    <t>Materials do not include opportunities for students to meet the full intent of grade-level and/or grade-band standards by the end of instruction. 
AND
Learning progressions do not include the three dimensions with consistent integration of the science and engineering practices, crosscutting concepts, and disciplinary core ideas.</t>
  </si>
  <si>
    <r>
      <rPr>
        <b/>
        <sz val="11"/>
        <color theme="1"/>
        <rFont val="Arial"/>
        <family val="2"/>
      </rPr>
      <t xml:space="preserve">1.1.2 Nature of Science
</t>
    </r>
    <r>
      <rPr>
        <sz val="11"/>
        <color theme="1"/>
        <rFont val="Arial"/>
        <family val="2"/>
      </rPr>
      <t xml:space="preserve">Materials explicitly align with the nature of science and the intersection of those understandings with science and engineering practices, disciplinary core ideas, and crosscutting concepts (NGSS: Appendix H).
</t>
    </r>
  </si>
  <si>
    <t xml:space="preserve">Materials incorporate grade-band Connections to Nature of Science and Engineering within individual lessons or activities throughout the unit(s). Elements from all of the following categories are included:
-Nature of Science elements associated with SEPs
-Nature of Science elements associated with CCCs
</t>
  </si>
  <si>
    <t xml:space="preserve">Materials incorporate grade-band Connections to Nature of Science and Engineering within individual lessons or activities throughout the unit(s). Elements from one of the following categories are included:
-Nature of Science elements associated with SEPs
-Nature of Science elements associated with CCCs
</t>
  </si>
  <si>
    <t xml:space="preserve">Materials do not incorporate grade-band Connections to Nature of Science and Engineering within individual lessons or activities throughout the unit(s).
</t>
  </si>
  <si>
    <r>
      <rPr>
        <b/>
        <sz val="11"/>
        <color theme="1"/>
        <rFont val="Arial"/>
        <family val="2"/>
      </rPr>
      <t xml:space="preserve">1.1.3 Transdisciplinary Connections
</t>
    </r>
    <r>
      <rPr>
        <sz val="11"/>
        <color theme="1"/>
        <rFont val="Arial"/>
        <family val="2"/>
      </rPr>
      <t>Materials include meaningful connections across disciplines to create learning opportunities for greater depth and complexity to address relevant engineering, scientific, and societal challenges (i.e. STEM, mathematics, social science, language arts, health, career connected learning).</t>
    </r>
    <r>
      <rPr>
        <b/>
        <sz val="11"/>
        <color theme="1"/>
        <rFont val="Arial"/>
        <family val="2"/>
      </rPr>
      <t xml:space="preserve">
</t>
    </r>
    <r>
      <rPr>
        <sz val="11"/>
        <color theme="1"/>
        <rFont val="Arial"/>
        <family val="2"/>
      </rPr>
      <t xml:space="preserve">
</t>
    </r>
  </si>
  <si>
    <t xml:space="preserve">Materials consistently provide clear and specific learning that includes meaningful connections across disciplines (i.e. STEM, mathematics, social science, language arts, health, career connected learning).
AND
Materials provide opportunities that address relevant engineering, scientific, and societal challenges (e.g. climate change, emerging technologies, food security, clean water access, consumption and production).
</t>
  </si>
  <si>
    <t xml:space="preserve">Materials provide learning that includes connections across disciplines (i.e. STEM, mathematics, social science, language arts, health, career connected learning).
OR
Materials provide opportunities that address relevant engineering, scientific, and societal challenges (e.g. climate change, emerging technologies, food security, clean water access, consumption and production).
</t>
  </si>
  <si>
    <t>Materials do not provide learning opportunities that include connections across disciplines.
AND
Materials do not provide opportunities that address relevant engineering, scientific, and societal challenges (e.g. climate change, emerging technologies, food security, clean water access, consumption and production).</t>
  </si>
  <si>
    <t>1.1: Alignment to Three-Dimensional (3D) Learning</t>
  </si>
  <si>
    <t>Part 1: Oregon Science Baseline Criteria [K-HS]</t>
  </si>
  <si>
    <t>Rating for 1.1: Alignment to Three-Dimensional (3D) Learning</t>
  </si>
  <si>
    <t>Final Comments for 1.1: Alignment to Three-Dimensional (3D) Learning</t>
  </si>
  <si>
    <t xml:space="preserve">Materials center science phenomena and engineering design problems that drive student learning and engage students as directly as possible in authentic and relevant experiences.
</t>
  </si>
  <si>
    <t>1.2: Science Phenomena &amp; Engineering Design-Based Engagement</t>
  </si>
  <si>
    <t xml:space="preserve">Materials connect phenomena and/or problems to grade-level and/or grade-band learning goals across the three dimensions and to the appropriate disciplinary core ideas.
AND
Phenomena and/or problems create shared student experiences as entry points to learning.
</t>
  </si>
  <si>
    <t xml:space="preserve">Materials connect phenomena and/or problems to grade-level and/or grade-band learning goals across the three dimensions and to the appropriate disciplinary core ideas.
OR
Phenomena and/or problems create shared student experiences as entry points to learning.
</t>
  </si>
  <si>
    <t>Phenomena and/or problems do not connect to grade-level and/or grade-band learning goals and appropriate disciplinary core ideas 
AND
Phenomena and/or problems  do not create shared student experiences as entry points to learning.</t>
  </si>
  <si>
    <t xml:space="preserve">Materials provide students with opportunities to communicate their thinking through reflection and explanation.
OR
Materials provide students with opportunities to apply scientific understanding to make sense of phenomena and design solutions to problems.
</t>
  </si>
  <si>
    <t>Materials provide students with opportunities to communicate their thinking through reflection and explanation.
AND
Materials provide students with opportunities to apply scientific understanding to make sense of phenomena and design solutions to problems.</t>
  </si>
  <si>
    <t>Materials do not provide students with opportunities to communicate their thinking through reflection.
AND
Materials do not provide students with opportunities to apply scientific understanding to make sense of phenomena and design solutions to problems.</t>
  </si>
  <si>
    <t>Materials include meaningful contexts that connect to and build upon students’ prior knowledge, cultures, home and community experiences.
OR
Teacher materials include relevant and practical suggestions for connecting science learning to students’ lives and/or interests and to their communities.</t>
  </si>
  <si>
    <t xml:space="preserve">Materials include meaningful contexts that connect to and build upon students’ prior knowledge, cultures, home and community experiences.
AND
Teacher materials include relevant and practical suggestions for connecting science learning to students’ lives and/or interests and to their communities.
</t>
  </si>
  <si>
    <t>Materials do not include meaningful contexts that connect to and build upon students' prior knowledge, cultures, home and community experiences. 
AND
Teacher materials do not include relevant and practical suggestions for connecting science learning to students’ lives and/or interests and to their communities.</t>
  </si>
  <si>
    <t xml:space="preserve">Materials integrate conceptual understanding linked to empirical evidence and explanations that allow students’ understanding to deepen and become more complex over time across the three dimensions (NGSS: Appendix E, Appendix F, and Appendix G).
</t>
  </si>
  <si>
    <t>1.3: Learning Progressions &amp; Coherent Storylines</t>
  </si>
  <si>
    <r>
      <t xml:space="preserve">Materials explicitly identify coherent learning sequences that build toward students’ deeper understanding of the disciplinary core idea through the engagement of engineering practices and crosscutting concepts </t>
    </r>
    <r>
      <rPr>
        <u/>
        <sz val="11"/>
        <color theme="1"/>
        <rFont val="Calibri"/>
        <family val="2"/>
        <scheme val="minor"/>
      </rPr>
      <t>within each of the following</t>
    </r>
    <r>
      <rPr>
        <sz val="11"/>
        <color theme="1"/>
        <rFont val="Calibri"/>
        <family val="2"/>
        <scheme val="minor"/>
      </rPr>
      <t xml:space="preserve">:
-Lesson and/or unit
-Grade-level and/or high school course
-Across grade-levels, grade-bands, and/or high school course(s)
</t>
    </r>
  </si>
  <si>
    <r>
      <t xml:space="preserve">Materials explicitly identify coherent learning sequences that build toward students’ deeper understanding of the disciplinary core idea through the engagement of engineering practices and crosscutting concepts </t>
    </r>
    <r>
      <rPr>
        <u/>
        <sz val="11"/>
        <color theme="1"/>
        <rFont val="Calibri"/>
        <family val="2"/>
        <scheme val="minor"/>
      </rPr>
      <t>within one of the following</t>
    </r>
    <r>
      <rPr>
        <sz val="11"/>
        <color theme="1"/>
        <rFont val="Calibri"/>
        <family val="2"/>
        <scheme val="minor"/>
      </rPr>
      <t xml:space="preserve">:
-Lesson and/or unit
-Grade-level and/or high school course
-Across grade-levels, grade-bands, and/or high school course(s)
</t>
    </r>
  </si>
  <si>
    <r>
      <t xml:space="preserve">Materials </t>
    </r>
    <r>
      <rPr>
        <u/>
        <sz val="11"/>
        <color theme="1"/>
        <rFont val="Calibri"/>
        <family val="2"/>
        <scheme val="minor"/>
      </rPr>
      <t>do not</t>
    </r>
    <r>
      <rPr>
        <sz val="11"/>
        <color theme="1"/>
        <rFont val="Calibri"/>
        <family val="2"/>
        <scheme val="minor"/>
      </rPr>
      <t xml:space="preserve"> explicitly identify coherent learning sequences that build toward students’ deeper understanding of the disciplinary core idea through the engagement of engineering practices and crosscutting concepts.</t>
    </r>
  </si>
  <si>
    <r>
      <t xml:space="preserve">Materials provide opportunities for students to increase the sophistication of their thinking and apply their knowledge related to unfamiliar contexts and phenomena within the disciplinary core ideas, science and engineering practices, and the crosscutting concepts over time </t>
    </r>
    <r>
      <rPr>
        <u/>
        <sz val="11"/>
        <color theme="1"/>
        <rFont val="Calibri"/>
        <family val="2"/>
        <scheme val="minor"/>
      </rPr>
      <t>within each of the following:</t>
    </r>
    <r>
      <rPr>
        <sz val="11"/>
        <color theme="1"/>
        <rFont val="Calibri"/>
        <family val="2"/>
        <scheme val="minor"/>
      </rPr>
      <t xml:space="preserve">
-Lesson and/or unit
-Grade-level and/or high school course
-Across grade-levels, grade-bands, and/or high school course(s)</t>
    </r>
  </si>
  <si>
    <r>
      <t xml:space="preserve">Materials </t>
    </r>
    <r>
      <rPr>
        <u/>
        <sz val="11"/>
        <color theme="1"/>
        <rFont val="Calibri"/>
        <family val="2"/>
        <scheme val="minor"/>
      </rPr>
      <t>do not</t>
    </r>
    <r>
      <rPr>
        <sz val="11"/>
        <color theme="1"/>
        <rFont val="Calibri"/>
        <family val="2"/>
        <scheme val="minor"/>
      </rPr>
      <t xml:space="preserve"> provide students opportunities to increase the sophistication of their thinking or apply their knowledge related to unfamiliar contexts and phenomena within the disciplinary core ideas, science and engineering practices, and the crosscutting concepts over time.</t>
    </r>
  </si>
  <si>
    <t>Teacher materials provide guidance for structuring student choice in a way that promotes agency while also aligning with the goals for science learning.
OR
Materials provide opportunities and rationales for students to make choices in topics that center students’ lived experiences as they relate to the phenomenon and/or problem.</t>
  </si>
  <si>
    <t>Teacher materials provide guidance for structuring student choice in a way that promotes agency while also aligning with the goals for science learning.
AND
Materials provide opportunities and rationales for students to make choices in topics that center students’ lived experiences as they relate to the phenomenon and/or problem.</t>
  </si>
  <si>
    <r>
      <t xml:space="preserve">Teacher materials </t>
    </r>
    <r>
      <rPr>
        <u/>
        <sz val="11"/>
        <color theme="1"/>
        <rFont val="Calibri"/>
        <family val="2"/>
        <scheme val="minor"/>
      </rPr>
      <t>do not</t>
    </r>
    <r>
      <rPr>
        <sz val="11"/>
        <color theme="1"/>
        <rFont val="Calibri"/>
        <family val="2"/>
        <scheme val="minor"/>
      </rPr>
      <t xml:space="preserve"> provide guidance for structuring student choice in a way that promotes agency while also aligning with the goals for science learning.
AND
Materials </t>
    </r>
    <r>
      <rPr>
        <u/>
        <sz val="11"/>
        <color theme="1"/>
        <rFont val="Calibri"/>
        <family val="2"/>
        <scheme val="minor"/>
      </rPr>
      <t>do not</t>
    </r>
    <r>
      <rPr>
        <sz val="11"/>
        <color theme="1"/>
        <rFont val="Calibri"/>
        <family val="2"/>
        <scheme val="minor"/>
      </rPr>
      <t xml:space="preserve"> provide opportunities and rationales for students to make choices in topics that center students’ lived experiences as they relate to the phenomenon and/or problem.</t>
    </r>
  </si>
  <si>
    <t>Rating for 1.2: Science Phenomena &amp; Engineering Design-Based Engagement</t>
  </si>
  <si>
    <t>Final Comments for 1.2: Science Phenomena &amp; Engineering Design-Based Engagement</t>
  </si>
  <si>
    <t>Rating for 1.3: Learning Progressions &amp; Coherent Storylines</t>
  </si>
  <si>
    <t>Final Comments for 1.3: Learning Progressions &amp; Coherent Storylines</t>
  </si>
  <si>
    <t>Materials include opportunities to share science learning in ways that reflect a variety of student interests, identities, cultures, and their communities.  
AND
Materials offer opportunities for students to bring their own experiences, goals, and interests into the work they do.</t>
  </si>
  <si>
    <t>Materials include opportunities to share science learning in ways that reflect a variety of student interests, identities, cultures, and their communities.  
OR
Materials offer opportunities for students to bring their own experiences, goals, and interests into the work they do.</t>
  </si>
  <si>
    <r>
      <t xml:space="preserve">Materials </t>
    </r>
    <r>
      <rPr>
        <u/>
        <sz val="11"/>
        <color theme="1"/>
        <rFont val="Calibri"/>
        <family val="2"/>
        <scheme val="minor"/>
      </rPr>
      <t>do not</t>
    </r>
    <r>
      <rPr>
        <sz val="11"/>
        <color theme="1"/>
        <rFont val="Calibri"/>
        <family val="2"/>
        <scheme val="minor"/>
      </rPr>
      <t xml:space="preserve"> provide opportunities to share science learning in ways that reflect a variety of student interests, identities, cultures, and their communities. 
AND
Materials </t>
    </r>
    <r>
      <rPr>
        <u/>
        <sz val="11"/>
        <color theme="1"/>
        <rFont val="Calibri"/>
        <family val="2"/>
        <scheme val="minor"/>
      </rPr>
      <t>do not</t>
    </r>
    <r>
      <rPr>
        <sz val="11"/>
        <color theme="1"/>
        <rFont val="Calibri"/>
        <family val="2"/>
        <scheme val="minor"/>
      </rPr>
      <t xml:space="preserve"> include opportunities for students to bring their own experiences, goals, and interests into the work they do.</t>
    </r>
  </si>
  <si>
    <t xml:space="preserve">Materials provide opportunities for teachers to use a variety of grouping strategies including whole group, small group, and individual instruction to support interaction among students.
OR
Materials provide guidance for the teacher on how and when to use specific grouping strategies to support collaborative learning. </t>
  </si>
  <si>
    <t>Part 2: Equitable Student Engagement and Cultural Pedagogy Criteria [K-HS]</t>
  </si>
  <si>
    <t xml:space="preserve">Materials give opportunities for student-driven learning, and rigor is maintained across all options. Materials should focus on relevant topics, authentic contexts, and experiences, and give students the opportunity to make connections with their goals, interests, and values.
</t>
  </si>
  <si>
    <r>
      <rPr>
        <b/>
        <sz val="11"/>
        <color theme="1"/>
        <rFont val="Arial"/>
        <family val="2"/>
      </rPr>
      <t xml:space="preserve">1.2.1: Conceptual Understanding
</t>
    </r>
    <r>
      <rPr>
        <sz val="11"/>
        <color theme="1"/>
        <rFont val="Arial"/>
        <family val="2"/>
      </rPr>
      <t xml:space="preserve">Phenomena and/or problems:
-target learning goals across the three dimensions;
-connect to grade-level and/or grade-band disciplinary core ideas;
-create shared student experiences as entry points to learning.
</t>
    </r>
  </si>
  <si>
    <r>
      <rPr>
        <b/>
        <sz val="11"/>
        <color theme="1"/>
        <rFont val="Arial"/>
        <family val="2"/>
      </rPr>
      <t xml:space="preserve">1.2.2 Sense-making/Problem Solving
</t>
    </r>
    <r>
      <rPr>
        <sz val="11"/>
        <color theme="1"/>
        <rFont val="Arial"/>
        <family val="2"/>
      </rPr>
      <t>Materials center opportunities for students to:
-communicate their thinking through reflection and explanation;
-apply scientific understandings to make sense of phenomena and design solutions to problems.</t>
    </r>
    <r>
      <rPr>
        <b/>
        <sz val="11"/>
        <color theme="1"/>
        <rFont val="Arial"/>
        <family val="2"/>
      </rPr>
      <t xml:space="preserve">
</t>
    </r>
    <r>
      <rPr>
        <sz val="11"/>
        <color theme="1"/>
        <rFont val="Arial"/>
        <family val="2"/>
      </rPr>
      <t xml:space="preserve">
</t>
    </r>
  </si>
  <si>
    <r>
      <rPr>
        <b/>
        <sz val="11"/>
        <color theme="1"/>
        <rFont val="Arial"/>
        <family val="2"/>
      </rPr>
      <t xml:space="preserve">1.2.3  Authentic Application 
</t>
    </r>
    <r>
      <rPr>
        <sz val="11"/>
        <color theme="1"/>
        <rFont val="Arial"/>
        <family val="2"/>
      </rPr>
      <t>Materials include meaningful contexts for students to practice key skills and build important concepts by:
-making connections to their daily lives, including to their homes, neighborhoods, and communities;
-build upon students’ cultural funds of knowledge.</t>
    </r>
    <r>
      <rPr>
        <b/>
        <sz val="11"/>
        <color theme="1"/>
        <rFont val="Arial"/>
        <family val="2"/>
      </rPr>
      <t xml:space="preserve">
</t>
    </r>
  </si>
  <si>
    <r>
      <rPr>
        <b/>
        <sz val="11"/>
        <color theme="1"/>
        <rFont val="Arial"/>
        <family val="2"/>
      </rPr>
      <t xml:space="preserve">1.3.1: Coherent Storylines
</t>
    </r>
    <r>
      <rPr>
        <sz val="11"/>
        <color theme="1"/>
        <rFont val="Arial"/>
        <family val="2"/>
      </rPr>
      <t>Materials explicitly identify:
how grade-appropriate 3D learning builds within a lesson or unit;
how learning builds across grade-levels, grade-bands, and/or within a high school course(s).</t>
    </r>
    <r>
      <rPr>
        <b/>
        <sz val="11"/>
        <color theme="1"/>
        <rFont val="Arial"/>
        <family val="2"/>
      </rPr>
      <t xml:space="preserve">
</t>
    </r>
    <r>
      <rPr>
        <sz val="11"/>
        <color theme="1"/>
        <rFont val="Arial"/>
        <family val="2"/>
      </rPr>
      <t xml:space="preserve">
</t>
    </r>
  </si>
  <si>
    <r>
      <rPr>
        <b/>
        <sz val="11"/>
        <color theme="1"/>
        <rFont val="Arial"/>
        <family val="2"/>
      </rPr>
      <t xml:space="preserve">1.3.2  Developmental Progression
</t>
    </r>
    <r>
      <rPr>
        <sz val="11"/>
        <color theme="1"/>
        <rFont val="Arial"/>
        <family val="2"/>
      </rPr>
      <t>Materials include multiple opportunities for students to build and apply knowledge and skills over time (i.e. lessons, units, grade-level and/or grade-bands) through the integration of disciplinary core ideas, science and engineering practices, and the crosscutting concepts (NGSS: Appendix E, Appendix F, and Appendix G).</t>
    </r>
  </si>
  <si>
    <r>
      <rPr>
        <b/>
        <sz val="11"/>
        <color theme="1"/>
        <rFont val="Arial"/>
        <family val="2"/>
      </rPr>
      <t xml:space="preserve">1.3.3  Student Agency
</t>
    </r>
    <r>
      <rPr>
        <sz val="11"/>
        <color theme="1"/>
        <rFont val="Arial"/>
        <family val="2"/>
      </rPr>
      <t xml:space="preserve">Materials include opportunities for student-driven learning sequences through questions and discourse that center students' lived experiences as they relate to the phenomenon and/or problem.
</t>
    </r>
    <r>
      <rPr>
        <b/>
        <sz val="11"/>
        <color theme="1"/>
        <rFont val="Arial"/>
        <family val="2"/>
      </rPr>
      <t xml:space="preserve">
</t>
    </r>
  </si>
  <si>
    <r>
      <rPr>
        <b/>
        <sz val="11"/>
        <color theme="1"/>
        <rFont val="Arial"/>
        <family val="2"/>
      </rPr>
      <t xml:space="preserve">2.1.1: Relevance
</t>
    </r>
    <r>
      <rPr>
        <sz val="11"/>
        <color theme="1"/>
        <rFont val="Arial"/>
        <family val="2"/>
      </rPr>
      <t>Materials include relevant topics of student interest and strategic access to authentic contexts and tools that give students the freedom to make connections to their experiences, goals, and interests. Additionally, materials support the value of science as a sensible, useful, and worthwhile subject.</t>
    </r>
    <r>
      <rPr>
        <b/>
        <sz val="11"/>
        <color theme="1"/>
        <rFont val="Arial"/>
        <family val="2"/>
      </rPr>
      <t xml:space="preserve">
</t>
    </r>
    <r>
      <rPr>
        <sz val="11"/>
        <color theme="1"/>
        <rFont val="Arial"/>
        <family val="2"/>
      </rPr>
      <t xml:space="preserve">
</t>
    </r>
  </si>
  <si>
    <r>
      <rPr>
        <b/>
        <sz val="11"/>
        <color theme="1"/>
        <rFont val="Arial"/>
        <family val="2"/>
      </rPr>
      <t xml:space="preserve">2.1.2  Collaborative Learning 
</t>
    </r>
    <r>
      <rPr>
        <sz val="11"/>
        <color theme="1"/>
        <rFont val="Arial"/>
        <family val="2"/>
      </rPr>
      <t>Materials include tasks that provide students opportunities to engage in the process of learning collaboratively, as well as, opportunities to express their learning individually.</t>
    </r>
  </si>
  <si>
    <r>
      <t xml:space="preserve">Materials </t>
    </r>
    <r>
      <rPr>
        <u/>
        <sz val="11"/>
        <color theme="1"/>
        <rFont val="Calibri"/>
        <family val="2"/>
        <scheme val="minor"/>
      </rPr>
      <t>do not</t>
    </r>
    <r>
      <rPr>
        <sz val="11"/>
        <color theme="1"/>
        <rFont val="Calibri"/>
        <family val="2"/>
        <scheme val="minor"/>
      </rPr>
      <t xml:space="preserve"> provide opportunities for teachers to use a variety of grouping strategies including whole group, small group, and/or individual instruction to support interaction among students.
AND
Materials </t>
    </r>
    <r>
      <rPr>
        <u/>
        <sz val="11"/>
        <color theme="1"/>
        <rFont val="Calibri"/>
        <family val="2"/>
        <scheme val="minor"/>
      </rPr>
      <t xml:space="preserve">do not </t>
    </r>
    <r>
      <rPr>
        <sz val="11"/>
        <color theme="1"/>
        <rFont val="Calibri"/>
        <family val="2"/>
        <scheme val="minor"/>
      </rPr>
      <t xml:space="preserve">provide  guidance for the teacher on how and when to use specific grouping strategies to support collaborative learning. </t>
    </r>
  </si>
  <si>
    <r>
      <rPr>
        <b/>
        <sz val="11"/>
        <color theme="1"/>
        <rFont val="Arial"/>
        <family val="2"/>
      </rPr>
      <t xml:space="preserve">2.1.3  Individual Student Adaptability
</t>
    </r>
    <r>
      <rPr>
        <sz val="11"/>
        <color theme="1"/>
        <rFont val="Arial"/>
        <family val="2"/>
      </rPr>
      <t xml:space="preserve">Materials include instructional strategies for supporting unfinished learning from prior grade levels and extensions for students who are ready to deepen their understanding of grade-level content
</t>
    </r>
    <r>
      <rPr>
        <b/>
        <sz val="11"/>
        <color theme="1"/>
        <rFont val="Arial"/>
        <family val="2"/>
      </rPr>
      <t xml:space="preserve">
</t>
    </r>
  </si>
  <si>
    <t xml:space="preserve">Materials include instructional strategies for supporting unfinished learning from prior grade-levels, including scaffolding strategies to support students as they work toward independence.
AND
Materials include extensions for students who are ready to deepen their understanding of grade-level content. </t>
  </si>
  <si>
    <t xml:space="preserve">Materials include instructional strategies for supporting unfinished learning from prior grade-levels, including scaffolding strategies to support students as they work toward independence.
OR
Materials include extensions for students who are ready to deepen their understanding of grade-level content. </t>
  </si>
  <si>
    <t xml:space="preserve">Materials do not include instructional strategies for supporting unfinished learning from prior grade-levels, including scaffolding strategies to support students as they work toward independence.
AND
Materials do not include extensions for students who are ready to deepen their understanding of grade-level content. </t>
  </si>
  <si>
    <t xml:space="preserve">2.2: Culturally Responsive Instructional Support </t>
  </si>
  <si>
    <t xml:space="preserve">Culturally responsive instruction refers to the explicit recognition and incorporation of students’ cultural knowledge, experience, and ways of being and knowing in science teaching, learning, and assessment.
</t>
  </si>
  <si>
    <r>
      <rPr>
        <b/>
        <sz val="11"/>
        <color theme="1"/>
        <rFont val="Arial"/>
        <family val="2"/>
      </rPr>
      <t xml:space="preserve">2.2.1: Asset-based Perspective
</t>
    </r>
    <r>
      <rPr>
        <sz val="11"/>
        <color theme="1"/>
        <rFont val="Arial"/>
        <family val="2"/>
      </rPr>
      <t>Materials support educators to identify, value, and maintain a high commitment to students’ experiences from their homes and communities that are leveraged as resources for science teaching and learning.</t>
    </r>
    <r>
      <rPr>
        <b/>
        <sz val="11"/>
        <color theme="1"/>
        <rFont val="Arial"/>
        <family val="2"/>
      </rPr>
      <t xml:space="preserve">
</t>
    </r>
    <r>
      <rPr>
        <sz val="11"/>
        <color theme="1"/>
        <rFont val="Arial"/>
        <family val="2"/>
      </rPr>
      <t xml:space="preserve">
</t>
    </r>
  </si>
  <si>
    <r>
      <rPr>
        <b/>
        <sz val="11"/>
        <color theme="1"/>
        <rFont val="Arial"/>
        <family val="2"/>
      </rPr>
      <t xml:space="preserve">2.2.2  Frames of Reference
</t>
    </r>
    <r>
      <rPr>
        <sz val="11"/>
        <color theme="1"/>
        <rFont val="Arial"/>
        <family val="2"/>
      </rPr>
      <t>Materials utilize multiple frames of reference for developing and demonstrating science competence that correspond to a variety of cultural perspectives and experiences.</t>
    </r>
    <r>
      <rPr>
        <b/>
        <sz val="11"/>
        <color theme="1"/>
        <rFont val="Arial"/>
        <family val="2"/>
      </rPr>
      <t xml:space="preserve">
</t>
    </r>
  </si>
  <si>
    <r>
      <rPr>
        <b/>
        <sz val="11"/>
        <color theme="1"/>
        <rFont val="Arial"/>
        <family val="2"/>
      </rPr>
      <t xml:space="preserve">2.2.3 Inclusive Cultural Views
</t>
    </r>
    <r>
      <rPr>
        <sz val="11"/>
        <color theme="1"/>
        <rFont val="Arial"/>
        <family val="2"/>
      </rPr>
      <t>Materials include pathways to science competence that leverage cultural perspectives that affirm student identities and reflect knowledge of students' background experiences and social realities.</t>
    </r>
    <r>
      <rPr>
        <b/>
        <sz val="11"/>
        <color theme="1"/>
        <rFont val="Arial"/>
        <family val="2"/>
      </rPr>
      <t xml:space="preserve">
</t>
    </r>
    <r>
      <rPr>
        <sz val="11"/>
        <color theme="1"/>
        <rFont val="Arial"/>
        <family val="2"/>
      </rPr>
      <t xml:space="preserve">
</t>
    </r>
    <r>
      <rPr>
        <b/>
        <sz val="11"/>
        <color theme="1"/>
        <rFont val="Arial"/>
        <family val="2"/>
      </rPr>
      <t xml:space="preserve">
</t>
    </r>
  </si>
  <si>
    <t>The materials include texts, images, and assignments that recognize and leverage contributions from non-dominant cultures that allow students to connect their everyday experiences to science lessons.
AND
The teachers’ materials provide guidance on at least two of the following:
-Ways to supplement or modify materials to enhance culturally responsive pedagogy
-Ways to engage students and educators in culturally sensitive experiential learning
-Ways to leverage students’ experiences from their home and community to science teaching and learning.</t>
  </si>
  <si>
    <t>The materials include texts, images, and assignments that recognize and leverage contributions from non-dominant cultures that allow students to connect their everyday experiences to science lessons.
OR
The teachers’ materials provide guidance on at least two of the following:
-Ways to supplement or modify materials to enhance culturally responsive pedagogy
-Ways to engage students and educators in culturally sensitive experiential learning
-Ways to leverage students’ experiences from their home and community to science teaching and learning.</t>
  </si>
  <si>
    <t>The materials do not acknowledge the expertise of diverse communities or the everyday users of science.
AND
There is no guidance about connecting the curriculum to students’ lives.</t>
  </si>
  <si>
    <t xml:space="preserve">Materials use asset-based language and do not include harmful biases, stereotypes, or positioning of marginalized communities (BIPOC, women, LGBTQ2SI+, and other historically underserved groups). 
AND
Materials provide opportunities to challenge dominant ways of knowing in all of the following:
-Uses critical perspectives to understand science within a social context 
-Presents examples of scientific thought and reasoning from both Western and non-Western cultures
-Includes a variety of options to demonstrate scientific thinking through cultural perspectives, and/or student experiences.
</t>
  </si>
  <si>
    <t xml:space="preserve">Materials use asset-based language and do not include harmful biases, stereotypes, or positioning of marginalized communities (BIPOC, women, LGBTQ2SI+, and other historically underserved groups). 
OR
Materials provide opportunities to challenge dominant ways of knowing in all of the following:
-Uses critical perspectives to understand science within a social context 
-Presents examples of scientific thought and reasoning from both Western and non-Western cultures
-Includes a variety of options to demonstrate scientific thinking through cultural perspectives, and/or student experiences.
</t>
  </si>
  <si>
    <r>
      <t xml:space="preserve">Materials use </t>
    </r>
    <r>
      <rPr>
        <u/>
        <sz val="11"/>
        <color theme="1"/>
        <rFont val="Calibri"/>
        <family val="2"/>
        <scheme val="minor"/>
      </rPr>
      <t>deficit-based</t>
    </r>
    <r>
      <rPr>
        <sz val="11"/>
        <color theme="1"/>
        <rFont val="Calibri"/>
        <family val="2"/>
        <scheme val="minor"/>
      </rPr>
      <t xml:space="preserve"> language and/or include harmful biases, stereotypes, or positioning of marginalized communities (BIPOC, women, LGBTQ2SI+, and other historically underserved groups). 
AND
Materials </t>
    </r>
    <r>
      <rPr>
        <u/>
        <sz val="11"/>
        <color theme="1"/>
        <rFont val="Calibri"/>
        <family val="2"/>
        <scheme val="minor"/>
      </rPr>
      <t>do not</t>
    </r>
    <r>
      <rPr>
        <sz val="11"/>
        <color theme="1"/>
        <rFont val="Calibri"/>
        <family val="2"/>
        <scheme val="minor"/>
      </rPr>
      <t xml:space="preserve"> provide opportunities to challenge dominant ways of knowing in all of the following:
Uses critical perspectives to understand science within a social context 
Presents examples of scientific thought and reasoning from both Western and non-Western cultures
Includes a variety of options to demonstrate scientific thinking through cultural perspectives, and/or student experiences.
</t>
    </r>
  </si>
  <si>
    <t xml:space="preserve">Materials include instructional strategies to engage diverse learners using culturally responsive practices. 
AND
Materials include resources for teachers to include knowledge of students' background experiences and social realities into instruction
</t>
  </si>
  <si>
    <t xml:space="preserve">Materials include instructional strategies to engage diverse learners using culturally responsive practices. 
OR
Materials include resources for teachers to include knowledge of students' background experiences and social realities into instruction
</t>
  </si>
  <si>
    <r>
      <t xml:space="preserve">Materials </t>
    </r>
    <r>
      <rPr>
        <u/>
        <sz val="11"/>
        <color theme="1"/>
        <rFont val="Calibri"/>
        <family val="2"/>
        <scheme val="minor"/>
      </rPr>
      <t xml:space="preserve">do not </t>
    </r>
    <r>
      <rPr>
        <sz val="11"/>
        <color theme="1"/>
        <rFont val="Calibri"/>
        <family val="2"/>
        <scheme val="minor"/>
      </rPr>
      <t xml:space="preserve">include instructional strategies to engage diverse learners using culturally responsive instructional practices. 
AND
Materials </t>
    </r>
    <r>
      <rPr>
        <u/>
        <sz val="11"/>
        <color theme="1"/>
        <rFont val="Calibri"/>
        <family val="2"/>
        <scheme val="minor"/>
      </rPr>
      <t>do not</t>
    </r>
    <r>
      <rPr>
        <sz val="11"/>
        <color theme="1"/>
        <rFont val="Calibri"/>
        <family val="2"/>
        <scheme val="minor"/>
      </rPr>
      <t xml:space="preserve"> include resources for teachers to include knowledge of students' background experiences and social realities into instruction.</t>
    </r>
  </si>
  <si>
    <t xml:space="preserve">Rating for 2.2: Culturally Responsive Instructional Support </t>
  </si>
  <si>
    <t xml:space="preserve">Final Comments for 2.2: Culturally Responsive Instructional Support </t>
  </si>
  <si>
    <r>
      <rPr>
        <b/>
        <sz val="11"/>
        <color theme="1"/>
        <rFont val="Arial"/>
        <family val="2"/>
      </rPr>
      <t>3.1.1 Supporting Guidance</t>
    </r>
    <r>
      <rPr>
        <sz val="11"/>
        <color theme="1"/>
        <rFont val="Arial"/>
        <family val="2"/>
      </rPr>
      <t xml:space="preserve">
Materials provide teacher guidance with useful annotations and suggestions for how to utilize the student materials, visual models, and ancillary materials, with specific attention to engaging students to guide their scientific development.</t>
    </r>
  </si>
  <si>
    <t xml:space="preserve">Materials provide course or grade-level and unit-level supporting guidance that assist teachers in presenting the student and ancillary materials as intended.
AND
Materials provide supporting guidance within lessons, such as annotations or suggestions, that provide additional information within the context of the specific lesson objectives.
</t>
  </si>
  <si>
    <t xml:space="preserve">Materials provide course or grade-level and unit-level supporting guidance that assist teachers in presenting the student and ancillary materials as intended.
OR
Materials provide supporting guidance within lessons, such as annotations or suggestions, that provide additional information within the context of the specific lesson objectives.
</t>
  </si>
  <si>
    <t>Materials do not provide course or grade-level and unit-level supporting guidance that assist teachers in presenting the student and ancillary materials as intended.
AND
Materials do not provide supporting guidance within lessons, such as annotations or suggestions, that provide additional information within the context of the specific lesson objectives.</t>
  </si>
  <si>
    <r>
      <rPr>
        <b/>
        <sz val="11"/>
        <color theme="1"/>
        <rFont val="Arial"/>
        <family val="2"/>
      </rPr>
      <t>3.1.2 Science Knowledge for Teaching</t>
    </r>
    <r>
      <rPr>
        <sz val="11"/>
        <color theme="1"/>
        <rFont val="Arial"/>
        <family val="2"/>
      </rPr>
      <t xml:space="preserve">
Materials contain adult-level explanations and examples of relevant science concepts so that teachers can improve their own knowledge of the subject.
</t>
    </r>
  </si>
  <si>
    <r>
      <t xml:space="preserve">Materials contain adult-level explanations and examples of science concepts </t>
    </r>
    <r>
      <rPr>
        <b/>
        <sz val="11"/>
        <color theme="1"/>
        <rFont val="Calibri"/>
        <family val="2"/>
        <scheme val="minor"/>
      </rPr>
      <t>within</t>
    </r>
    <r>
      <rPr>
        <sz val="11"/>
        <color theme="1"/>
        <rFont val="Calibri"/>
        <family val="2"/>
        <scheme val="minor"/>
      </rPr>
      <t xml:space="preserve"> a given course so that teachers can improve their own knowledge of the subject.
AND
Materials contain adult-level explanations and examples of science concepts </t>
    </r>
    <r>
      <rPr>
        <b/>
        <sz val="11"/>
        <color theme="1"/>
        <rFont val="Calibri"/>
        <family val="2"/>
        <scheme val="minor"/>
      </rPr>
      <t>beyond</t>
    </r>
    <r>
      <rPr>
        <sz val="11"/>
        <color theme="1"/>
        <rFont val="Calibri"/>
        <family val="2"/>
        <scheme val="minor"/>
      </rPr>
      <t xml:space="preserve"> a given course so that teachers can improve their own knowledge of the subject.</t>
    </r>
  </si>
  <si>
    <r>
      <t xml:space="preserve">Materials contain adult-level explanations and examples of science concepts </t>
    </r>
    <r>
      <rPr>
        <b/>
        <sz val="11"/>
        <color theme="1"/>
        <rFont val="Calibri"/>
        <family val="2"/>
        <scheme val="minor"/>
      </rPr>
      <t>within</t>
    </r>
    <r>
      <rPr>
        <sz val="11"/>
        <color theme="1"/>
        <rFont val="Calibri"/>
        <family val="2"/>
        <scheme val="minor"/>
      </rPr>
      <t xml:space="preserve"> a given course so that teachers can improve their own knowledge of the subject.
OR
Materials contain adult-level explanations and examples of science concepts </t>
    </r>
    <r>
      <rPr>
        <b/>
        <sz val="11"/>
        <color theme="1"/>
        <rFont val="Calibri"/>
        <family val="2"/>
        <scheme val="minor"/>
      </rPr>
      <t>beyond</t>
    </r>
    <r>
      <rPr>
        <sz val="11"/>
        <color theme="1"/>
        <rFont val="Calibri"/>
        <family val="2"/>
        <scheme val="minor"/>
      </rPr>
      <t xml:space="preserve"> a given course so that teachers can improve their own knowledge of the subject.</t>
    </r>
  </si>
  <si>
    <r>
      <t xml:space="preserve">Materials do not contain adult-level explanations and examples of science concepts </t>
    </r>
    <r>
      <rPr>
        <b/>
        <sz val="11"/>
        <color theme="1"/>
        <rFont val="Calibri"/>
        <family val="2"/>
        <scheme val="minor"/>
      </rPr>
      <t>within</t>
    </r>
    <r>
      <rPr>
        <sz val="11"/>
        <color theme="1"/>
        <rFont val="Calibri"/>
        <family val="2"/>
        <scheme val="minor"/>
      </rPr>
      <t xml:space="preserve"> a given course so that teachers can improve their own knowledge of the subject.
AND
Materials do not contain adult-level explanations and examples of science concepts </t>
    </r>
    <r>
      <rPr>
        <b/>
        <sz val="11"/>
        <color theme="1"/>
        <rFont val="Calibri"/>
        <family val="2"/>
        <scheme val="minor"/>
      </rPr>
      <t>beyond</t>
    </r>
    <r>
      <rPr>
        <sz val="11"/>
        <color theme="1"/>
        <rFont val="Calibri"/>
        <family val="2"/>
        <scheme val="minor"/>
      </rPr>
      <t xml:space="preserve"> a given course so that teachers can improve their own knowledge of the subject.</t>
    </r>
  </si>
  <si>
    <r>
      <rPr>
        <b/>
        <sz val="11"/>
        <color theme="1"/>
        <rFont val="Arial"/>
        <family val="2"/>
      </rPr>
      <t xml:space="preserve">3.1.3 Home Connection </t>
    </r>
    <r>
      <rPr>
        <sz val="11"/>
        <color theme="1"/>
        <rFont val="Arial"/>
        <family val="2"/>
      </rPr>
      <t xml:space="preserve">
Materials provide strategies to inform all partners–including students, parents, or caregivers–about the program and suggestions for how they can help support student progress and achievement.</t>
    </r>
  </si>
  <si>
    <t>Materials contain strategies for informing students, parents, and caregivers about the science presented in a given course.
AND
Materials contain suggestions for how parents and caregivers can help support student progress and achievement.</t>
  </si>
  <si>
    <t>Materials contain strategies for informing students, parents, and caregivers about the science presented in a given course.
OR
Materials contain suggestions for how parents and caregivers can help support student progress and achievement.</t>
  </si>
  <si>
    <t>Materials do not contain strategies for informing students, parents, or caregivers about the science presented in a given course.
AND
Materials do not contain suggestions for how parents and caregivers can help support student progress and achievement.</t>
  </si>
  <si>
    <r>
      <rPr>
        <b/>
        <sz val="11"/>
        <color theme="1"/>
        <rFont val="Arial"/>
        <family val="2"/>
      </rPr>
      <t xml:space="preserve">3.1.4 Content Editability </t>
    </r>
    <r>
      <rPr>
        <sz val="11"/>
        <color theme="1"/>
        <rFont val="Arial"/>
        <family val="2"/>
      </rPr>
      <t xml:space="preserve">
Materials are designed to allow a teacher to differentiate content and varied modes of communication within lessons, tasks, or other activities for students.</t>
    </r>
  </si>
  <si>
    <t>Materials have explicit teacher support with suggestions (routines, strategies, etc.) for how they can meet the needs of individual learners. Support materials include live updates (data sources, current events, etc.).</t>
  </si>
  <si>
    <r>
      <rPr>
        <b/>
        <sz val="11"/>
        <color theme="1"/>
        <rFont val="Arial"/>
        <family val="2"/>
      </rPr>
      <t>3.2.1 Strategies for Special Populations</t>
    </r>
    <r>
      <rPr>
        <sz val="11"/>
        <color theme="1"/>
        <rFont val="Arial"/>
        <family val="2"/>
      </rPr>
      <t xml:space="preserve"> 
Materials provide scaffolds to support students from special populations in their regular and active participation in scientific learning (i.e. students who are multilingual, students experiencing disabilities, and/or students identified as TAG).</t>
    </r>
  </si>
  <si>
    <r>
      <rPr>
        <b/>
        <sz val="11"/>
        <color theme="1"/>
        <rFont val="Arial"/>
        <family val="2"/>
      </rPr>
      <t xml:space="preserve">3.2.2 Student Differentiation
</t>
    </r>
    <r>
      <rPr>
        <sz val="11"/>
        <color theme="1"/>
        <rFont val="Arial"/>
        <family val="2"/>
      </rPr>
      <t>Materials provide extensions and/or opportunities for all students to engage with grade-level science at varied levels of complexity.</t>
    </r>
  </si>
  <si>
    <r>
      <rPr>
        <b/>
        <sz val="11"/>
        <color theme="1"/>
        <rFont val="Arial"/>
        <family val="2"/>
      </rPr>
      <t>3.2.3 Emergent Bilingual Student Support</t>
    </r>
    <r>
      <rPr>
        <sz val="11"/>
        <color theme="1"/>
        <rFont val="Arial"/>
        <family val="2"/>
      </rPr>
      <t xml:space="preserve"> 
Materials provide strategies and support for students who read, write, and/or speak in a language other than English to enable their full participation in scientific learning.</t>
    </r>
  </si>
  <si>
    <r>
      <rPr>
        <b/>
        <sz val="11"/>
        <color theme="1"/>
        <rFont val="Arial"/>
        <family val="2"/>
      </rPr>
      <t>3.2.4 Student Editability*</t>
    </r>
    <r>
      <rPr>
        <sz val="11"/>
        <color theme="1"/>
        <rFont val="Arial"/>
        <family val="2"/>
      </rPr>
      <t xml:space="preserve">
Digital materials include resources for students that are editable and allow for communication of understanding and thinking.</t>
    </r>
  </si>
  <si>
    <t xml:space="preserve">Materials provide scaffold language support for multilingual students to access grade-level science. 
AND
Materials provide instructional strategies and learning resources for students in special populations, such as students experiencing disabilities and/or students identified as TAG, to support active participation in grade-level science.
</t>
  </si>
  <si>
    <t xml:space="preserve">Materials provide scaffold language support for multilingual students to access grade-level science. 
OR
Materials provide instructional strategies and learning resources for students in special populations, such as students experiencing disabilities and/or students identified as TAG, to support active participation in grade-level science.
</t>
  </si>
  <si>
    <t xml:space="preserve">Materials provide opportunities for learners who could benefit from advanced applications of grade-level science at a higher level of complexity, rather than simply doing more problems than their classmates. 
AND
Materials can be updated by teachers to reflect relevant topics with different groups of students. . </t>
  </si>
  <si>
    <t xml:space="preserve">Materials provide opportunities for learners who could benefit from advanced applications of grade-level science at a higher level of complexity, rather than simply doing more problems than their classmates. 
OR
Materials can be updated by teachers to reflect relevant topics with different groups of students. </t>
  </si>
  <si>
    <t>Materials provide teachers with instructional strategies for emergent bilingual students to meaningfully  participate in grade-level science.
AND
Materials include student resources supporting reading, writing, and/or speaking in a language other than English through regular and active participation in grade-level science.</t>
  </si>
  <si>
    <t>Materials provide teachers with instructional strategies for emergent bilingual students to meaningfully  participate in grade-level science.
OR
Materials include student resources supporting reading, writing, and/or speaking in a language other than English through regular and active participation in grade-level science.</t>
  </si>
  <si>
    <t xml:space="preserve">Materials provide resources that are editable by students to communicate their understanding and scientific reasoning.
AND
Teacher materials provide instructional guidance on how to use student resources to capture thinking and demonstrate proficiency in content.
</t>
  </si>
  <si>
    <t xml:space="preserve">Materials provide resources that are editable by students to communicate their understanding and scientific reasoning.
 OR
Teacher materials provide instructional guidance on how to use student resources to capture thinking and demonstrate proficiency in content.
</t>
  </si>
  <si>
    <r>
      <rPr>
        <b/>
        <sz val="11"/>
        <color theme="1"/>
        <rFont val="Arial"/>
        <family val="2"/>
      </rPr>
      <t>3.3.2 Learning Resources</t>
    </r>
    <r>
      <rPr>
        <sz val="11"/>
        <color theme="1"/>
        <rFont val="Arial"/>
        <family val="2"/>
      </rPr>
      <t xml:space="preserve">
The digital materials provide support for users in a variety of settings, including:
-Professional learning resources to support educators’ use of the materials,
-Robust supports to help families understand and utilize the materials while supporting their students at home,
-Support for students working independently.
</t>
    </r>
  </si>
  <si>
    <t xml:space="preserve">Digital and multimedia elements support accurate representations of scientific objects. 
AND
Digital and multimedia elements are intentionally integrated and connected to learning outcomes.
</t>
  </si>
  <si>
    <t xml:space="preserve">Digital and multimedia elements support accurate representations of scientific objects. 
OR
Digital and multimedia elements are intentionally integrated and connected to learning outcomes.
</t>
  </si>
  <si>
    <t xml:space="preserve">Digital and multimedia elements do not support accurate representations of scientific objects. 
AND
Digital and multimedia elements are not intentionally integrated and not connected to learning outcomes.
</t>
  </si>
  <si>
    <t>Learning goals include performance/success criteria.
AND
Learning goals are embedded and referred to throughout the unit and lesson content.</t>
  </si>
  <si>
    <t>Learning goals include performance/success criteria.
OR
Learning goals are embedded and referred to throughout the unit and lesson content.</t>
  </si>
  <si>
    <t>Learning goals do not  include performance/success criteria.
AND
Learning goals are not consistently  embedded and referred to throughout the unit and lesson content.</t>
  </si>
  <si>
    <t xml:space="preserve">Instructional tasks and activities elicit evidence of student thinking with a focus on possible pathways to a solution (rather than on the final answer or result).
AND
Instructional tasks and activities are varied, accessible, scaffolded, and differentiated to support students’ demonstration of evidence.
</t>
  </si>
  <si>
    <t xml:space="preserve">Instructional tasks and activities elicit evidence of student thinking with a focus on possible pathways to a solution (rather than on the final answer or result).
OR
Instructional tasks and activities are varied, accessible, scaffolded, and differentiated to support students’ demonstration of evidence.
</t>
  </si>
  <si>
    <t>Instructional tasks and activities do not  elicit evidence of student thinking with a focus on possible pathways to a solution (rather than on the final answer or result).
AND
Instructional tasks and activities are not varied, accessible, scaffolded, and differentiated to support students’ demonstration of evidence.</t>
  </si>
  <si>
    <t xml:space="preserve">Instructional materials include teacher resources that highlight opportunities for feedback to be given to students by the teacher.
AND
Instructional materials include strategies that promote a positive classroom culture for student-to-student and student-to-teacher feedback, as appropriate.
</t>
  </si>
  <si>
    <t>Instructional materials include teacher resources that highlight opportunities for feedback to be given to students by the teacher.
OR
Instructional materials include strategies that promote a positive classroom culture for student-to-student and student-to-teacher feedback, as appropriate.</t>
  </si>
  <si>
    <t>Instructional materials do not include teacher resources that highlight opportunities for feedback to be given to students by the teacher.
AND
Instructional materials do not include strategies that promote a positive classroom culture for student-to-student and student-to-teacher feedback, as appropriate.</t>
  </si>
  <si>
    <t xml:space="preserve">Instructional materials ask students to reflect on their thinking and learning and/or assess their own learning
AND
Instructional materials include a comprehensive set of both extensions and interventions for students who need additional supports.
</t>
  </si>
  <si>
    <t xml:space="preserve">Instructional materials ask students to reflect on their thinking and learning and/or assess their own learning
OR
Instructional materials include a comprehensive set of both extensions and interventions for students who need additional supports.
</t>
  </si>
  <si>
    <t>Instructional materials do not  ask students to reflect on their thinking and learning or assess their own learning.
AND
Instructional materials do not include a comprehensive set of both extensions and resources/interventions for students who need additional supports.</t>
  </si>
  <si>
    <r>
      <rPr>
        <b/>
        <sz val="11"/>
        <color theme="1"/>
        <rFont val="Arial"/>
        <family val="2"/>
      </rPr>
      <t>4.1.4 Action &amp; Adjustment</t>
    </r>
    <r>
      <rPr>
        <sz val="11"/>
        <color theme="1"/>
        <rFont val="Arial"/>
        <family val="2"/>
      </rPr>
      <t xml:space="preserve">
Materials guide educators and students to act on feedback and determine next steps for learning.
</t>
    </r>
  </si>
  <si>
    <r>
      <rPr>
        <b/>
        <sz val="11"/>
        <color theme="1"/>
        <rFont val="Arial"/>
        <family val="2"/>
      </rPr>
      <t>4.1.3  Interpretation of Feedback</t>
    </r>
    <r>
      <rPr>
        <sz val="11"/>
        <color theme="1"/>
        <rFont val="Arial"/>
        <family val="2"/>
      </rPr>
      <t xml:space="preserve">
Materials facilitate the provision of meaningful and strengths-based feedback to move learning forward.
-Student-to-student
-Educator-to-student
-Student-to-educator
</t>
    </r>
  </si>
  <si>
    <t>Instructional materials incorporate the formative assessment process:
-Materials employ clear learning goals and performance criteria to elicit evidence of student thinking.
-Feedback informs the teaching and learning process.
-Students have agency to monitor and adjust their own learning.</t>
  </si>
  <si>
    <r>
      <rPr>
        <b/>
        <sz val="11"/>
        <color theme="1"/>
        <rFont val="Arial"/>
        <family val="2"/>
      </rPr>
      <t>4.2.1: Alignment</t>
    </r>
    <r>
      <rPr>
        <sz val="11"/>
        <color theme="1"/>
        <rFont val="Arial"/>
        <family val="2"/>
      </rPr>
      <t xml:space="preserve">
Materials include performance tasks that show clear and full alignment to science standards and reflect the 3D focus by including the disciplinary core ideas, crosscutting concepts, and science and engineering practices present.
</t>
    </r>
  </si>
  <si>
    <r>
      <rPr>
        <b/>
        <sz val="11"/>
        <color theme="1"/>
        <rFont val="Arial"/>
        <family val="2"/>
      </rPr>
      <t>4.2.2 Cultural Affirmation</t>
    </r>
    <r>
      <rPr>
        <sz val="11"/>
        <color theme="1"/>
        <rFont val="Arial"/>
        <family val="2"/>
      </rPr>
      <t xml:space="preserve">
Performance assessments utilize and affirm students’ interests and cultural backgrounds. Tasks are suitable for both group and individual engagement.</t>
    </r>
  </si>
  <si>
    <r>
      <rPr>
        <b/>
        <sz val="11"/>
        <color theme="1"/>
        <rFont val="Arial"/>
        <family val="2"/>
      </rPr>
      <t>4.2.3 Authenticity</t>
    </r>
    <r>
      <rPr>
        <sz val="11"/>
        <color theme="1"/>
        <rFont val="Arial"/>
        <family val="2"/>
      </rPr>
      <t xml:space="preserve">
Performance assessments allow students to work with relevant science phenomena, engineering design problems, and authentic audiences.
</t>
    </r>
  </si>
  <si>
    <t>Performance assessment tasks clearly align to the Oregon science standards at the appropriate grade-level (K-5) or  grade-band (6-8, 9-12).
AND
Performance assessment tasks fully address each dimension  (i.e, disciplinary core ideas, crosscutting concepts, and science and engineering practices) in service of sense-making about a phenomenon or problem.</t>
  </si>
  <si>
    <t>Performance assessment tasks clearly align to the Oregon science standards at the appropriate grade-level (K-5) or  grade-band (6-8, 9-12).
AND
Performance assessment tasks address at least two dimensions (i.e, disciplinary core ideas, crosscutting concepts, and science and engineering practices) in service of sense-making about a phenomenon or problem.</t>
  </si>
  <si>
    <t>Performance assessment tasks are not aligned to the Oregon science standards at the appropriate grade-level (K-5) or  grade-band (6-8, 9-12).
OR
Performance assessment tasks do not fully address the three dimensions (i.e, disciplinary core ideas, crosscutting concepts, and science and engineering practices) in service of sense-making about a phenomenon or problem.</t>
  </si>
  <si>
    <t xml:space="preserve">Performance assessments utilize and affirm students’ interests and cultural background both for group and individual engagement.
AND
Performance assessments represent the diversity of our state and local communities.
</t>
  </si>
  <si>
    <t xml:space="preserve">Performance assessments utilize and affirm students’ interests and cultural background both for group and individual engagement.
OR
Performance assessments represent the diversity of our state and local communities.
</t>
  </si>
  <si>
    <t>Performance assessments do not utilize and affirm students’ interests and cultural background both for group and individual engagement.
AND
Performance assessments do not represent the diversity of our state and local communities.</t>
  </si>
  <si>
    <t xml:space="preserve">Performance assessments require students to apply scientific concepts in authentic contexts.
AND
Performance assessments include opportunities for students to engage with authentic audiences.
</t>
  </si>
  <si>
    <t xml:space="preserve">Performance assessments require students to apply scientific concepts in authentic contexts.
OR
Performance assessments include opportunities for students to engage with authentic audiences.
</t>
  </si>
  <si>
    <t>Performance assessments do not require students to apply scientific concepts in authentic contexts.
AND
Performance assessments do not include opportunities for students to engage with authentic audiences.</t>
  </si>
  <si>
    <t xml:space="preserve">Performance assessments use scoring criteria that are clear and understandable to students.
AND
Performance assessments promote actionable feedback to students.
</t>
  </si>
  <si>
    <t xml:space="preserve">Performance assessments use scoring criteria that are clear and understandable to students.
OR
Performance assessments promote actionable feedback to students.
</t>
  </si>
  <si>
    <t>Performance assessments have unclear or missing scoring criteria.
AND
Performance assessments do not promote feedback to students.</t>
  </si>
  <si>
    <t>Materials center science phenomena and engineering design problems that align with the depth, breadth, and cognitive demand of the standards. High-quality performance assessments:
-affirm students’ funds of knowledge and interests.
-integrate the three dimensions to allow for multiple representations of thinking.
-can be iterated over time.</t>
  </si>
  <si>
    <t>Diagnostic, benchmark, and/or interim assessments are integrated into instructional materials in ways that support the learning process. Student results are interpreted relative to the performance expectations of the standards (i.e. criterion-referenced), as demonstrated by student evidence gathered in the learning environment, and recommend instructional next steps.</t>
  </si>
  <si>
    <r>
      <rPr>
        <b/>
        <sz val="11"/>
        <color theme="1"/>
        <rFont val="Arial"/>
        <family val="2"/>
      </rPr>
      <t>4.3.1 Assessment Design</t>
    </r>
    <r>
      <rPr>
        <sz val="11"/>
        <color theme="1"/>
        <rFont val="Arial"/>
        <family val="2"/>
      </rPr>
      <t xml:space="preserve">
Diagnostic assessments are well-designed, rigorous, connected to standards, and offer multiple opportunities for demonstrations of knowledge.</t>
    </r>
  </si>
  <si>
    <r>
      <rPr>
        <b/>
        <sz val="11"/>
        <color theme="1"/>
        <rFont val="Arial"/>
        <family val="2"/>
      </rPr>
      <t>4.3.4 Family Engagement &amp; Communication</t>
    </r>
    <r>
      <rPr>
        <sz val="11"/>
        <color theme="1"/>
        <rFont val="Arial"/>
        <family val="2"/>
      </rPr>
      <t xml:space="preserve">
If the assessment system provides reports and/or diagnostic information to families, those resources are accessible in multiple languages that allow families to effectively partner with their child(ren) in the learning process.
</t>
    </r>
  </si>
  <si>
    <t xml:space="preserve">Diagnostic assessments measure student’s performance on grade-level or course-specific standards by integrating the three dimensions.
AND
Diagnostic assessments provide opportunities to transfer learning to phenomena or solve problems within new contexts.
</t>
  </si>
  <si>
    <t xml:space="preserve">Diagnostic assessments measure student’s performance on grade-level or course-specific standards by integrating the three dimensions.
OR
Diagnostic assessments provide opportunities to transfer learning to phenomena or solve problems within new contexts.
</t>
  </si>
  <si>
    <t>Diagnostic assessments do not measure student’s performance on grade-level or course-specific standards by integrating the three dimensions.
AND
Diagnostic assessments do not provide opportunities to transfer learning to phenomena or solve problems within new contexts.</t>
  </si>
  <si>
    <t>Assessment results are clear and understandable. 
AND
Assessment results are designed to inform next steps in the learning and teaching process.</t>
  </si>
  <si>
    <t>Assessment results are clear and understandable. 
OR
Assessment results are designed to inform next steps in the learning and teaching process.</t>
  </si>
  <si>
    <t>Assessment results are ambiguous or not easy to use. 
AND
Assessment results do not inform any next steps in the learning and teaching process.</t>
  </si>
  <si>
    <t xml:space="preserve">Assessment results connect to appropriate next steps such as extensions (to deepen understanding and application) AND interventions (to reinforce and, where needed, reteach concepts)
AND
Assessment results can be easily used by both educators and students.
</t>
  </si>
  <si>
    <t>Assessment results connect to appropriate next steps such as extensions (to deepen understanding and application) OR interventions (to reinforce and, where needed, reteach concepts)
AND
Assessment results can be easily used by both educators and students.</t>
  </si>
  <si>
    <t xml:space="preserve">Assessment results offer no extensions or interventions
AND
Assessment results can be used only by educators.
</t>
  </si>
  <si>
    <t xml:space="preserve">Assessment reports are easy to read and understandable by students and families.
AND
Assessment reports are available in English and at least one additional language.
AND
Assessment reports provide resources that students and/or families can use to support any needed learning outside the classroom.
</t>
  </si>
  <si>
    <t xml:space="preserve">Assessment reports are easy to read and understandable by students and families.
AND
Assessment reports provide resources that students and/or families can use to support any needed learning outside the classroom.
</t>
  </si>
  <si>
    <t xml:space="preserve">Assessment reports are not easy to read or understandable by students and families
AND
Assessment reports do not provide resources that students and/or families can use to support any needed learning outside the classroom.
</t>
  </si>
  <si>
    <r>
      <t xml:space="preserve">Materials provide opportunities for students to increase the sophistication of their thinking and apply their knowledge related to unfamiliar contexts and phenomena within the disciplinary core ideas, science and engineering practices, and the crosscutting concepts over time </t>
    </r>
    <r>
      <rPr>
        <u/>
        <sz val="11"/>
        <color theme="1"/>
        <rFont val="Calibri"/>
        <family val="2"/>
        <scheme val="minor"/>
      </rPr>
      <t>within one of the following:</t>
    </r>
    <r>
      <rPr>
        <sz val="11"/>
        <color theme="1"/>
        <rFont val="Calibri"/>
        <family val="2"/>
        <scheme val="minor"/>
      </rPr>
      <t xml:space="preserve">
-Each lesson and/or unit
-Each grade-level and/or high school course
-Across grade-levels, grade-bands, and/or high school course(s)</t>
    </r>
  </si>
  <si>
    <t>Meets Expectations (6-8 points)     Partially Meets Expectations (3-5 points)     Does Not Meet Expectations (0-2 points)</t>
  </si>
  <si>
    <r>
      <t xml:space="preserve">Materials </t>
    </r>
    <r>
      <rPr>
        <u/>
        <sz val="11"/>
        <color theme="1"/>
        <rFont val="Calibri"/>
        <family val="2"/>
        <scheme val="minor"/>
      </rPr>
      <t>do not  provide</t>
    </r>
    <r>
      <rPr>
        <sz val="11"/>
        <color theme="1"/>
        <rFont val="Calibri"/>
        <family val="2"/>
        <scheme val="minor"/>
      </rPr>
      <t xml:space="preserve"> scaffold language support for multilingual students to access grade-level science. 
AND
Materials </t>
    </r>
    <r>
      <rPr>
        <u/>
        <sz val="11"/>
        <color theme="1"/>
        <rFont val="Calibri"/>
        <family val="2"/>
        <scheme val="minor"/>
      </rPr>
      <t>do not provide</t>
    </r>
    <r>
      <rPr>
        <sz val="11"/>
        <color theme="1"/>
        <rFont val="Calibri"/>
        <family val="2"/>
        <scheme val="minor"/>
      </rPr>
      <t xml:space="preserve"> instructional strategies and learning resources for students in special populations, such as students experiencing disabilities and/or students identified as TAG, to support active participation in grade-level science.</t>
    </r>
  </si>
  <si>
    <r>
      <t xml:space="preserve">Materials </t>
    </r>
    <r>
      <rPr>
        <u/>
        <sz val="11"/>
        <color theme="1"/>
        <rFont val="Calibri"/>
        <family val="2"/>
        <scheme val="minor"/>
      </rPr>
      <t>do not provide</t>
    </r>
    <r>
      <rPr>
        <sz val="11"/>
        <color theme="1"/>
        <rFont val="Calibri"/>
        <family val="2"/>
        <scheme val="minor"/>
      </rPr>
      <t xml:space="preserve"> opportunities for learners who could benefit from advanced applications of grade-level science at a higher level of complexity, and/or simply provide more problems than their classmates. 
AND
Materials </t>
    </r>
    <r>
      <rPr>
        <u/>
        <sz val="11"/>
        <color theme="1"/>
        <rFont val="Calibri"/>
        <family val="2"/>
        <scheme val="minor"/>
      </rPr>
      <t>cannot</t>
    </r>
    <r>
      <rPr>
        <sz val="11"/>
        <color theme="1"/>
        <rFont val="Calibri"/>
        <family val="2"/>
        <scheme val="minor"/>
      </rPr>
      <t xml:space="preserve"> be updated to reflect relevant topics with different groups of students.</t>
    </r>
  </si>
  <si>
    <r>
      <t xml:space="preserve">Materials </t>
    </r>
    <r>
      <rPr>
        <u/>
        <sz val="11"/>
        <color theme="1"/>
        <rFont val="Calibri"/>
        <family val="2"/>
        <scheme val="minor"/>
      </rPr>
      <t xml:space="preserve">do not provide resources </t>
    </r>
    <r>
      <rPr>
        <sz val="11"/>
        <color theme="1"/>
        <rFont val="Calibri"/>
        <family val="2"/>
        <scheme val="minor"/>
      </rPr>
      <t>that are editable by students to communicate their understanding and scientific reasoning.
AND
Teacher materials</t>
    </r>
    <r>
      <rPr>
        <u/>
        <sz val="11"/>
        <color theme="1"/>
        <rFont val="Calibri"/>
        <family val="2"/>
        <scheme val="minor"/>
      </rPr>
      <t xml:space="preserve"> do not provide guidance</t>
    </r>
    <r>
      <rPr>
        <sz val="11"/>
        <color theme="1"/>
        <rFont val="Calibri"/>
        <family val="2"/>
        <scheme val="minor"/>
      </rPr>
      <t xml:space="preserve"> on how to use student resources to capture thinking and demonstrate proficiency in content.
</t>
    </r>
  </si>
  <si>
    <r>
      <t xml:space="preserve">Materials </t>
    </r>
    <r>
      <rPr>
        <u/>
        <sz val="11"/>
        <color theme="1"/>
        <rFont val="Calibri"/>
        <family val="2"/>
        <scheme val="minor"/>
      </rPr>
      <t xml:space="preserve">do not provide </t>
    </r>
    <r>
      <rPr>
        <sz val="11"/>
        <color theme="1"/>
        <rFont val="Calibri"/>
        <family val="2"/>
        <scheme val="minor"/>
      </rPr>
      <t xml:space="preserve">teachers with instructional strategies for emergent bilingual students to meaningfully  participate in grade-level science.
AND
Materials </t>
    </r>
    <r>
      <rPr>
        <u/>
        <sz val="11"/>
        <color theme="1"/>
        <rFont val="Calibri"/>
        <family val="2"/>
        <scheme val="minor"/>
      </rPr>
      <t xml:space="preserve">do not include </t>
    </r>
    <r>
      <rPr>
        <sz val="11"/>
        <color theme="1"/>
        <rFont val="Calibri"/>
        <family val="2"/>
        <scheme val="minor"/>
      </rPr>
      <t>student resources supporting reading, writing, and/or speaking in a language other than English through regular and active participation in grade-level science.</t>
    </r>
  </si>
  <si>
    <t>Materials integrate interactive tools and/or simulation software in ways that support student engagement in science.
AND
Materials can be customized for local contexts on a variety of devices.</t>
  </si>
  <si>
    <t xml:space="preserve">Materials integrate interactive tools and/or simulation software in ways that support student engagement in science.
OR
Materials can be customized for local contexts on a variety of devices. 
</t>
  </si>
  <si>
    <t xml:space="preserve">Materials do not integrate interactive tools and/or simulation software in ways that support student engagement in science.
AND
Materials cannot be customized for local contexts. 
</t>
  </si>
  <si>
    <t>*This criterion is not required. Quality indicators are provided for evaluation if digital design elements and/or integrated assessment systems are present.</t>
  </si>
  <si>
    <t>K-5</t>
  </si>
  <si>
    <t>9-12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</si>
</sst>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b/>
      <sz val="11"/>
      <color theme="1"/>
      <name val="Calibri"/>
      <family val="2"/>
      <scheme val="minor"/>
    </font>
    <font>
      <sz val="10"/>
      <color theme="1"/>
      <name val="Calibri"/>
      <family val="2"/>
      <scheme val="minor"/>
    </font>
    <font>
      <b/>
      <sz val="11"/>
      <name val="Arial"/>
      <family val="2"/>
    </font>
    <font>
      <sz val="10"/>
      <name val="Arial"/>
      <family val="2"/>
    </font>
    <font>
      <sz val="11"/>
      <name val="Arial"/>
      <family val="2"/>
    </font>
    <font>
      <b/>
      <sz val="10"/>
      <name val="Arial"/>
      <family val="2"/>
    </font>
    <font>
      <sz val="11"/>
      <name val="Calibri"/>
      <family val="2"/>
      <scheme val="minor"/>
    </font>
    <font>
      <sz val="11"/>
      <color theme="1"/>
      <name val="Arial"/>
      <family val="2"/>
    </font>
    <font>
      <sz val="10"/>
      <color rgb="FF000000"/>
      <name val="Arial"/>
      <family val="2"/>
    </font>
    <font>
      <sz val="11"/>
      <color theme="1"/>
      <name val="Calibri"/>
      <family val="2"/>
      <scheme val="minor"/>
    </font>
    <font>
      <sz val="18"/>
      <color theme="0"/>
      <name val="Calibri"/>
      <family val="2"/>
      <scheme val="minor"/>
    </font>
    <font>
      <sz val="16"/>
      <color theme="1"/>
      <name val="Calibri"/>
      <family val="2"/>
      <scheme val="minor"/>
    </font>
    <font>
      <b/>
      <sz val="14"/>
      <color theme="1"/>
      <name val="Calibri"/>
      <family val="2"/>
      <scheme val="minor"/>
    </font>
    <font>
      <i/>
      <sz val="10"/>
      <color theme="1"/>
      <name val="Calibri"/>
      <family val="2"/>
      <scheme val="minor"/>
    </font>
    <font>
      <b/>
      <sz val="11"/>
      <color rgb="FFFFFFFF"/>
      <name val="Arial"/>
      <family val="2"/>
    </font>
    <font>
      <b/>
      <i/>
      <sz val="11"/>
      <name val="Arial"/>
      <family val="2"/>
    </font>
    <font>
      <b/>
      <sz val="11"/>
      <color theme="1"/>
      <name val="Arial"/>
      <family val="2"/>
    </font>
    <font>
      <b/>
      <i/>
      <sz val="11"/>
      <color theme="1"/>
      <name val="Calibri"/>
      <family val="2"/>
      <scheme val="minor"/>
    </font>
    <font>
      <u/>
      <sz val="11"/>
      <color theme="1"/>
      <name val="Calibri"/>
      <family val="2"/>
      <scheme val="minor"/>
    </font>
  </fonts>
  <fills count="17">
    <fill>
      <patternFill patternType="none"/>
    </fill>
    <fill>
      <patternFill patternType="gray125"/>
    </fill>
    <fill>
      <patternFill patternType="solid">
        <fgColor theme="2" tint="-9.9978637043366805E-2"/>
        <bgColor indexed="64"/>
      </patternFill>
    </fill>
    <fill>
      <patternFill patternType="solid">
        <fgColor rgb="FF9FC5E8"/>
        <bgColor rgb="FF9FC5E8"/>
      </patternFill>
    </fill>
    <fill>
      <patternFill patternType="solid">
        <fgColor rgb="FF1155CC"/>
        <bgColor rgb="FF1155CC"/>
      </patternFill>
    </fill>
    <fill>
      <patternFill patternType="solid">
        <fgColor rgb="FF999999"/>
        <bgColor rgb="FF999999"/>
      </patternFill>
    </fill>
    <fill>
      <patternFill patternType="solid">
        <fgColor rgb="FFFFFF00"/>
        <bgColor rgb="FFFFFF00"/>
      </patternFill>
    </fill>
    <fill>
      <patternFill patternType="solid">
        <fgColor theme="1"/>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rgb="FFFFFF99"/>
        <bgColor indexed="64"/>
      </patternFill>
    </fill>
    <fill>
      <patternFill patternType="solid">
        <fgColor rgb="FFFF9966"/>
        <bgColor indexed="64"/>
      </patternFill>
    </fill>
    <fill>
      <patternFill patternType="solid">
        <fgColor theme="9" tint="0.59999389629810485"/>
        <bgColor indexed="64"/>
      </patternFill>
    </fill>
    <fill>
      <patternFill patternType="solid">
        <fgColor rgb="FFE1E1FF"/>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00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rgb="FF000000"/>
      </left>
      <right/>
      <top/>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0" fontId="9" fillId="0" borderId="0"/>
    <xf numFmtId="9" fontId="10" fillId="0" borderId="0" applyFont="0" applyFill="0" applyBorder="0" applyAlignment="0" applyProtection="0"/>
  </cellStyleXfs>
  <cellXfs count="93">
    <xf numFmtId="0" fontId="0" fillId="0" borderId="0" xfId="0"/>
    <xf numFmtId="0" fontId="2" fillId="0" borderId="1" xfId="0" applyFont="1" applyBorder="1" applyAlignment="1" applyProtection="1">
      <alignment horizontal="center" vertical="center"/>
      <protection locked="0"/>
    </xf>
    <xf numFmtId="0" fontId="4" fillId="0" borderId="0" xfId="1" applyFont="1" applyAlignment="1"/>
    <xf numFmtId="0" fontId="9" fillId="0" borderId="0" xfId="1" applyFont="1" applyAlignment="1"/>
    <xf numFmtId="0" fontId="9" fillId="0" borderId="0" xfId="1" applyFont="1" applyFill="1" applyAlignment="1"/>
    <xf numFmtId="0" fontId="12" fillId="8" borderId="8" xfId="0" applyFont="1" applyFill="1" applyBorder="1" applyAlignment="1"/>
    <xf numFmtId="0" fontId="12" fillId="8" borderId="9" xfId="0" applyFont="1" applyFill="1" applyBorder="1" applyAlignment="1">
      <alignment horizontal="center"/>
    </xf>
    <xf numFmtId="0" fontId="12" fillId="8" borderId="10" xfId="0" applyFont="1" applyFill="1" applyBorder="1" applyAlignment="1"/>
    <xf numFmtId="0" fontId="0" fillId="0" borderId="12" xfId="0" applyBorder="1"/>
    <xf numFmtId="0" fontId="0" fillId="0" borderId="11" xfId="0" applyBorder="1" applyAlignment="1">
      <alignment horizontal="right"/>
    </xf>
    <xf numFmtId="0" fontId="0" fillId="0" borderId="1" xfId="0" applyBorder="1" applyAlignment="1" applyProtection="1">
      <alignment horizontal="center"/>
      <protection locked="0"/>
    </xf>
    <xf numFmtId="0" fontId="0" fillId="0" borderId="0" xfId="0" applyBorder="1"/>
    <xf numFmtId="49" fontId="0" fillId="0" borderId="1" xfId="0" applyNumberFormat="1" applyBorder="1" applyAlignment="1">
      <alignment horizontal="center"/>
    </xf>
    <xf numFmtId="15" fontId="0" fillId="0" borderId="1" xfId="0" applyNumberFormat="1" applyBorder="1" applyAlignment="1" applyProtection="1">
      <alignment horizontal="center"/>
      <protection locked="0"/>
    </xf>
    <xf numFmtId="0" fontId="0" fillId="0" borderId="11" xfId="0" applyBorder="1"/>
    <xf numFmtId="0" fontId="0" fillId="9" borderId="1" xfId="0" applyFill="1" applyBorder="1" applyAlignment="1">
      <alignment horizontal="center"/>
    </xf>
    <xf numFmtId="0" fontId="0" fillId="10" borderId="1" xfId="0" applyFill="1" applyBorder="1" applyAlignment="1">
      <alignment wrapText="1"/>
    </xf>
    <xf numFmtId="0" fontId="0" fillId="0" borderId="0" xfId="0" applyFill="1"/>
    <xf numFmtId="0" fontId="0" fillId="0" borderId="0" xfId="0" applyBorder="1" applyAlignment="1">
      <alignment horizontal="right" wrapText="1"/>
    </xf>
    <xf numFmtId="0" fontId="0" fillId="9" borderId="1" xfId="0" applyFill="1" applyBorder="1" applyAlignment="1">
      <alignment horizontal="center" wrapText="1"/>
    </xf>
    <xf numFmtId="0" fontId="0" fillId="11" borderId="1" xfId="0" applyFill="1" applyBorder="1" applyAlignment="1">
      <alignment wrapText="1"/>
    </xf>
    <xf numFmtId="0" fontId="0" fillId="0" borderId="0" xfId="0" applyFill="1" applyBorder="1" applyAlignment="1">
      <alignment wrapText="1"/>
    </xf>
    <xf numFmtId="0" fontId="0" fillId="9" borderId="13" xfId="0" applyFill="1" applyBorder="1" applyAlignment="1">
      <alignment horizontal="center" wrapText="1"/>
    </xf>
    <xf numFmtId="0" fontId="0" fillId="0" borderId="11" xfId="0" applyBorder="1" applyAlignment="1">
      <alignment wrapText="1"/>
    </xf>
    <xf numFmtId="0" fontId="0" fillId="0" borderId="15" xfId="0" applyBorder="1"/>
    <xf numFmtId="0" fontId="0" fillId="0" borderId="11" xfId="0" applyFill="1" applyBorder="1"/>
    <xf numFmtId="0" fontId="0" fillId="12" borderId="1" xfId="0" applyFill="1" applyBorder="1" applyAlignment="1">
      <alignment wrapText="1"/>
    </xf>
    <xf numFmtId="0" fontId="0" fillId="13" borderId="1" xfId="0" applyFill="1" applyBorder="1" applyAlignment="1">
      <alignment wrapText="1"/>
    </xf>
    <xf numFmtId="49" fontId="0" fillId="0" borderId="0" xfId="0" applyNumberFormat="1"/>
    <xf numFmtId="0" fontId="0" fillId="14" borderId="1" xfId="0" applyFill="1" applyBorder="1" applyAlignment="1">
      <alignment wrapText="1"/>
    </xf>
    <xf numFmtId="0" fontId="0" fillId="0" borderId="1" xfId="0" applyFont="1" applyBorder="1" applyAlignment="1" applyProtection="1">
      <alignment vertical="top" wrapText="1"/>
      <protection locked="0"/>
    </xf>
    <xf numFmtId="0" fontId="0" fillId="0" borderId="1" xfId="0" applyFont="1" applyBorder="1" applyAlignment="1" applyProtection="1">
      <alignment vertical="top"/>
      <protection locked="0"/>
    </xf>
    <xf numFmtId="0" fontId="0" fillId="0" borderId="0" xfId="0" applyFont="1" applyAlignment="1" applyProtection="1"/>
    <xf numFmtId="0" fontId="0" fillId="0" borderId="0" xfId="0" applyFont="1" applyFill="1" applyAlignment="1" applyProtection="1"/>
    <xf numFmtId="0" fontId="1" fillId="0" borderId="0" xfId="0" applyFont="1" applyAlignment="1" applyProtection="1">
      <alignment wrapText="1"/>
    </xf>
    <xf numFmtId="0" fontId="1" fillId="0" borderId="0" xfId="0" applyFont="1" applyProtection="1"/>
    <xf numFmtId="0" fontId="0" fillId="0" borderId="0" xfId="0" applyAlignment="1" applyProtection="1">
      <alignment vertical="center"/>
    </xf>
    <xf numFmtId="0" fontId="0" fillId="0" borderId="0" xfId="0" applyProtection="1"/>
    <xf numFmtId="0" fontId="0" fillId="15" borderId="0" xfId="0" applyFill="1" applyProtection="1"/>
    <xf numFmtId="0" fontId="1" fillId="15" borderId="0" xfId="0" applyFont="1" applyFill="1" applyProtection="1"/>
    <xf numFmtId="0" fontId="0" fillId="0" borderId="0" xfId="0" applyFill="1" applyProtection="1"/>
    <xf numFmtId="0" fontId="0" fillId="0" borderId="1" xfId="0" applyFont="1" applyBorder="1" applyAlignment="1" applyProtection="1">
      <alignment vertical="top" wrapText="1"/>
    </xf>
    <xf numFmtId="0" fontId="6" fillId="2" borderId="1" xfId="0" applyFont="1" applyFill="1" applyBorder="1" applyAlignment="1" applyProtection="1">
      <alignment horizontal="center"/>
    </xf>
    <xf numFmtId="0" fontId="5" fillId="0" borderId="0" xfId="0" applyFont="1" applyAlignment="1" applyProtection="1">
      <alignment horizontal="left" vertical="center" wrapText="1"/>
    </xf>
    <xf numFmtId="0" fontId="0" fillId="0" borderId="0" xfId="0" applyAlignment="1" applyProtection="1">
      <alignment horizontal="center"/>
    </xf>
    <xf numFmtId="0" fontId="0" fillId="0" borderId="1" xfId="0" applyFont="1" applyFill="1" applyBorder="1" applyAlignment="1" applyProtection="1">
      <alignment vertical="top" wrapText="1"/>
    </xf>
    <xf numFmtId="0" fontId="0" fillId="16" borderId="0" xfId="0" applyFill="1" applyProtection="1"/>
    <xf numFmtId="0" fontId="12" fillId="8" borderId="9" xfId="0" applyFont="1" applyFill="1" applyBorder="1" applyAlignment="1">
      <alignment horizontal="left" vertical="top"/>
    </xf>
    <xf numFmtId="0" fontId="0" fillId="0" borderId="0" xfId="0" applyBorder="1" applyAlignment="1">
      <alignment horizontal="left" vertical="top"/>
    </xf>
    <xf numFmtId="9" fontId="7" fillId="0" borderId="0" xfId="2" applyFont="1" applyFill="1" applyBorder="1" applyAlignment="1">
      <alignment horizontal="left" vertical="top"/>
    </xf>
    <xf numFmtId="9" fontId="0" fillId="0" borderId="0" xfId="2" applyFont="1" applyFill="1" applyBorder="1" applyAlignment="1">
      <alignment horizontal="left" vertical="top"/>
    </xf>
    <xf numFmtId="0" fontId="0" fillId="0" borderId="0" xfId="0" applyFill="1" applyBorder="1" applyAlignment="1">
      <alignment horizontal="left" vertical="top"/>
    </xf>
    <xf numFmtId="0" fontId="0" fillId="0" borderId="0" xfId="0" applyAlignment="1">
      <alignment horizontal="left" vertical="top"/>
    </xf>
    <xf numFmtId="0" fontId="0" fillId="0" borderId="12" xfId="0" applyFill="1" applyBorder="1"/>
    <xf numFmtId="0" fontId="0" fillId="0" borderId="18" xfId="0" applyBorder="1"/>
    <xf numFmtId="0" fontId="14" fillId="0" borderId="19" xfId="0" applyFont="1" applyBorder="1" applyAlignment="1">
      <alignment wrapText="1"/>
    </xf>
    <xf numFmtId="0" fontId="0" fillId="0" borderId="19" xfId="0" applyBorder="1" applyAlignment="1">
      <alignment horizontal="left" vertical="top"/>
    </xf>
    <xf numFmtId="0" fontId="11" fillId="7" borderId="5" xfId="0" applyFont="1" applyFill="1" applyBorder="1" applyAlignment="1">
      <alignment horizontal="center"/>
    </xf>
    <xf numFmtId="0" fontId="11" fillId="7" borderId="6" xfId="0" applyFont="1" applyFill="1" applyBorder="1" applyAlignment="1">
      <alignment horizontal="center"/>
    </xf>
    <xf numFmtId="0" fontId="11" fillId="7" borderId="7" xfId="0" applyFont="1" applyFill="1" applyBorder="1" applyAlignment="1">
      <alignment horizontal="center"/>
    </xf>
    <xf numFmtId="0" fontId="13" fillId="0" borderId="11" xfId="0" applyFont="1" applyBorder="1" applyAlignment="1">
      <alignment horizontal="center"/>
    </xf>
    <xf numFmtId="0" fontId="13" fillId="0" borderId="0" xfId="0" applyFont="1" applyBorder="1" applyAlignment="1">
      <alignment horizontal="center"/>
    </xf>
    <xf numFmtId="0" fontId="0" fillId="0" borderId="0" xfId="0" applyBorder="1" applyAlignment="1">
      <alignment horizontal="left" vertical="top"/>
    </xf>
    <xf numFmtId="0" fontId="0" fillId="0" borderId="14" xfId="0" applyBorder="1" applyAlignment="1">
      <alignment horizontal="left" vertical="top"/>
    </xf>
    <xf numFmtId="0" fontId="0" fillId="0" borderId="10" xfId="0" applyBorder="1" applyAlignment="1">
      <alignment horizontal="left" vertical="top"/>
    </xf>
    <xf numFmtId="0" fontId="0" fillId="0" borderId="2" xfId="0" applyBorder="1" applyAlignment="1" applyProtection="1">
      <alignment horizontal="left" vertical="top"/>
      <protection locked="0"/>
    </xf>
    <xf numFmtId="0" fontId="0" fillId="0" borderId="16" xfId="0" applyBorder="1" applyAlignment="1" applyProtection="1">
      <alignment horizontal="left" vertical="top"/>
      <protection locked="0"/>
    </xf>
    <xf numFmtId="0" fontId="0" fillId="9" borderId="2" xfId="0" applyFill="1" applyBorder="1" applyAlignment="1">
      <alignment horizontal="center" vertical="top"/>
    </xf>
    <xf numFmtId="0" fontId="0" fillId="9" borderId="16" xfId="0" applyFill="1" applyBorder="1" applyAlignment="1">
      <alignment horizontal="center" vertical="top"/>
    </xf>
    <xf numFmtId="0" fontId="0" fillId="0" borderId="2" xfId="0" applyBorder="1" applyAlignment="1">
      <alignment horizontal="left" vertical="top"/>
    </xf>
    <xf numFmtId="0" fontId="0" fillId="0" borderId="16" xfId="0" applyBorder="1" applyAlignment="1">
      <alignment horizontal="left" vertical="top"/>
    </xf>
    <xf numFmtId="0" fontId="8" fillId="0" borderId="2" xfId="0" applyFont="1" applyBorder="1" applyAlignment="1" applyProtection="1">
      <alignment vertical="top" wrapText="1"/>
    </xf>
    <xf numFmtId="0" fontId="8" fillId="0" borderId="16" xfId="0" applyFont="1" applyBorder="1" applyAlignment="1" applyProtection="1">
      <alignment vertical="top" wrapText="1"/>
    </xf>
    <xf numFmtId="0" fontId="15" fillId="4" borderId="0" xfId="0" applyFont="1" applyFill="1" applyAlignment="1" applyProtection="1">
      <alignment horizontal="center"/>
    </xf>
    <xf numFmtId="0" fontId="3" fillId="5" borderId="0" xfId="0" applyFont="1" applyFill="1" applyAlignment="1" applyProtection="1">
      <alignment horizontal="center" wrapText="1"/>
    </xf>
    <xf numFmtId="0" fontId="3" fillId="0" borderId="3" xfId="0" applyFont="1" applyFill="1" applyBorder="1" applyAlignment="1" applyProtection="1">
      <alignment horizontal="center" wrapText="1"/>
    </xf>
    <xf numFmtId="0" fontId="3" fillId="0" borderId="0" xfId="0" applyFont="1" applyFill="1" applyBorder="1" applyAlignment="1" applyProtection="1">
      <alignment horizontal="center" wrapText="1"/>
    </xf>
    <xf numFmtId="0" fontId="3" fillId="2" borderId="1" xfId="0" applyFont="1" applyFill="1" applyBorder="1" applyAlignment="1" applyProtection="1">
      <alignment horizontal="center" wrapText="1"/>
    </xf>
    <xf numFmtId="0" fontId="8" fillId="0" borderId="2" xfId="0" applyFont="1" applyBorder="1" applyAlignment="1" applyProtection="1">
      <alignment horizontal="left" vertical="top" wrapText="1"/>
    </xf>
    <xf numFmtId="0" fontId="8" fillId="0" borderId="16" xfId="0" applyFont="1" applyBorder="1" applyAlignment="1" applyProtection="1">
      <alignment horizontal="left" vertical="top" wrapText="1"/>
    </xf>
    <xf numFmtId="0" fontId="5" fillId="0" borderId="17"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5" fillId="6" borderId="0" xfId="0" applyFont="1" applyFill="1" applyBorder="1" applyAlignment="1" applyProtection="1">
      <alignment horizontal="center" vertical="center" wrapText="1"/>
    </xf>
    <xf numFmtId="0" fontId="3" fillId="3" borderId="17" xfId="0" applyFont="1" applyFill="1" applyBorder="1" applyAlignment="1" applyProtection="1">
      <alignment horizontal="center"/>
    </xf>
    <xf numFmtId="0" fontId="3" fillId="3" borderId="0" xfId="0" applyFont="1" applyFill="1" applyBorder="1" applyAlignment="1" applyProtection="1">
      <alignment horizontal="center"/>
    </xf>
    <xf numFmtId="0" fontId="0" fillId="0" borderId="0" xfId="0" applyBorder="1" applyAlignment="1" applyProtection="1">
      <alignment horizontal="center"/>
      <protection locked="0"/>
    </xf>
    <xf numFmtId="0" fontId="8" fillId="0" borderId="2" xfId="0" applyFont="1" applyFill="1" applyBorder="1" applyAlignment="1" applyProtection="1">
      <alignment vertical="top" wrapText="1"/>
    </xf>
    <xf numFmtId="0" fontId="8" fillId="0" borderId="16" xfId="0" applyFont="1" applyFill="1" applyBorder="1" applyAlignment="1" applyProtection="1">
      <alignment vertical="top" wrapText="1"/>
    </xf>
    <xf numFmtId="0" fontId="1" fillId="0" borderId="4" xfId="0" applyFont="1" applyBorder="1" applyAlignment="1" applyProtection="1">
      <alignment horizontal="center" wrapText="1"/>
    </xf>
    <xf numFmtId="0" fontId="1" fillId="0" borderId="4" xfId="0" applyFont="1" applyBorder="1" applyAlignment="1" applyProtection="1">
      <alignment horizontal="center"/>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18" fillId="0" borderId="0" xfId="0" applyFont="1" applyBorder="1" applyAlignment="1" applyProtection="1">
      <alignment horizontal="center" wrapText="1"/>
    </xf>
  </cellXfs>
  <cellStyles count="3">
    <cellStyle name="Normal" xfId="0" builtinId="0"/>
    <cellStyle name="Normal 2" xfId="1"/>
    <cellStyle name="Percent" xfId="2" builtinId="5"/>
  </cellStyles>
  <dxfs count="0"/>
  <tableStyles count="0" defaultTableStyle="TableStyleMedium2" defaultPivotStyle="PivotStyleLight16"/>
  <colors>
    <mruColors>
      <color rgb="FFE1E1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33"/>
  <sheetViews>
    <sheetView tabSelected="1" workbookViewId="0">
      <selection activeCell="B4" sqref="B4"/>
    </sheetView>
  </sheetViews>
  <sheetFormatPr defaultRowHeight="15" x14ac:dyDescent="0.25"/>
  <cols>
    <col min="1" max="1" width="14.85546875" customWidth="1"/>
    <col min="2" max="2" width="67.28515625" customWidth="1"/>
    <col min="3" max="3" width="9.140625" style="52"/>
    <col min="4" max="4" width="23.7109375" style="52" customWidth="1"/>
    <col min="5" max="6" width="8.42578125" hidden="1" customWidth="1"/>
    <col min="7" max="7" width="9.140625" hidden="1" customWidth="1"/>
  </cols>
  <sheetData>
    <row r="1" spans="1:11" ht="24" thickBot="1" x14ac:dyDescent="0.4">
      <c r="A1" s="57" t="s">
        <v>12</v>
      </c>
      <c r="B1" s="58"/>
      <c r="C1" s="58"/>
      <c r="D1" s="58"/>
      <c r="E1" s="59"/>
      <c r="H1" s="14"/>
    </row>
    <row r="2" spans="1:11" ht="21.75" thickBot="1" x14ac:dyDescent="0.4">
      <c r="A2" s="5"/>
      <c r="B2" s="6" t="s">
        <v>84</v>
      </c>
      <c r="C2" s="47"/>
      <c r="D2" s="47"/>
      <c r="E2" s="7"/>
      <c r="H2" s="14"/>
    </row>
    <row r="3" spans="1:11" ht="18.75" x14ac:dyDescent="0.3">
      <c r="A3" s="60" t="s">
        <v>5</v>
      </c>
      <c r="B3" s="61"/>
      <c r="C3" s="61"/>
      <c r="D3" s="61"/>
      <c r="E3" s="8"/>
      <c r="H3" s="14"/>
    </row>
    <row r="4" spans="1:11" x14ac:dyDescent="0.25">
      <c r="A4" s="9" t="s">
        <v>6</v>
      </c>
      <c r="B4" s="10"/>
      <c r="C4" s="48"/>
      <c r="D4" s="48"/>
      <c r="E4" s="8"/>
      <c r="H4" s="14"/>
    </row>
    <row r="5" spans="1:11" x14ac:dyDescent="0.25">
      <c r="A5" s="9" t="s">
        <v>7</v>
      </c>
      <c r="B5" s="10"/>
      <c r="C5" s="48"/>
      <c r="D5" s="48"/>
      <c r="E5" s="8"/>
      <c r="H5" s="14"/>
    </row>
    <row r="6" spans="1:11" x14ac:dyDescent="0.25">
      <c r="A6" s="9" t="s">
        <v>8</v>
      </c>
      <c r="B6" s="10"/>
      <c r="C6" s="48"/>
      <c r="D6" s="48"/>
      <c r="E6" s="8"/>
      <c r="H6" s="14"/>
    </row>
    <row r="7" spans="1:11" x14ac:dyDescent="0.25">
      <c r="A7" s="9" t="s">
        <v>9</v>
      </c>
      <c r="B7" s="12"/>
      <c r="C7" s="48"/>
      <c r="D7" s="48"/>
      <c r="E7" s="8"/>
      <c r="H7" s="14"/>
    </row>
    <row r="8" spans="1:11" x14ac:dyDescent="0.25">
      <c r="A8" s="9" t="s">
        <v>10</v>
      </c>
      <c r="B8" s="13"/>
      <c r="C8" s="48"/>
      <c r="D8" s="48"/>
      <c r="E8" s="8"/>
      <c r="H8" s="14"/>
    </row>
    <row r="9" spans="1:11" x14ac:dyDescent="0.25">
      <c r="A9" s="14"/>
      <c r="B9" s="11"/>
      <c r="C9" s="48"/>
      <c r="D9" s="48"/>
      <c r="E9" s="8"/>
      <c r="H9" s="14"/>
    </row>
    <row r="10" spans="1:11" x14ac:dyDescent="0.25">
      <c r="A10" s="14"/>
      <c r="B10" s="29" t="s">
        <v>11</v>
      </c>
      <c r="C10" s="65"/>
      <c r="D10" s="66"/>
      <c r="E10" s="8"/>
      <c r="F10" s="17"/>
      <c r="G10" s="17"/>
      <c r="H10" s="25"/>
      <c r="I10" s="17"/>
      <c r="J10" s="17"/>
      <c r="K10" s="17"/>
    </row>
    <row r="11" spans="1:11" x14ac:dyDescent="0.25">
      <c r="A11" s="14"/>
      <c r="B11" s="21"/>
      <c r="C11" s="49"/>
      <c r="D11" s="48"/>
      <c r="E11" s="53">
        <f>COUNTIF(C10,"Yes")</f>
        <v>0</v>
      </c>
      <c r="G11" s="17"/>
      <c r="H11" s="25"/>
      <c r="I11" s="17"/>
      <c r="J11" s="17"/>
    </row>
    <row r="12" spans="1:11" x14ac:dyDescent="0.25">
      <c r="A12" s="14"/>
      <c r="B12" s="15" t="s">
        <v>85</v>
      </c>
      <c r="C12" s="67" t="s">
        <v>82</v>
      </c>
      <c r="D12" s="68"/>
      <c r="E12" s="8"/>
      <c r="F12" s="17">
        <f>COUNTBLANK(C10)</f>
        <v>1</v>
      </c>
      <c r="H12" s="14"/>
    </row>
    <row r="13" spans="1:11" x14ac:dyDescent="0.25">
      <c r="A13" s="14"/>
      <c r="B13" s="16" t="s">
        <v>87</v>
      </c>
      <c r="C13" s="69" t="str">
        <f>IFERROR('1.1 Alignment'!D11,"")</f>
        <v/>
      </c>
      <c r="D13" s="70"/>
      <c r="E13" s="8">
        <f>COUNTIF(C13,"2: Meets expectations")+COUNTIF(C13,"1: Partially meets expectations")</f>
        <v>0</v>
      </c>
      <c r="F13" s="17"/>
      <c r="G13" s="17"/>
      <c r="H13" s="25"/>
      <c r="I13" s="17"/>
      <c r="J13" s="17"/>
      <c r="K13" s="17"/>
    </row>
    <row r="14" spans="1:11" ht="16.5" customHeight="1" x14ac:dyDescent="0.25">
      <c r="A14" s="14"/>
      <c r="B14" s="16" t="s">
        <v>88</v>
      </c>
      <c r="C14" s="69" t="str">
        <f>IFERROR('1.2 Phenomena'!D11,"")</f>
        <v/>
      </c>
      <c r="D14" s="70"/>
      <c r="E14" s="8">
        <f>COUNTIF(C14,"2: Meets expectations")+COUNTIF(C14,"1: Partially meets expectations")</f>
        <v>0</v>
      </c>
      <c r="F14" s="17"/>
      <c r="G14" s="17"/>
      <c r="H14" s="25"/>
      <c r="I14" s="17"/>
      <c r="J14" s="17"/>
      <c r="K14" s="17"/>
    </row>
    <row r="15" spans="1:11" x14ac:dyDescent="0.25">
      <c r="A15" s="14"/>
      <c r="B15" s="16" t="s">
        <v>89</v>
      </c>
      <c r="C15" s="69" t="str">
        <f>IFERROR('1.3 Learning Progressions'!D11,"")</f>
        <v/>
      </c>
      <c r="D15" s="70"/>
      <c r="E15" s="8">
        <f>COUNTIF(C15,"2: Meets expectations")+COUNTIF(C15,"1: Partially meets expectations")</f>
        <v>0</v>
      </c>
      <c r="G15" s="17"/>
      <c r="H15" s="25"/>
      <c r="I15" s="17"/>
      <c r="J15" s="17"/>
      <c r="K15" s="17"/>
    </row>
    <row r="16" spans="1:11" x14ac:dyDescent="0.25">
      <c r="A16" s="14"/>
      <c r="B16" s="18"/>
      <c r="C16" s="62"/>
      <c r="D16" s="62"/>
      <c r="E16" s="8"/>
      <c r="F16" s="17">
        <f>COUNTBLANK(C13:C15)</f>
        <v>3</v>
      </c>
      <c r="H16" s="14"/>
    </row>
    <row r="17" spans="1:8" x14ac:dyDescent="0.25">
      <c r="A17" s="14"/>
      <c r="B17" s="19" t="s">
        <v>13</v>
      </c>
      <c r="C17" s="67" t="s">
        <v>82</v>
      </c>
      <c r="D17" s="68"/>
      <c r="E17" s="8"/>
      <c r="H17" s="14"/>
    </row>
    <row r="18" spans="1:8" x14ac:dyDescent="0.25">
      <c r="A18" s="14"/>
      <c r="B18" s="20" t="s">
        <v>14</v>
      </c>
      <c r="C18" s="69" t="str">
        <f>IFERROR('2.1 Engagement'!D11,"")</f>
        <v/>
      </c>
      <c r="D18" s="70"/>
      <c r="E18" s="8">
        <f>COUNTIF(C18,"2: Meets expectations")+COUNTIF(C18,"1: Partially meets expectations")</f>
        <v>0</v>
      </c>
      <c r="H18" s="14"/>
    </row>
    <row r="19" spans="1:8" x14ac:dyDescent="0.25">
      <c r="A19" s="14"/>
      <c r="B19" s="20" t="s">
        <v>15</v>
      </c>
      <c r="C19" s="69" t="str">
        <f>IFERROR('2.2 Culturally Responsive'!D11,"")</f>
        <v/>
      </c>
      <c r="D19" s="70"/>
      <c r="E19" s="8">
        <f>COUNTIF(C19,"2: Meets expectations")+COUNTIF(C19,"1: Partially meets expectations")</f>
        <v>0</v>
      </c>
      <c r="H19" s="14"/>
    </row>
    <row r="20" spans="1:8" x14ac:dyDescent="0.25">
      <c r="A20" s="14"/>
      <c r="B20" s="21"/>
      <c r="C20" s="50"/>
      <c r="D20" s="50"/>
      <c r="E20" s="8"/>
      <c r="F20">
        <f>COUNTBLANK(C18:C19)</f>
        <v>2</v>
      </c>
      <c r="H20" s="14"/>
    </row>
    <row r="21" spans="1:8" x14ac:dyDescent="0.25">
      <c r="A21" s="14"/>
      <c r="B21" s="15" t="s">
        <v>16</v>
      </c>
      <c r="C21" s="67" t="s">
        <v>82</v>
      </c>
      <c r="D21" s="68"/>
      <c r="E21" s="8"/>
      <c r="H21" s="14"/>
    </row>
    <row r="22" spans="1:8" x14ac:dyDescent="0.25">
      <c r="A22" s="14"/>
      <c r="B22" s="26" t="s">
        <v>17</v>
      </c>
      <c r="C22" s="69" t="str">
        <f>IFERROR('3.1 Supports for Teachers'!D12,"")</f>
        <v/>
      </c>
      <c r="D22" s="70"/>
      <c r="E22" s="8">
        <f>COUNTIF(C22,"2: Meets expectations")+COUNTIF(C22,"1: Partially meets expectations")</f>
        <v>0</v>
      </c>
      <c r="H22" s="14"/>
    </row>
    <row r="23" spans="1:8" x14ac:dyDescent="0.25">
      <c r="A23" s="14"/>
      <c r="B23" s="26" t="s">
        <v>18</v>
      </c>
      <c r="C23" s="69" t="str">
        <f>IFERROR('3.2 Supports for Students'!D12,"")</f>
        <v/>
      </c>
      <c r="D23" s="70"/>
      <c r="E23" s="8">
        <f>COUNTIF(C23,"2: Meets expectations")+COUNTIF(C23,"1: Partially meets expectations")</f>
        <v>0</v>
      </c>
      <c r="H23" s="14"/>
    </row>
    <row r="24" spans="1:8" x14ac:dyDescent="0.25">
      <c r="A24" s="14"/>
      <c r="B24" s="26" t="s">
        <v>86</v>
      </c>
      <c r="C24" s="69" t="str">
        <f>IFERROR('3.3 Digital Design Elements'!D12,"")</f>
        <v/>
      </c>
      <c r="D24" s="70"/>
      <c r="E24" s="8"/>
      <c r="H24" s="14"/>
    </row>
    <row r="25" spans="1:8" x14ac:dyDescent="0.25">
      <c r="A25" s="25"/>
      <c r="B25" s="21"/>
      <c r="C25" s="51"/>
      <c r="D25" s="50"/>
      <c r="E25" s="8"/>
      <c r="F25">
        <f>COUNTBLANK(C22:C23)</f>
        <v>2</v>
      </c>
      <c r="H25" s="14"/>
    </row>
    <row r="26" spans="1:8" x14ac:dyDescent="0.25">
      <c r="A26" s="23"/>
      <c r="B26" s="15" t="s">
        <v>19</v>
      </c>
      <c r="C26" s="67" t="s">
        <v>82</v>
      </c>
      <c r="D26" s="68"/>
      <c r="E26" s="8"/>
      <c r="H26" s="14"/>
    </row>
    <row r="27" spans="1:8" x14ac:dyDescent="0.25">
      <c r="A27" s="14"/>
      <c r="B27" s="27" t="s">
        <v>20</v>
      </c>
      <c r="C27" s="69" t="str">
        <f>IFERROR('4.1 Formative Assessment'!D12,"")</f>
        <v/>
      </c>
      <c r="D27" s="70"/>
      <c r="E27" s="8">
        <f>COUNTIF(C27,"2: Meets expectations")+COUNTIF(C27,"1: Partially meets expectations")</f>
        <v>0</v>
      </c>
      <c r="H27" s="14"/>
    </row>
    <row r="28" spans="1:8" x14ac:dyDescent="0.25">
      <c r="A28" s="14"/>
      <c r="B28" s="27" t="s">
        <v>21</v>
      </c>
      <c r="C28" s="69" t="str">
        <f>IFERROR('4.2 Performance Assessments'!D12,"")</f>
        <v/>
      </c>
      <c r="D28" s="70"/>
      <c r="E28" s="8">
        <f>COUNTIF(C28,"2: Meets expectations")+COUNTIF(C28,"1: Partially meets expectations")</f>
        <v>0</v>
      </c>
      <c r="H28" s="14"/>
    </row>
    <row r="29" spans="1:8" x14ac:dyDescent="0.25">
      <c r="A29" s="14"/>
      <c r="B29" s="27" t="s">
        <v>22</v>
      </c>
      <c r="C29" s="69" t="str">
        <f>IFERROR('4.3 Integrated Assessment'!D12,"")</f>
        <v/>
      </c>
      <c r="D29" s="70"/>
      <c r="E29" s="8"/>
      <c r="H29" s="14"/>
    </row>
    <row r="30" spans="1:8" ht="15.75" thickBot="1" x14ac:dyDescent="0.3">
      <c r="A30" s="14"/>
      <c r="B30" s="11"/>
      <c r="C30" s="48"/>
      <c r="D30" s="48"/>
      <c r="E30" s="8"/>
      <c r="F30">
        <f>COUNTBLANK(C27:C28)</f>
        <v>2</v>
      </c>
      <c r="H30" s="14"/>
    </row>
    <row r="31" spans="1:8" ht="15.75" thickBot="1" x14ac:dyDescent="0.3">
      <c r="A31" s="14"/>
      <c r="B31" s="22" t="s">
        <v>5</v>
      </c>
      <c r="C31" s="63" t="str">
        <f>(IF(AND(F31&gt;0),"",IF(AND(E31=10),"MEETS","DOES NOT MEET")))</f>
        <v/>
      </c>
      <c r="D31" s="64"/>
      <c r="E31" s="8">
        <f>SUM(E11:E29)</f>
        <v>0</v>
      </c>
      <c r="F31">
        <f>SUM(F12:F30)</f>
        <v>10</v>
      </c>
      <c r="H31" s="14"/>
    </row>
    <row r="32" spans="1:8" x14ac:dyDescent="0.25">
      <c r="A32" s="14"/>
      <c r="B32" s="11"/>
      <c r="C32" s="48"/>
      <c r="D32" s="48"/>
      <c r="E32" s="8"/>
      <c r="H32" s="14"/>
    </row>
    <row r="33" spans="1:8" ht="27" thickBot="1" x14ac:dyDescent="0.3">
      <c r="A33" s="54"/>
      <c r="B33" s="55" t="s">
        <v>252</v>
      </c>
      <c r="C33" s="56"/>
      <c r="D33" s="56"/>
      <c r="E33" s="24"/>
      <c r="H33" s="14"/>
    </row>
  </sheetData>
  <mergeCells count="20">
    <mergeCell ref="C24:D24"/>
    <mergeCell ref="C27:D27"/>
    <mergeCell ref="C28:D28"/>
    <mergeCell ref="C29:D29"/>
    <mergeCell ref="A1:E1"/>
    <mergeCell ref="A3:D3"/>
    <mergeCell ref="C16:D16"/>
    <mergeCell ref="C31:D31"/>
    <mergeCell ref="C10:D10"/>
    <mergeCell ref="C12:D12"/>
    <mergeCell ref="C17:D17"/>
    <mergeCell ref="C21:D21"/>
    <mergeCell ref="C26:D26"/>
    <mergeCell ref="C13:D13"/>
    <mergeCell ref="C14:D14"/>
    <mergeCell ref="C15:D15"/>
    <mergeCell ref="C18:D18"/>
    <mergeCell ref="C19:D19"/>
    <mergeCell ref="C22:D22"/>
    <mergeCell ref="C23:D23"/>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'Reference Sheet'!$A$5:$A$9</xm:f>
          </x14:formula1>
          <xm:sqref>B7</xm:sqref>
        </x14:dataValidation>
        <x14:dataValidation type="list" allowBlank="1" showInputMessage="1" showErrorMessage="1">
          <x14:formula1>
            <xm:f>'Reference Sheet'!$A$15:$A$16</xm:f>
          </x14:formula1>
          <xm:sqref>C10:D10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J31"/>
  <sheetViews>
    <sheetView zoomScale="80" zoomScaleNormal="80" workbookViewId="0">
      <selection activeCell="C5" sqref="C5"/>
    </sheetView>
  </sheetViews>
  <sheetFormatPr defaultColWidth="9.140625" defaultRowHeight="15" x14ac:dyDescent="0.25"/>
  <cols>
    <col min="1" max="1" width="21.28515625" style="37" customWidth="1"/>
    <col min="2" max="2" width="18.5703125" style="37" customWidth="1"/>
    <col min="3" max="3" width="31.28515625" style="37" bestFit="1" customWidth="1"/>
    <col min="4" max="4" width="48.85546875" style="44" customWidth="1"/>
    <col min="5" max="5" width="43.140625" style="37" bestFit="1" customWidth="1"/>
    <col min="6" max="6" width="42.28515625" style="37" bestFit="1" customWidth="1"/>
    <col min="7" max="7" width="75.42578125" style="37" customWidth="1"/>
    <col min="8" max="9" width="0" style="37" hidden="1" customWidth="1"/>
    <col min="10" max="10" width="45.5703125" style="37" hidden="1" customWidth="1"/>
    <col min="11" max="16384" width="9.140625" style="37"/>
  </cols>
  <sheetData>
    <row r="1" spans="1:9" s="32" customFormat="1" x14ac:dyDescent="0.25">
      <c r="A1" s="73" t="s">
        <v>19</v>
      </c>
      <c r="B1" s="73"/>
      <c r="C1" s="73"/>
      <c r="D1" s="73"/>
      <c r="E1" s="73"/>
      <c r="F1" s="73"/>
    </row>
    <row r="2" spans="1:9" s="32" customFormat="1" ht="36.75" customHeight="1" x14ac:dyDescent="0.25">
      <c r="A2" s="74" t="s">
        <v>42</v>
      </c>
      <c r="B2" s="74"/>
      <c r="C2" s="74"/>
      <c r="D2" s="74"/>
      <c r="E2" s="74"/>
      <c r="F2" s="74"/>
    </row>
    <row r="3" spans="1:9" s="32" customFormat="1" ht="70.5" customHeight="1" x14ac:dyDescent="0.25">
      <c r="A3" s="75" t="s">
        <v>211</v>
      </c>
      <c r="B3" s="76"/>
      <c r="C3" s="76"/>
      <c r="D3" s="76"/>
      <c r="E3" s="76"/>
      <c r="F3" s="76"/>
    </row>
    <row r="4" spans="1:9" s="33" customFormat="1" x14ac:dyDescent="0.25">
      <c r="A4" s="77" t="s">
        <v>3</v>
      </c>
      <c r="B4" s="77"/>
      <c r="C4" s="42" t="s">
        <v>73</v>
      </c>
      <c r="D4" s="42" t="s">
        <v>31</v>
      </c>
      <c r="E4" s="42" t="s">
        <v>32</v>
      </c>
      <c r="F4" s="42" t="s">
        <v>33</v>
      </c>
      <c r="G4" s="42" t="s">
        <v>41</v>
      </c>
    </row>
    <row r="5" spans="1:9" s="35" customFormat="1" ht="150" customHeight="1" x14ac:dyDescent="0.25">
      <c r="A5" s="78" t="s">
        <v>43</v>
      </c>
      <c r="B5" s="79"/>
      <c r="C5" s="1"/>
      <c r="D5" s="41" t="s">
        <v>197</v>
      </c>
      <c r="E5" s="41" t="s">
        <v>198</v>
      </c>
      <c r="F5" s="41" t="s">
        <v>199</v>
      </c>
      <c r="G5" s="30"/>
      <c r="H5" s="34" t="e">
        <f>VLOOKUP(C5,'Reference Sheet'!$A$1:$B$3,2)</f>
        <v>#N/A</v>
      </c>
      <c r="I5" s="34"/>
    </row>
    <row r="6" spans="1:9" s="35" customFormat="1" ht="165" x14ac:dyDescent="0.25">
      <c r="A6" s="71" t="s">
        <v>44</v>
      </c>
      <c r="B6" s="72"/>
      <c r="C6" s="1"/>
      <c r="D6" s="41" t="s">
        <v>200</v>
      </c>
      <c r="E6" s="41" t="s">
        <v>201</v>
      </c>
      <c r="F6" s="41" t="s">
        <v>202</v>
      </c>
      <c r="G6" s="30"/>
      <c r="H6" s="34" t="e">
        <f>VLOOKUP(C6,'Reference Sheet'!$A$1:$B$3,2)</f>
        <v>#N/A</v>
      </c>
      <c r="I6" s="34"/>
    </row>
    <row r="7" spans="1:9" s="35" customFormat="1" ht="187.5" customHeight="1" x14ac:dyDescent="0.25">
      <c r="A7" s="86" t="s">
        <v>210</v>
      </c>
      <c r="B7" s="87"/>
      <c r="C7" s="1"/>
      <c r="D7" s="41" t="s">
        <v>203</v>
      </c>
      <c r="E7" s="41" t="s">
        <v>204</v>
      </c>
      <c r="F7" s="41" t="s">
        <v>205</v>
      </c>
      <c r="G7" s="30"/>
      <c r="H7" s="34" t="e">
        <f>VLOOKUP(C7,'Reference Sheet'!$A$1:$B$3,2)</f>
        <v>#N/A</v>
      </c>
      <c r="I7" s="34"/>
    </row>
    <row r="8" spans="1:9" s="36" customFormat="1" ht="225" customHeight="1" x14ac:dyDescent="0.25">
      <c r="A8" s="78" t="s">
        <v>209</v>
      </c>
      <c r="B8" s="79"/>
      <c r="C8" s="1"/>
      <c r="D8" s="41" t="s">
        <v>206</v>
      </c>
      <c r="E8" s="41" t="s">
        <v>207</v>
      </c>
      <c r="F8" s="41" t="s">
        <v>208</v>
      </c>
      <c r="G8" s="31"/>
      <c r="H8" s="36" t="e">
        <f>VLOOKUP(C8,'Reference Sheet'!$A$1:$B$3,2)</f>
        <v>#N/A</v>
      </c>
    </row>
    <row r="9" spans="1:9" s="36" customFormat="1" ht="20.25" customHeight="1" x14ac:dyDescent="0.25">
      <c r="A9" s="37"/>
      <c r="B9" s="89" t="s">
        <v>45</v>
      </c>
      <c r="C9" s="89"/>
      <c r="D9" s="89"/>
      <c r="E9" s="89"/>
    </row>
    <row r="10" spans="1:9" x14ac:dyDescent="0.25">
      <c r="A10" s="43"/>
      <c r="B10" s="83" t="s">
        <v>47</v>
      </c>
      <c r="C10" s="84"/>
      <c r="D10" s="84"/>
      <c r="E10" s="84"/>
      <c r="H10" s="37" t="b">
        <v>1</v>
      </c>
    </row>
    <row r="11" spans="1:9" ht="57" customHeight="1" x14ac:dyDescent="0.25">
      <c r="A11" s="43"/>
      <c r="B11" s="90" t="s">
        <v>39</v>
      </c>
      <c r="C11" s="91"/>
      <c r="D11" s="91" t="str">
        <f>IFERROR(H11,"")</f>
        <v/>
      </c>
      <c r="E11" s="91"/>
      <c r="H11" s="37" t="e">
        <f>SUM(H5:H8)</f>
        <v>#N/A</v>
      </c>
    </row>
    <row r="12" spans="1:9" s="35" customFormat="1" ht="85.5" customHeight="1" x14ac:dyDescent="0.25">
      <c r="A12" s="43"/>
      <c r="B12" s="80" t="s">
        <v>40</v>
      </c>
      <c r="C12" s="81"/>
      <c r="D12" s="82" t="str">
        <f>IFERROR(VLOOKUP(H12,'Reference Sheet'!$A$18:$B$20,2,FALSE),"")</f>
        <v/>
      </c>
      <c r="E12" s="82"/>
      <c r="H12" s="35" t="e">
        <f>SUM(J17:J31)</f>
        <v>#N/A</v>
      </c>
    </row>
    <row r="13" spans="1:9" x14ac:dyDescent="0.25">
      <c r="B13" s="83" t="s">
        <v>46</v>
      </c>
      <c r="C13" s="84"/>
      <c r="D13" s="84"/>
      <c r="E13" s="84"/>
    </row>
    <row r="14" spans="1:9" x14ac:dyDescent="0.25">
      <c r="B14" s="85"/>
      <c r="C14" s="85"/>
      <c r="D14" s="85"/>
      <c r="E14" s="85"/>
    </row>
    <row r="15" spans="1:9" x14ac:dyDescent="0.25">
      <c r="B15" s="85"/>
      <c r="C15" s="85"/>
      <c r="D15" s="85"/>
      <c r="E15" s="85"/>
    </row>
    <row r="16" spans="1:9" x14ac:dyDescent="0.25">
      <c r="A16" s="34"/>
      <c r="B16" s="85"/>
      <c r="C16" s="85"/>
      <c r="D16" s="85"/>
      <c r="E16" s="85"/>
    </row>
    <row r="17" spans="1:10" x14ac:dyDescent="0.25">
      <c r="B17" s="85"/>
      <c r="C17" s="85"/>
      <c r="D17" s="85"/>
      <c r="E17" s="85"/>
      <c r="H17" s="38">
        <v>8</v>
      </c>
      <c r="I17" s="38">
        <v>2</v>
      </c>
      <c r="J17" s="37" t="e">
        <f t="shared" ref="J17:J24" si="0">IF(AND(H$10=TRUE,$H$11=H17),I17,0)</f>
        <v>#N/A</v>
      </c>
    </row>
    <row r="18" spans="1:10" s="35" customFormat="1" x14ac:dyDescent="0.25">
      <c r="A18" s="37"/>
      <c r="B18" s="37"/>
      <c r="C18" s="37"/>
      <c r="D18" s="44"/>
      <c r="E18" s="37"/>
      <c r="H18" s="39">
        <v>7</v>
      </c>
      <c r="I18" s="39">
        <v>2</v>
      </c>
      <c r="J18" s="35" t="e">
        <f t="shared" si="0"/>
        <v>#N/A</v>
      </c>
    </row>
    <row r="19" spans="1:10" x14ac:dyDescent="0.25">
      <c r="H19" s="38">
        <v>6</v>
      </c>
      <c r="I19" s="38">
        <v>1</v>
      </c>
      <c r="J19" s="37" t="e">
        <f t="shared" si="0"/>
        <v>#N/A</v>
      </c>
    </row>
    <row r="20" spans="1:10" x14ac:dyDescent="0.25">
      <c r="H20" s="38">
        <v>5</v>
      </c>
      <c r="I20" s="38">
        <v>1</v>
      </c>
      <c r="J20" s="37" t="e">
        <f t="shared" si="0"/>
        <v>#N/A</v>
      </c>
    </row>
    <row r="21" spans="1:10" x14ac:dyDescent="0.25">
      <c r="H21" s="38">
        <v>4</v>
      </c>
      <c r="I21" s="38">
        <v>1</v>
      </c>
      <c r="J21" s="37" t="e">
        <f t="shared" si="0"/>
        <v>#N/A</v>
      </c>
    </row>
    <row r="22" spans="1:10" x14ac:dyDescent="0.25">
      <c r="H22" s="38">
        <v>3</v>
      </c>
      <c r="I22" s="38">
        <v>0</v>
      </c>
      <c r="J22" s="37" t="e">
        <f t="shared" si="0"/>
        <v>#N/A</v>
      </c>
    </row>
    <row r="23" spans="1:10" x14ac:dyDescent="0.25">
      <c r="H23" s="38">
        <v>2</v>
      </c>
      <c r="I23" s="38">
        <v>0</v>
      </c>
      <c r="J23" s="37" t="e">
        <f t="shared" si="0"/>
        <v>#N/A</v>
      </c>
    </row>
    <row r="24" spans="1:10" x14ac:dyDescent="0.25">
      <c r="H24" s="38">
        <v>1</v>
      </c>
      <c r="I24" s="38">
        <v>0</v>
      </c>
      <c r="J24" s="37" t="e">
        <f t="shared" si="0"/>
        <v>#N/A</v>
      </c>
    </row>
    <row r="25" spans="1:10" x14ac:dyDescent="0.25">
      <c r="H25" s="40"/>
      <c r="I25" s="40"/>
      <c r="J25" s="40"/>
    </row>
    <row r="26" spans="1:10" x14ac:dyDescent="0.25">
      <c r="H26" s="40"/>
      <c r="I26" s="40"/>
      <c r="J26" s="40"/>
    </row>
    <row r="27" spans="1:10" x14ac:dyDescent="0.25">
      <c r="H27" s="40"/>
      <c r="I27" s="40"/>
      <c r="J27" s="40"/>
    </row>
    <row r="28" spans="1:10" x14ac:dyDescent="0.25">
      <c r="H28" s="40"/>
      <c r="I28" s="40"/>
      <c r="J28" s="40"/>
    </row>
    <row r="29" spans="1:10" x14ac:dyDescent="0.25">
      <c r="H29" s="40"/>
      <c r="I29" s="40"/>
      <c r="J29" s="40"/>
    </row>
    <row r="30" spans="1:10" x14ac:dyDescent="0.25">
      <c r="H30" s="40"/>
      <c r="I30" s="40"/>
      <c r="J30" s="40"/>
    </row>
    <row r="31" spans="1:10" x14ac:dyDescent="0.25">
      <c r="H31" s="40"/>
      <c r="I31" s="40"/>
      <c r="J31" s="40"/>
    </row>
  </sheetData>
  <sheetProtection sheet="1" objects="1" scenarios="1" selectLockedCells="1"/>
  <mergeCells count="16">
    <mergeCell ref="B12:C12"/>
    <mergeCell ref="D12:E12"/>
    <mergeCell ref="B13:E13"/>
    <mergeCell ref="B14:E17"/>
    <mergeCell ref="A7:B7"/>
    <mergeCell ref="A8:B8"/>
    <mergeCell ref="B9:E9"/>
    <mergeCell ref="B10:E10"/>
    <mergeCell ref="B11:C11"/>
    <mergeCell ref="D11:E11"/>
    <mergeCell ref="A6:B6"/>
    <mergeCell ref="A1:F1"/>
    <mergeCell ref="A2:F2"/>
    <mergeCell ref="A3:F3"/>
    <mergeCell ref="A4:B4"/>
    <mergeCell ref="A5:B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J31"/>
  <sheetViews>
    <sheetView zoomScale="80" zoomScaleNormal="80" workbookViewId="0">
      <selection activeCell="C5" sqref="C5"/>
    </sheetView>
  </sheetViews>
  <sheetFormatPr defaultColWidth="9.140625" defaultRowHeight="15" x14ac:dyDescent="0.25"/>
  <cols>
    <col min="1" max="1" width="21.28515625" style="37" customWidth="1"/>
    <col min="2" max="2" width="18.5703125" style="37" customWidth="1"/>
    <col min="3" max="3" width="31.28515625" style="37" bestFit="1" customWidth="1"/>
    <col min="4" max="4" width="48.85546875" style="44" customWidth="1"/>
    <col min="5" max="5" width="43.140625" style="37" bestFit="1" customWidth="1"/>
    <col min="6" max="6" width="42.28515625" style="37" bestFit="1" customWidth="1"/>
    <col min="7" max="7" width="73.28515625" style="37" customWidth="1"/>
    <col min="8" max="10" width="0" style="37" hidden="1" customWidth="1"/>
    <col min="11" max="16384" width="9.140625" style="37"/>
  </cols>
  <sheetData>
    <row r="1" spans="1:9" s="32" customFormat="1" x14ac:dyDescent="0.25">
      <c r="A1" s="73" t="s">
        <v>19</v>
      </c>
      <c r="B1" s="73"/>
      <c r="C1" s="73"/>
      <c r="D1" s="73"/>
      <c r="E1" s="73"/>
      <c r="F1" s="73"/>
    </row>
    <row r="2" spans="1:9" s="32" customFormat="1" ht="36.75" customHeight="1" x14ac:dyDescent="0.25">
      <c r="A2" s="74" t="s">
        <v>27</v>
      </c>
      <c r="B2" s="74"/>
      <c r="C2" s="74"/>
      <c r="D2" s="74"/>
      <c r="E2" s="74"/>
      <c r="F2" s="74"/>
    </row>
    <row r="3" spans="1:9" s="32" customFormat="1" ht="72.75" customHeight="1" x14ac:dyDescent="0.25">
      <c r="A3" s="75" t="s">
        <v>227</v>
      </c>
      <c r="B3" s="76"/>
      <c r="C3" s="76"/>
      <c r="D3" s="76"/>
      <c r="E3" s="76"/>
      <c r="F3" s="76"/>
    </row>
    <row r="4" spans="1:9" s="33" customFormat="1" x14ac:dyDescent="0.25">
      <c r="A4" s="77" t="s">
        <v>3</v>
      </c>
      <c r="B4" s="77"/>
      <c r="C4" s="42" t="s">
        <v>73</v>
      </c>
      <c r="D4" s="42" t="s">
        <v>31</v>
      </c>
      <c r="E4" s="42" t="s">
        <v>32</v>
      </c>
      <c r="F4" s="42" t="s">
        <v>33</v>
      </c>
      <c r="G4" s="42" t="s">
        <v>41</v>
      </c>
    </row>
    <row r="5" spans="1:9" s="35" customFormat="1" ht="201.75" customHeight="1" x14ac:dyDescent="0.25">
      <c r="A5" s="78" t="s">
        <v>212</v>
      </c>
      <c r="B5" s="79"/>
      <c r="C5" s="1"/>
      <c r="D5" s="41" t="s">
        <v>215</v>
      </c>
      <c r="E5" s="41" t="s">
        <v>216</v>
      </c>
      <c r="F5" s="41" t="s">
        <v>217</v>
      </c>
      <c r="G5" s="30"/>
      <c r="H5" s="34" t="e">
        <f>VLOOKUP(C5,'Reference Sheet'!$A$1:$B$3,2)</f>
        <v>#N/A</v>
      </c>
      <c r="I5" s="34"/>
    </row>
    <row r="6" spans="1:9" s="35" customFormat="1" ht="165" customHeight="1" x14ac:dyDescent="0.25">
      <c r="A6" s="71" t="s">
        <v>213</v>
      </c>
      <c r="B6" s="72"/>
      <c r="C6" s="1"/>
      <c r="D6" s="41" t="s">
        <v>218</v>
      </c>
      <c r="E6" s="41" t="s">
        <v>219</v>
      </c>
      <c r="F6" s="41" t="s">
        <v>220</v>
      </c>
      <c r="G6" s="30"/>
      <c r="H6" s="34" t="e">
        <f>VLOOKUP(C6,'Reference Sheet'!$A$1:$B$3,2)</f>
        <v>#N/A</v>
      </c>
      <c r="I6" s="34"/>
    </row>
    <row r="7" spans="1:9" s="35" customFormat="1" ht="135" customHeight="1" x14ac:dyDescent="0.25">
      <c r="A7" s="86" t="s">
        <v>214</v>
      </c>
      <c r="B7" s="87"/>
      <c r="C7" s="1"/>
      <c r="D7" s="41" t="s">
        <v>221</v>
      </c>
      <c r="E7" s="41" t="s">
        <v>222</v>
      </c>
      <c r="F7" s="41" t="s">
        <v>223</v>
      </c>
      <c r="G7" s="30"/>
      <c r="H7" s="34" t="e">
        <f>VLOOKUP(C7,'Reference Sheet'!$A$1:$B$3,2)</f>
        <v>#N/A</v>
      </c>
      <c r="I7" s="34"/>
    </row>
    <row r="8" spans="1:9" s="36" customFormat="1" ht="225" customHeight="1" x14ac:dyDescent="0.25">
      <c r="A8" s="78" t="s">
        <v>74</v>
      </c>
      <c r="B8" s="79"/>
      <c r="C8" s="1"/>
      <c r="D8" s="41" t="s">
        <v>224</v>
      </c>
      <c r="E8" s="41" t="s">
        <v>225</v>
      </c>
      <c r="F8" s="41" t="s">
        <v>226</v>
      </c>
      <c r="G8" s="31"/>
      <c r="H8" s="36" t="e">
        <f>VLOOKUP(C8,'Reference Sheet'!$A$1:$B$3,2)</f>
        <v>#N/A</v>
      </c>
    </row>
    <row r="9" spans="1:9" s="36" customFormat="1" ht="20.25" customHeight="1" x14ac:dyDescent="0.25">
      <c r="A9" s="37"/>
      <c r="B9" s="89" t="s">
        <v>45</v>
      </c>
      <c r="C9" s="89"/>
      <c r="D9" s="89"/>
      <c r="E9" s="89"/>
    </row>
    <row r="10" spans="1:9" x14ac:dyDescent="0.25">
      <c r="A10" s="43"/>
      <c r="B10" s="83" t="s">
        <v>37</v>
      </c>
      <c r="C10" s="84"/>
      <c r="D10" s="84"/>
      <c r="E10" s="84"/>
      <c r="H10" s="37" t="b">
        <v>1</v>
      </c>
    </row>
    <row r="11" spans="1:9" ht="57" customHeight="1" x14ac:dyDescent="0.25">
      <c r="A11" s="43"/>
      <c r="B11" s="90" t="s">
        <v>39</v>
      </c>
      <c r="C11" s="91"/>
      <c r="D11" s="91" t="str">
        <f>IFERROR(H11,"")</f>
        <v/>
      </c>
      <c r="E11" s="91"/>
      <c r="H11" s="37" t="e">
        <f>SUM(H5:H8)</f>
        <v>#N/A</v>
      </c>
    </row>
    <row r="12" spans="1:9" s="35" customFormat="1" ht="85.5" customHeight="1" x14ac:dyDescent="0.25">
      <c r="A12" s="43"/>
      <c r="B12" s="80" t="s">
        <v>40</v>
      </c>
      <c r="C12" s="81"/>
      <c r="D12" s="82" t="str">
        <f>IFERROR(VLOOKUP(H12,'Reference Sheet'!$A$18:$B$20,2,FALSE),"")</f>
        <v/>
      </c>
      <c r="E12" s="82"/>
      <c r="H12" s="35" t="e">
        <f>SUM(J17:J31)</f>
        <v>#N/A</v>
      </c>
    </row>
    <row r="13" spans="1:9" x14ac:dyDescent="0.25">
      <c r="B13" s="83" t="s">
        <v>38</v>
      </c>
      <c r="C13" s="84"/>
      <c r="D13" s="84"/>
      <c r="E13" s="84"/>
    </row>
    <row r="14" spans="1:9" x14ac:dyDescent="0.25">
      <c r="B14" s="85"/>
      <c r="C14" s="85"/>
      <c r="D14" s="85"/>
      <c r="E14" s="85"/>
    </row>
    <row r="15" spans="1:9" x14ac:dyDescent="0.25">
      <c r="B15" s="85"/>
      <c r="C15" s="85"/>
      <c r="D15" s="85"/>
      <c r="E15" s="85"/>
    </row>
    <row r="16" spans="1:9" x14ac:dyDescent="0.25">
      <c r="A16" s="34"/>
      <c r="B16" s="85"/>
      <c r="C16" s="85"/>
      <c r="D16" s="85"/>
      <c r="E16" s="85"/>
    </row>
    <row r="17" spans="1:10" x14ac:dyDescent="0.25">
      <c r="B17" s="85"/>
      <c r="C17" s="85"/>
      <c r="D17" s="85"/>
      <c r="E17" s="85"/>
      <c r="H17" s="38">
        <v>8</v>
      </c>
      <c r="I17" s="38">
        <v>2</v>
      </c>
      <c r="J17" s="37" t="e">
        <f t="shared" ref="J17:J24" si="0">IF(AND(H$10=TRUE,$H$11=H17),I17,0)</f>
        <v>#N/A</v>
      </c>
    </row>
    <row r="18" spans="1:10" s="35" customFormat="1" x14ac:dyDescent="0.25">
      <c r="A18" s="37"/>
      <c r="B18" s="37"/>
      <c r="C18" s="37"/>
      <c r="D18" s="44"/>
      <c r="E18" s="37"/>
      <c r="H18" s="39">
        <v>7</v>
      </c>
      <c r="I18" s="39">
        <v>2</v>
      </c>
      <c r="J18" s="35" t="e">
        <f t="shared" si="0"/>
        <v>#N/A</v>
      </c>
    </row>
    <row r="19" spans="1:10" x14ac:dyDescent="0.25">
      <c r="H19" s="38">
        <v>6</v>
      </c>
      <c r="I19" s="38">
        <v>1</v>
      </c>
      <c r="J19" s="37" t="e">
        <f t="shared" si="0"/>
        <v>#N/A</v>
      </c>
    </row>
    <row r="20" spans="1:10" x14ac:dyDescent="0.25">
      <c r="H20" s="38">
        <v>5</v>
      </c>
      <c r="I20" s="38">
        <v>1</v>
      </c>
      <c r="J20" s="37" t="e">
        <f t="shared" si="0"/>
        <v>#N/A</v>
      </c>
    </row>
    <row r="21" spans="1:10" x14ac:dyDescent="0.25">
      <c r="H21" s="38">
        <v>4</v>
      </c>
      <c r="I21" s="38">
        <v>1</v>
      </c>
      <c r="J21" s="37" t="e">
        <f t="shared" si="0"/>
        <v>#N/A</v>
      </c>
    </row>
    <row r="22" spans="1:10" x14ac:dyDescent="0.25">
      <c r="H22" s="38">
        <v>3</v>
      </c>
      <c r="I22" s="38">
        <v>0</v>
      </c>
      <c r="J22" s="37" t="e">
        <f t="shared" si="0"/>
        <v>#N/A</v>
      </c>
    </row>
    <row r="23" spans="1:10" x14ac:dyDescent="0.25">
      <c r="H23" s="38">
        <v>2</v>
      </c>
      <c r="I23" s="38">
        <v>0</v>
      </c>
      <c r="J23" s="37" t="e">
        <f t="shared" si="0"/>
        <v>#N/A</v>
      </c>
    </row>
    <row r="24" spans="1:10" x14ac:dyDescent="0.25">
      <c r="H24" s="38">
        <v>1</v>
      </c>
      <c r="I24" s="38">
        <v>0</v>
      </c>
      <c r="J24" s="37" t="e">
        <f t="shared" si="0"/>
        <v>#N/A</v>
      </c>
    </row>
    <row r="25" spans="1:10" x14ac:dyDescent="0.25">
      <c r="H25" s="40"/>
      <c r="I25" s="40"/>
      <c r="J25" s="40"/>
    </row>
    <row r="26" spans="1:10" x14ac:dyDescent="0.25">
      <c r="H26" s="40"/>
      <c r="I26" s="40"/>
      <c r="J26" s="40"/>
    </row>
    <row r="27" spans="1:10" x14ac:dyDescent="0.25">
      <c r="H27" s="40"/>
      <c r="I27" s="40"/>
      <c r="J27" s="40"/>
    </row>
    <row r="28" spans="1:10" x14ac:dyDescent="0.25">
      <c r="H28" s="40"/>
      <c r="I28" s="40"/>
      <c r="J28" s="40"/>
    </row>
    <row r="29" spans="1:10" x14ac:dyDescent="0.25">
      <c r="H29" s="40"/>
      <c r="I29" s="40"/>
      <c r="J29" s="40"/>
    </row>
    <row r="30" spans="1:10" x14ac:dyDescent="0.25">
      <c r="H30" s="40"/>
      <c r="I30" s="40"/>
      <c r="J30" s="40"/>
    </row>
    <row r="31" spans="1:10" x14ac:dyDescent="0.25">
      <c r="H31" s="40"/>
      <c r="I31" s="40"/>
      <c r="J31" s="40"/>
    </row>
  </sheetData>
  <sheetProtection sheet="1" objects="1" scenarios="1" selectLockedCells="1"/>
  <mergeCells count="16">
    <mergeCell ref="B12:C12"/>
    <mergeCell ref="D12:E12"/>
    <mergeCell ref="B13:E13"/>
    <mergeCell ref="B14:E17"/>
    <mergeCell ref="A7:B7"/>
    <mergeCell ref="A8:B8"/>
    <mergeCell ref="B9:E9"/>
    <mergeCell ref="B10:E10"/>
    <mergeCell ref="B11:C11"/>
    <mergeCell ref="D11:E11"/>
    <mergeCell ref="A6:B6"/>
    <mergeCell ref="A1:F1"/>
    <mergeCell ref="A2:F2"/>
    <mergeCell ref="A3:F3"/>
    <mergeCell ref="A4:B4"/>
    <mergeCell ref="A5:B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J31"/>
  <sheetViews>
    <sheetView zoomScale="80" zoomScaleNormal="80" workbookViewId="0">
      <selection activeCell="C5" sqref="C5"/>
    </sheetView>
  </sheetViews>
  <sheetFormatPr defaultColWidth="9.140625" defaultRowHeight="15" x14ac:dyDescent="0.25"/>
  <cols>
    <col min="1" max="1" width="21.28515625" style="37" customWidth="1"/>
    <col min="2" max="2" width="18.5703125" style="37" customWidth="1"/>
    <col min="3" max="3" width="31.28515625" style="37" bestFit="1" customWidth="1"/>
    <col min="4" max="4" width="48.85546875" style="44" customWidth="1"/>
    <col min="5" max="5" width="43.140625" style="37" bestFit="1" customWidth="1"/>
    <col min="6" max="6" width="42.28515625" style="37" bestFit="1" customWidth="1"/>
    <col min="7" max="7" width="72.28515625" style="37" customWidth="1"/>
    <col min="8" max="8" width="6" style="37" hidden="1" customWidth="1"/>
    <col min="9" max="9" width="2.28515625" style="37" hidden="1" customWidth="1"/>
    <col min="10" max="10" width="5.85546875" style="37" hidden="1" customWidth="1"/>
    <col min="11" max="16384" width="9.140625" style="37"/>
  </cols>
  <sheetData>
    <row r="1" spans="1:9" s="32" customFormat="1" ht="15" customHeight="1" x14ac:dyDescent="0.25">
      <c r="A1" s="73" t="s">
        <v>19</v>
      </c>
      <c r="B1" s="73"/>
      <c r="C1" s="73"/>
      <c r="D1" s="73"/>
      <c r="E1" s="73"/>
      <c r="F1" s="73"/>
    </row>
    <row r="2" spans="1:9" s="32" customFormat="1" ht="36.75" customHeight="1" x14ac:dyDescent="0.25">
      <c r="A2" s="74" t="s">
        <v>28</v>
      </c>
      <c r="B2" s="74"/>
      <c r="C2" s="74"/>
      <c r="D2" s="74"/>
      <c r="E2" s="74"/>
      <c r="F2" s="74"/>
    </row>
    <row r="3" spans="1:9" s="32" customFormat="1" ht="46.5" customHeight="1" x14ac:dyDescent="0.25">
      <c r="A3" s="75" t="s">
        <v>228</v>
      </c>
      <c r="B3" s="76"/>
      <c r="C3" s="76"/>
      <c r="D3" s="76"/>
      <c r="E3" s="76"/>
      <c r="F3" s="76"/>
    </row>
    <row r="4" spans="1:9" s="33" customFormat="1" x14ac:dyDescent="0.25">
      <c r="A4" s="77" t="s">
        <v>3</v>
      </c>
      <c r="B4" s="77"/>
      <c r="C4" s="42" t="s">
        <v>73</v>
      </c>
      <c r="D4" s="42" t="s">
        <v>31</v>
      </c>
      <c r="E4" s="42" t="s">
        <v>32</v>
      </c>
      <c r="F4" s="42" t="s">
        <v>33</v>
      </c>
      <c r="G4" s="42" t="s">
        <v>41</v>
      </c>
    </row>
    <row r="5" spans="1:9" s="35" customFormat="1" ht="165" x14ac:dyDescent="0.25">
      <c r="A5" s="78" t="s">
        <v>229</v>
      </c>
      <c r="B5" s="79"/>
      <c r="C5" s="1"/>
      <c r="D5" s="41" t="s">
        <v>231</v>
      </c>
      <c r="E5" s="41" t="s">
        <v>232</v>
      </c>
      <c r="F5" s="41" t="s">
        <v>233</v>
      </c>
      <c r="G5" s="30"/>
      <c r="H5" s="34" t="e">
        <f>VLOOKUP(C5,'Reference Sheet'!$A$1:$B$3,2)</f>
        <v>#N/A</v>
      </c>
      <c r="I5" s="34"/>
    </row>
    <row r="6" spans="1:9" s="35" customFormat="1" ht="165" customHeight="1" x14ac:dyDescent="0.25">
      <c r="A6" s="71" t="s">
        <v>35</v>
      </c>
      <c r="B6" s="72"/>
      <c r="C6" s="1"/>
      <c r="D6" s="41" t="s">
        <v>234</v>
      </c>
      <c r="E6" s="41" t="s">
        <v>235</v>
      </c>
      <c r="F6" s="41" t="s">
        <v>236</v>
      </c>
      <c r="G6" s="30"/>
      <c r="H6" s="34" t="e">
        <f>VLOOKUP(C6,'Reference Sheet'!$A$1:$B$3,2)</f>
        <v>#N/A</v>
      </c>
      <c r="I6" s="34"/>
    </row>
    <row r="7" spans="1:9" s="35" customFormat="1" ht="165" x14ac:dyDescent="0.25">
      <c r="A7" s="86" t="s">
        <v>36</v>
      </c>
      <c r="B7" s="87"/>
      <c r="C7" s="1"/>
      <c r="D7" s="41" t="s">
        <v>237</v>
      </c>
      <c r="E7" s="41" t="s">
        <v>238</v>
      </c>
      <c r="F7" s="41" t="s">
        <v>239</v>
      </c>
      <c r="G7" s="30"/>
      <c r="H7" s="34" t="e">
        <f>VLOOKUP(C7,'Reference Sheet'!$A$1:$B$3,2)</f>
        <v>#N/A</v>
      </c>
      <c r="I7" s="34"/>
    </row>
    <row r="8" spans="1:9" s="36" customFormat="1" ht="225" customHeight="1" x14ac:dyDescent="0.25">
      <c r="A8" s="78" t="s">
        <v>230</v>
      </c>
      <c r="B8" s="79"/>
      <c r="C8" s="1"/>
      <c r="D8" s="41" t="s">
        <v>240</v>
      </c>
      <c r="E8" s="41" t="s">
        <v>241</v>
      </c>
      <c r="F8" s="41" t="s">
        <v>242</v>
      </c>
      <c r="G8" s="31"/>
      <c r="H8" s="36" t="e">
        <f>VLOOKUP(C8,'Reference Sheet'!$A$1:$B$3,2)</f>
        <v>#N/A</v>
      </c>
    </row>
    <row r="9" spans="1:9" s="36" customFormat="1" ht="20.25" customHeight="1" x14ac:dyDescent="0.25">
      <c r="A9" s="37"/>
      <c r="B9" s="89" t="s">
        <v>45</v>
      </c>
      <c r="C9" s="89"/>
      <c r="D9" s="89"/>
      <c r="E9" s="89"/>
    </row>
    <row r="10" spans="1:9" x14ac:dyDescent="0.25">
      <c r="A10" s="43"/>
      <c r="B10" s="83" t="s">
        <v>29</v>
      </c>
      <c r="C10" s="84"/>
      <c r="D10" s="84"/>
      <c r="E10" s="84"/>
      <c r="H10" s="37" t="b">
        <v>1</v>
      </c>
    </row>
    <row r="11" spans="1:9" ht="57" customHeight="1" x14ac:dyDescent="0.25">
      <c r="A11" s="43"/>
      <c r="B11" s="90" t="s">
        <v>39</v>
      </c>
      <c r="C11" s="91"/>
      <c r="D11" s="91" t="str">
        <f>IFERROR(H11,"")</f>
        <v/>
      </c>
      <c r="E11" s="91"/>
      <c r="H11" s="37" t="e">
        <f>SUM(H5:H8)</f>
        <v>#N/A</v>
      </c>
    </row>
    <row r="12" spans="1:9" s="35" customFormat="1" ht="85.5" customHeight="1" x14ac:dyDescent="0.25">
      <c r="A12" s="43"/>
      <c r="B12" s="80" t="s">
        <v>40</v>
      </c>
      <c r="C12" s="81"/>
      <c r="D12" s="82" t="str">
        <f>IFERROR(VLOOKUP(H12,'Reference Sheet'!$A$18:$B$20,2,FALSE),"")</f>
        <v/>
      </c>
      <c r="E12" s="82"/>
      <c r="H12" s="35" t="e">
        <f>SUM(J17:J31)</f>
        <v>#N/A</v>
      </c>
    </row>
    <row r="13" spans="1:9" x14ac:dyDescent="0.25">
      <c r="B13" s="83" t="s">
        <v>30</v>
      </c>
      <c r="C13" s="84"/>
      <c r="D13" s="84"/>
      <c r="E13" s="84"/>
    </row>
    <row r="14" spans="1:9" x14ac:dyDescent="0.25">
      <c r="B14" s="85"/>
      <c r="C14" s="85"/>
      <c r="D14" s="85"/>
      <c r="E14" s="85"/>
    </row>
    <row r="15" spans="1:9" x14ac:dyDescent="0.25">
      <c r="B15" s="85"/>
      <c r="C15" s="85"/>
      <c r="D15" s="85"/>
      <c r="E15" s="85"/>
    </row>
    <row r="16" spans="1:9" x14ac:dyDescent="0.25">
      <c r="A16" s="34"/>
      <c r="B16" s="85"/>
      <c r="C16" s="85"/>
      <c r="D16" s="85"/>
      <c r="E16" s="85"/>
    </row>
    <row r="17" spans="1:10" x14ac:dyDescent="0.25">
      <c r="B17" s="85"/>
      <c r="C17" s="85"/>
      <c r="D17" s="85"/>
      <c r="E17" s="85"/>
      <c r="H17" s="38">
        <v>8</v>
      </c>
      <c r="I17" s="38">
        <v>2</v>
      </c>
      <c r="J17" s="37" t="e">
        <f t="shared" ref="J17:J24" si="0">IF(AND(H$10=TRUE,$H$11=H17),I17,0)</f>
        <v>#N/A</v>
      </c>
    </row>
    <row r="18" spans="1:10" s="35" customFormat="1" x14ac:dyDescent="0.25">
      <c r="A18" s="37"/>
      <c r="B18" s="92" t="s">
        <v>34</v>
      </c>
      <c r="C18" s="92"/>
      <c r="D18" s="92"/>
      <c r="E18" s="92"/>
      <c r="H18" s="39">
        <v>7</v>
      </c>
      <c r="I18" s="39">
        <v>2</v>
      </c>
      <c r="J18" s="35" t="e">
        <f t="shared" si="0"/>
        <v>#N/A</v>
      </c>
    </row>
    <row r="19" spans="1:10" x14ac:dyDescent="0.25">
      <c r="H19" s="38">
        <v>6</v>
      </c>
      <c r="I19" s="38">
        <v>1</v>
      </c>
      <c r="J19" s="37" t="e">
        <f t="shared" si="0"/>
        <v>#N/A</v>
      </c>
    </row>
    <row r="20" spans="1:10" x14ac:dyDescent="0.25">
      <c r="H20" s="38">
        <v>5</v>
      </c>
      <c r="I20" s="38">
        <v>1</v>
      </c>
      <c r="J20" s="37" t="e">
        <f t="shared" si="0"/>
        <v>#N/A</v>
      </c>
    </row>
    <row r="21" spans="1:10" x14ac:dyDescent="0.25">
      <c r="H21" s="38">
        <v>4</v>
      </c>
      <c r="I21" s="38">
        <v>1</v>
      </c>
      <c r="J21" s="37" t="e">
        <f t="shared" si="0"/>
        <v>#N/A</v>
      </c>
    </row>
    <row r="22" spans="1:10" x14ac:dyDescent="0.25">
      <c r="H22" s="38">
        <v>3</v>
      </c>
      <c r="I22" s="38">
        <v>0</v>
      </c>
      <c r="J22" s="37" t="e">
        <f t="shared" si="0"/>
        <v>#N/A</v>
      </c>
    </row>
    <row r="23" spans="1:10" x14ac:dyDescent="0.25">
      <c r="H23" s="38">
        <v>2</v>
      </c>
      <c r="I23" s="38">
        <v>0</v>
      </c>
      <c r="J23" s="37" t="e">
        <f t="shared" si="0"/>
        <v>#N/A</v>
      </c>
    </row>
    <row r="24" spans="1:10" x14ac:dyDescent="0.25">
      <c r="H24" s="38">
        <v>1</v>
      </c>
      <c r="I24" s="38">
        <v>0</v>
      </c>
      <c r="J24" s="37" t="e">
        <f t="shared" si="0"/>
        <v>#N/A</v>
      </c>
    </row>
    <row r="25" spans="1:10" x14ac:dyDescent="0.25">
      <c r="H25" s="40"/>
      <c r="I25" s="40"/>
      <c r="J25" s="40"/>
    </row>
    <row r="26" spans="1:10" x14ac:dyDescent="0.25">
      <c r="H26" s="40"/>
      <c r="I26" s="40"/>
      <c r="J26" s="40"/>
    </row>
    <row r="27" spans="1:10" x14ac:dyDescent="0.25">
      <c r="H27" s="40"/>
      <c r="I27" s="40"/>
      <c r="J27" s="40"/>
    </row>
    <row r="28" spans="1:10" x14ac:dyDescent="0.25">
      <c r="H28" s="40"/>
      <c r="I28" s="40"/>
      <c r="J28" s="40"/>
    </row>
    <row r="29" spans="1:10" x14ac:dyDescent="0.25">
      <c r="H29" s="40"/>
      <c r="I29" s="40"/>
      <c r="J29" s="40"/>
    </row>
    <row r="30" spans="1:10" x14ac:dyDescent="0.25">
      <c r="H30" s="40"/>
      <c r="I30" s="40"/>
      <c r="J30" s="40"/>
    </row>
    <row r="31" spans="1:10" x14ac:dyDescent="0.25">
      <c r="H31" s="40"/>
      <c r="I31" s="40"/>
      <c r="J31" s="40"/>
    </row>
  </sheetData>
  <sheetProtection sheet="1" objects="1" scenarios="1" selectLockedCells="1"/>
  <mergeCells count="17">
    <mergeCell ref="B12:C12"/>
    <mergeCell ref="D12:E12"/>
    <mergeCell ref="B13:E13"/>
    <mergeCell ref="B14:E17"/>
    <mergeCell ref="B18:E18"/>
    <mergeCell ref="A7:B7"/>
    <mergeCell ref="A8:B8"/>
    <mergeCell ref="B9:E9"/>
    <mergeCell ref="B10:E10"/>
    <mergeCell ref="B11:C11"/>
    <mergeCell ref="D11:E11"/>
    <mergeCell ref="A6:B6"/>
    <mergeCell ref="A1:F1"/>
    <mergeCell ref="A2:F2"/>
    <mergeCell ref="A3:F3"/>
    <mergeCell ref="A4:B4"/>
    <mergeCell ref="A5:B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20"/>
  <sheetViews>
    <sheetView workbookViewId="0">
      <selection activeCell="A8" sqref="A8"/>
    </sheetView>
  </sheetViews>
  <sheetFormatPr defaultRowHeight="15" x14ac:dyDescent="0.25"/>
  <cols>
    <col min="1" max="1" width="30.85546875" bestFit="1" customWidth="1"/>
  </cols>
  <sheetData>
    <row r="1" spans="1:3" x14ac:dyDescent="0.25">
      <c r="A1" s="2" t="s">
        <v>77</v>
      </c>
      <c r="B1" s="2">
        <v>0</v>
      </c>
      <c r="C1" s="3"/>
    </row>
    <row r="2" spans="1:3" x14ac:dyDescent="0.25">
      <c r="A2" s="3" t="s">
        <v>76</v>
      </c>
      <c r="B2" s="2">
        <v>1</v>
      </c>
      <c r="C2" s="3"/>
    </row>
    <row r="3" spans="1:3" x14ac:dyDescent="0.25">
      <c r="A3" s="2" t="s">
        <v>75</v>
      </c>
      <c r="B3" s="2">
        <v>2</v>
      </c>
      <c r="C3" s="3"/>
    </row>
    <row r="4" spans="1:3" x14ac:dyDescent="0.25">
      <c r="A4" s="4"/>
      <c r="B4" s="3"/>
    </row>
    <row r="5" spans="1:3" x14ac:dyDescent="0.25">
      <c r="A5" s="28" t="s">
        <v>253</v>
      </c>
    </row>
    <row r="6" spans="1:3" x14ac:dyDescent="0.25">
      <c r="A6" s="28" t="s">
        <v>23</v>
      </c>
    </row>
    <row r="7" spans="1:3" x14ac:dyDescent="0.25">
      <c r="A7" s="28" t="s">
        <v>254</v>
      </c>
    </row>
    <row r="8" spans="1:3" x14ac:dyDescent="0.25">
      <c r="A8" s="28"/>
    </row>
    <row r="9" spans="1:3" x14ac:dyDescent="0.25">
      <c r="A9" s="28"/>
    </row>
    <row r="10" spans="1:3" x14ac:dyDescent="0.25">
      <c r="A10" s="28"/>
    </row>
    <row r="11" spans="1:3" x14ac:dyDescent="0.25">
      <c r="A11">
        <v>2</v>
      </c>
      <c r="B11" t="s">
        <v>79</v>
      </c>
    </row>
    <row r="12" spans="1:3" x14ac:dyDescent="0.25">
      <c r="A12">
        <v>1</v>
      </c>
      <c r="B12" t="s">
        <v>80</v>
      </c>
    </row>
    <row r="13" spans="1:3" x14ac:dyDescent="0.25">
      <c r="A13">
        <v>0</v>
      </c>
      <c r="B13" t="s">
        <v>81</v>
      </c>
    </row>
    <row r="15" spans="1:3" x14ac:dyDescent="0.25">
      <c r="A15" t="s">
        <v>78</v>
      </c>
    </row>
    <row r="16" spans="1:3" x14ac:dyDescent="0.25">
      <c r="A16" t="s">
        <v>4</v>
      </c>
    </row>
    <row r="18" spans="1:2" x14ac:dyDescent="0.25">
      <c r="A18">
        <v>2</v>
      </c>
      <c r="B18" s="2" t="s">
        <v>75</v>
      </c>
    </row>
    <row r="19" spans="1:2" x14ac:dyDescent="0.25">
      <c r="A19">
        <v>1</v>
      </c>
      <c r="B19" s="3" t="s">
        <v>76</v>
      </c>
    </row>
    <row r="20" spans="1:2" x14ac:dyDescent="0.25">
      <c r="A20">
        <v>0</v>
      </c>
      <c r="B20" s="2" t="s">
        <v>77</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A3"/>
  <sheetViews>
    <sheetView workbookViewId="0">
      <selection activeCell="H24" sqref="H24"/>
    </sheetView>
  </sheetViews>
  <sheetFormatPr defaultRowHeight="15" x14ac:dyDescent="0.25"/>
  <sheetData>
    <row r="1" spans="1:1" x14ac:dyDescent="0.25">
      <c r="A1" t="s">
        <v>0</v>
      </c>
    </row>
    <row r="2" spans="1:1" x14ac:dyDescent="0.25">
      <c r="A2" t="s">
        <v>1</v>
      </c>
    </row>
    <row r="3" spans="1:1" x14ac:dyDescent="0.25">
      <c r="A3" t="s">
        <v>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28"/>
  <sheetViews>
    <sheetView topLeftCell="A7" zoomScale="80" zoomScaleNormal="80" workbookViewId="0">
      <selection activeCell="B13" sqref="B13:E16"/>
    </sheetView>
  </sheetViews>
  <sheetFormatPr defaultColWidth="9.140625" defaultRowHeight="15" x14ac:dyDescent="0.25"/>
  <cols>
    <col min="1" max="1" width="21.28515625" style="37" customWidth="1"/>
    <col min="2" max="2" width="18.5703125" style="37" customWidth="1"/>
    <col min="3" max="3" width="27" style="37" bestFit="1" customWidth="1"/>
    <col min="4" max="4" width="48.85546875" style="44" customWidth="1"/>
    <col min="5" max="5" width="43.140625" style="37" bestFit="1" customWidth="1"/>
    <col min="6" max="6" width="42.28515625" style="37" bestFit="1" customWidth="1"/>
    <col min="7" max="7" width="68.7109375" style="37" customWidth="1"/>
    <col min="8" max="8" width="5.85546875" style="37" hidden="1" customWidth="1"/>
    <col min="9" max="9" width="2.28515625" style="37" hidden="1" customWidth="1"/>
    <col min="10" max="10" width="5.85546875" style="37" hidden="1" customWidth="1"/>
    <col min="11" max="16384" width="9.140625" style="37"/>
  </cols>
  <sheetData>
    <row r="1" spans="1:9" s="32" customFormat="1" x14ac:dyDescent="0.25">
      <c r="A1" s="73" t="s">
        <v>104</v>
      </c>
      <c r="B1" s="73"/>
      <c r="C1" s="73"/>
      <c r="D1" s="73"/>
      <c r="E1" s="73"/>
      <c r="F1" s="73"/>
    </row>
    <row r="2" spans="1:9" s="32" customFormat="1" ht="36.75" customHeight="1" x14ac:dyDescent="0.25">
      <c r="A2" s="74" t="s">
        <v>103</v>
      </c>
      <c r="B2" s="74"/>
      <c r="C2" s="74"/>
      <c r="D2" s="74"/>
      <c r="E2" s="74"/>
      <c r="F2" s="74"/>
    </row>
    <row r="3" spans="1:9" s="32" customFormat="1" ht="46.5" customHeight="1" x14ac:dyDescent="0.25">
      <c r="A3" s="75" t="s">
        <v>90</v>
      </c>
      <c r="B3" s="76"/>
      <c r="C3" s="76"/>
      <c r="D3" s="76"/>
      <c r="E3" s="76"/>
      <c r="F3" s="76"/>
    </row>
    <row r="4" spans="1:9" s="33" customFormat="1" x14ac:dyDescent="0.25">
      <c r="A4" s="77" t="s">
        <v>3</v>
      </c>
      <c r="B4" s="77"/>
      <c r="C4" s="42" t="s">
        <v>73</v>
      </c>
      <c r="D4" s="42" t="s">
        <v>31</v>
      </c>
      <c r="E4" s="42" t="s">
        <v>32</v>
      </c>
      <c r="F4" s="42" t="s">
        <v>33</v>
      </c>
      <c r="G4" s="42" t="s">
        <v>41</v>
      </c>
    </row>
    <row r="5" spans="1:9" s="35" customFormat="1" ht="195" x14ac:dyDescent="0.25">
      <c r="A5" s="78" t="s">
        <v>91</v>
      </c>
      <c r="B5" s="79"/>
      <c r="C5" s="1"/>
      <c r="D5" s="41" t="s">
        <v>92</v>
      </c>
      <c r="E5" s="41" t="s">
        <v>93</v>
      </c>
      <c r="F5" s="41" t="s">
        <v>94</v>
      </c>
      <c r="G5" s="30"/>
      <c r="H5" s="34" t="e">
        <f>VLOOKUP(C5,'Reference Sheet'!$A$1:$B$3,2)</f>
        <v>#N/A</v>
      </c>
      <c r="I5" s="34"/>
    </row>
    <row r="6" spans="1:9" s="35" customFormat="1" ht="165" x14ac:dyDescent="0.25">
      <c r="A6" s="71" t="s">
        <v>95</v>
      </c>
      <c r="B6" s="72"/>
      <c r="C6" s="1"/>
      <c r="D6" s="41" t="s">
        <v>96</v>
      </c>
      <c r="E6" s="41" t="s">
        <v>97</v>
      </c>
      <c r="F6" s="41" t="s">
        <v>98</v>
      </c>
      <c r="G6" s="30"/>
      <c r="H6" s="34" t="e">
        <f>VLOOKUP(C6,'Reference Sheet'!$A$1:$B$3,2)</f>
        <v>#N/A</v>
      </c>
      <c r="I6" s="34"/>
    </row>
    <row r="7" spans="1:9" s="35" customFormat="1" ht="210" x14ac:dyDescent="0.25">
      <c r="A7" s="86" t="s">
        <v>99</v>
      </c>
      <c r="B7" s="87"/>
      <c r="C7" s="1"/>
      <c r="D7" s="41" t="s">
        <v>100</v>
      </c>
      <c r="E7" s="41" t="s">
        <v>101</v>
      </c>
      <c r="F7" s="41" t="s">
        <v>102</v>
      </c>
      <c r="G7" s="30"/>
      <c r="H7" s="34" t="e">
        <f>VLOOKUP(C7,'Reference Sheet'!$A$1:$B$3,2)</f>
        <v>#N/A</v>
      </c>
      <c r="I7" s="34"/>
    </row>
    <row r="8" spans="1:9" s="36" customFormat="1" ht="34.5" customHeight="1" x14ac:dyDescent="0.25">
      <c r="A8" s="37"/>
      <c r="B8" s="88" t="s">
        <v>83</v>
      </c>
      <c r="C8" s="89"/>
      <c r="D8" s="89"/>
      <c r="E8" s="89"/>
    </row>
    <row r="9" spans="1:9" x14ac:dyDescent="0.25">
      <c r="A9" s="43"/>
      <c r="B9" s="83" t="s">
        <v>105</v>
      </c>
      <c r="C9" s="84"/>
      <c r="D9" s="84"/>
      <c r="E9" s="84"/>
      <c r="H9" s="37" t="e">
        <f>IF(OR(H5=0, H6=0, H7=0), FALSE, TRUE)</f>
        <v>#N/A</v>
      </c>
    </row>
    <row r="10" spans="1:9" ht="57" customHeight="1" x14ac:dyDescent="0.25">
      <c r="A10" s="43"/>
      <c r="B10" s="90" t="s">
        <v>39</v>
      </c>
      <c r="C10" s="91"/>
      <c r="D10" s="91" t="str">
        <f>IFERROR(H10,"")</f>
        <v/>
      </c>
      <c r="E10" s="91"/>
      <c r="H10" s="37" t="e">
        <f>SUM(H5:H7)</f>
        <v>#N/A</v>
      </c>
    </row>
    <row r="11" spans="1:9" s="35" customFormat="1" ht="85.5" customHeight="1" x14ac:dyDescent="0.25">
      <c r="A11" s="43"/>
      <c r="B11" s="80" t="s">
        <v>40</v>
      </c>
      <c r="C11" s="81"/>
      <c r="D11" s="82" t="str">
        <f>IFERROR(VLOOKUP(H11,'Reference Sheet'!$A$18:$B$20,2,FALSE),"")</f>
        <v/>
      </c>
      <c r="E11" s="82"/>
      <c r="H11" s="35" t="e">
        <f>SUM(J17:J28)</f>
        <v>#N/A</v>
      </c>
    </row>
    <row r="12" spans="1:9" x14ac:dyDescent="0.25">
      <c r="B12" s="83" t="s">
        <v>106</v>
      </c>
      <c r="C12" s="84"/>
      <c r="D12" s="84"/>
      <c r="E12" s="84"/>
    </row>
    <row r="13" spans="1:9" x14ac:dyDescent="0.25">
      <c r="B13" s="85"/>
      <c r="C13" s="85"/>
      <c r="D13" s="85"/>
      <c r="E13" s="85"/>
    </row>
    <row r="14" spans="1:9" x14ac:dyDescent="0.25">
      <c r="B14" s="85"/>
      <c r="C14" s="85"/>
      <c r="D14" s="85"/>
      <c r="E14" s="85"/>
    </row>
    <row r="15" spans="1:9" x14ac:dyDescent="0.25">
      <c r="A15" s="34"/>
      <c r="B15" s="85"/>
      <c r="C15" s="85"/>
      <c r="D15" s="85"/>
      <c r="E15" s="85"/>
    </row>
    <row r="16" spans="1:9" ht="53.25" customHeight="1" x14ac:dyDescent="0.25">
      <c r="B16" s="85"/>
      <c r="C16" s="85"/>
      <c r="D16" s="85"/>
      <c r="E16" s="85"/>
    </row>
    <row r="17" spans="1:10" s="35" customFormat="1" x14ac:dyDescent="0.25">
      <c r="A17" s="37"/>
      <c r="B17" s="37"/>
      <c r="C17" s="37"/>
      <c r="D17" s="44"/>
      <c r="E17" s="37"/>
      <c r="H17" s="39">
        <v>6</v>
      </c>
      <c r="I17" s="39">
        <v>2</v>
      </c>
      <c r="J17" s="35" t="e">
        <f t="shared" ref="J17:J22" si="0">IF(AND(H$9=TRUE,$H$10=H17),I17,0)</f>
        <v>#N/A</v>
      </c>
    </row>
    <row r="18" spans="1:10" x14ac:dyDescent="0.25">
      <c r="H18" s="38">
        <v>5</v>
      </c>
      <c r="I18" s="38">
        <v>2</v>
      </c>
      <c r="J18" s="37" t="e">
        <f t="shared" si="0"/>
        <v>#N/A</v>
      </c>
    </row>
    <row r="19" spans="1:10" x14ac:dyDescent="0.25">
      <c r="H19" s="38">
        <v>4</v>
      </c>
      <c r="I19" s="38">
        <v>1</v>
      </c>
      <c r="J19" s="37" t="e">
        <f t="shared" si="0"/>
        <v>#N/A</v>
      </c>
    </row>
    <row r="20" spans="1:10" x14ac:dyDescent="0.25">
      <c r="H20" s="38">
        <v>3</v>
      </c>
      <c r="I20" s="38">
        <v>1</v>
      </c>
      <c r="J20" s="37" t="e">
        <f t="shared" si="0"/>
        <v>#N/A</v>
      </c>
    </row>
    <row r="21" spans="1:10" x14ac:dyDescent="0.25">
      <c r="H21" s="38">
        <v>2</v>
      </c>
      <c r="I21" s="38">
        <v>0</v>
      </c>
      <c r="J21" s="37" t="e">
        <f t="shared" si="0"/>
        <v>#N/A</v>
      </c>
    </row>
    <row r="22" spans="1:10" x14ac:dyDescent="0.25">
      <c r="H22" s="38">
        <v>1</v>
      </c>
      <c r="I22" s="38">
        <v>0</v>
      </c>
      <c r="J22" s="37" t="e">
        <f t="shared" si="0"/>
        <v>#N/A</v>
      </c>
    </row>
    <row r="24" spans="1:10" x14ac:dyDescent="0.25">
      <c r="H24" s="46">
        <v>5</v>
      </c>
      <c r="I24" s="46">
        <v>0</v>
      </c>
      <c r="J24" s="37" t="e">
        <f>IF(AND(H$9=FALSE,$H$10=H24),I24,0)</f>
        <v>#N/A</v>
      </c>
    </row>
    <row r="25" spans="1:10" x14ac:dyDescent="0.25">
      <c r="H25" s="46">
        <v>4</v>
      </c>
      <c r="I25" s="46">
        <v>0</v>
      </c>
      <c r="J25" s="37" t="e">
        <f>IF(AND(H$9=FALSE,$H$10=H25),I25,0)</f>
        <v>#N/A</v>
      </c>
    </row>
    <row r="26" spans="1:10" x14ac:dyDescent="0.25">
      <c r="H26" s="46">
        <v>3</v>
      </c>
      <c r="I26" s="46">
        <v>0</v>
      </c>
      <c r="J26" s="37" t="e">
        <f>IF(AND(H$9=FALSE,$H$10=H26),I26,0)</f>
        <v>#N/A</v>
      </c>
    </row>
    <row r="27" spans="1:10" x14ac:dyDescent="0.25">
      <c r="H27" s="46">
        <v>2</v>
      </c>
      <c r="I27" s="46">
        <v>0</v>
      </c>
      <c r="J27" s="37" t="e">
        <f>IF(AND(H$9=FALSE,$H$10=H27),I27,0)</f>
        <v>#N/A</v>
      </c>
    </row>
    <row r="28" spans="1:10" x14ac:dyDescent="0.25">
      <c r="H28" s="46">
        <v>1</v>
      </c>
      <c r="I28" s="46">
        <v>0</v>
      </c>
      <c r="J28" s="37" t="e">
        <f>IF(AND(H$9=FALSE,$H$10=H28),I28,0)</f>
        <v>#N/A</v>
      </c>
    </row>
  </sheetData>
  <sheetProtection sheet="1" objects="1" scenarios="1" selectLockedCells="1"/>
  <mergeCells count="15">
    <mergeCell ref="B11:C11"/>
    <mergeCell ref="D11:E11"/>
    <mergeCell ref="B12:E12"/>
    <mergeCell ref="B13:E16"/>
    <mergeCell ref="A7:B7"/>
    <mergeCell ref="B8:E8"/>
    <mergeCell ref="B9:E9"/>
    <mergeCell ref="B10:C10"/>
    <mergeCell ref="D10:E10"/>
    <mergeCell ref="A6:B6"/>
    <mergeCell ref="A1:F1"/>
    <mergeCell ref="A2:F2"/>
    <mergeCell ref="A3:F3"/>
    <mergeCell ref="A4:B4"/>
    <mergeCell ref="A5:B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zoomScale="80" zoomScaleNormal="80" workbookViewId="0">
      <selection activeCell="C7" sqref="C7"/>
    </sheetView>
  </sheetViews>
  <sheetFormatPr defaultColWidth="9.140625" defaultRowHeight="15" x14ac:dyDescent="0.25"/>
  <cols>
    <col min="1" max="1" width="21.28515625" style="37" customWidth="1"/>
    <col min="2" max="2" width="18.5703125" style="37" customWidth="1"/>
    <col min="3" max="3" width="27" style="37" bestFit="1" customWidth="1"/>
    <col min="4" max="4" width="48.85546875" style="44" customWidth="1"/>
    <col min="5" max="5" width="43.140625" style="37" bestFit="1" customWidth="1"/>
    <col min="6" max="6" width="42.28515625" style="37" bestFit="1" customWidth="1"/>
    <col min="7" max="7" width="68.7109375" style="37" customWidth="1"/>
    <col min="8" max="8" width="5.85546875" style="37" hidden="1" customWidth="1"/>
    <col min="9" max="9" width="2.28515625" style="37" hidden="1" customWidth="1"/>
    <col min="10" max="10" width="5.85546875" style="37" hidden="1" customWidth="1"/>
    <col min="11" max="16384" width="9.140625" style="37"/>
  </cols>
  <sheetData>
    <row r="1" spans="1:9" s="32" customFormat="1" x14ac:dyDescent="0.25">
      <c r="A1" s="73" t="s">
        <v>104</v>
      </c>
      <c r="B1" s="73"/>
      <c r="C1" s="73"/>
      <c r="D1" s="73"/>
      <c r="E1" s="73"/>
      <c r="F1" s="73"/>
    </row>
    <row r="2" spans="1:9" s="32" customFormat="1" ht="36.75" customHeight="1" x14ac:dyDescent="0.25">
      <c r="A2" s="74" t="s">
        <v>108</v>
      </c>
      <c r="B2" s="74"/>
      <c r="C2" s="74"/>
      <c r="D2" s="74"/>
      <c r="E2" s="74"/>
      <c r="F2" s="74"/>
    </row>
    <row r="3" spans="1:9" s="32" customFormat="1" ht="46.5" customHeight="1" x14ac:dyDescent="0.25">
      <c r="A3" s="75" t="s">
        <v>107</v>
      </c>
      <c r="B3" s="76"/>
      <c r="C3" s="76"/>
      <c r="D3" s="76"/>
      <c r="E3" s="76"/>
      <c r="F3" s="76"/>
    </row>
    <row r="4" spans="1:9" s="33" customFormat="1" x14ac:dyDescent="0.25">
      <c r="A4" s="77" t="s">
        <v>3</v>
      </c>
      <c r="B4" s="77"/>
      <c r="C4" s="42" t="s">
        <v>73</v>
      </c>
      <c r="D4" s="42" t="s">
        <v>31</v>
      </c>
      <c r="E4" s="42" t="s">
        <v>32</v>
      </c>
      <c r="F4" s="42" t="s">
        <v>33</v>
      </c>
      <c r="G4" s="42" t="s">
        <v>41</v>
      </c>
    </row>
    <row r="5" spans="1:9" s="35" customFormat="1" ht="180" x14ac:dyDescent="0.25">
      <c r="A5" s="78" t="s">
        <v>138</v>
      </c>
      <c r="B5" s="79"/>
      <c r="C5" s="1"/>
      <c r="D5" s="41" t="s">
        <v>109</v>
      </c>
      <c r="E5" s="41" t="s">
        <v>110</v>
      </c>
      <c r="F5" s="41" t="s">
        <v>111</v>
      </c>
      <c r="G5" s="30"/>
      <c r="H5" s="34" t="e">
        <f>VLOOKUP(C5,'Reference Sheet'!$A$1:$B$3,2)</f>
        <v>#N/A</v>
      </c>
      <c r="I5" s="34"/>
    </row>
    <row r="6" spans="1:9" s="35" customFormat="1" ht="180" x14ac:dyDescent="0.25">
      <c r="A6" s="71" t="s">
        <v>139</v>
      </c>
      <c r="B6" s="72"/>
      <c r="C6" s="1"/>
      <c r="D6" s="41" t="s">
        <v>113</v>
      </c>
      <c r="E6" s="41" t="s">
        <v>112</v>
      </c>
      <c r="F6" s="41" t="s">
        <v>114</v>
      </c>
      <c r="G6" s="30"/>
      <c r="H6" s="34" t="e">
        <f>VLOOKUP(C6,'Reference Sheet'!$A$1:$B$3,2)</f>
        <v>#N/A</v>
      </c>
      <c r="I6" s="34"/>
    </row>
    <row r="7" spans="1:9" s="35" customFormat="1" ht="165" x14ac:dyDescent="0.25">
      <c r="A7" s="86" t="s">
        <v>140</v>
      </c>
      <c r="B7" s="87"/>
      <c r="C7" s="1"/>
      <c r="D7" s="41" t="s">
        <v>116</v>
      </c>
      <c r="E7" s="41" t="s">
        <v>115</v>
      </c>
      <c r="F7" s="41" t="s">
        <v>117</v>
      </c>
      <c r="G7" s="30"/>
      <c r="H7" s="34" t="e">
        <f>VLOOKUP(C7,'Reference Sheet'!$A$1:$B$3,2)</f>
        <v>#N/A</v>
      </c>
      <c r="I7" s="34"/>
    </row>
    <row r="8" spans="1:9" s="36" customFormat="1" ht="34.5" customHeight="1" x14ac:dyDescent="0.25">
      <c r="A8" s="37"/>
      <c r="B8" s="88" t="s">
        <v>83</v>
      </c>
      <c r="C8" s="89"/>
      <c r="D8" s="89"/>
      <c r="E8" s="89"/>
    </row>
    <row r="9" spans="1:9" x14ac:dyDescent="0.25">
      <c r="A9" s="43"/>
      <c r="B9" s="83" t="s">
        <v>128</v>
      </c>
      <c r="C9" s="84"/>
      <c r="D9" s="84"/>
      <c r="E9" s="84"/>
      <c r="H9" s="37" t="e">
        <f>IF(OR(H5=0, H6=0, H7=0), FALSE, TRUE)</f>
        <v>#N/A</v>
      </c>
    </row>
    <row r="10" spans="1:9" ht="57" customHeight="1" x14ac:dyDescent="0.25">
      <c r="A10" s="43"/>
      <c r="B10" s="90" t="s">
        <v>39</v>
      </c>
      <c r="C10" s="91"/>
      <c r="D10" s="91" t="str">
        <f>IFERROR(H10,"")</f>
        <v/>
      </c>
      <c r="E10" s="91"/>
      <c r="H10" s="37" t="e">
        <f>SUM(H5:H7)</f>
        <v>#N/A</v>
      </c>
    </row>
    <row r="11" spans="1:9" s="35" customFormat="1" ht="85.5" customHeight="1" x14ac:dyDescent="0.25">
      <c r="A11" s="43"/>
      <c r="B11" s="80" t="s">
        <v>40</v>
      </c>
      <c r="C11" s="81"/>
      <c r="D11" s="82" t="str">
        <f>IFERROR(VLOOKUP(H11,'Reference Sheet'!$A$18:$B$20,2,FALSE),"")</f>
        <v/>
      </c>
      <c r="E11" s="82"/>
      <c r="H11" s="35" t="e">
        <f>SUM(J17:J28)</f>
        <v>#N/A</v>
      </c>
    </row>
    <row r="12" spans="1:9" x14ac:dyDescent="0.25">
      <c r="B12" s="83" t="s">
        <v>129</v>
      </c>
      <c r="C12" s="84"/>
      <c r="D12" s="84"/>
      <c r="E12" s="84"/>
    </row>
    <row r="13" spans="1:9" x14ac:dyDescent="0.25">
      <c r="B13" s="85"/>
      <c r="C13" s="85"/>
      <c r="D13" s="85"/>
      <c r="E13" s="85"/>
    </row>
    <row r="14" spans="1:9" x14ac:dyDescent="0.25">
      <c r="B14" s="85"/>
      <c r="C14" s="85"/>
      <c r="D14" s="85"/>
      <c r="E14" s="85"/>
    </row>
    <row r="15" spans="1:9" x14ac:dyDescent="0.25">
      <c r="A15" s="34"/>
      <c r="B15" s="85"/>
      <c r="C15" s="85"/>
      <c r="D15" s="85"/>
      <c r="E15" s="85"/>
    </row>
    <row r="16" spans="1:9" ht="53.25" customHeight="1" x14ac:dyDescent="0.25">
      <c r="B16" s="85"/>
      <c r="C16" s="85"/>
      <c r="D16" s="85"/>
      <c r="E16" s="85"/>
    </row>
    <row r="17" spans="1:10" s="35" customFormat="1" x14ac:dyDescent="0.25">
      <c r="A17" s="37"/>
      <c r="B17" s="37"/>
      <c r="C17" s="37"/>
      <c r="D17" s="44"/>
      <c r="E17" s="37"/>
      <c r="H17" s="39">
        <v>6</v>
      </c>
      <c r="I17" s="39">
        <v>2</v>
      </c>
      <c r="J17" s="35" t="e">
        <f t="shared" ref="J17:J22" si="0">IF(AND(H$9=TRUE,$H$10=H17),I17,0)</f>
        <v>#N/A</v>
      </c>
    </row>
    <row r="18" spans="1:10" x14ac:dyDescent="0.25">
      <c r="H18" s="38">
        <v>5</v>
      </c>
      <c r="I18" s="38">
        <v>2</v>
      </c>
      <c r="J18" s="37" t="e">
        <f t="shared" si="0"/>
        <v>#N/A</v>
      </c>
    </row>
    <row r="19" spans="1:10" x14ac:dyDescent="0.25">
      <c r="H19" s="38">
        <v>4</v>
      </c>
      <c r="I19" s="38">
        <v>1</v>
      </c>
      <c r="J19" s="37" t="e">
        <f t="shared" si="0"/>
        <v>#N/A</v>
      </c>
    </row>
    <row r="20" spans="1:10" x14ac:dyDescent="0.25">
      <c r="H20" s="38">
        <v>3</v>
      </c>
      <c r="I20" s="38">
        <v>1</v>
      </c>
      <c r="J20" s="37" t="e">
        <f t="shared" si="0"/>
        <v>#N/A</v>
      </c>
    </row>
    <row r="21" spans="1:10" x14ac:dyDescent="0.25">
      <c r="H21" s="38">
        <v>2</v>
      </c>
      <c r="I21" s="38">
        <v>0</v>
      </c>
      <c r="J21" s="37" t="e">
        <f t="shared" si="0"/>
        <v>#N/A</v>
      </c>
    </row>
    <row r="22" spans="1:10" x14ac:dyDescent="0.25">
      <c r="H22" s="38">
        <v>1</v>
      </c>
      <c r="I22" s="38">
        <v>0</v>
      </c>
      <c r="J22" s="37" t="e">
        <f t="shared" si="0"/>
        <v>#N/A</v>
      </c>
    </row>
    <row r="24" spans="1:10" x14ac:dyDescent="0.25">
      <c r="H24" s="46">
        <v>5</v>
      </c>
      <c r="I24" s="46">
        <v>0</v>
      </c>
      <c r="J24" s="37" t="e">
        <f>IF(AND(H$9=FALSE,$H$10=H24),I24,0)</f>
        <v>#N/A</v>
      </c>
    </row>
    <row r="25" spans="1:10" x14ac:dyDescent="0.25">
      <c r="H25" s="46">
        <v>4</v>
      </c>
      <c r="I25" s="46">
        <v>0</v>
      </c>
      <c r="J25" s="37" t="e">
        <f>IF(AND(H$9=FALSE,$H$10=H25),I25,0)</f>
        <v>#N/A</v>
      </c>
    </row>
    <row r="26" spans="1:10" x14ac:dyDescent="0.25">
      <c r="H26" s="46">
        <v>3</v>
      </c>
      <c r="I26" s="46">
        <v>0</v>
      </c>
      <c r="J26" s="37" t="e">
        <f>IF(AND(H$9=FALSE,$H$10=H26),I26,0)</f>
        <v>#N/A</v>
      </c>
    </row>
    <row r="27" spans="1:10" x14ac:dyDescent="0.25">
      <c r="H27" s="46">
        <v>2</v>
      </c>
      <c r="I27" s="46">
        <v>0</v>
      </c>
      <c r="J27" s="37" t="e">
        <f>IF(AND(H$9=FALSE,$H$10=H27),I27,0)</f>
        <v>#N/A</v>
      </c>
    </row>
    <row r="28" spans="1:10" x14ac:dyDescent="0.25">
      <c r="H28" s="46">
        <v>1</v>
      </c>
      <c r="I28" s="46">
        <v>0</v>
      </c>
      <c r="J28" s="37" t="e">
        <f>IF(AND(H$9=FALSE,$H$10=H28),I28,0)</f>
        <v>#N/A</v>
      </c>
    </row>
  </sheetData>
  <sheetProtection sheet="1" objects="1" scenarios="1" selectLockedCells="1"/>
  <mergeCells count="15">
    <mergeCell ref="A6:B6"/>
    <mergeCell ref="A1:F1"/>
    <mergeCell ref="A2:F2"/>
    <mergeCell ref="A3:F3"/>
    <mergeCell ref="A4:B4"/>
    <mergeCell ref="A5:B5"/>
    <mergeCell ref="B12:E12"/>
    <mergeCell ref="B13:E16"/>
    <mergeCell ref="A7:B7"/>
    <mergeCell ref="B8:E8"/>
    <mergeCell ref="B9:E9"/>
    <mergeCell ref="B10:C10"/>
    <mergeCell ref="D10:E10"/>
    <mergeCell ref="B11:C11"/>
    <mergeCell ref="D11:E1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zoomScale="80" zoomScaleNormal="80" workbookViewId="0">
      <selection activeCell="C5" sqref="C5"/>
    </sheetView>
  </sheetViews>
  <sheetFormatPr defaultColWidth="9.140625" defaultRowHeight="15" x14ac:dyDescent="0.25"/>
  <cols>
    <col min="1" max="1" width="21.28515625" style="37" customWidth="1"/>
    <col min="2" max="2" width="18.5703125" style="37" customWidth="1"/>
    <col min="3" max="3" width="27" style="37" bestFit="1" customWidth="1"/>
    <col min="4" max="4" width="48.85546875" style="44" customWidth="1"/>
    <col min="5" max="5" width="43.140625" style="37" bestFit="1" customWidth="1"/>
    <col min="6" max="6" width="42.28515625" style="37" bestFit="1" customWidth="1"/>
    <col min="7" max="7" width="68.7109375" style="37" customWidth="1"/>
    <col min="8" max="8" width="5.85546875" style="37" hidden="1" customWidth="1"/>
    <col min="9" max="9" width="2.28515625" style="37" hidden="1" customWidth="1"/>
    <col min="10" max="10" width="5.85546875" style="37" hidden="1" customWidth="1"/>
    <col min="11" max="16384" width="9.140625" style="37"/>
  </cols>
  <sheetData>
    <row r="1" spans="1:9" s="32" customFormat="1" x14ac:dyDescent="0.25">
      <c r="A1" s="73" t="s">
        <v>104</v>
      </c>
      <c r="B1" s="73"/>
      <c r="C1" s="73"/>
      <c r="D1" s="73"/>
      <c r="E1" s="73"/>
      <c r="F1" s="73"/>
    </row>
    <row r="2" spans="1:9" s="32" customFormat="1" ht="36.75" customHeight="1" x14ac:dyDescent="0.25">
      <c r="A2" s="74" t="s">
        <v>119</v>
      </c>
      <c r="B2" s="74"/>
      <c r="C2" s="74"/>
      <c r="D2" s="74"/>
      <c r="E2" s="74"/>
      <c r="F2" s="74"/>
    </row>
    <row r="3" spans="1:9" s="32" customFormat="1" ht="46.5" customHeight="1" x14ac:dyDescent="0.25">
      <c r="A3" s="75" t="s">
        <v>118</v>
      </c>
      <c r="B3" s="76"/>
      <c r="C3" s="76"/>
      <c r="D3" s="76"/>
      <c r="E3" s="76"/>
      <c r="F3" s="76"/>
    </row>
    <row r="4" spans="1:9" s="33" customFormat="1" x14ac:dyDescent="0.25">
      <c r="A4" s="77" t="s">
        <v>3</v>
      </c>
      <c r="B4" s="77"/>
      <c r="C4" s="42" t="s">
        <v>73</v>
      </c>
      <c r="D4" s="42" t="s">
        <v>31</v>
      </c>
      <c r="E4" s="42" t="s">
        <v>32</v>
      </c>
      <c r="F4" s="42" t="s">
        <v>33</v>
      </c>
      <c r="G4" s="42" t="s">
        <v>41</v>
      </c>
    </row>
    <row r="5" spans="1:9" s="35" customFormat="1" ht="165" x14ac:dyDescent="0.25">
      <c r="A5" s="78" t="s">
        <v>141</v>
      </c>
      <c r="B5" s="79"/>
      <c r="C5" s="1"/>
      <c r="D5" s="41" t="s">
        <v>120</v>
      </c>
      <c r="E5" s="41" t="s">
        <v>121</v>
      </c>
      <c r="F5" s="41" t="s">
        <v>122</v>
      </c>
      <c r="G5" s="30"/>
      <c r="H5" s="34" t="e">
        <f>VLOOKUP(C5,'Reference Sheet'!$A$1:$B$3,2)</f>
        <v>#N/A</v>
      </c>
      <c r="I5" s="34"/>
    </row>
    <row r="6" spans="1:9" s="35" customFormat="1" ht="180" x14ac:dyDescent="0.25">
      <c r="A6" s="71" t="s">
        <v>142</v>
      </c>
      <c r="B6" s="72"/>
      <c r="C6" s="1"/>
      <c r="D6" s="41" t="s">
        <v>123</v>
      </c>
      <c r="E6" s="41" t="s">
        <v>243</v>
      </c>
      <c r="F6" s="41" t="s">
        <v>124</v>
      </c>
      <c r="G6" s="30"/>
      <c r="H6" s="34" t="e">
        <f>VLOOKUP(C6,'Reference Sheet'!$A$1:$B$3,2)</f>
        <v>#N/A</v>
      </c>
      <c r="I6" s="34"/>
    </row>
    <row r="7" spans="1:9" s="35" customFormat="1" ht="180" x14ac:dyDescent="0.25">
      <c r="A7" s="86" t="s">
        <v>143</v>
      </c>
      <c r="B7" s="87"/>
      <c r="C7" s="1"/>
      <c r="D7" s="41" t="s">
        <v>126</v>
      </c>
      <c r="E7" s="41" t="s">
        <v>125</v>
      </c>
      <c r="F7" s="41" t="s">
        <v>127</v>
      </c>
      <c r="G7" s="30"/>
      <c r="H7" s="34" t="e">
        <f>VLOOKUP(C7,'Reference Sheet'!$A$1:$B$3,2)</f>
        <v>#N/A</v>
      </c>
      <c r="I7" s="34"/>
    </row>
    <row r="8" spans="1:9" s="36" customFormat="1" ht="34.5" customHeight="1" x14ac:dyDescent="0.25">
      <c r="A8" s="37"/>
      <c r="B8" s="88" t="s">
        <v>83</v>
      </c>
      <c r="C8" s="89"/>
      <c r="D8" s="89"/>
      <c r="E8" s="89"/>
    </row>
    <row r="9" spans="1:9" x14ac:dyDescent="0.25">
      <c r="A9" s="43"/>
      <c r="B9" s="83" t="s">
        <v>130</v>
      </c>
      <c r="C9" s="84"/>
      <c r="D9" s="84"/>
      <c r="E9" s="84"/>
      <c r="H9" s="37" t="e">
        <f>IF(OR(H5=0, H6=0, H7=0), FALSE, TRUE)</f>
        <v>#N/A</v>
      </c>
    </row>
    <row r="10" spans="1:9" ht="57" customHeight="1" x14ac:dyDescent="0.25">
      <c r="A10" s="43"/>
      <c r="B10" s="90" t="s">
        <v>39</v>
      </c>
      <c r="C10" s="91"/>
      <c r="D10" s="91" t="str">
        <f>IFERROR(H10,"")</f>
        <v/>
      </c>
      <c r="E10" s="91"/>
      <c r="H10" s="37" t="e">
        <f>SUM(H5:H7)</f>
        <v>#N/A</v>
      </c>
    </row>
    <row r="11" spans="1:9" s="35" customFormat="1" ht="85.5" customHeight="1" x14ac:dyDescent="0.25">
      <c r="A11" s="43"/>
      <c r="B11" s="80" t="s">
        <v>40</v>
      </c>
      <c r="C11" s="81"/>
      <c r="D11" s="82" t="str">
        <f>IFERROR(VLOOKUP(H11,'Reference Sheet'!$A$18:$B$20,2,FALSE),"")</f>
        <v/>
      </c>
      <c r="E11" s="82"/>
      <c r="H11" s="35" t="e">
        <f>SUM(J17:J28)</f>
        <v>#N/A</v>
      </c>
    </row>
    <row r="12" spans="1:9" x14ac:dyDescent="0.25">
      <c r="B12" s="83" t="s">
        <v>131</v>
      </c>
      <c r="C12" s="84"/>
      <c r="D12" s="84"/>
      <c r="E12" s="84"/>
    </row>
    <row r="13" spans="1:9" x14ac:dyDescent="0.25">
      <c r="B13" s="85"/>
      <c r="C13" s="85"/>
      <c r="D13" s="85"/>
      <c r="E13" s="85"/>
    </row>
    <row r="14" spans="1:9" x14ac:dyDescent="0.25">
      <c r="B14" s="85"/>
      <c r="C14" s="85"/>
      <c r="D14" s="85"/>
      <c r="E14" s="85"/>
    </row>
    <row r="15" spans="1:9" x14ac:dyDescent="0.25">
      <c r="A15" s="34"/>
      <c r="B15" s="85"/>
      <c r="C15" s="85"/>
      <c r="D15" s="85"/>
      <c r="E15" s="85"/>
    </row>
    <row r="16" spans="1:9" ht="53.25" customHeight="1" x14ac:dyDescent="0.25">
      <c r="B16" s="85"/>
      <c r="C16" s="85"/>
      <c r="D16" s="85"/>
      <c r="E16" s="85"/>
    </row>
    <row r="17" spans="1:10" s="35" customFormat="1" x14ac:dyDescent="0.25">
      <c r="A17" s="37"/>
      <c r="B17" s="37"/>
      <c r="C17" s="37"/>
      <c r="D17" s="44"/>
      <c r="E17" s="37"/>
      <c r="H17" s="39">
        <v>6</v>
      </c>
      <c r="I17" s="39">
        <v>2</v>
      </c>
      <c r="J17" s="35" t="e">
        <f t="shared" ref="J17:J22" si="0">IF(AND(H$9=TRUE,$H$10=H17),I17,0)</f>
        <v>#N/A</v>
      </c>
    </row>
    <row r="18" spans="1:10" x14ac:dyDescent="0.25">
      <c r="H18" s="38">
        <v>5</v>
      </c>
      <c r="I18" s="38">
        <v>2</v>
      </c>
      <c r="J18" s="37" t="e">
        <f t="shared" si="0"/>
        <v>#N/A</v>
      </c>
    </row>
    <row r="19" spans="1:10" x14ac:dyDescent="0.25">
      <c r="H19" s="38">
        <v>4</v>
      </c>
      <c r="I19" s="38">
        <v>1</v>
      </c>
      <c r="J19" s="37" t="e">
        <f t="shared" si="0"/>
        <v>#N/A</v>
      </c>
    </row>
    <row r="20" spans="1:10" x14ac:dyDescent="0.25">
      <c r="H20" s="38">
        <v>3</v>
      </c>
      <c r="I20" s="38">
        <v>1</v>
      </c>
      <c r="J20" s="37" t="e">
        <f t="shared" si="0"/>
        <v>#N/A</v>
      </c>
    </row>
    <row r="21" spans="1:10" x14ac:dyDescent="0.25">
      <c r="H21" s="38">
        <v>2</v>
      </c>
      <c r="I21" s="38">
        <v>0</v>
      </c>
      <c r="J21" s="37" t="e">
        <f t="shared" si="0"/>
        <v>#N/A</v>
      </c>
    </row>
    <row r="22" spans="1:10" x14ac:dyDescent="0.25">
      <c r="H22" s="38">
        <v>1</v>
      </c>
      <c r="I22" s="38">
        <v>0</v>
      </c>
      <c r="J22" s="37" t="e">
        <f t="shared" si="0"/>
        <v>#N/A</v>
      </c>
    </row>
    <row r="24" spans="1:10" x14ac:dyDescent="0.25">
      <c r="H24" s="46">
        <v>5</v>
      </c>
      <c r="I24" s="46">
        <v>0</v>
      </c>
      <c r="J24" s="37" t="e">
        <f>IF(AND(H$9=FALSE,$H$10=H24),I24,0)</f>
        <v>#N/A</v>
      </c>
    </row>
    <row r="25" spans="1:10" x14ac:dyDescent="0.25">
      <c r="H25" s="46">
        <v>4</v>
      </c>
      <c r="I25" s="46">
        <v>0</v>
      </c>
      <c r="J25" s="37" t="e">
        <f>IF(AND(H$9=FALSE,$H$10=H25),I25,0)</f>
        <v>#N/A</v>
      </c>
    </row>
    <row r="26" spans="1:10" x14ac:dyDescent="0.25">
      <c r="H26" s="46">
        <v>3</v>
      </c>
      <c r="I26" s="46">
        <v>0</v>
      </c>
      <c r="J26" s="37" t="e">
        <f>IF(AND(H$9=FALSE,$H$10=H26),I26,0)</f>
        <v>#N/A</v>
      </c>
    </row>
    <row r="27" spans="1:10" x14ac:dyDescent="0.25">
      <c r="H27" s="46">
        <v>2</v>
      </c>
      <c r="I27" s="46">
        <v>0</v>
      </c>
      <c r="J27" s="37" t="e">
        <f>IF(AND(H$9=FALSE,$H$10=H27),I27,0)</f>
        <v>#N/A</v>
      </c>
    </row>
    <row r="28" spans="1:10" x14ac:dyDescent="0.25">
      <c r="H28" s="46">
        <v>1</v>
      </c>
      <c r="I28" s="46">
        <v>0</v>
      </c>
      <c r="J28" s="37" t="e">
        <f>IF(AND(H$9=FALSE,$H$10=H28),I28,0)</f>
        <v>#N/A</v>
      </c>
    </row>
  </sheetData>
  <sheetProtection sheet="1" objects="1" scenarios="1" selectLockedCells="1"/>
  <mergeCells count="15">
    <mergeCell ref="A6:B6"/>
    <mergeCell ref="A1:F1"/>
    <mergeCell ref="A2:F2"/>
    <mergeCell ref="A3:F3"/>
    <mergeCell ref="A4:B4"/>
    <mergeCell ref="A5:B5"/>
    <mergeCell ref="B12:E12"/>
    <mergeCell ref="B13:E16"/>
    <mergeCell ref="A7:B7"/>
    <mergeCell ref="B8:E8"/>
    <mergeCell ref="B9:E9"/>
    <mergeCell ref="B10:C10"/>
    <mergeCell ref="D10:E10"/>
    <mergeCell ref="B11:C11"/>
    <mergeCell ref="D11:E1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topLeftCell="A2" zoomScale="80" zoomScaleNormal="80" workbookViewId="0">
      <selection activeCell="C5" sqref="C5"/>
    </sheetView>
  </sheetViews>
  <sheetFormatPr defaultColWidth="9.140625" defaultRowHeight="15" x14ac:dyDescent="0.25"/>
  <cols>
    <col min="1" max="1" width="21.28515625" style="37" customWidth="1"/>
    <col min="2" max="2" width="18.5703125" style="37" customWidth="1"/>
    <col min="3" max="3" width="27" style="37" bestFit="1" customWidth="1"/>
    <col min="4" max="4" width="48.85546875" style="44" customWidth="1"/>
    <col min="5" max="5" width="43.140625" style="37" bestFit="1" customWidth="1"/>
    <col min="6" max="6" width="42.28515625" style="37" bestFit="1" customWidth="1"/>
    <col min="7" max="7" width="68.7109375" style="37" customWidth="1"/>
    <col min="8" max="8" width="5.85546875" style="37" hidden="1" customWidth="1"/>
    <col min="9" max="9" width="2.28515625" style="37" hidden="1" customWidth="1"/>
    <col min="10" max="10" width="5.85546875" style="37" hidden="1" customWidth="1"/>
    <col min="11" max="16384" width="9.140625" style="37"/>
  </cols>
  <sheetData>
    <row r="1" spans="1:9" s="32" customFormat="1" x14ac:dyDescent="0.25">
      <c r="A1" s="73" t="s">
        <v>136</v>
      </c>
      <c r="B1" s="73"/>
      <c r="C1" s="73"/>
      <c r="D1" s="73"/>
      <c r="E1" s="73"/>
      <c r="F1" s="73"/>
    </row>
    <row r="2" spans="1:9" s="32" customFormat="1" ht="36.75" customHeight="1" x14ac:dyDescent="0.25">
      <c r="A2" s="74" t="s">
        <v>69</v>
      </c>
      <c r="B2" s="74"/>
      <c r="C2" s="74"/>
      <c r="D2" s="74"/>
      <c r="E2" s="74"/>
      <c r="F2" s="74"/>
    </row>
    <row r="3" spans="1:9" s="32" customFormat="1" ht="46.5" customHeight="1" x14ac:dyDescent="0.25">
      <c r="A3" s="75" t="s">
        <v>137</v>
      </c>
      <c r="B3" s="76"/>
      <c r="C3" s="76"/>
      <c r="D3" s="76"/>
      <c r="E3" s="76"/>
      <c r="F3" s="76"/>
    </row>
    <row r="4" spans="1:9" s="33" customFormat="1" x14ac:dyDescent="0.25">
      <c r="A4" s="77" t="s">
        <v>3</v>
      </c>
      <c r="B4" s="77"/>
      <c r="C4" s="42" t="s">
        <v>73</v>
      </c>
      <c r="D4" s="42" t="s">
        <v>31</v>
      </c>
      <c r="E4" s="42" t="s">
        <v>32</v>
      </c>
      <c r="F4" s="42" t="s">
        <v>33</v>
      </c>
      <c r="G4" s="42" t="s">
        <v>41</v>
      </c>
    </row>
    <row r="5" spans="1:9" s="35" customFormat="1" ht="150" x14ac:dyDescent="0.25">
      <c r="A5" s="78" t="s">
        <v>144</v>
      </c>
      <c r="B5" s="79"/>
      <c r="C5" s="1"/>
      <c r="D5" s="41" t="s">
        <v>132</v>
      </c>
      <c r="E5" s="41" t="s">
        <v>133</v>
      </c>
      <c r="F5" s="41" t="s">
        <v>134</v>
      </c>
      <c r="G5" s="30"/>
      <c r="H5" s="34" t="e">
        <f>VLOOKUP(C5,'Reference Sheet'!$A$1:$B$3,2)</f>
        <v>#N/A</v>
      </c>
      <c r="I5" s="34"/>
    </row>
    <row r="6" spans="1:9" s="35" customFormat="1" ht="180" x14ac:dyDescent="0.25">
      <c r="A6" s="71" t="s">
        <v>145</v>
      </c>
      <c r="B6" s="72"/>
      <c r="C6" s="1"/>
      <c r="D6" s="41" t="s">
        <v>72</v>
      </c>
      <c r="E6" s="41" t="s">
        <v>135</v>
      </c>
      <c r="F6" s="41" t="s">
        <v>146</v>
      </c>
      <c r="G6" s="30"/>
      <c r="H6" s="34" t="e">
        <f>VLOOKUP(C6,'Reference Sheet'!$A$1:$B$3,2)</f>
        <v>#N/A</v>
      </c>
      <c r="I6" s="34"/>
    </row>
    <row r="7" spans="1:9" s="35" customFormat="1" ht="165" x14ac:dyDescent="0.25">
      <c r="A7" s="86" t="s">
        <v>147</v>
      </c>
      <c r="B7" s="87"/>
      <c r="C7" s="1"/>
      <c r="D7" s="41" t="s">
        <v>148</v>
      </c>
      <c r="E7" s="41" t="s">
        <v>149</v>
      </c>
      <c r="F7" s="41" t="s">
        <v>150</v>
      </c>
      <c r="G7" s="30"/>
      <c r="H7" s="34" t="e">
        <f>VLOOKUP(C7,'Reference Sheet'!$A$1:$B$3,2)</f>
        <v>#N/A</v>
      </c>
      <c r="I7" s="34"/>
    </row>
    <row r="8" spans="1:9" s="36" customFormat="1" ht="34.5" customHeight="1" x14ac:dyDescent="0.25">
      <c r="A8" s="37"/>
      <c r="B8" s="88" t="s">
        <v>83</v>
      </c>
      <c r="C8" s="89"/>
      <c r="D8" s="89"/>
      <c r="E8" s="89"/>
    </row>
    <row r="9" spans="1:9" x14ac:dyDescent="0.25">
      <c r="A9" s="43"/>
      <c r="B9" s="83" t="s">
        <v>71</v>
      </c>
      <c r="C9" s="84"/>
      <c r="D9" s="84"/>
      <c r="E9" s="84"/>
      <c r="H9" s="37" t="e">
        <f>IF(OR(H5=0, H6=0, H7=0), FALSE, TRUE)</f>
        <v>#N/A</v>
      </c>
    </row>
    <row r="10" spans="1:9" ht="57" customHeight="1" x14ac:dyDescent="0.25">
      <c r="A10" s="43"/>
      <c r="B10" s="90" t="s">
        <v>39</v>
      </c>
      <c r="C10" s="91"/>
      <c r="D10" s="91" t="str">
        <f>IFERROR(H10,"")</f>
        <v/>
      </c>
      <c r="E10" s="91"/>
      <c r="H10" s="37" t="e">
        <f>SUM(H5:H7)</f>
        <v>#N/A</v>
      </c>
    </row>
    <row r="11" spans="1:9" s="35" customFormat="1" ht="85.5" customHeight="1" x14ac:dyDescent="0.25">
      <c r="A11" s="43"/>
      <c r="B11" s="80" t="s">
        <v>40</v>
      </c>
      <c r="C11" s="81"/>
      <c r="D11" s="82" t="str">
        <f>IFERROR(VLOOKUP(H11,'Reference Sheet'!$A$18:$B$20,2,FALSE),"")</f>
        <v/>
      </c>
      <c r="E11" s="82"/>
      <c r="H11" s="35" t="e">
        <f>SUM(J17:J28)</f>
        <v>#N/A</v>
      </c>
    </row>
    <row r="12" spans="1:9" x14ac:dyDescent="0.25">
      <c r="B12" s="83" t="s">
        <v>70</v>
      </c>
      <c r="C12" s="84"/>
      <c r="D12" s="84"/>
      <c r="E12" s="84"/>
    </row>
    <row r="13" spans="1:9" x14ac:dyDescent="0.25">
      <c r="B13" s="85"/>
      <c r="C13" s="85"/>
      <c r="D13" s="85"/>
      <c r="E13" s="85"/>
    </row>
    <row r="14" spans="1:9" x14ac:dyDescent="0.25">
      <c r="B14" s="85"/>
      <c r="C14" s="85"/>
      <c r="D14" s="85"/>
      <c r="E14" s="85"/>
    </row>
    <row r="15" spans="1:9" x14ac:dyDescent="0.25">
      <c r="A15" s="34"/>
      <c r="B15" s="85"/>
      <c r="C15" s="85"/>
      <c r="D15" s="85"/>
      <c r="E15" s="85"/>
    </row>
    <row r="16" spans="1:9" ht="53.25" customHeight="1" x14ac:dyDescent="0.25">
      <c r="B16" s="85"/>
      <c r="C16" s="85"/>
      <c r="D16" s="85"/>
      <c r="E16" s="85"/>
    </row>
    <row r="17" spans="1:10" s="35" customFormat="1" x14ac:dyDescent="0.25">
      <c r="A17" s="37"/>
      <c r="B17" s="37"/>
      <c r="C17" s="37"/>
      <c r="D17" s="44"/>
      <c r="E17" s="37"/>
      <c r="H17" s="39">
        <v>6</v>
      </c>
      <c r="I17" s="39">
        <v>2</v>
      </c>
      <c r="J17" s="35" t="e">
        <f t="shared" ref="J17:J22" si="0">IF(AND(H$9=TRUE,$H$10=H17),I17,0)</f>
        <v>#N/A</v>
      </c>
    </row>
    <row r="18" spans="1:10" x14ac:dyDescent="0.25">
      <c r="H18" s="38">
        <v>5</v>
      </c>
      <c r="I18" s="38">
        <v>2</v>
      </c>
      <c r="J18" s="37" t="e">
        <f t="shared" si="0"/>
        <v>#N/A</v>
      </c>
    </row>
    <row r="19" spans="1:10" x14ac:dyDescent="0.25">
      <c r="H19" s="38">
        <v>4</v>
      </c>
      <c r="I19" s="38">
        <v>1</v>
      </c>
      <c r="J19" s="37" t="e">
        <f t="shared" si="0"/>
        <v>#N/A</v>
      </c>
    </row>
    <row r="20" spans="1:10" x14ac:dyDescent="0.25">
      <c r="H20" s="38">
        <v>3</v>
      </c>
      <c r="I20" s="38">
        <v>1</v>
      </c>
      <c r="J20" s="37" t="e">
        <f t="shared" si="0"/>
        <v>#N/A</v>
      </c>
    </row>
    <row r="21" spans="1:10" x14ac:dyDescent="0.25">
      <c r="H21" s="38">
        <v>2</v>
      </c>
      <c r="I21" s="38">
        <v>0</v>
      </c>
      <c r="J21" s="37" t="e">
        <f t="shared" si="0"/>
        <v>#N/A</v>
      </c>
    </row>
    <row r="22" spans="1:10" x14ac:dyDescent="0.25">
      <c r="H22" s="38">
        <v>1</v>
      </c>
      <c r="I22" s="38">
        <v>0</v>
      </c>
      <c r="J22" s="37" t="e">
        <f t="shared" si="0"/>
        <v>#N/A</v>
      </c>
    </row>
    <row r="24" spans="1:10" x14ac:dyDescent="0.25">
      <c r="H24" s="46">
        <v>5</v>
      </c>
      <c r="I24" s="46">
        <v>0</v>
      </c>
      <c r="J24" s="37" t="e">
        <f>IF(AND(H$9=FALSE,$H$10=H24),I24,0)</f>
        <v>#N/A</v>
      </c>
    </row>
    <row r="25" spans="1:10" x14ac:dyDescent="0.25">
      <c r="H25" s="46">
        <v>4</v>
      </c>
      <c r="I25" s="46">
        <v>0</v>
      </c>
      <c r="J25" s="37" t="e">
        <f>IF(AND(H$9=FALSE,$H$10=H25),I25,0)</f>
        <v>#N/A</v>
      </c>
    </row>
    <row r="26" spans="1:10" x14ac:dyDescent="0.25">
      <c r="H26" s="46">
        <v>3</v>
      </c>
      <c r="I26" s="46">
        <v>0</v>
      </c>
      <c r="J26" s="37" t="e">
        <f>IF(AND(H$9=FALSE,$H$10=H26),I26,0)</f>
        <v>#N/A</v>
      </c>
    </row>
    <row r="27" spans="1:10" x14ac:dyDescent="0.25">
      <c r="H27" s="46">
        <v>2</v>
      </c>
      <c r="I27" s="46">
        <v>0</v>
      </c>
      <c r="J27" s="37" t="e">
        <f>IF(AND(H$9=FALSE,$H$10=H27),I27,0)</f>
        <v>#N/A</v>
      </c>
    </row>
    <row r="28" spans="1:10" x14ac:dyDescent="0.25">
      <c r="H28" s="46">
        <v>1</v>
      </c>
      <c r="I28" s="46">
        <v>0</v>
      </c>
      <c r="J28" s="37" t="e">
        <f>IF(AND(H$9=FALSE,$H$10=H28),I28,0)</f>
        <v>#N/A</v>
      </c>
    </row>
  </sheetData>
  <sheetProtection sheet="1" objects="1" scenarios="1" selectLockedCells="1"/>
  <mergeCells count="15">
    <mergeCell ref="A6:B6"/>
    <mergeCell ref="A1:F1"/>
    <mergeCell ref="A2:F2"/>
    <mergeCell ref="A3:F3"/>
    <mergeCell ref="A4:B4"/>
    <mergeCell ref="A5:B5"/>
    <mergeCell ref="B12:E12"/>
    <mergeCell ref="B13:E16"/>
    <mergeCell ref="A7:B7"/>
    <mergeCell ref="B8:E8"/>
    <mergeCell ref="B9:E9"/>
    <mergeCell ref="B10:C10"/>
    <mergeCell ref="D10:E10"/>
    <mergeCell ref="B11:C11"/>
    <mergeCell ref="D11:E1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zoomScale="80" zoomScaleNormal="80" workbookViewId="0">
      <selection activeCell="C5" sqref="C5"/>
    </sheetView>
  </sheetViews>
  <sheetFormatPr defaultColWidth="9.140625" defaultRowHeight="15" x14ac:dyDescent="0.25"/>
  <cols>
    <col min="1" max="1" width="21.28515625" style="37" customWidth="1"/>
    <col min="2" max="2" width="18.5703125" style="37" customWidth="1"/>
    <col min="3" max="3" width="27" style="37" bestFit="1" customWidth="1"/>
    <col min="4" max="4" width="48.85546875" style="44" customWidth="1"/>
    <col min="5" max="5" width="43.140625" style="37" bestFit="1" customWidth="1"/>
    <col min="6" max="6" width="42.28515625" style="37" bestFit="1" customWidth="1"/>
    <col min="7" max="7" width="68.7109375" style="37" customWidth="1"/>
    <col min="8" max="8" width="5.85546875" style="37" hidden="1" customWidth="1"/>
    <col min="9" max="9" width="2.28515625" style="37" hidden="1" customWidth="1"/>
    <col min="10" max="10" width="5.85546875" style="37" hidden="1" customWidth="1"/>
    <col min="11" max="16384" width="9.140625" style="37"/>
  </cols>
  <sheetData>
    <row r="1" spans="1:9" s="32" customFormat="1" x14ac:dyDescent="0.25">
      <c r="A1" s="73" t="s">
        <v>136</v>
      </c>
      <c r="B1" s="73"/>
      <c r="C1" s="73"/>
      <c r="D1" s="73"/>
      <c r="E1" s="73"/>
      <c r="F1" s="73"/>
    </row>
    <row r="2" spans="1:9" s="32" customFormat="1" ht="36.75" customHeight="1" x14ac:dyDescent="0.25">
      <c r="A2" s="74" t="s">
        <v>151</v>
      </c>
      <c r="B2" s="74"/>
      <c r="C2" s="74"/>
      <c r="D2" s="74"/>
      <c r="E2" s="74"/>
      <c r="F2" s="74"/>
    </row>
    <row r="3" spans="1:9" s="32" customFormat="1" ht="46.5" customHeight="1" x14ac:dyDescent="0.25">
      <c r="A3" s="75" t="s">
        <v>152</v>
      </c>
      <c r="B3" s="76"/>
      <c r="C3" s="76"/>
      <c r="D3" s="76"/>
      <c r="E3" s="76"/>
      <c r="F3" s="76"/>
    </row>
    <row r="4" spans="1:9" s="33" customFormat="1" x14ac:dyDescent="0.25">
      <c r="A4" s="77" t="s">
        <v>3</v>
      </c>
      <c r="B4" s="77"/>
      <c r="C4" s="42" t="s">
        <v>73</v>
      </c>
      <c r="D4" s="42" t="s">
        <v>31</v>
      </c>
      <c r="E4" s="42" t="s">
        <v>32</v>
      </c>
      <c r="F4" s="42" t="s">
        <v>33</v>
      </c>
      <c r="G4" s="42" t="s">
        <v>41</v>
      </c>
    </row>
    <row r="5" spans="1:9" s="35" customFormat="1" ht="255" x14ac:dyDescent="0.25">
      <c r="A5" s="78" t="s">
        <v>153</v>
      </c>
      <c r="B5" s="79"/>
      <c r="C5" s="1"/>
      <c r="D5" s="41" t="s">
        <v>156</v>
      </c>
      <c r="E5" s="41" t="s">
        <v>157</v>
      </c>
      <c r="F5" s="41" t="s">
        <v>158</v>
      </c>
      <c r="G5" s="30"/>
      <c r="H5" s="34" t="e">
        <f>VLOOKUP(C5,'Reference Sheet'!$A$1:$B$3,2)</f>
        <v>#N/A</v>
      </c>
      <c r="I5" s="34"/>
    </row>
    <row r="6" spans="1:9" s="35" customFormat="1" ht="300" x14ac:dyDescent="0.25">
      <c r="A6" s="71" t="s">
        <v>154</v>
      </c>
      <c r="B6" s="72"/>
      <c r="C6" s="1"/>
      <c r="D6" s="41" t="s">
        <v>159</v>
      </c>
      <c r="E6" s="41" t="s">
        <v>160</v>
      </c>
      <c r="F6" s="41" t="s">
        <v>161</v>
      </c>
      <c r="G6" s="30"/>
      <c r="H6" s="34" t="e">
        <f>VLOOKUP(C6,'Reference Sheet'!$A$1:$B$3,2)</f>
        <v>#N/A</v>
      </c>
      <c r="I6" s="34"/>
    </row>
    <row r="7" spans="1:9" s="35" customFormat="1" ht="165" x14ac:dyDescent="0.25">
      <c r="A7" s="86" t="s">
        <v>155</v>
      </c>
      <c r="B7" s="87"/>
      <c r="C7" s="1"/>
      <c r="D7" s="41" t="s">
        <v>162</v>
      </c>
      <c r="E7" s="41" t="s">
        <v>163</v>
      </c>
      <c r="F7" s="41" t="s">
        <v>164</v>
      </c>
      <c r="G7" s="30"/>
      <c r="H7" s="34" t="e">
        <f>VLOOKUP(C7,'Reference Sheet'!$A$1:$B$3,2)</f>
        <v>#N/A</v>
      </c>
      <c r="I7" s="34"/>
    </row>
    <row r="8" spans="1:9" s="36" customFormat="1" ht="34.5" customHeight="1" x14ac:dyDescent="0.25">
      <c r="A8" s="37"/>
      <c r="B8" s="88" t="s">
        <v>83</v>
      </c>
      <c r="C8" s="89"/>
      <c r="D8" s="89"/>
      <c r="E8" s="89"/>
    </row>
    <row r="9" spans="1:9" x14ac:dyDescent="0.25">
      <c r="A9" s="43"/>
      <c r="B9" s="83" t="s">
        <v>165</v>
      </c>
      <c r="C9" s="84"/>
      <c r="D9" s="84"/>
      <c r="E9" s="84"/>
      <c r="H9" s="37" t="e">
        <f>IF(OR(H5=0, H6=0, H7=0), FALSE, TRUE)</f>
        <v>#N/A</v>
      </c>
    </row>
    <row r="10" spans="1:9" ht="57" customHeight="1" x14ac:dyDescent="0.25">
      <c r="A10" s="43"/>
      <c r="B10" s="90" t="s">
        <v>39</v>
      </c>
      <c r="C10" s="91"/>
      <c r="D10" s="91" t="str">
        <f>IFERROR(H10,"")</f>
        <v/>
      </c>
      <c r="E10" s="91"/>
      <c r="H10" s="37" t="e">
        <f>SUM(H5:H7)</f>
        <v>#N/A</v>
      </c>
    </row>
    <row r="11" spans="1:9" s="35" customFormat="1" ht="85.5" customHeight="1" x14ac:dyDescent="0.25">
      <c r="A11" s="43"/>
      <c r="B11" s="80" t="s">
        <v>40</v>
      </c>
      <c r="C11" s="81"/>
      <c r="D11" s="82" t="str">
        <f>IFERROR(VLOOKUP(H11,'Reference Sheet'!$A$18:$B$20,2,FALSE),"")</f>
        <v/>
      </c>
      <c r="E11" s="82"/>
      <c r="H11" s="35" t="e">
        <f>SUM(J17:J28)</f>
        <v>#N/A</v>
      </c>
    </row>
    <row r="12" spans="1:9" x14ac:dyDescent="0.25">
      <c r="B12" s="83" t="s">
        <v>166</v>
      </c>
      <c r="C12" s="84"/>
      <c r="D12" s="84"/>
      <c r="E12" s="84"/>
    </row>
    <row r="13" spans="1:9" x14ac:dyDescent="0.25">
      <c r="B13" s="85"/>
      <c r="C13" s="85"/>
      <c r="D13" s="85"/>
      <c r="E13" s="85"/>
    </row>
    <row r="14" spans="1:9" x14ac:dyDescent="0.25">
      <c r="B14" s="85"/>
      <c r="C14" s="85"/>
      <c r="D14" s="85"/>
      <c r="E14" s="85"/>
    </row>
    <row r="15" spans="1:9" x14ac:dyDescent="0.25">
      <c r="A15" s="34"/>
      <c r="B15" s="85"/>
      <c r="C15" s="85"/>
      <c r="D15" s="85"/>
      <c r="E15" s="85"/>
    </row>
    <row r="16" spans="1:9" ht="53.25" customHeight="1" x14ac:dyDescent="0.25">
      <c r="B16" s="85"/>
      <c r="C16" s="85"/>
      <c r="D16" s="85"/>
      <c r="E16" s="85"/>
    </row>
    <row r="17" spans="1:10" s="35" customFormat="1" x14ac:dyDescent="0.25">
      <c r="A17" s="37"/>
      <c r="B17" s="37"/>
      <c r="C17" s="37"/>
      <c r="D17" s="44"/>
      <c r="E17" s="37"/>
      <c r="H17" s="39">
        <v>6</v>
      </c>
      <c r="I17" s="39">
        <v>2</v>
      </c>
      <c r="J17" s="35" t="e">
        <f t="shared" ref="J17:J22" si="0">IF(AND(H$9=TRUE,$H$10=H17),I17,0)</f>
        <v>#N/A</v>
      </c>
    </row>
    <row r="18" spans="1:10" x14ac:dyDescent="0.25">
      <c r="H18" s="38">
        <v>5</v>
      </c>
      <c r="I18" s="38">
        <v>2</v>
      </c>
      <c r="J18" s="37" t="e">
        <f t="shared" si="0"/>
        <v>#N/A</v>
      </c>
    </row>
    <row r="19" spans="1:10" x14ac:dyDescent="0.25">
      <c r="H19" s="38">
        <v>4</v>
      </c>
      <c r="I19" s="38">
        <v>1</v>
      </c>
      <c r="J19" s="37" t="e">
        <f t="shared" si="0"/>
        <v>#N/A</v>
      </c>
    </row>
    <row r="20" spans="1:10" x14ac:dyDescent="0.25">
      <c r="H20" s="38">
        <v>3</v>
      </c>
      <c r="I20" s="38">
        <v>1</v>
      </c>
      <c r="J20" s="37" t="e">
        <f t="shared" si="0"/>
        <v>#N/A</v>
      </c>
    </row>
    <row r="21" spans="1:10" x14ac:dyDescent="0.25">
      <c r="H21" s="38">
        <v>2</v>
      </c>
      <c r="I21" s="38">
        <v>0</v>
      </c>
      <c r="J21" s="37" t="e">
        <f t="shared" si="0"/>
        <v>#N/A</v>
      </c>
    </row>
    <row r="22" spans="1:10" x14ac:dyDescent="0.25">
      <c r="H22" s="38">
        <v>1</v>
      </c>
      <c r="I22" s="38">
        <v>0</v>
      </c>
      <c r="J22" s="37" t="e">
        <f t="shared" si="0"/>
        <v>#N/A</v>
      </c>
    </row>
    <row r="24" spans="1:10" x14ac:dyDescent="0.25">
      <c r="H24" s="46">
        <v>5</v>
      </c>
      <c r="I24" s="46">
        <v>0</v>
      </c>
      <c r="J24" s="37" t="e">
        <f>IF(AND(H$9=FALSE,$H$10=H24),I24,0)</f>
        <v>#N/A</v>
      </c>
    </row>
    <row r="25" spans="1:10" x14ac:dyDescent="0.25">
      <c r="H25" s="46">
        <v>4</v>
      </c>
      <c r="I25" s="46">
        <v>0</v>
      </c>
      <c r="J25" s="37" t="e">
        <f>IF(AND(H$9=FALSE,$H$10=H25),I25,0)</f>
        <v>#N/A</v>
      </c>
    </row>
    <row r="26" spans="1:10" x14ac:dyDescent="0.25">
      <c r="H26" s="46">
        <v>3</v>
      </c>
      <c r="I26" s="46">
        <v>0</v>
      </c>
      <c r="J26" s="37" t="e">
        <f>IF(AND(H$9=FALSE,$H$10=H26),I26,0)</f>
        <v>#N/A</v>
      </c>
    </row>
    <row r="27" spans="1:10" x14ac:dyDescent="0.25">
      <c r="H27" s="46">
        <v>2</v>
      </c>
      <c r="I27" s="46">
        <v>0</v>
      </c>
      <c r="J27" s="37" t="e">
        <f>IF(AND(H$9=FALSE,$H$10=H27),I27,0)</f>
        <v>#N/A</v>
      </c>
    </row>
    <row r="28" spans="1:10" x14ac:dyDescent="0.25">
      <c r="H28" s="46">
        <v>1</v>
      </c>
      <c r="I28" s="46">
        <v>0</v>
      </c>
      <c r="J28" s="37" t="e">
        <f>IF(AND(H$9=FALSE,$H$10=H28),I28,0)</f>
        <v>#N/A</v>
      </c>
    </row>
  </sheetData>
  <sheetProtection sheet="1" objects="1" scenarios="1" selectLockedCells="1"/>
  <mergeCells count="15">
    <mergeCell ref="A6:B6"/>
    <mergeCell ref="A1:F1"/>
    <mergeCell ref="A2:F2"/>
    <mergeCell ref="A3:F3"/>
    <mergeCell ref="A4:B4"/>
    <mergeCell ref="A5:B5"/>
    <mergeCell ref="B12:E12"/>
    <mergeCell ref="B13:E16"/>
    <mergeCell ref="A7:B7"/>
    <mergeCell ref="B8:E8"/>
    <mergeCell ref="B9:E9"/>
    <mergeCell ref="B10:C10"/>
    <mergeCell ref="D10:E10"/>
    <mergeCell ref="B11:C11"/>
    <mergeCell ref="D11:E1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J31"/>
  <sheetViews>
    <sheetView topLeftCell="A6" zoomScale="80" zoomScaleNormal="80" workbookViewId="0">
      <selection activeCell="C8" sqref="C8"/>
    </sheetView>
  </sheetViews>
  <sheetFormatPr defaultColWidth="9.140625" defaultRowHeight="15" x14ac:dyDescent="0.25"/>
  <cols>
    <col min="1" max="1" width="21.28515625" style="37" customWidth="1"/>
    <col min="2" max="2" width="18.5703125" style="37" customWidth="1"/>
    <col min="3" max="3" width="31.28515625" style="37" bestFit="1" customWidth="1"/>
    <col min="4" max="4" width="48.85546875" style="44" customWidth="1"/>
    <col min="5" max="5" width="43.140625" style="37" bestFit="1" customWidth="1"/>
    <col min="6" max="6" width="42.28515625" style="37" bestFit="1" customWidth="1"/>
    <col min="7" max="7" width="55" style="37" customWidth="1"/>
    <col min="8" max="9" width="0" style="37" hidden="1" customWidth="1"/>
    <col min="10" max="10" width="33.42578125" style="37" hidden="1" customWidth="1"/>
    <col min="11" max="16384" width="9.140625" style="37"/>
  </cols>
  <sheetData>
    <row r="1" spans="1:9" s="32" customFormat="1" x14ac:dyDescent="0.25">
      <c r="A1" s="73" t="s">
        <v>49</v>
      </c>
      <c r="B1" s="73"/>
      <c r="C1" s="73"/>
      <c r="D1" s="73"/>
      <c r="E1" s="73"/>
      <c r="F1" s="73"/>
    </row>
    <row r="2" spans="1:9" s="32" customFormat="1" ht="36.75" customHeight="1" x14ac:dyDescent="0.25">
      <c r="A2" s="74" t="s">
        <v>62</v>
      </c>
      <c r="B2" s="74"/>
      <c r="C2" s="74"/>
      <c r="D2" s="74"/>
      <c r="E2" s="74"/>
      <c r="F2" s="74"/>
    </row>
    <row r="3" spans="1:9" s="32" customFormat="1" ht="46.5" customHeight="1" x14ac:dyDescent="0.25">
      <c r="A3" s="75" t="s">
        <v>65</v>
      </c>
      <c r="B3" s="76"/>
      <c r="C3" s="76"/>
      <c r="D3" s="76"/>
      <c r="E3" s="76"/>
      <c r="F3" s="76"/>
    </row>
    <row r="4" spans="1:9" s="33" customFormat="1" x14ac:dyDescent="0.25">
      <c r="A4" s="77" t="s">
        <v>3</v>
      </c>
      <c r="B4" s="77"/>
      <c r="C4" s="42" t="s">
        <v>73</v>
      </c>
      <c r="D4" s="42" t="s">
        <v>31</v>
      </c>
      <c r="E4" s="42" t="s">
        <v>32</v>
      </c>
      <c r="F4" s="42" t="s">
        <v>33</v>
      </c>
      <c r="G4" s="42" t="s">
        <v>41</v>
      </c>
    </row>
    <row r="5" spans="1:9" s="35" customFormat="1" ht="180" x14ac:dyDescent="0.25">
      <c r="A5" s="78" t="s">
        <v>167</v>
      </c>
      <c r="B5" s="79"/>
      <c r="C5" s="1" t="s">
        <v>75</v>
      </c>
      <c r="D5" s="41" t="s">
        <v>168</v>
      </c>
      <c r="E5" s="41" t="s">
        <v>169</v>
      </c>
      <c r="F5" s="41" t="s">
        <v>170</v>
      </c>
      <c r="G5" s="30"/>
      <c r="H5" s="34">
        <f>VLOOKUP(C5,'Reference Sheet'!$A$1:$B$3,2)</f>
        <v>2</v>
      </c>
      <c r="I5" s="34"/>
    </row>
    <row r="6" spans="1:9" s="35" customFormat="1" ht="195" x14ac:dyDescent="0.25">
      <c r="A6" s="71" t="s">
        <v>171</v>
      </c>
      <c r="B6" s="72"/>
      <c r="C6" s="1"/>
      <c r="D6" s="41" t="s">
        <v>172</v>
      </c>
      <c r="E6" s="41" t="s">
        <v>173</v>
      </c>
      <c r="F6" s="41" t="s">
        <v>174</v>
      </c>
      <c r="G6" s="30"/>
      <c r="H6" s="34" t="e">
        <f>VLOOKUP(C6,'Reference Sheet'!$A$1:$B$3,2)</f>
        <v>#N/A</v>
      </c>
      <c r="I6" s="34"/>
    </row>
    <row r="7" spans="1:9" s="35" customFormat="1" ht="163.5" customHeight="1" x14ac:dyDescent="0.25">
      <c r="A7" s="86" t="s">
        <v>175</v>
      </c>
      <c r="B7" s="87"/>
      <c r="C7" s="1"/>
      <c r="D7" s="41" t="s">
        <v>176</v>
      </c>
      <c r="E7" s="41" t="s">
        <v>177</v>
      </c>
      <c r="F7" s="41" t="s">
        <v>178</v>
      </c>
      <c r="G7" s="30"/>
      <c r="H7" s="34" t="e">
        <f>VLOOKUP(C7,'Reference Sheet'!$A$1:$B$3,2)</f>
        <v>#N/A</v>
      </c>
      <c r="I7" s="34"/>
    </row>
    <row r="8" spans="1:9" s="36" customFormat="1" ht="187.5" customHeight="1" x14ac:dyDescent="0.25">
      <c r="A8" s="78" t="s">
        <v>179</v>
      </c>
      <c r="B8" s="79"/>
      <c r="C8" s="1"/>
      <c r="D8" s="41" t="s">
        <v>68</v>
      </c>
      <c r="E8" s="41" t="s">
        <v>67</v>
      </c>
      <c r="F8" s="41" t="s">
        <v>66</v>
      </c>
      <c r="G8" s="31"/>
      <c r="H8" s="36" t="e">
        <f>VLOOKUP(C8,'Reference Sheet'!$A$1:$B$3,2)</f>
        <v>#N/A</v>
      </c>
    </row>
    <row r="9" spans="1:9" s="36" customFormat="1" ht="20.25" customHeight="1" x14ac:dyDescent="0.25">
      <c r="A9" s="37"/>
      <c r="B9" s="89" t="s">
        <v>45</v>
      </c>
      <c r="C9" s="89"/>
      <c r="D9" s="89"/>
      <c r="E9" s="89"/>
    </row>
    <row r="10" spans="1:9" x14ac:dyDescent="0.25">
      <c r="A10" s="43"/>
      <c r="B10" s="83" t="s">
        <v>64</v>
      </c>
      <c r="C10" s="84"/>
      <c r="D10" s="84"/>
      <c r="E10" s="84"/>
      <c r="H10" s="37" t="b">
        <v>1</v>
      </c>
    </row>
    <row r="11" spans="1:9" ht="57" customHeight="1" x14ac:dyDescent="0.25">
      <c r="A11" s="43"/>
      <c r="B11" s="90" t="s">
        <v>39</v>
      </c>
      <c r="C11" s="91"/>
      <c r="D11" s="91" t="str">
        <f>IFERROR(H11,"")</f>
        <v/>
      </c>
      <c r="E11" s="91"/>
      <c r="H11" s="37" t="e">
        <f>SUM(H5:H8)</f>
        <v>#N/A</v>
      </c>
    </row>
    <row r="12" spans="1:9" s="35" customFormat="1" ht="85.5" customHeight="1" x14ac:dyDescent="0.25">
      <c r="A12" s="43"/>
      <c r="B12" s="80" t="s">
        <v>40</v>
      </c>
      <c r="C12" s="81"/>
      <c r="D12" s="82" t="str">
        <f>IFERROR(VLOOKUP(H12,'Reference Sheet'!$A$18:$B$20,2,FALSE),"")</f>
        <v/>
      </c>
      <c r="E12" s="82"/>
      <c r="H12" s="35" t="e">
        <f>SUM(J17:J31)</f>
        <v>#N/A</v>
      </c>
    </row>
    <row r="13" spans="1:9" x14ac:dyDescent="0.25">
      <c r="B13" s="83" t="s">
        <v>63</v>
      </c>
      <c r="C13" s="84"/>
      <c r="D13" s="84"/>
      <c r="E13" s="84"/>
    </row>
    <row r="14" spans="1:9" x14ac:dyDescent="0.25">
      <c r="B14" s="85"/>
      <c r="C14" s="85"/>
      <c r="D14" s="85"/>
      <c r="E14" s="85"/>
    </row>
    <row r="15" spans="1:9" x14ac:dyDescent="0.25">
      <c r="B15" s="85"/>
      <c r="C15" s="85"/>
      <c r="D15" s="85"/>
      <c r="E15" s="85"/>
    </row>
    <row r="16" spans="1:9" x14ac:dyDescent="0.25">
      <c r="A16" s="34"/>
      <c r="B16" s="85"/>
      <c r="C16" s="85"/>
      <c r="D16" s="85"/>
      <c r="E16" s="85"/>
    </row>
    <row r="17" spans="1:10" x14ac:dyDescent="0.25">
      <c r="B17" s="85"/>
      <c r="C17" s="85"/>
      <c r="D17" s="85"/>
      <c r="E17" s="85"/>
      <c r="H17" s="38">
        <v>8</v>
      </c>
      <c r="I17" s="38">
        <v>2</v>
      </c>
      <c r="J17" s="37" t="e">
        <f t="shared" ref="J17:J24" si="0">IF(AND(H$10=TRUE,$H$11=H17),I17,0)</f>
        <v>#N/A</v>
      </c>
    </row>
    <row r="18" spans="1:10" s="35" customFormat="1" x14ac:dyDescent="0.25">
      <c r="A18" s="37"/>
      <c r="B18" s="37"/>
      <c r="C18" s="37"/>
      <c r="D18" s="44"/>
      <c r="E18" s="37"/>
      <c r="H18" s="39">
        <v>7</v>
      </c>
      <c r="I18" s="39">
        <v>2</v>
      </c>
      <c r="J18" s="35" t="e">
        <f t="shared" si="0"/>
        <v>#N/A</v>
      </c>
    </row>
    <row r="19" spans="1:10" x14ac:dyDescent="0.25">
      <c r="H19" s="38">
        <v>6</v>
      </c>
      <c r="I19" s="38">
        <v>1</v>
      </c>
      <c r="J19" s="37" t="e">
        <f t="shared" si="0"/>
        <v>#N/A</v>
      </c>
    </row>
    <row r="20" spans="1:10" x14ac:dyDescent="0.25">
      <c r="H20" s="38">
        <v>5</v>
      </c>
      <c r="I20" s="38">
        <v>1</v>
      </c>
      <c r="J20" s="37" t="e">
        <f t="shared" si="0"/>
        <v>#N/A</v>
      </c>
    </row>
    <row r="21" spans="1:10" x14ac:dyDescent="0.25">
      <c r="H21" s="38">
        <v>4</v>
      </c>
      <c r="I21" s="38">
        <v>1</v>
      </c>
      <c r="J21" s="37" t="e">
        <f t="shared" si="0"/>
        <v>#N/A</v>
      </c>
    </row>
    <row r="22" spans="1:10" x14ac:dyDescent="0.25">
      <c r="H22" s="38">
        <v>3</v>
      </c>
      <c r="I22" s="38">
        <v>0</v>
      </c>
      <c r="J22" s="37" t="e">
        <f t="shared" si="0"/>
        <v>#N/A</v>
      </c>
    </row>
    <row r="23" spans="1:10" x14ac:dyDescent="0.25">
      <c r="H23" s="38">
        <v>2</v>
      </c>
      <c r="I23" s="38">
        <v>0</v>
      </c>
      <c r="J23" s="37" t="e">
        <f t="shared" si="0"/>
        <v>#N/A</v>
      </c>
    </row>
    <row r="24" spans="1:10" x14ac:dyDescent="0.25">
      <c r="H24" s="38">
        <v>1</v>
      </c>
      <c r="I24" s="38">
        <v>0</v>
      </c>
      <c r="J24" s="37" t="e">
        <f t="shared" si="0"/>
        <v>#N/A</v>
      </c>
    </row>
    <row r="25" spans="1:10" x14ac:dyDescent="0.25">
      <c r="H25" s="40"/>
      <c r="I25" s="40"/>
      <c r="J25" s="40"/>
    </row>
    <row r="26" spans="1:10" x14ac:dyDescent="0.25">
      <c r="H26" s="40"/>
      <c r="I26" s="40"/>
      <c r="J26" s="40"/>
    </row>
    <row r="27" spans="1:10" x14ac:dyDescent="0.25">
      <c r="H27" s="40"/>
      <c r="I27" s="40"/>
      <c r="J27" s="40"/>
    </row>
    <row r="28" spans="1:10" x14ac:dyDescent="0.25">
      <c r="H28" s="40"/>
      <c r="I28" s="40"/>
      <c r="J28" s="40"/>
    </row>
    <row r="29" spans="1:10" x14ac:dyDescent="0.25">
      <c r="H29" s="40"/>
      <c r="I29" s="40"/>
      <c r="J29" s="40"/>
    </row>
    <row r="30" spans="1:10" x14ac:dyDescent="0.25">
      <c r="H30" s="40"/>
      <c r="I30" s="40"/>
      <c r="J30" s="40"/>
    </row>
    <row r="31" spans="1:10" x14ac:dyDescent="0.25">
      <c r="H31" s="40"/>
      <c r="I31" s="40"/>
      <c r="J31" s="40"/>
    </row>
  </sheetData>
  <sheetProtection sheet="1" objects="1" scenarios="1" selectLockedCells="1"/>
  <mergeCells count="16">
    <mergeCell ref="B12:C12"/>
    <mergeCell ref="D12:E12"/>
    <mergeCell ref="B13:E13"/>
    <mergeCell ref="B14:E17"/>
    <mergeCell ref="A7:B7"/>
    <mergeCell ref="A8:B8"/>
    <mergeCell ref="B9:E9"/>
    <mergeCell ref="B10:E10"/>
    <mergeCell ref="B11:C11"/>
    <mergeCell ref="D11:E11"/>
    <mergeCell ref="A6:B6"/>
    <mergeCell ref="A1:F1"/>
    <mergeCell ref="A2:F2"/>
    <mergeCell ref="A3:F3"/>
    <mergeCell ref="A4:B4"/>
    <mergeCell ref="A5:B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31"/>
  <sheetViews>
    <sheetView zoomScale="80" zoomScaleNormal="80" workbookViewId="0">
      <selection activeCell="K7" sqref="K7"/>
    </sheetView>
  </sheetViews>
  <sheetFormatPr defaultColWidth="9.140625" defaultRowHeight="15" x14ac:dyDescent="0.25"/>
  <cols>
    <col min="1" max="1" width="21.28515625" style="37" customWidth="1"/>
    <col min="2" max="2" width="18.5703125" style="37" customWidth="1"/>
    <col min="3" max="3" width="31.28515625" style="37" bestFit="1" customWidth="1"/>
    <col min="4" max="4" width="48.85546875" style="44" customWidth="1"/>
    <col min="5" max="5" width="43.140625" style="37" bestFit="1" customWidth="1"/>
    <col min="6" max="6" width="42.28515625" style="37" bestFit="1" customWidth="1"/>
    <col min="7" max="7" width="69.7109375" style="37" customWidth="1"/>
    <col min="8" max="10" width="9.140625" style="37" hidden="1" customWidth="1"/>
    <col min="11" max="16384" width="9.140625" style="37"/>
  </cols>
  <sheetData>
    <row r="1" spans="1:9" s="32" customFormat="1" x14ac:dyDescent="0.25">
      <c r="A1" s="73" t="s">
        <v>49</v>
      </c>
      <c r="B1" s="73"/>
      <c r="C1" s="73"/>
      <c r="D1" s="73"/>
      <c r="E1" s="73"/>
      <c r="F1" s="73"/>
    </row>
    <row r="2" spans="1:9" s="32" customFormat="1" ht="36.75" customHeight="1" x14ac:dyDescent="0.25">
      <c r="A2" s="74" t="s">
        <v>61</v>
      </c>
      <c r="B2" s="74"/>
      <c r="C2" s="74"/>
      <c r="D2" s="74"/>
      <c r="E2" s="74"/>
      <c r="F2" s="74"/>
    </row>
    <row r="3" spans="1:9" s="32" customFormat="1" ht="46.5" customHeight="1" x14ac:dyDescent="0.25">
      <c r="A3" s="75" t="s">
        <v>180</v>
      </c>
      <c r="B3" s="76"/>
      <c r="C3" s="76"/>
      <c r="D3" s="76"/>
      <c r="E3" s="76"/>
      <c r="F3" s="76"/>
    </row>
    <row r="4" spans="1:9" s="33" customFormat="1" x14ac:dyDescent="0.25">
      <c r="A4" s="77" t="s">
        <v>3</v>
      </c>
      <c r="B4" s="77"/>
      <c r="C4" s="42" t="s">
        <v>73</v>
      </c>
      <c r="D4" s="42" t="s">
        <v>31</v>
      </c>
      <c r="E4" s="42" t="s">
        <v>32</v>
      </c>
      <c r="F4" s="42" t="s">
        <v>33</v>
      </c>
      <c r="G4" s="42" t="s">
        <v>41</v>
      </c>
    </row>
    <row r="5" spans="1:9" s="35" customFormat="1" ht="195" x14ac:dyDescent="0.25">
      <c r="A5" s="78" t="s">
        <v>181</v>
      </c>
      <c r="B5" s="79"/>
      <c r="C5" s="1"/>
      <c r="D5" s="41" t="s">
        <v>185</v>
      </c>
      <c r="E5" s="41" t="s">
        <v>186</v>
      </c>
      <c r="F5" s="41" t="s">
        <v>245</v>
      </c>
      <c r="G5" s="30"/>
      <c r="H5" s="34" t="e">
        <f>VLOOKUP(C5,'Reference Sheet'!$A$1:$B$3,2)</f>
        <v>#N/A</v>
      </c>
      <c r="I5" s="34"/>
    </row>
    <row r="6" spans="1:9" s="35" customFormat="1" ht="186.75" customHeight="1" x14ac:dyDescent="0.25">
      <c r="A6" s="71" t="s">
        <v>182</v>
      </c>
      <c r="B6" s="72"/>
      <c r="C6" s="1"/>
      <c r="D6" s="41" t="s">
        <v>187</v>
      </c>
      <c r="E6" s="41" t="s">
        <v>188</v>
      </c>
      <c r="F6" s="41" t="s">
        <v>246</v>
      </c>
      <c r="G6" s="30"/>
      <c r="H6" s="34" t="e">
        <f>VLOOKUP(C6,'Reference Sheet'!$A$1:$B$3,2)</f>
        <v>#N/A</v>
      </c>
      <c r="I6" s="34"/>
    </row>
    <row r="7" spans="1:9" s="35" customFormat="1" ht="180" x14ac:dyDescent="0.25">
      <c r="A7" s="86" t="s">
        <v>183</v>
      </c>
      <c r="B7" s="87"/>
      <c r="C7" s="1"/>
      <c r="D7" s="41" t="s">
        <v>189</v>
      </c>
      <c r="E7" s="41" t="s">
        <v>190</v>
      </c>
      <c r="F7" s="41" t="s">
        <v>248</v>
      </c>
      <c r="G7" s="30"/>
      <c r="H7" s="34" t="e">
        <f>VLOOKUP(C7,'Reference Sheet'!$A$1:$B$3,2)</f>
        <v>#N/A</v>
      </c>
      <c r="I7" s="34"/>
    </row>
    <row r="8" spans="1:9" s="36" customFormat="1" ht="225" customHeight="1" x14ac:dyDescent="0.25">
      <c r="A8" s="78" t="s">
        <v>184</v>
      </c>
      <c r="B8" s="79"/>
      <c r="C8" s="1"/>
      <c r="D8" s="41" t="s">
        <v>191</v>
      </c>
      <c r="E8" s="41" t="s">
        <v>192</v>
      </c>
      <c r="F8" s="41" t="s">
        <v>247</v>
      </c>
      <c r="G8" s="31"/>
      <c r="H8" s="36" t="e">
        <f>VLOOKUP(C8,'Reference Sheet'!$A$1:$B$3,2)</f>
        <v>#N/A</v>
      </c>
    </row>
    <row r="9" spans="1:9" s="36" customFormat="1" ht="20.25" customHeight="1" x14ac:dyDescent="0.25">
      <c r="A9" s="37"/>
      <c r="B9" s="89" t="s">
        <v>244</v>
      </c>
      <c r="C9" s="89"/>
      <c r="D9" s="89"/>
      <c r="E9" s="89"/>
    </row>
    <row r="10" spans="1:9" x14ac:dyDescent="0.25">
      <c r="A10" s="43"/>
      <c r="B10" s="83" t="s">
        <v>60</v>
      </c>
      <c r="C10" s="84"/>
      <c r="D10" s="84"/>
      <c r="E10" s="84"/>
      <c r="H10" s="37" t="b">
        <v>1</v>
      </c>
    </row>
    <row r="11" spans="1:9" ht="57" customHeight="1" x14ac:dyDescent="0.25">
      <c r="A11" s="43"/>
      <c r="B11" s="90" t="s">
        <v>39</v>
      </c>
      <c r="C11" s="91"/>
      <c r="D11" s="91" t="str">
        <f>IFERROR(H11,"")</f>
        <v/>
      </c>
      <c r="E11" s="91"/>
      <c r="H11" s="37" t="e">
        <f>SUM(H5:H8)</f>
        <v>#N/A</v>
      </c>
    </row>
    <row r="12" spans="1:9" s="35" customFormat="1" ht="85.5" customHeight="1" x14ac:dyDescent="0.25">
      <c r="A12" s="43"/>
      <c r="B12" s="80" t="s">
        <v>40</v>
      </c>
      <c r="C12" s="81"/>
      <c r="D12" s="82" t="str">
        <f>IFERROR(VLOOKUP(H12,'Reference Sheet'!$A$18:$B$20,2,FALSE),"")</f>
        <v/>
      </c>
      <c r="E12" s="82"/>
      <c r="H12" s="35" t="e">
        <f>SUM(J17:J31)</f>
        <v>#N/A</v>
      </c>
    </row>
    <row r="13" spans="1:9" x14ac:dyDescent="0.25">
      <c r="B13" s="83" t="s">
        <v>59</v>
      </c>
      <c r="C13" s="84"/>
      <c r="D13" s="84"/>
      <c r="E13" s="84"/>
    </row>
    <row r="14" spans="1:9" x14ac:dyDescent="0.25">
      <c r="B14" s="85"/>
      <c r="C14" s="85"/>
      <c r="D14" s="85"/>
      <c r="E14" s="85"/>
    </row>
    <row r="15" spans="1:9" x14ac:dyDescent="0.25">
      <c r="B15" s="85"/>
      <c r="C15" s="85"/>
      <c r="D15" s="85"/>
      <c r="E15" s="85"/>
    </row>
    <row r="16" spans="1:9" x14ac:dyDescent="0.25">
      <c r="A16" s="34"/>
      <c r="B16" s="85"/>
      <c r="C16" s="85"/>
      <c r="D16" s="85"/>
      <c r="E16" s="85"/>
    </row>
    <row r="17" spans="1:10" x14ac:dyDescent="0.25">
      <c r="B17" s="85"/>
      <c r="C17" s="85"/>
      <c r="D17" s="85"/>
      <c r="E17" s="85"/>
      <c r="H17" s="38">
        <v>8</v>
      </c>
      <c r="I17" s="38">
        <v>2</v>
      </c>
      <c r="J17" s="37" t="e">
        <f t="shared" ref="J17:J24" si="0">IF(AND(H$10=TRUE,$H$11=H17),I17,0)</f>
        <v>#N/A</v>
      </c>
    </row>
    <row r="18" spans="1:10" s="35" customFormat="1" x14ac:dyDescent="0.25">
      <c r="A18" s="37"/>
      <c r="B18" s="37"/>
      <c r="C18" s="37"/>
      <c r="D18" s="44"/>
      <c r="E18" s="37"/>
      <c r="H18" s="39">
        <v>7</v>
      </c>
      <c r="I18" s="39">
        <v>2</v>
      </c>
      <c r="J18" s="35" t="e">
        <f t="shared" si="0"/>
        <v>#N/A</v>
      </c>
    </row>
    <row r="19" spans="1:10" x14ac:dyDescent="0.25">
      <c r="H19" s="38">
        <v>6</v>
      </c>
      <c r="I19" s="38">
        <v>2</v>
      </c>
      <c r="J19" s="37" t="e">
        <f t="shared" si="0"/>
        <v>#N/A</v>
      </c>
    </row>
    <row r="20" spans="1:10" x14ac:dyDescent="0.25">
      <c r="H20" s="38">
        <v>5</v>
      </c>
      <c r="I20" s="38">
        <v>1</v>
      </c>
      <c r="J20" s="37" t="e">
        <f t="shared" si="0"/>
        <v>#N/A</v>
      </c>
    </row>
    <row r="21" spans="1:10" x14ac:dyDescent="0.25">
      <c r="H21" s="38">
        <v>4</v>
      </c>
      <c r="I21" s="38">
        <v>1</v>
      </c>
      <c r="J21" s="37" t="e">
        <f t="shared" si="0"/>
        <v>#N/A</v>
      </c>
    </row>
    <row r="22" spans="1:10" x14ac:dyDescent="0.25">
      <c r="H22" s="38">
        <v>3</v>
      </c>
      <c r="I22" s="38">
        <v>1</v>
      </c>
      <c r="J22" s="37" t="e">
        <f t="shared" si="0"/>
        <v>#N/A</v>
      </c>
    </row>
    <row r="23" spans="1:10" x14ac:dyDescent="0.25">
      <c r="H23" s="38">
        <v>2</v>
      </c>
      <c r="I23" s="38">
        <v>0</v>
      </c>
      <c r="J23" s="37" t="e">
        <f t="shared" si="0"/>
        <v>#N/A</v>
      </c>
    </row>
    <row r="24" spans="1:10" x14ac:dyDescent="0.25">
      <c r="H24" s="38">
        <v>1</v>
      </c>
      <c r="I24" s="38">
        <v>0</v>
      </c>
      <c r="J24" s="37" t="e">
        <f t="shared" si="0"/>
        <v>#N/A</v>
      </c>
    </row>
    <row r="25" spans="1:10" x14ac:dyDescent="0.25">
      <c r="H25" s="40"/>
      <c r="I25" s="40"/>
      <c r="J25" s="40"/>
    </row>
    <row r="26" spans="1:10" x14ac:dyDescent="0.25">
      <c r="H26" s="40"/>
      <c r="I26" s="40"/>
      <c r="J26" s="40"/>
    </row>
    <row r="27" spans="1:10" x14ac:dyDescent="0.25">
      <c r="H27" s="40"/>
      <c r="I27" s="40"/>
      <c r="J27" s="40"/>
    </row>
    <row r="28" spans="1:10" x14ac:dyDescent="0.25">
      <c r="H28" s="40"/>
      <c r="I28" s="40"/>
      <c r="J28" s="40"/>
    </row>
    <row r="29" spans="1:10" x14ac:dyDescent="0.25">
      <c r="H29" s="40"/>
      <c r="I29" s="40"/>
      <c r="J29" s="40"/>
    </row>
    <row r="30" spans="1:10" x14ac:dyDescent="0.25">
      <c r="H30" s="40"/>
      <c r="I30" s="40"/>
      <c r="J30" s="40"/>
    </row>
    <row r="31" spans="1:10" x14ac:dyDescent="0.25">
      <c r="H31" s="40"/>
      <c r="I31" s="40"/>
      <c r="J31" s="40"/>
    </row>
  </sheetData>
  <sheetProtection selectLockedCells="1"/>
  <mergeCells count="16">
    <mergeCell ref="B12:C12"/>
    <mergeCell ref="D12:E12"/>
    <mergeCell ref="B13:E13"/>
    <mergeCell ref="B14:E17"/>
    <mergeCell ref="A7:B7"/>
    <mergeCell ref="A8:B8"/>
    <mergeCell ref="B9:E9"/>
    <mergeCell ref="B10:E10"/>
    <mergeCell ref="B11:C11"/>
    <mergeCell ref="D11:E11"/>
    <mergeCell ref="A6:B6"/>
    <mergeCell ref="A1:F1"/>
    <mergeCell ref="A2:F2"/>
    <mergeCell ref="A3:F3"/>
    <mergeCell ref="A4:B4"/>
    <mergeCell ref="A5:B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J31"/>
  <sheetViews>
    <sheetView zoomScale="80" zoomScaleNormal="80" workbookViewId="0">
      <selection activeCell="D6" sqref="D6"/>
    </sheetView>
  </sheetViews>
  <sheetFormatPr defaultColWidth="9.140625" defaultRowHeight="15" x14ac:dyDescent="0.25"/>
  <cols>
    <col min="1" max="1" width="21.28515625" style="37" customWidth="1"/>
    <col min="2" max="2" width="18.5703125" style="37" customWidth="1"/>
    <col min="3" max="3" width="31.28515625" style="37" bestFit="1" customWidth="1"/>
    <col min="4" max="4" width="48.85546875" style="44" customWidth="1"/>
    <col min="5" max="5" width="43.140625" style="37" bestFit="1" customWidth="1"/>
    <col min="6" max="6" width="42.28515625" style="37" bestFit="1" customWidth="1"/>
    <col min="7" max="7" width="62.28515625" style="37" customWidth="1"/>
    <col min="8" max="10" width="0" style="37" hidden="1" customWidth="1"/>
    <col min="11" max="16384" width="9.140625" style="37"/>
  </cols>
  <sheetData>
    <row r="1" spans="1:9" s="32" customFormat="1" x14ac:dyDescent="0.25">
      <c r="A1" s="73" t="s">
        <v>49</v>
      </c>
      <c r="B1" s="73"/>
      <c r="C1" s="73"/>
      <c r="D1" s="73"/>
      <c r="E1" s="73"/>
      <c r="F1" s="73"/>
    </row>
    <row r="2" spans="1:9" s="32" customFormat="1" ht="36.75" customHeight="1" x14ac:dyDescent="0.25">
      <c r="A2" s="74" t="s">
        <v>50</v>
      </c>
      <c r="B2" s="74"/>
      <c r="C2" s="74"/>
      <c r="D2" s="74"/>
      <c r="E2" s="74"/>
      <c r="F2" s="74"/>
    </row>
    <row r="3" spans="1:9" s="32" customFormat="1" ht="46.5" customHeight="1" x14ac:dyDescent="0.25">
      <c r="A3" s="75" t="s">
        <v>26</v>
      </c>
      <c r="B3" s="76"/>
      <c r="C3" s="76"/>
      <c r="D3" s="76"/>
      <c r="E3" s="76"/>
      <c r="F3" s="76"/>
    </row>
    <row r="4" spans="1:9" s="33" customFormat="1" x14ac:dyDescent="0.25">
      <c r="A4" s="77" t="s">
        <v>3</v>
      </c>
      <c r="B4" s="77"/>
      <c r="C4" s="42" t="s">
        <v>73</v>
      </c>
      <c r="D4" s="42" t="s">
        <v>31</v>
      </c>
      <c r="E4" s="42" t="s">
        <v>32</v>
      </c>
      <c r="F4" s="42" t="s">
        <v>33</v>
      </c>
      <c r="G4" s="42" t="s">
        <v>41</v>
      </c>
    </row>
    <row r="5" spans="1:9" s="35" customFormat="1" ht="150" customHeight="1" x14ac:dyDescent="0.25">
      <c r="A5" s="78" t="s">
        <v>48</v>
      </c>
      <c r="B5" s="79"/>
      <c r="C5" s="1"/>
      <c r="D5" s="41" t="s">
        <v>249</v>
      </c>
      <c r="E5" s="41" t="s">
        <v>250</v>
      </c>
      <c r="F5" s="41" t="s">
        <v>251</v>
      </c>
      <c r="G5" s="30"/>
      <c r="H5" s="34" t="e">
        <f>VLOOKUP(C5,'Reference Sheet'!$A$1:$B$3,2)</f>
        <v>#N/A</v>
      </c>
      <c r="I5" s="34"/>
    </row>
    <row r="6" spans="1:9" s="35" customFormat="1" ht="178.5" customHeight="1" x14ac:dyDescent="0.25">
      <c r="A6" s="71" t="s">
        <v>193</v>
      </c>
      <c r="B6" s="72"/>
      <c r="C6" s="1"/>
      <c r="D6" s="45" t="s">
        <v>51</v>
      </c>
      <c r="E6" s="41" t="s">
        <v>52</v>
      </c>
      <c r="F6" s="41" t="s">
        <v>53</v>
      </c>
      <c r="G6" s="30"/>
      <c r="H6" s="34" t="e">
        <f>VLOOKUP(C6,'Reference Sheet'!$A$1:$B$3,2)</f>
        <v>#N/A</v>
      </c>
      <c r="I6" s="34"/>
    </row>
    <row r="7" spans="1:9" s="35" customFormat="1" ht="135" customHeight="1" x14ac:dyDescent="0.25">
      <c r="A7" s="86" t="s">
        <v>54</v>
      </c>
      <c r="B7" s="87"/>
      <c r="C7" s="1"/>
      <c r="D7" s="41" t="s">
        <v>194</v>
      </c>
      <c r="E7" s="41" t="s">
        <v>195</v>
      </c>
      <c r="F7" s="41" t="s">
        <v>196</v>
      </c>
      <c r="G7" s="30"/>
      <c r="H7" s="34" t="e">
        <f>VLOOKUP(C7,'Reference Sheet'!$A$1:$B$3,2)</f>
        <v>#N/A</v>
      </c>
      <c r="I7" s="34"/>
    </row>
    <row r="8" spans="1:9" s="36" customFormat="1" ht="225" customHeight="1" x14ac:dyDescent="0.25">
      <c r="A8" s="78" t="s">
        <v>55</v>
      </c>
      <c r="B8" s="79"/>
      <c r="C8" s="1"/>
      <c r="D8" s="41" t="s">
        <v>56</v>
      </c>
      <c r="E8" s="41" t="s">
        <v>57</v>
      </c>
      <c r="F8" s="41" t="s">
        <v>58</v>
      </c>
      <c r="G8" s="31"/>
      <c r="H8" s="36" t="e">
        <f>VLOOKUP(C8,'Reference Sheet'!$A$1:$B$3,2)</f>
        <v>#N/A</v>
      </c>
    </row>
    <row r="9" spans="1:9" s="36" customFormat="1" ht="20.25" customHeight="1" x14ac:dyDescent="0.25">
      <c r="A9" s="37"/>
      <c r="B9" s="89" t="s">
        <v>45</v>
      </c>
      <c r="C9" s="89"/>
      <c r="D9" s="89"/>
      <c r="E9" s="89"/>
    </row>
    <row r="10" spans="1:9" x14ac:dyDescent="0.25">
      <c r="A10" s="43"/>
      <c r="B10" s="83" t="s">
        <v>24</v>
      </c>
      <c r="C10" s="84"/>
      <c r="D10" s="84"/>
      <c r="E10" s="84"/>
      <c r="H10" s="37" t="b">
        <v>1</v>
      </c>
    </row>
    <row r="11" spans="1:9" ht="57" customHeight="1" x14ac:dyDescent="0.25">
      <c r="A11" s="43"/>
      <c r="B11" s="90" t="s">
        <v>39</v>
      </c>
      <c r="C11" s="91"/>
      <c r="D11" s="91" t="str">
        <f>IFERROR(H11,"")</f>
        <v/>
      </c>
      <c r="E11" s="91"/>
      <c r="H11" s="37" t="e">
        <f>SUM(H5:H8)</f>
        <v>#N/A</v>
      </c>
    </row>
    <row r="12" spans="1:9" s="35" customFormat="1" ht="85.5" customHeight="1" x14ac:dyDescent="0.25">
      <c r="A12" s="43"/>
      <c r="B12" s="80" t="s">
        <v>40</v>
      </c>
      <c r="C12" s="81"/>
      <c r="D12" s="82" t="str">
        <f>IFERROR(VLOOKUP(H12,'Reference Sheet'!$A$18:$B$20,2,FALSE),"")</f>
        <v/>
      </c>
      <c r="E12" s="82"/>
      <c r="H12" s="35" t="e">
        <f>SUM(J17:J31)</f>
        <v>#N/A</v>
      </c>
    </row>
    <row r="13" spans="1:9" x14ac:dyDescent="0.25">
      <c r="B13" s="83" t="s">
        <v>25</v>
      </c>
      <c r="C13" s="84"/>
      <c r="D13" s="84"/>
      <c r="E13" s="84"/>
    </row>
    <row r="14" spans="1:9" x14ac:dyDescent="0.25">
      <c r="B14" s="85"/>
      <c r="C14" s="85"/>
      <c r="D14" s="85"/>
      <c r="E14" s="85"/>
    </row>
    <row r="15" spans="1:9" x14ac:dyDescent="0.25">
      <c r="B15" s="85"/>
      <c r="C15" s="85"/>
      <c r="D15" s="85"/>
      <c r="E15" s="85"/>
    </row>
    <row r="16" spans="1:9" x14ac:dyDescent="0.25">
      <c r="A16" s="34"/>
      <c r="B16" s="85"/>
      <c r="C16" s="85"/>
      <c r="D16" s="85"/>
      <c r="E16" s="85"/>
    </row>
    <row r="17" spans="1:10" x14ac:dyDescent="0.25">
      <c r="B17" s="85"/>
      <c r="C17" s="85"/>
      <c r="D17" s="85"/>
      <c r="E17" s="85"/>
      <c r="H17" s="38">
        <v>8</v>
      </c>
      <c r="I17" s="38">
        <v>2</v>
      </c>
      <c r="J17" s="37" t="e">
        <f t="shared" ref="J17:J24" si="0">IF(AND(H$10=TRUE,$H$11=H17),I17,0)</f>
        <v>#N/A</v>
      </c>
    </row>
    <row r="18" spans="1:10" s="35" customFormat="1" x14ac:dyDescent="0.25">
      <c r="A18" s="37"/>
      <c r="B18" s="37"/>
      <c r="C18" s="37"/>
      <c r="D18" s="44"/>
      <c r="E18" s="37"/>
      <c r="H18" s="39">
        <v>7</v>
      </c>
      <c r="I18" s="39">
        <v>2</v>
      </c>
      <c r="J18" s="35" t="e">
        <f t="shared" si="0"/>
        <v>#N/A</v>
      </c>
    </row>
    <row r="19" spans="1:10" x14ac:dyDescent="0.25">
      <c r="H19" s="38">
        <v>6</v>
      </c>
      <c r="I19" s="38">
        <v>1</v>
      </c>
      <c r="J19" s="37" t="e">
        <f t="shared" si="0"/>
        <v>#N/A</v>
      </c>
    </row>
    <row r="20" spans="1:10" x14ac:dyDescent="0.25">
      <c r="H20" s="38">
        <v>5</v>
      </c>
      <c r="I20" s="38">
        <v>1</v>
      </c>
      <c r="J20" s="37" t="e">
        <f t="shared" si="0"/>
        <v>#N/A</v>
      </c>
    </row>
    <row r="21" spans="1:10" x14ac:dyDescent="0.25">
      <c r="H21" s="38">
        <v>4</v>
      </c>
      <c r="I21" s="38">
        <v>1</v>
      </c>
      <c r="J21" s="37" t="e">
        <f t="shared" si="0"/>
        <v>#N/A</v>
      </c>
    </row>
    <row r="22" spans="1:10" x14ac:dyDescent="0.25">
      <c r="H22" s="38">
        <v>3</v>
      </c>
      <c r="I22" s="38">
        <v>0</v>
      </c>
      <c r="J22" s="37" t="e">
        <f t="shared" si="0"/>
        <v>#N/A</v>
      </c>
    </row>
    <row r="23" spans="1:10" x14ac:dyDescent="0.25">
      <c r="H23" s="38">
        <v>2</v>
      </c>
      <c r="I23" s="38">
        <v>0</v>
      </c>
      <c r="J23" s="37" t="e">
        <f t="shared" si="0"/>
        <v>#N/A</v>
      </c>
    </row>
    <row r="24" spans="1:10" x14ac:dyDescent="0.25">
      <c r="H24" s="38">
        <v>1</v>
      </c>
      <c r="I24" s="38">
        <v>0</v>
      </c>
      <c r="J24" s="37" t="e">
        <f t="shared" si="0"/>
        <v>#N/A</v>
      </c>
    </row>
    <row r="25" spans="1:10" x14ac:dyDescent="0.25">
      <c r="H25" s="40"/>
      <c r="I25" s="40"/>
      <c r="J25" s="40"/>
    </row>
    <row r="26" spans="1:10" x14ac:dyDescent="0.25">
      <c r="H26" s="40"/>
      <c r="I26" s="40"/>
      <c r="J26" s="40"/>
    </row>
    <row r="27" spans="1:10" x14ac:dyDescent="0.25">
      <c r="H27" s="40"/>
      <c r="I27" s="40"/>
      <c r="J27" s="40"/>
    </row>
    <row r="28" spans="1:10" x14ac:dyDescent="0.25">
      <c r="H28" s="40"/>
      <c r="I28" s="40"/>
      <c r="J28" s="40"/>
    </row>
    <row r="29" spans="1:10" x14ac:dyDescent="0.25">
      <c r="H29" s="40"/>
      <c r="I29" s="40"/>
      <c r="J29" s="40"/>
    </row>
    <row r="30" spans="1:10" x14ac:dyDescent="0.25">
      <c r="H30" s="40"/>
      <c r="I30" s="40"/>
      <c r="J30" s="40"/>
    </row>
    <row r="31" spans="1:10" x14ac:dyDescent="0.25">
      <c r="H31" s="40"/>
      <c r="I31" s="40"/>
      <c r="J31" s="40"/>
    </row>
  </sheetData>
  <sheetProtection selectLockedCells="1"/>
  <mergeCells count="16">
    <mergeCell ref="B12:C12"/>
    <mergeCell ref="D12:E12"/>
    <mergeCell ref="B13:E13"/>
    <mergeCell ref="B14:E17"/>
    <mergeCell ref="A7:B7"/>
    <mergeCell ref="A8:B8"/>
    <mergeCell ref="B9:E9"/>
    <mergeCell ref="B10:E10"/>
    <mergeCell ref="B11:C11"/>
    <mergeCell ref="D11:E11"/>
    <mergeCell ref="A6:B6"/>
    <mergeCell ref="A1:F1"/>
    <mergeCell ref="A2:F2"/>
    <mergeCell ref="A3:F3"/>
    <mergeCell ref="A4:B4"/>
    <mergeCell ref="A5:B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26D6015BDD45468DC5CCFBD726BD3C" ma:contentTypeVersion="7" ma:contentTypeDescription="Create a new document." ma:contentTypeScope="" ma:versionID="54c36d6d3d1d3ecdf079e9a4ab199866">
  <xsd:schema xmlns:xsd="http://www.w3.org/2001/XMLSchema" xmlns:xs="http://www.w3.org/2001/XMLSchema" xmlns:p="http://schemas.microsoft.com/office/2006/metadata/properties" xmlns:ns1="http://schemas.microsoft.com/sharepoint/v3" xmlns:ns2="f8cca4d9-050d-4afb-bade-626262a121bd" xmlns:ns3="54031767-dd6d-417c-ab73-583408f47564" targetNamespace="http://schemas.microsoft.com/office/2006/metadata/properties" ma:root="true" ma:fieldsID="3f5986c854c958878e2b855714a4409e" ns1:_="" ns2:_="" ns3:_="">
    <xsd:import namespace="http://schemas.microsoft.com/sharepoint/v3"/>
    <xsd:import namespace="f8cca4d9-050d-4afb-bade-626262a121bd"/>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8cca4d9-050d-4afb-bade-626262a121bd"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mediation_x0020_Date xmlns="f8cca4d9-050d-4afb-bade-626262a121bd">2023-06-28T19:11:01+00:00</Remediation_x0020_Date>
    <Estimated_x0020_Creation_x0020_Date xmlns="f8cca4d9-050d-4afb-bade-626262a121bd" xsi:nil="true"/>
    <PublishingExpirationDate xmlns="http://schemas.microsoft.com/sharepoint/v3" xsi:nil="true"/>
    <PublishingStartDate xmlns="http://schemas.microsoft.com/sharepoint/v3" xsi:nil="true"/>
    <Priority xmlns="f8cca4d9-050d-4afb-bade-626262a121bd">New</Priority>
  </documentManagement>
</p:properties>
</file>

<file path=customXml/itemProps1.xml><?xml version="1.0" encoding="utf-8"?>
<ds:datastoreItem xmlns:ds="http://schemas.openxmlformats.org/officeDocument/2006/customXml" ds:itemID="{946E422A-EAF3-46CD-936B-163CBACB8EA1}"/>
</file>

<file path=customXml/itemProps2.xml><?xml version="1.0" encoding="utf-8"?>
<ds:datastoreItem xmlns:ds="http://schemas.openxmlformats.org/officeDocument/2006/customXml" ds:itemID="{5725698C-256C-477D-BAE8-81385CBEC8C8}"/>
</file>

<file path=customXml/itemProps3.xml><?xml version="1.0" encoding="utf-8"?>
<ds:datastoreItem xmlns:ds="http://schemas.openxmlformats.org/officeDocument/2006/customXml" ds:itemID="{F7B39409-A06A-4463-A3D4-22E34904A75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Summary</vt:lpstr>
      <vt:lpstr>1.1 Alignment</vt:lpstr>
      <vt:lpstr>1.2 Phenomena</vt:lpstr>
      <vt:lpstr>1.3 Learning Progressions</vt:lpstr>
      <vt:lpstr>2.1 Engagement</vt:lpstr>
      <vt:lpstr>2.2 Culturally Responsive</vt:lpstr>
      <vt:lpstr>3.1 Supports for Teachers</vt:lpstr>
      <vt:lpstr>3.2 Supports for Students</vt:lpstr>
      <vt:lpstr>3.3 Digital Design Elements</vt:lpstr>
      <vt:lpstr>4.1 Formative Assessment</vt:lpstr>
      <vt:lpstr>4.2 Performance Assessments</vt:lpstr>
      <vt:lpstr>4.3 Integrated Assessment</vt:lpstr>
      <vt:lpstr>Reference Sheet</vt:lpstr>
      <vt:lpstr>Sheet2</vt:lpstr>
    </vt:vector>
  </TitlesOfParts>
  <Company>Oregon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"MooreA"</dc:creator>
  <cp:lastModifiedBy>"MooreA"</cp:lastModifiedBy>
  <dcterms:created xsi:type="dcterms:W3CDTF">2020-07-14T16:36:14Z</dcterms:created>
  <dcterms:modified xsi:type="dcterms:W3CDTF">2023-06-28T19:10:37Z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0x0101000E26D6015BDD45468DC5CCFBD726BD3C</vt:lpwstr>
  </property>
</Properties>
</file>