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2 Adoption\Scores (2022)\2022 Score Notification\Big Ideas Learning (005)\"/>
    </mc:Choice>
  </mc:AlternateContent>
  <workbookProtection lockStructure="1"/>
  <bookViews>
    <workbookView xWindow="0" yWindow="0" windowWidth="28800" windowHeight="11610"/>
  </bookViews>
  <sheets>
    <sheet name="Summary" sheetId="26" r:id="rId1"/>
    <sheet name="1.1 Alignment" sheetId="50" r:id="rId2"/>
    <sheet name="1.2 Rigor &amp; Communication" sheetId="49" r:id="rId3"/>
    <sheet name="1.3 Cognitive Challenge" sheetId="54" r:id="rId4"/>
    <sheet name="2.1 Engagement &amp; Motivation" sheetId="55" r:id="rId5"/>
    <sheet name="2.2 Culturally Responsive" sheetId="56"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26" l="1"/>
  <c r="E11" i="26"/>
  <c r="H8" i="63" l="1"/>
  <c r="H7" i="63"/>
  <c r="H6" i="63"/>
  <c r="H5" i="63"/>
  <c r="H8" i="62"/>
  <c r="H7" i="62"/>
  <c r="H6" i="62"/>
  <c r="H5" i="62"/>
  <c r="H8" i="61"/>
  <c r="H7" i="61"/>
  <c r="H6" i="61"/>
  <c r="H5" i="61"/>
  <c r="H8" i="60"/>
  <c r="H7" i="60"/>
  <c r="H6" i="60"/>
  <c r="H5" i="60"/>
  <c r="H8" i="59"/>
  <c r="H7" i="59"/>
  <c r="H6" i="59"/>
  <c r="H5" i="59"/>
  <c r="H8" i="57"/>
  <c r="H7" i="57"/>
  <c r="H6" i="57"/>
  <c r="H5" i="57"/>
  <c r="H7" i="56"/>
  <c r="H6" i="56"/>
  <c r="H5" i="56"/>
  <c r="H11" i="62" l="1"/>
  <c r="J20" i="62" s="1"/>
  <c r="H11" i="61"/>
  <c r="H9" i="56"/>
  <c r="H11" i="59"/>
  <c r="J22" i="59" s="1"/>
  <c r="H11" i="60"/>
  <c r="J24" i="60" s="1"/>
  <c r="H11" i="63"/>
  <c r="J22" i="63" s="1"/>
  <c r="J22" i="62"/>
  <c r="J19" i="62"/>
  <c r="D11" i="62"/>
  <c r="J17" i="62"/>
  <c r="J24" i="61"/>
  <c r="J23" i="61"/>
  <c r="J19" i="61"/>
  <c r="J22" i="61"/>
  <c r="J18" i="61"/>
  <c r="J21" i="61"/>
  <c r="D11" i="61"/>
  <c r="J20" i="61"/>
  <c r="J17" i="61"/>
  <c r="J20" i="59"/>
  <c r="H11" i="57"/>
  <c r="J24" i="57" s="1"/>
  <c r="H10" i="56"/>
  <c r="D10" i="56" s="1"/>
  <c r="H8" i="55"/>
  <c r="H7" i="55"/>
  <c r="H6" i="55"/>
  <c r="H5" i="55"/>
  <c r="H8" i="54"/>
  <c r="H7" i="54"/>
  <c r="H6" i="54"/>
  <c r="H5" i="54"/>
  <c r="J21" i="62" l="1"/>
  <c r="J24" i="62"/>
  <c r="J18" i="62"/>
  <c r="J23" i="62"/>
  <c r="J23" i="59"/>
  <c r="J24" i="59"/>
  <c r="J17" i="59"/>
  <c r="H12" i="59" s="1"/>
  <c r="D12" i="59" s="1"/>
  <c r="C23" i="26" s="1"/>
  <c r="E23" i="26" s="1"/>
  <c r="D11" i="59"/>
  <c r="J18" i="59"/>
  <c r="J21" i="59"/>
  <c r="J19" i="59"/>
  <c r="H12" i="62"/>
  <c r="D12" i="62" s="1"/>
  <c r="C28" i="26" s="1"/>
  <c r="E28" i="26" s="1"/>
  <c r="H12" i="61"/>
  <c r="D12" i="61" s="1"/>
  <c r="C27" i="26" s="1"/>
  <c r="E27" i="26" s="1"/>
  <c r="J20" i="60"/>
  <c r="J21" i="60"/>
  <c r="D11" i="60"/>
  <c r="J22" i="60"/>
  <c r="J23" i="60"/>
  <c r="J17" i="60"/>
  <c r="J19" i="60"/>
  <c r="J18" i="60"/>
  <c r="J24" i="63"/>
  <c r="J23" i="63"/>
  <c r="J17" i="63"/>
  <c r="J18" i="63"/>
  <c r="J21" i="63"/>
  <c r="J19" i="63"/>
  <c r="J20" i="63"/>
  <c r="D11" i="63"/>
  <c r="J18" i="57"/>
  <c r="J19" i="57"/>
  <c r="J20" i="57"/>
  <c r="D11" i="57"/>
  <c r="J21" i="57"/>
  <c r="J22" i="57"/>
  <c r="J23" i="57"/>
  <c r="J17" i="57"/>
  <c r="J19" i="56"/>
  <c r="J17" i="56"/>
  <c r="J22" i="56"/>
  <c r="J21" i="56"/>
  <c r="J20" i="56"/>
  <c r="J18" i="56"/>
  <c r="H11" i="55"/>
  <c r="D11" i="55" s="1"/>
  <c r="H11" i="54"/>
  <c r="D11" i="54" s="1"/>
  <c r="H10" i="54"/>
  <c r="H8" i="49"/>
  <c r="H7" i="49"/>
  <c r="H6" i="49"/>
  <c r="F30" i="26" l="1"/>
  <c r="H12" i="60"/>
  <c r="D12" i="60" s="1"/>
  <c r="C24" i="26" s="1"/>
  <c r="E24" i="26" s="1"/>
  <c r="H12" i="63"/>
  <c r="D12" i="63" s="1"/>
  <c r="C29" i="26" s="1"/>
  <c r="H12" i="57"/>
  <c r="D12" i="57" s="1"/>
  <c r="C22" i="26" s="1"/>
  <c r="H11" i="56"/>
  <c r="D11" i="56" s="1"/>
  <c r="C19" i="26" s="1"/>
  <c r="E19" i="26" s="1"/>
  <c r="J19" i="55"/>
  <c r="J17" i="55"/>
  <c r="J24" i="55"/>
  <c r="J18" i="55"/>
  <c r="J23" i="55"/>
  <c r="J22" i="55"/>
  <c r="J21" i="55"/>
  <c r="J20" i="55"/>
  <c r="J31" i="54"/>
  <c r="J22" i="54"/>
  <c r="J30" i="54"/>
  <c r="J21" i="54"/>
  <c r="J19" i="54"/>
  <c r="J29" i="54"/>
  <c r="J20" i="54"/>
  <c r="J28" i="54"/>
  <c r="J27" i="54"/>
  <c r="J18" i="54"/>
  <c r="J17" i="54"/>
  <c r="J24" i="54"/>
  <c r="J23" i="54"/>
  <c r="J26" i="54"/>
  <c r="H5" i="49"/>
  <c r="H7" i="50"/>
  <c r="H6" i="50"/>
  <c r="H5" i="50"/>
  <c r="E22" i="26" l="1"/>
  <c r="F25" i="26"/>
  <c r="H12" i="55"/>
  <c r="D12" i="55" s="1"/>
  <c r="C18" i="26" s="1"/>
  <c r="H12" i="54"/>
  <c r="D12" i="54" s="1"/>
  <c r="C15" i="26" s="1"/>
  <c r="E15" i="26" s="1"/>
  <c r="H10" i="49"/>
  <c r="H11" i="49"/>
  <c r="D11" i="49" s="1"/>
  <c r="H9" i="50"/>
  <c r="H10" i="50"/>
  <c r="D10" i="50" s="1"/>
  <c r="F20" i="26" l="1"/>
  <c r="E18" i="26"/>
  <c r="J31" i="49"/>
  <c r="J22" i="49"/>
  <c r="J30" i="49"/>
  <c r="J21" i="49"/>
  <c r="J29" i="49"/>
  <c r="J20" i="49"/>
  <c r="J28" i="49"/>
  <c r="J27" i="49"/>
  <c r="J26" i="49"/>
  <c r="J24" i="49"/>
  <c r="J23" i="49"/>
  <c r="J17" i="49"/>
  <c r="J18" i="49"/>
  <c r="J19" i="49"/>
  <c r="J26" i="50"/>
  <c r="J25" i="50"/>
  <c r="J24" i="50"/>
  <c r="J21" i="50"/>
  <c r="J22" i="50"/>
  <c r="J28" i="50"/>
  <c r="J19" i="50"/>
  <c r="J27" i="50"/>
  <c r="J18" i="50"/>
  <c r="J20" i="50"/>
  <c r="J17" i="50"/>
  <c r="H12" i="49" l="1"/>
  <c r="D12" i="49" s="1"/>
  <c r="C14" i="26" s="1"/>
  <c r="H11" i="50"/>
  <c r="D11" i="50" s="1"/>
  <c r="C13" i="26" s="1"/>
  <c r="E13" i="26" s="1"/>
  <c r="E14" i="26" l="1"/>
  <c r="E31" i="26" s="1"/>
  <c r="F16" i="26"/>
  <c r="F31" i="26" s="1"/>
</calcChain>
</file>

<file path=xl/sharedStrings.xml><?xml version="1.0" encoding="utf-8"?>
<sst xmlns="http://schemas.openxmlformats.org/spreadsheetml/2006/main" count="424" uniqueCount="280">
  <si>
    <t>0: Does Not Meet</t>
  </si>
  <si>
    <t>1: Partially Meets</t>
  </si>
  <si>
    <t>2: Meets</t>
  </si>
  <si>
    <t>Metric</t>
  </si>
  <si>
    <t>No</t>
  </si>
  <si>
    <t>Overall Rating</t>
  </si>
  <si>
    <t>Publisher:</t>
  </si>
  <si>
    <t>Title:</t>
  </si>
  <si>
    <t>Publishing Date:</t>
  </si>
  <si>
    <t>Category</t>
  </si>
  <si>
    <t>Review Date:</t>
  </si>
  <si>
    <t>Legal Requirements</t>
  </si>
  <si>
    <t>Mathematics (2023-2030)</t>
  </si>
  <si>
    <t>Oregon Instructional Material Evaluation Tool (OR-IMET) Summary</t>
  </si>
  <si>
    <t>Part 1: Oregon Mathematics Baseline Criteria</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</si>
  <si>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</si>
  <si>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</si>
  <si>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</si>
  <si>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</si>
  <si>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</si>
  <si>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</si>
  <si>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</si>
  <si>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</si>
  <si>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</si>
  <si>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</si>
  <si>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</si>
  <si>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</si>
  <si>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</si>
  <si>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</si>
  <si>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</si>
  <si>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1.2 Rigor &amp; Communication</t>
  </si>
  <si>
    <t>Final Comments for 1.2 Rigor &amp; Communication</t>
  </si>
  <si>
    <t>Rating for 1.2 Rigor &amp; Communication</t>
  </si>
  <si>
    <t>1.3 Cognitive Challenge</t>
  </si>
  <si>
    <t>Rating for 1.3 Cognitive Challenge</t>
  </si>
  <si>
    <t>Final Comments for 1.3 Cognitive Challenge</t>
  </si>
  <si>
    <t>K-2</t>
  </si>
  <si>
    <t>3-5</t>
  </si>
  <si>
    <t>6-8</t>
  </si>
  <si>
    <t xml:space="preserve">HS Core </t>
  </si>
  <si>
    <t>HS Third-Credit (+1)</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</si>
  <si>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</si>
  <si>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</si>
  <si>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</si>
  <si>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</si>
  <si>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</si>
  <si>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</si>
  <si>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</si>
  <si>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</si>
  <si>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t>2 points</t>
  </si>
  <si>
    <t>1 point</t>
  </si>
  <si>
    <t>0 points</t>
  </si>
  <si>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</si>
  <si>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</si>
  <si>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</si>
  <si>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*These metrics are designed to evaluate integrated assessment systems when present in instructional materials. </t>
  </si>
  <si>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</si>
  <si>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r>
      <rPr>
        <b/>
        <sz val="11"/>
        <color theme="1"/>
        <rFont val="Arial"/>
        <family val="2"/>
      </rPr>
      <t>4.3.1 Assessment Design</t>
    </r>
    <r>
      <rPr>
        <sz val="11"/>
        <color theme="1"/>
        <rFont val="Arial"/>
        <family val="2"/>
      </rPr>
      <t xml:space="preserve">
Diagnostic assessments are designed to focus students on grade-level math content and practices. They are well-designed, rigorous, connected to standards, and offer multiple means of interaction (e.g., short answer, matching, drag-and-drop, etc.).</t>
    </r>
  </si>
  <si>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</si>
  <si>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</si>
  <si>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families’ primary languages that allow them to effectively partner with their child(ren) in the learning process</t>
    </r>
  </si>
  <si>
    <r>
      <rPr>
        <b/>
        <sz val="11"/>
        <color theme="1"/>
        <rFont val="Arial"/>
        <family val="2"/>
      </rPr>
      <t>4.2.1: Alignment</t>
    </r>
    <r>
      <rPr>
        <sz val="11"/>
        <color theme="1"/>
        <rFont val="Arial"/>
        <family val="2"/>
      </rPr>
      <t xml:space="preserve">
Materials include performance tasks that show clear alignment to both Oregon math content and practice standards.
</t>
    </r>
  </si>
  <si>
    <r>
      <rPr>
        <b/>
        <sz val="11"/>
        <color theme="1"/>
        <rFont val="Arial"/>
        <family val="2"/>
      </rPr>
      <t>4.2.2 Cultural Affirmation</t>
    </r>
    <r>
      <rPr>
        <sz val="11"/>
        <color theme="1"/>
        <rFont val="Arial"/>
        <family val="2"/>
      </rPr>
      <t xml:space="preserve">
Performance assessments utilize and affirm students’ interests and cultural background. Tasks are suitable for both group and individual engagement.
</t>
    </r>
  </si>
  <si>
    <r>
      <rPr>
        <b/>
        <sz val="11"/>
        <color theme="1"/>
        <rFont val="Arial"/>
        <family val="2"/>
      </rPr>
      <t>4.2.3 Responsiveness</t>
    </r>
    <r>
      <rPr>
        <sz val="11"/>
        <color theme="1"/>
        <rFont val="Arial"/>
        <family val="2"/>
      </rPr>
      <t xml:space="preserve">
Performance assessments allow students to work with relevant mathematics and authentic audiences.
</t>
    </r>
  </si>
  <si>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</si>
  <si>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t xml:space="preserve">Rating for 4.2 Performance Assessments </t>
  </si>
  <si>
    <t xml:space="preserve">Final Comments for 4.2 Performance Assessments </t>
  </si>
  <si>
    <t xml:space="preserve">Point Total: </t>
  </si>
  <si>
    <t>Criterion Score</t>
  </si>
  <si>
    <t xml:space="preserve">Comments </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</si>
  <si>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</si>
  <si>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</si>
  <si>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</si>
  <si>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</si>
  <si>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r>
      <rPr>
        <b/>
        <sz val="11"/>
        <color theme="1"/>
        <rFont val="Arial"/>
        <family val="2"/>
      </rPr>
      <t>4.1.4 Action and Adjustment</t>
    </r>
    <r>
      <rPr>
        <sz val="11"/>
        <color theme="1"/>
        <rFont val="Arial"/>
        <family val="2"/>
      </rPr>
      <t xml:space="preserve">
Materials guide educators and students to act on feedback and determine next steps for learning.
</t>
    </r>
  </si>
  <si>
    <t>Learning goals:
always include performance/success criteria that describe learning goals
AND
are embedded and referred to throughout the unit and lesson content</t>
  </si>
  <si>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</si>
  <si>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</si>
  <si>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</si>
  <si>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</si>
  <si>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</si>
  <si>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have unclear or missing scoring criteria
AND
do not promote feedback to students</t>
  </si>
  <si>
    <t>Performance assessments:
use scoring criteria that are clear to teachers, but not students
OR
promote actionable feedback to students</t>
  </si>
  <si>
    <t>Performance assessments:
use scoring criteria that are clear and understandable to students
AND
promote actionable feedback to students</t>
  </si>
  <si>
    <t>Performance assessments:
engage students in inauthentic contexts
AND
do not include opportunities for students to engage with authentic audiences</t>
  </si>
  <si>
    <t>Performance assessments:
require students to apply math concepts in authentic contexts
OR
include opportunities for students to engage with authentic audiences</t>
  </si>
  <si>
    <t>Performance assessments: 
require students to apply math concepts in authentic contexts
AND
include opportunities for students to engage with authentic audiences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</si>
  <si>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</si>
  <si>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</si>
  <si>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t>Assessment results:
are ambiguous or not easy to use 
AND
do not inform any next steps in the learning and teaching process</t>
  </si>
  <si>
    <t>Assessment results:
are clear and understandable
OR
are designed to inform next steps in the learning and teaching process</t>
  </si>
  <si>
    <t>Assessment results:
are clear and understandable 
AND
are designed to inform next steps in the learning and teaching process</t>
  </si>
  <si>
    <t>Assessment reports:
are not easy to read or understandable by students and families
AND
do not provide resources that students and/or families can use to support any needed learning outside the classroom</t>
  </si>
  <si>
    <t>Assessment reports:
are easy to read and understandable by students and families
AND
provide resources that students and/or families can use to support any needed learning outside the classroom</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</si>
  <si>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</si>
  <si>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</si>
  <si>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</si>
  <si>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</si>
  <si>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</si>
  <si>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</si>
  <si>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</si>
  <si>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</si>
  <si>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</si>
  <si>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</si>
  <si>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</si>
  <si>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</si>
  <si>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</si>
  <si>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</si>
  <si>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</si>
  <si>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Part 3: Technical Usability</t>
  </si>
  <si>
    <t>3.3: Digital Learning Design Elements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</si>
  <si>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</si>
  <si>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</si>
  <si>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</si>
  <si>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</si>
  <si>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</si>
  <si>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</si>
  <si>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</si>
  <si>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</si>
  <si>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</si>
  <si>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</si>
  <si>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</si>
  <si>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</si>
  <si>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</si>
  <si>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</si>
  <si>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</si>
  <si>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</si>
  <si>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</si>
  <si>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</si>
  <si>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</si>
  <si>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b/>
        <sz val="11"/>
        <color theme="1"/>
        <rFont val="Arial"/>
        <family val="2"/>
      </rPr>
      <t xml:space="preserve">3.2.2 Student Differentiation
</t>
    </r>
    <r>
      <rPr>
        <sz val="11"/>
        <color theme="1"/>
        <rFont val="Arial"/>
        <family val="2"/>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</si>
  <si>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</si>
  <si>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</si>
  <si>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</si>
  <si>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</si>
  <si>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</si>
  <si>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</si>
  <si>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</si>
  <si>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family val="2"/>
      </rPr>
      <t>3.2.4 Student Editability</t>
    </r>
    <r>
      <rPr>
        <sz val="11"/>
        <color theme="1"/>
        <rFont val="Arial"/>
        <family val="2"/>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</si>
  <si>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</si>
  <si>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</si>
  <si>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</si>
  <si>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</si>
  <si>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</si>
  <si>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</si>
  <si>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</si>
  <si>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</si>
  <si>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</si>
  <si>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</si>
  <si>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</si>
  <si>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
</t>
    </r>
  </si>
  <si>
    <r>
      <rPr>
        <b/>
        <sz val="11"/>
        <color theme="1"/>
        <rFont val="Arial"/>
        <family val="2"/>
      </rPr>
      <t>3.1.1 Supporting Guidance</t>
    </r>
    <r>
      <rPr>
        <sz val="11"/>
        <color theme="1"/>
        <rFont val="Arial"/>
        <family val="2"/>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</si>
  <si>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r>
      <rPr>
        <b/>
        <sz val="11"/>
        <color theme="1"/>
        <rFont val="Arial"/>
        <family val="2"/>
      </rPr>
      <t>3.1.2 Math Knowledge for Teaching</t>
    </r>
    <r>
      <rPr>
        <sz val="11"/>
        <color theme="1"/>
        <rFont val="Arial"/>
        <family val="2"/>
      </rPr>
      <t xml:space="preserve">
Materials contain adult-level explanations and examples of the more complex grade or course-level concepts from previous courses, and beyond the current course, so that teachers can improve their own knowledge of the subject.
</t>
    </r>
  </si>
  <si>
    <r>
      <rPr>
        <b/>
        <sz val="11"/>
        <color theme="1"/>
        <rFont val="Arial"/>
        <family val="2"/>
      </rPr>
      <t xml:space="preserve">3.1.3 Home Connection </t>
    </r>
    <r>
      <rPr>
        <sz val="11"/>
        <color theme="1"/>
        <rFont val="Arial"/>
        <family val="2"/>
      </rPr>
      <t xml:space="preserve">
Materials provide strategies for informing all partners, including students, parents, or caregivers about the program and suggestions for how they can help support student progress and achievement.</t>
    </r>
  </si>
  <si>
    <r>
      <rPr>
        <b/>
        <sz val="11"/>
        <color theme="1"/>
        <rFont val="Arial"/>
        <family val="2"/>
      </rPr>
      <t xml:space="preserve">3.1.4 Content Editability </t>
    </r>
    <r>
      <rPr>
        <sz val="11"/>
        <color theme="1"/>
        <rFont val="Arial"/>
        <family val="2"/>
      </rPr>
      <t xml:space="preserve">
Materials are designed to allow a teacher the ability to differentiate content within lessons, tasks, or other activities for students. Materials also include opportunities to communicate with writing and/or technology. </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</si>
  <si>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</si>
  <si>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</si>
  <si>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</si>
  <si>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</si>
  <si>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</si>
  <si>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</si>
  <si>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r>
      <rPr>
        <b/>
        <sz val="11"/>
        <color theme="1"/>
        <rFont val="Arial"/>
        <family val="2"/>
      </rPr>
      <t>2.2.1 Asset-Based Perspective</t>
    </r>
    <r>
      <rPr>
        <sz val="11"/>
        <color theme="1"/>
        <rFont val="Arial"/>
        <family val="2"/>
      </rPr>
      <t xml:space="preserve">
Materials identify, value, and maintain a high commitment to student experiences from their home and communities that can be leveraged as resources for mathematics teaching and learning.</t>
    </r>
  </si>
  <si>
    <t>Part 2: Equitable Student Engagement and Cultural Pedagogy</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</si>
  <si>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</si>
  <si>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</si>
  <si>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</si>
  <si>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</si>
  <si>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family val="2"/>
      </rPr>
      <t>2.2.2 Frames of Reference</t>
    </r>
    <r>
      <rPr>
        <sz val="11"/>
        <color theme="1"/>
        <rFont val="Arial"/>
        <family val="2"/>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</si>
  <si>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</si>
  <si>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</si>
  <si>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</si>
  <si>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</si>
  <si>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</si>
  <si>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t>Meets Expectations (5-6 points)     Partially Meets Expectations (3-4 points)     Does Not Meet Expectations (0-2 points)</t>
  </si>
  <si>
    <r>
      <rPr>
        <b/>
        <sz val="11"/>
        <color theme="1"/>
        <rFont val="Arial"/>
        <family val="2"/>
      </rPr>
      <t>2.2.3 Inclusive Cultural Views</t>
    </r>
    <r>
      <rPr>
        <sz val="11"/>
        <color theme="1"/>
        <rFont val="Arial"/>
        <family val="2"/>
      </rPr>
      <t xml:space="preserve">
Materials include pathways to math competence that leverage cultural perspectives that affirm student identities and reflect knowledge of students' background experiences and social realities.</t>
    </r>
  </si>
  <si>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</si>
  <si>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</si>
  <si>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t>Final Comments for 2.1: Engagement &amp; Motivation</t>
  </si>
  <si>
    <t>Rating for 2.1: Engagement &amp; Motivation</t>
  </si>
  <si>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</si>
  <si>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</si>
  <si>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</si>
  <si>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family val="2"/>
      </rPr>
      <t>2.1.1 Relevance</t>
    </r>
    <r>
      <rPr>
        <sz val="11"/>
        <color theme="1"/>
        <rFont val="Arial"/>
        <family val="2"/>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</si>
  <si>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r>
      <rPr>
        <b/>
        <sz val="11"/>
        <color theme="1"/>
        <rFont val="Arial"/>
        <family val="2"/>
      </rPr>
      <t>2.1.2 Student Choice</t>
    </r>
    <r>
      <rPr>
        <sz val="11"/>
        <color theme="1"/>
        <rFont val="Arial"/>
        <family val="2"/>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</si>
  <si>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</si>
  <si>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</si>
  <si>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</si>
  <si>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family val="2"/>
      </rPr>
      <t xml:space="preserve">2.1.3 Collaborative Learning </t>
    </r>
    <r>
      <rPr>
        <sz val="11"/>
        <color theme="1"/>
        <rFont val="Arial"/>
        <family val="2"/>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</si>
  <si>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</si>
  <si>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</si>
  <si>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</si>
  <si>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family val="2"/>
      </rPr>
      <t xml:space="preserve">2.1.4 Individual Student Adaptability </t>
    </r>
    <r>
      <rPr>
        <sz val="11"/>
        <color theme="1"/>
        <rFont val="Arial"/>
        <family val="2"/>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</si>
  <si>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</si>
  <si>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</si>
  <si>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</si>
  <si>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</si>
  <si>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family val="2"/>
      </rPr>
      <t>1.3.1  Recall &amp; Reproduction</t>
    </r>
    <r>
      <rPr>
        <sz val="11"/>
        <color theme="1"/>
        <rFont val="Arial"/>
        <family val="2"/>
      </rPr>
      <t xml:space="preserve">
Materials include opportunities for  students to recall facts, strategies, concepts, algorithms, and formulas when performing routine procedures. 
</t>
    </r>
  </si>
  <si>
    <r>
      <rPr>
        <b/>
        <sz val="11"/>
        <color theme="1"/>
        <rFont val="Arial"/>
        <family val="2"/>
      </rPr>
      <t>1.3.2 Basic Application &amp; Skills</t>
    </r>
    <r>
      <rPr>
        <sz val="11"/>
        <color theme="1"/>
        <rFont val="Arial"/>
        <family val="2"/>
      </rPr>
      <t xml:space="preserve">
Materials include opportunities for students to apply knowledge and skills when solving problems, explaining results, selecting procedures and/or organizing or displaying data. 
</t>
    </r>
  </si>
  <si>
    <r>
      <rPr>
        <b/>
        <sz val="11"/>
        <color theme="1"/>
        <rFont val="Arial"/>
        <family val="2"/>
      </rPr>
      <t xml:space="preserve">1.3.3 Strategic Thinking </t>
    </r>
    <r>
      <rPr>
        <sz val="11"/>
        <color theme="1"/>
        <rFont val="Arial"/>
        <family val="2"/>
      </rPr>
      <t xml:space="preserve">
Materials include opportunities for students to formulate strategies when representing concepts, solving problems and/or analyzing data. 
</t>
    </r>
  </si>
  <si>
    <r>
      <rPr>
        <b/>
        <sz val="11"/>
        <color theme="1"/>
        <rFont val="Arial"/>
        <family val="2"/>
      </rPr>
      <t>1.3.4 Extended Thinking</t>
    </r>
    <r>
      <rPr>
        <sz val="11"/>
        <color theme="1"/>
        <rFont val="Arial"/>
        <family val="2"/>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</si>
  <si>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</si>
  <si>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</si>
  <si>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</si>
  <si>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</si>
  <si>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</si>
  <si>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</si>
  <si>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</si>
  <si>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</si>
  <si>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</si>
  <si>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</si>
  <si>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</si>
  <si>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</si>
  <si>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r>
      <rPr>
        <b/>
        <sz val="11"/>
        <color theme="1"/>
        <rFont val="Arial"/>
        <family val="2"/>
      </rPr>
      <t>1.2.1 Conceptual Understanding</t>
    </r>
    <r>
      <rPr>
        <sz val="11"/>
        <color theme="1"/>
        <rFont val="Arial"/>
        <family val="2"/>
      </rPr>
      <t xml:space="preserve">
Materials include opportunities for students to develop comprehension of mathematical concepts, operations, and relations using concrete materials and visual models to understand math as more than isolated facts and methods.
</t>
    </r>
  </si>
  <si>
    <r>
      <rPr>
        <b/>
        <sz val="11"/>
        <color theme="1"/>
        <rFont val="Arial"/>
        <family val="2"/>
      </rPr>
      <t xml:space="preserve">1.2.2 Procedural Fluency </t>
    </r>
    <r>
      <rPr>
        <sz val="11"/>
        <color theme="1"/>
        <rFont val="Arial"/>
        <family val="2"/>
      </rPr>
      <t xml:space="preserve">
Materials include opportunities for students to develop skills in carrying out procedures flexibly, accurately, efficiently, and appropriately. 
</t>
    </r>
  </si>
  <si>
    <r>
      <rPr>
        <b/>
        <sz val="11"/>
        <color theme="1"/>
        <rFont val="Arial"/>
        <family val="2"/>
      </rPr>
      <t xml:space="preserve">1.2.3 Application </t>
    </r>
    <r>
      <rPr>
        <sz val="11"/>
        <color theme="1"/>
        <rFont val="Arial"/>
        <family val="2"/>
      </rPr>
      <t xml:space="preserve">
Materials include meaningful contexts for students to apply and build important concepts and skills that have meaning to students and allow multiple pathways to a solution(s).
</t>
    </r>
  </si>
  <si>
    <r>
      <rPr>
        <b/>
        <sz val="11"/>
        <color theme="1"/>
        <rFont val="Arial"/>
        <family val="2"/>
      </rPr>
      <t xml:space="preserve">1.2.4 Communication </t>
    </r>
    <r>
      <rPr>
        <sz val="11"/>
        <color theme="1"/>
        <rFont val="Arial"/>
        <family val="2"/>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</si>
  <si>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</si>
  <si>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</si>
  <si>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</si>
  <si>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Materials do not provide either routine or non-routine applications of mathematics throughout the grade-level.
AND
Materials do not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</si>
  <si>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</si>
  <si>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provide both routine and non-routine applications of mathematics throughout the grade-level.
AND
Materials provide opportunities for students to extend or personalize applications throughout the grade-level.</t>
  </si>
  <si>
    <t>Materials reflect grade-level and/or course expectations by giving students opportunities to communicate reasoning as well as attend to the balance of rigor across developing conceptual understanding, procedural fluency, and engaging applications.</t>
  </si>
  <si>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</si>
  <si>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</si>
  <si>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</si>
  <si>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</si>
  <si>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</si>
  <si>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</si>
  <si>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1.1: Alignment</t>
  </si>
  <si>
    <t>Final Comments for 1.1: Alignment</t>
  </si>
  <si>
    <t>Rating for 1.1: Alignment</t>
  </si>
  <si>
    <t>Score</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</si>
  <si>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</si>
  <si>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</si>
  <si>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r>
      <rPr>
        <b/>
        <sz val="11"/>
        <color theme="1"/>
        <rFont val="Arial"/>
        <family val="2"/>
      </rPr>
      <t xml:space="preserve">1.1.1 Focus </t>
    </r>
    <r>
      <rPr>
        <sz val="11"/>
        <color theme="1"/>
        <rFont val="Arial"/>
        <family val="2"/>
      </rPr>
      <t xml:space="preserve">
Materials are closely aligned with the Oregon Math Standards and provide opportunities  for students to engage with content that meets the full intent of grade-level standards.
</t>
    </r>
  </si>
  <si>
    <r>
      <rPr>
        <b/>
        <sz val="11"/>
        <color theme="1"/>
        <rFont val="Arial"/>
        <family val="2"/>
      </rPr>
      <t>1.1.2 Coherence</t>
    </r>
    <r>
      <rPr>
        <sz val="11"/>
        <color theme="1"/>
        <rFont val="Arial"/>
        <family val="2"/>
      </rPr>
      <t xml:space="preserve">
Materials include learning objectives consistent with Oregon reasoning progressions that connect content across lessons, units, and grade-levels.
</t>
    </r>
  </si>
  <si>
    <r>
      <rPr>
        <b/>
        <sz val="11"/>
        <color theme="1"/>
        <rFont val="Arial"/>
        <family val="2"/>
      </rPr>
      <t>1.1.3 Math Practices</t>
    </r>
    <r>
      <rPr>
        <sz val="11"/>
        <color theme="1"/>
        <rFont val="Arial"/>
        <family val="2"/>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</si>
  <si>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</si>
  <si>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</si>
  <si>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</si>
  <si>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</si>
  <si>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</si>
  <si>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</si>
  <si>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</si>
  <si>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family val="2"/>
        <scheme val="minor"/>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</si>
  <si>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</si>
  <si>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r>
      <rPr>
        <b/>
        <sz val="11"/>
        <color theme="1"/>
        <rFont val="Arial"/>
        <family val="2"/>
      </rPr>
      <t>4.1.3  Interpretation of Feedback</t>
    </r>
    <r>
      <rPr>
        <sz val="11"/>
        <color theme="1"/>
        <rFont val="Arial"/>
        <family val="2"/>
      </rPr>
      <t xml:space="preserve">
Materials facilitate meaningful and strengths-based feedback to move learning forward.</t>
    </r>
  </si>
  <si>
    <t>Instructional materials:
do not ask students to reflect on their thinking or assess their own learning
AND
do not include a comprehensive set of both extensions and resources/interventions for students who need additional supports</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</si>
  <si>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</si>
  <si>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</si>
  <si>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Performance assessments: 
do not reflect a diversity of cultures, ability levels, gender identities, etc., or include them superficially
AND
does not represent the diversity of our state and local communities</t>
  </si>
  <si>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</si>
  <si>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</si>
  <si>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</si>
  <si>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</si>
  <si>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</si>
  <si>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</si>
  <si>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</si>
  <si>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Meets Expectations (7-8 points)     Partially Meets Expectations (5-6 points)     Does Not Meet Expectations (0-4 points)</t>
  </si>
  <si>
    <t>Final Comments for 2.2: Culturally Responsive Instructional Support</t>
  </si>
  <si>
    <t>Rating for 2.2: Culturally Responsive Instructional Support</t>
  </si>
  <si>
    <t>Meets Expectations (5-6 points)     Partially Meets Expectations (4 points)     Does Not Meet Expectations (0-3 points)</t>
  </si>
  <si>
    <t>Rating</t>
  </si>
  <si>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</si>
  <si>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</si>
  <si>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guidance on engaging diverse learners using culturally responsive instructional practices. 
AND
Materials do not include resources for teachers to include knowledge of students' background experiences and social realities into instruction.</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</si>
  <si>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</si>
  <si>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</si>
  <si>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Big Ideas Learning</t>
  </si>
  <si>
    <t>Oregon Math Grades 3 - 5</t>
  </si>
  <si>
    <t>2: Meets Expectations</t>
  </si>
  <si>
    <t xml:space="preserve">The Curriculum meets the criteria for the rubric however as a team we felt that many of the applications are procedural and don't give a lot of opportunity for students to use their thinking skills or reflect to go farther with the math, with exception with the performance task. </t>
  </si>
  <si>
    <t>1: Partially Meets Expectations</t>
  </si>
  <si>
    <t xml:space="preserve">Story problems include "you"  so students can imagine themselves in the situation. Will this always be appropriate? As a group we discussed that the context isn't always relatable to every student. We feel that this is a to classify including you as including all students and cultures. </t>
  </si>
  <si>
    <t xml:space="preserve">The committee discussed and relooked at Metric 2.1.1 a lot. We continued to come to the same conclusions that it was parially meeting. </t>
  </si>
  <si>
    <t>During the collaborative session, 1's were given here for putting "you" in the story problem, doesn't meet the culture needs of students. As a group we discussed and put our score in what we thought was a more appropriate place (2.1.1)</t>
  </si>
  <si>
    <t>The commiitte appreciated the Connect and Extend Learning has cross-cultural and linguistic support, and the QR codes support learners in an innovative way that is accessible and helpful for many families.</t>
  </si>
  <si>
    <t xml:space="preserve">While the metric meets the rubric standards by including scaffolding, as a group, we felt like a lot of the emphasis is on the correct answer. </t>
  </si>
  <si>
    <t>Meets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</si>
</sst>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3">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0" fillId="0" borderId="2" xfId="0" applyBorder="1" applyAlignment="1">
      <alignment horizontal="left" vertical="top"/>
    </xf>
    <xf numFmtId="0" fontId="0" fillId="0" borderId="16" xfId="0" applyBorder="1" applyAlignment="1">
      <alignment horizontal="left" vertical="top"/>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8" fillId="0" borderId="0" xfId="0" applyFont="1" applyBorder="1" applyAlignment="1" applyProtection="1">
      <alignment horizontal="center" wrapText="1"/>
    </xf>
    <xf numFmtId="0" fontId="0" fillId="0" borderId="0" xfId="0" applyBorder="1" applyAlignment="1" applyProtection="1">
      <alignment horizontal="center" wrapText="1"/>
      <protection locked="0"/>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tabSelected="1" workbookViewId="0">
      <selection activeCell="K7" sqref="K7"/>
    </sheetView>
  </sheetViews>
  <sheetFormatPr defaultColWidth="8.85546875" defaultRowHeight="15" x14ac:dyDescent="0.25"/>
  <cols>
    <col min="1" max="1" width="14.85546875" customWidth="1"/>
    <col min="2" max="2" width="67.28515625" customWidth="1"/>
    <col min="3" max="3" width="9.140625" style="52"/>
    <col min="4" max="4" width="23.7109375" style="52" customWidth="1"/>
    <col min="5" max="6" width="8.42578125" hidden="1" customWidth="1"/>
    <col min="7" max="7" width="0" hidden="1" customWidth="1"/>
  </cols>
  <sheetData>
    <row r="1" spans="1:11" ht="24" thickBot="1" x14ac:dyDescent="0.4">
      <c r="A1" s="57" t="s">
        <v>13</v>
      </c>
      <c r="B1" s="58"/>
      <c r="C1" s="58"/>
      <c r="D1" s="58"/>
      <c r="E1" s="59"/>
      <c r="H1" s="14"/>
    </row>
    <row r="2" spans="1:11" ht="21.75" thickBot="1" x14ac:dyDescent="0.4">
      <c r="A2" s="5"/>
      <c r="B2" s="6" t="s">
        <v>12</v>
      </c>
      <c r="C2" s="47"/>
      <c r="D2" s="47"/>
      <c r="E2" s="7"/>
      <c r="H2" s="14"/>
    </row>
    <row r="3" spans="1:11" ht="18.75" x14ac:dyDescent="0.3">
      <c r="A3" s="60" t="s">
        <v>5</v>
      </c>
      <c r="B3" s="61"/>
      <c r="C3" s="61"/>
      <c r="D3" s="61"/>
      <c r="E3" s="8"/>
      <c r="H3" s="14"/>
    </row>
    <row r="4" spans="1:11" x14ac:dyDescent="0.25">
      <c r="A4" s="9" t="s">
        <v>6</v>
      </c>
      <c r="B4" s="10" t="s">
        <v>269</v>
      </c>
      <c r="C4" s="48"/>
      <c r="D4" s="48"/>
      <c r="E4" s="8"/>
      <c r="H4" s="14"/>
    </row>
    <row r="5" spans="1:11" x14ac:dyDescent="0.25">
      <c r="A5" s="9" t="s">
        <v>7</v>
      </c>
      <c r="B5" s="10" t="s">
        <v>270</v>
      </c>
      <c r="C5" s="48"/>
      <c r="D5" s="48"/>
      <c r="E5" s="8"/>
      <c r="H5" s="14"/>
    </row>
    <row r="6" spans="1:11" x14ac:dyDescent="0.25">
      <c r="A6" s="9" t="s">
        <v>8</v>
      </c>
      <c r="B6" s="10">
        <v>2022</v>
      </c>
      <c r="C6" s="48"/>
      <c r="D6" s="48"/>
      <c r="E6" s="8"/>
      <c r="H6" s="14"/>
    </row>
    <row r="7" spans="1:11" x14ac:dyDescent="0.25">
      <c r="A7" s="9" t="s">
        <v>9</v>
      </c>
      <c r="B7" s="12" t="s">
        <v>37</v>
      </c>
      <c r="C7" s="48"/>
      <c r="D7" s="48"/>
      <c r="E7" s="8"/>
      <c r="H7" s="14"/>
    </row>
    <row r="8" spans="1:11" x14ac:dyDescent="0.25">
      <c r="A8" s="9" t="s">
        <v>10</v>
      </c>
      <c r="B8" s="13">
        <v>44768</v>
      </c>
      <c r="C8" s="48"/>
      <c r="D8" s="48"/>
      <c r="E8" s="8"/>
      <c r="H8" s="14"/>
    </row>
    <row r="9" spans="1:11" x14ac:dyDescent="0.25">
      <c r="A9" s="14"/>
      <c r="B9" s="11"/>
      <c r="C9" s="48"/>
      <c r="D9" s="48"/>
      <c r="E9" s="8"/>
      <c r="H9" s="14"/>
    </row>
    <row r="10" spans="1:11" x14ac:dyDescent="0.25">
      <c r="A10" s="14"/>
      <c r="B10" s="29" t="s">
        <v>11</v>
      </c>
      <c r="C10" s="65"/>
      <c r="D10" s="66"/>
      <c r="E10" s="8"/>
      <c r="F10" s="17"/>
      <c r="G10" s="17"/>
      <c r="H10" s="25"/>
      <c r="I10" s="17"/>
      <c r="J10" s="17"/>
      <c r="K10" s="17"/>
    </row>
    <row r="11" spans="1:11" x14ac:dyDescent="0.25">
      <c r="A11" s="14"/>
      <c r="B11" s="21"/>
      <c r="C11" s="49"/>
      <c r="D11" s="48"/>
      <c r="E11" s="53">
        <f>COUNTIF(C10,"Yes")</f>
        <v>0</v>
      </c>
      <c r="G11" s="17"/>
      <c r="H11" s="25"/>
      <c r="I11" s="17"/>
      <c r="J11" s="17"/>
    </row>
    <row r="12" spans="1:11" x14ac:dyDescent="0.25">
      <c r="A12" s="14"/>
      <c r="B12" s="15" t="s">
        <v>14</v>
      </c>
      <c r="C12" s="67" t="s">
        <v>263</v>
      </c>
      <c r="D12" s="68"/>
      <c r="E12" s="8"/>
      <c r="F12" s="17">
        <f>COUNTBLANK(C10)</f>
        <v>1</v>
      </c>
      <c r="H12" s="14"/>
    </row>
    <row r="13" spans="1:11" x14ac:dyDescent="0.25">
      <c r="A13" s="14"/>
      <c r="B13" s="16" t="s">
        <v>15</v>
      </c>
      <c r="C13" s="69" t="str">
        <f>IFERROR('1.1 Alignment'!D11,"")</f>
        <v>2: Meets expectations</v>
      </c>
      <c r="D13" s="70"/>
      <c r="E13" s="8">
        <f>COUNTIF(C13,"2: Meets expectations")+COUNTIF(C13,"1: Partially meets expectations")</f>
        <v>1</v>
      </c>
      <c r="F13" s="17"/>
      <c r="G13" s="17"/>
      <c r="H13" s="25"/>
      <c r="I13" s="17"/>
      <c r="J13" s="17"/>
      <c r="K13" s="17"/>
    </row>
    <row r="14" spans="1:11" x14ac:dyDescent="0.25">
      <c r="A14" s="14"/>
      <c r="B14" s="16" t="s">
        <v>16</v>
      </c>
      <c r="C14" s="69" t="str">
        <f>IFERROR('1.2 Rigor &amp; Communication'!D12,"")</f>
        <v>2: Meets expectations</v>
      </c>
      <c r="D14" s="70"/>
      <c r="E14" s="8">
        <f>COUNTIF(C14,"2: Meets expectations")+COUNTIF(C14,"1: Partially meets expectations")</f>
        <v>1</v>
      </c>
      <c r="F14" s="17"/>
      <c r="G14" s="17"/>
      <c r="H14" s="25"/>
      <c r="I14" s="17"/>
      <c r="J14" s="17"/>
      <c r="K14" s="17"/>
    </row>
    <row r="15" spans="1:11" x14ac:dyDescent="0.25">
      <c r="A15" s="14"/>
      <c r="B15" s="16" t="s">
        <v>17</v>
      </c>
      <c r="C15" s="69" t="str">
        <f>IFERROR('1.3 Cognitive Challenge'!D12,"")</f>
        <v>2: Meets expectations</v>
      </c>
      <c r="D15" s="70"/>
      <c r="E15" s="8">
        <f>COUNTIF(C15,"2: Meets expectations")+COUNTIF(C15,"1: Partially meets expectations")</f>
        <v>1</v>
      </c>
      <c r="G15" s="17"/>
      <c r="H15" s="25"/>
      <c r="I15" s="17"/>
      <c r="J15" s="17"/>
      <c r="K15" s="17"/>
    </row>
    <row r="16" spans="1:11" x14ac:dyDescent="0.25">
      <c r="A16" s="14"/>
      <c r="B16" s="18"/>
      <c r="C16" s="62"/>
      <c r="D16" s="62"/>
      <c r="E16" s="8"/>
      <c r="F16" s="17">
        <f>COUNTBLANK(C13:C15)</f>
        <v>0</v>
      </c>
      <c r="H16" s="14"/>
    </row>
    <row r="17" spans="1:8" x14ac:dyDescent="0.25">
      <c r="A17" s="14"/>
      <c r="B17" s="19" t="s">
        <v>18</v>
      </c>
      <c r="C17" s="67" t="s">
        <v>263</v>
      </c>
      <c r="D17" s="68"/>
      <c r="E17" s="8"/>
      <c r="H17" s="14"/>
    </row>
    <row r="18" spans="1:8" x14ac:dyDescent="0.25">
      <c r="A18" s="14"/>
      <c r="B18" s="20" t="s">
        <v>19</v>
      </c>
      <c r="C18" s="69" t="str">
        <f>IFERROR('2.1 Engagement &amp; Motivation'!D12,"")</f>
        <v>2: Meets expectations</v>
      </c>
      <c r="D18" s="70"/>
      <c r="E18" s="8">
        <f>COUNTIF(C18,"2: Meets expectations")+COUNTIF(C18,"1: Partially meets expectations")</f>
        <v>1</v>
      </c>
      <c r="H18" s="14"/>
    </row>
    <row r="19" spans="1:8" x14ac:dyDescent="0.25">
      <c r="A19" s="14"/>
      <c r="B19" s="20" t="s">
        <v>20</v>
      </c>
      <c r="C19" s="69" t="str">
        <f>IFERROR('2.2 Culturally Responsive'!D11,"")</f>
        <v>2: Meets expectations</v>
      </c>
      <c r="D19" s="70"/>
      <c r="E19" s="8">
        <f>COUNTIF(C19,"2: Meets expectations")+COUNTIF(C19,"1: Partially meets expectations")</f>
        <v>1</v>
      </c>
      <c r="H19" s="14"/>
    </row>
    <row r="20" spans="1:8" x14ac:dyDescent="0.25">
      <c r="A20" s="14"/>
      <c r="B20" s="21"/>
      <c r="C20" s="50"/>
      <c r="D20" s="50"/>
      <c r="E20" s="8"/>
      <c r="F20">
        <f>COUNTBLANK(C18:C19)</f>
        <v>0</v>
      </c>
      <c r="H20" s="14"/>
    </row>
    <row r="21" spans="1:8" x14ac:dyDescent="0.25">
      <c r="A21" s="14"/>
      <c r="B21" s="15" t="s">
        <v>21</v>
      </c>
      <c r="C21" s="67" t="s">
        <v>263</v>
      </c>
      <c r="D21" s="68"/>
      <c r="E21" s="8"/>
      <c r="H21" s="14"/>
    </row>
    <row r="22" spans="1:8" x14ac:dyDescent="0.25">
      <c r="A22" s="14"/>
      <c r="B22" s="26" t="s">
        <v>22</v>
      </c>
      <c r="C22" s="69" t="str">
        <f>IFERROR('3.1 Supports for Teachers'!D12,"")</f>
        <v>2: Meets expectations</v>
      </c>
      <c r="D22" s="70"/>
      <c r="E22" s="8">
        <f>COUNTIF(C22,"2: Meets expectations")+COUNTIF(C22,"1: Partially meets expectations")</f>
        <v>1</v>
      </c>
      <c r="H22" s="14"/>
    </row>
    <row r="23" spans="1:8" x14ac:dyDescent="0.25">
      <c r="A23" s="14"/>
      <c r="B23" s="26" t="s">
        <v>23</v>
      </c>
      <c r="C23" s="69" t="str">
        <f>IFERROR('3.2 Supports for Students'!D12,"")</f>
        <v>2: Meets expectations</v>
      </c>
      <c r="D23" s="70"/>
      <c r="E23" s="8">
        <f>COUNTIF(C23,"2: Meets expectations")+COUNTIF(C23,"1: Partially meets expectations")</f>
        <v>1</v>
      </c>
      <c r="H23" s="14"/>
    </row>
    <row r="24" spans="1:8" x14ac:dyDescent="0.25">
      <c r="A24" s="14"/>
      <c r="B24" s="26" t="s">
        <v>24</v>
      </c>
      <c r="C24" s="69" t="str">
        <f>IFERROR('3.3 Digital Design Elements'!D12,"")</f>
        <v>2: Meets expectations</v>
      </c>
      <c r="D24" s="70"/>
      <c r="E24" s="8">
        <f>COUNTIF(C24,"2: Meets expectations")+COUNTIF(C24,"1: Partially meets expectations")</f>
        <v>1</v>
      </c>
      <c r="H24" s="14"/>
    </row>
    <row r="25" spans="1:8" x14ac:dyDescent="0.25">
      <c r="A25" s="25"/>
      <c r="B25" s="21"/>
      <c r="C25" s="51"/>
      <c r="D25" s="50"/>
      <c r="E25" s="8"/>
      <c r="F25">
        <f>COUNTBLANK(C22:C24)</f>
        <v>0</v>
      </c>
      <c r="H25" s="14"/>
    </row>
    <row r="26" spans="1:8" x14ac:dyDescent="0.25">
      <c r="A26" s="23"/>
      <c r="B26" s="15" t="s">
        <v>25</v>
      </c>
      <c r="C26" s="67" t="s">
        <v>263</v>
      </c>
      <c r="D26" s="68"/>
      <c r="E26" s="8"/>
      <c r="H26" s="14"/>
    </row>
    <row r="27" spans="1:8" x14ac:dyDescent="0.25">
      <c r="A27" s="14"/>
      <c r="B27" s="27" t="s">
        <v>26</v>
      </c>
      <c r="C27" s="69" t="str">
        <f>IFERROR('4.1 Formative Assessment'!D12,"")</f>
        <v>2: Meets expectations</v>
      </c>
      <c r="D27" s="70"/>
      <c r="E27" s="8">
        <f>COUNTIF(C27,"2: Meets expectations")+COUNTIF(C27,"1: Partially meets expectations")</f>
        <v>1</v>
      </c>
      <c r="H27" s="14"/>
    </row>
    <row r="28" spans="1:8" x14ac:dyDescent="0.25">
      <c r="A28" s="14"/>
      <c r="B28" s="27" t="s">
        <v>27</v>
      </c>
      <c r="C28" s="69" t="str">
        <f>IFERROR('4.2 Performance Assessments'!D12,"")</f>
        <v>2: Meets expectations</v>
      </c>
      <c r="D28" s="70"/>
      <c r="E28" s="8">
        <f>COUNTIF(C28,"2: Meets expectations")+COUNTIF(C28,"1: Partially meets expectations")</f>
        <v>1</v>
      </c>
      <c r="H28" s="14"/>
    </row>
    <row r="29" spans="1:8" x14ac:dyDescent="0.25">
      <c r="A29" s="14"/>
      <c r="B29" s="27" t="s">
        <v>28</v>
      </c>
      <c r="C29" s="69" t="str">
        <f>IFERROR('4.3 Integrated Assessment'!D12,"")</f>
        <v>2: Meets expectations</v>
      </c>
      <c r="D29" s="70"/>
      <c r="E29" s="8"/>
      <c r="H29" s="14"/>
    </row>
    <row r="30" spans="1:8" ht="15.75" thickBot="1" x14ac:dyDescent="0.3">
      <c r="A30" s="14"/>
      <c r="B30" s="11"/>
      <c r="C30" s="48"/>
      <c r="D30" s="48"/>
      <c r="E30" s="8"/>
      <c r="F30">
        <f>COUNTBLANK(C27:C28)</f>
        <v>0</v>
      </c>
      <c r="H30" s="14"/>
    </row>
    <row r="31" spans="1:8" ht="15.75" thickBot="1" x14ac:dyDescent="0.3">
      <c r="A31" s="14"/>
      <c r="B31" s="22" t="s">
        <v>5</v>
      </c>
      <c r="C31" s="63" t="s">
        <v>279</v>
      </c>
      <c r="D31" s="64"/>
      <c r="E31" s="8">
        <f>SUM(E11:E29)</f>
        <v>10</v>
      </c>
      <c r="F31">
        <f>SUM(F12:F30)</f>
        <v>1</v>
      </c>
      <c r="H31" s="14"/>
    </row>
    <row r="32" spans="1:8" x14ac:dyDescent="0.25">
      <c r="A32" s="14"/>
      <c r="B32" s="11"/>
      <c r="C32" s="48"/>
      <c r="D32" s="48"/>
      <c r="E32" s="8"/>
      <c r="H32" s="14"/>
    </row>
    <row r="33" spans="1:8" ht="27" thickBot="1" x14ac:dyDescent="0.3">
      <c r="A33" s="54"/>
      <c r="B33" s="55" t="s">
        <v>29</v>
      </c>
      <c r="C33" s="56"/>
      <c r="D33" s="56"/>
      <c r="E33" s="24"/>
      <c r="H33" s="14"/>
    </row>
  </sheetData>
  <mergeCells count="20">
    <mergeCell ref="C24:D24"/>
    <mergeCell ref="C27:D27"/>
    <mergeCell ref="C28:D28"/>
    <mergeCell ref="C29:D29"/>
    <mergeCell ref="A1:E1"/>
    <mergeCell ref="A3:D3"/>
    <mergeCell ref="C16:D16"/>
    <mergeCell ref="C31:D31"/>
    <mergeCell ref="C10:D10"/>
    <mergeCell ref="C12:D12"/>
    <mergeCell ref="C17:D17"/>
    <mergeCell ref="C21:D21"/>
    <mergeCell ref="C26:D26"/>
    <mergeCell ref="C13:D13"/>
    <mergeCell ref="C14:D14"/>
    <mergeCell ref="C15:D15"/>
    <mergeCell ref="C18:D18"/>
    <mergeCell ref="C19:D19"/>
    <mergeCell ref="C22:D22"/>
    <mergeCell ref="C23:D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topLeftCell="A8" zoomScale="80" zoomScaleNormal="80" workbookViewId="0">
      <selection activeCell="B14" sqref="B14:E17"/>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75.42578125" style="37" customWidth="1"/>
    <col min="8" max="9" width="0" style="37" hidden="1" customWidth="1"/>
    <col min="10" max="10" width="45.42578125" style="37" hidden="1" customWidth="1"/>
    <col min="11" max="16384" width="9.140625" style="37"/>
  </cols>
  <sheetData>
    <row r="1" spans="1:9" s="32" customFormat="1" x14ac:dyDescent="0.25">
      <c r="A1" s="73" t="s">
        <v>25</v>
      </c>
      <c r="B1" s="73"/>
      <c r="C1" s="73"/>
      <c r="D1" s="73"/>
      <c r="E1" s="73"/>
      <c r="F1" s="73"/>
    </row>
    <row r="2" spans="1:9" s="32" customFormat="1" ht="36.75" customHeight="1" x14ac:dyDescent="0.25">
      <c r="A2" s="74" t="s">
        <v>71</v>
      </c>
      <c r="B2" s="74"/>
      <c r="C2" s="74"/>
      <c r="D2" s="74"/>
      <c r="E2" s="74"/>
      <c r="F2" s="74"/>
    </row>
    <row r="3" spans="1:9" s="32" customFormat="1" ht="46.5" customHeight="1" x14ac:dyDescent="0.25">
      <c r="A3" s="75" t="s">
        <v>70</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72</v>
      </c>
      <c r="B5" s="79"/>
      <c r="C5" s="1" t="s">
        <v>271</v>
      </c>
      <c r="D5" s="41" t="s">
        <v>75</v>
      </c>
      <c r="E5" s="41" t="s">
        <v>94</v>
      </c>
      <c r="F5" s="41" t="s">
        <v>95</v>
      </c>
      <c r="G5" s="30"/>
      <c r="H5" s="34">
        <f>VLOOKUP(C5,'Reference Sheet'!$A$1:$B$3,2)</f>
        <v>2</v>
      </c>
      <c r="I5" s="34"/>
    </row>
    <row r="6" spans="1:9" s="35" customFormat="1" ht="165" x14ac:dyDescent="0.25">
      <c r="A6" s="71" t="s">
        <v>73</v>
      </c>
      <c r="B6" s="72"/>
      <c r="C6" s="1" t="s">
        <v>271</v>
      </c>
      <c r="D6" s="41" t="s">
        <v>96</v>
      </c>
      <c r="E6" s="41" t="s">
        <v>97</v>
      </c>
      <c r="F6" s="41" t="s">
        <v>98</v>
      </c>
      <c r="G6" s="30"/>
      <c r="H6" s="34">
        <f>VLOOKUP(C6,'Reference Sheet'!$A$1:$B$3,2)</f>
        <v>2</v>
      </c>
      <c r="I6" s="34"/>
    </row>
    <row r="7" spans="1:9" s="35" customFormat="1" ht="150" x14ac:dyDescent="0.25">
      <c r="A7" s="86" t="s">
        <v>247</v>
      </c>
      <c r="B7" s="87"/>
      <c r="C7" s="1" t="s">
        <v>271</v>
      </c>
      <c r="D7" s="41" t="s">
        <v>99</v>
      </c>
      <c r="E7" s="41" t="s">
        <v>100</v>
      </c>
      <c r="F7" s="41" t="s">
        <v>101</v>
      </c>
      <c r="G7" s="30"/>
      <c r="H7" s="34">
        <f>VLOOKUP(C7,'Reference Sheet'!$A$1:$B$3,2)</f>
        <v>2</v>
      </c>
      <c r="I7" s="34"/>
    </row>
    <row r="8" spans="1:9" s="36" customFormat="1" ht="225" customHeight="1" x14ac:dyDescent="0.25">
      <c r="A8" s="78" t="s">
        <v>74</v>
      </c>
      <c r="B8" s="79"/>
      <c r="C8" s="1" t="s">
        <v>271</v>
      </c>
      <c r="D8" s="41" t="s">
        <v>102</v>
      </c>
      <c r="E8" s="41" t="s">
        <v>103</v>
      </c>
      <c r="F8" s="41" t="s">
        <v>248</v>
      </c>
      <c r="G8" s="31"/>
      <c r="H8" s="36">
        <f>VLOOKUP(C8,'Reference Sheet'!$A$1:$B$3,2)</f>
        <v>2</v>
      </c>
    </row>
    <row r="9" spans="1:9" s="36" customFormat="1" ht="20.25" customHeight="1" x14ac:dyDescent="0.25">
      <c r="A9" s="37"/>
      <c r="B9" s="88" t="s">
        <v>104</v>
      </c>
      <c r="C9" s="88"/>
      <c r="D9" s="88"/>
      <c r="E9" s="88"/>
    </row>
    <row r="10" spans="1:9" x14ac:dyDescent="0.25">
      <c r="A10" s="43"/>
      <c r="B10" s="83" t="s">
        <v>106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105</v>
      </c>
      <c r="C13" s="84"/>
      <c r="D13" s="84"/>
      <c r="E13" s="84"/>
    </row>
    <row r="14" spans="1:9" x14ac:dyDescent="0.25">
      <c r="B14" s="85" t="s">
        <v>278</v>
      </c>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zoomScale="80" zoomScaleNormal="80" workbookViewId="0">
      <selection activeCell="B9" sqref="B9:E9"/>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73.28515625" style="37" customWidth="1"/>
    <col min="8" max="10" width="0" style="37" hidden="1" customWidth="1"/>
    <col min="11" max="16384" width="9.140625" style="37"/>
  </cols>
  <sheetData>
    <row r="1" spans="1:9" s="32" customFormat="1" x14ac:dyDescent="0.25">
      <c r="A1" s="73" t="s">
        <v>25</v>
      </c>
      <c r="B1" s="73"/>
      <c r="C1" s="73"/>
      <c r="D1" s="73"/>
      <c r="E1" s="73"/>
      <c r="F1" s="73"/>
    </row>
    <row r="2" spans="1:9" s="32" customFormat="1" ht="36.75" customHeight="1" x14ac:dyDescent="0.25">
      <c r="A2" s="74" t="s">
        <v>44</v>
      </c>
      <c r="B2" s="74"/>
      <c r="C2" s="74"/>
      <c r="D2" s="74"/>
      <c r="E2" s="74"/>
      <c r="F2" s="74"/>
    </row>
    <row r="3" spans="1:9" s="32" customFormat="1" ht="46.5" customHeight="1" x14ac:dyDescent="0.25">
      <c r="A3" s="75" t="s">
        <v>64</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61</v>
      </c>
      <c r="B5" s="79"/>
      <c r="C5" s="1" t="s">
        <v>271</v>
      </c>
      <c r="D5" s="41" t="s">
        <v>76</v>
      </c>
      <c r="E5" s="41" t="s">
        <v>77</v>
      </c>
      <c r="F5" s="41" t="s">
        <v>78</v>
      </c>
      <c r="G5" s="30"/>
      <c r="H5" s="34">
        <f>VLOOKUP(C5,'Reference Sheet'!$A$1:$B$3,2)</f>
        <v>2</v>
      </c>
      <c r="I5" s="34"/>
    </row>
    <row r="6" spans="1:9" s="35" customFormat="1" ht="165" customHeight="1" x14ac:dyDescent="0.25">
      <c r="A6" s="71" t="s">
        <v>62</v>
      </c>
      <c r="B6" s="72"/>
      <c r="C6" s="1" t="s">
        <v>271</v>
      </c>
      <c r="D6" s="41" t="s">
        <v>79</v>
      </c>
      <c r="E6" s="41" t="s">
        <v>80</v>
      </c>
      <c r="F6" s="41" t="s">
        <v>251</v>
      </c>
      <c r="G6" s="30"/>
      <c r="H6" s="34">
        <f>VLOOKUP(C6,'Reference Sheet'!$A$1:$B$3,2)</f>
        <v>2</v>
      </c>
      <c r="I6" s="34"/>
    </row>
    <row r="7" spans="1:9" s="35" customFormat="1" ht="135" customHeight="1" x14ac:dyDescent="0.25">
      <c r="A7" s="86" t="s">
        <v>63</v>
      </c>
      <c r="B7" s="87"/>
      <c r="C7" s="1" t="s">
        <v>271</v>
      </c>
      <c r="D7" s="41" t="s">
        <v>86</v>
      </c>
      <c r="E7" s="41" t="s">
        <v>85</v>
      </c>
      <c r="F7" s="41" t="s">
        <v>84</v>
      </c>
      <c r="G7" s="30"/>
      <c r="H7" s="34">
        <f>VLOOKUP(C7,'Reference Sheet'!$A$1:$B$3,2)</f>
        <v>2</v>
      </c>
      <c r="I7" s="34"/>
    </row>
    <row r="8" spans="1:9" s="36" customFormat="1" ht="225" customHeight="1" x14ac:dyDescent="0.25">
      <c r="A8" s="78" t="s">
        <v>249</v>
      </c>
      <c r="B8" s="79"/>
      <c r="C8" s="1" t="s">
        <v>271</v>
      </c>
      <c r="D8" s="41" t="s">
        <v>83</v>
      </c>
      <c r="E8" s="41" t="s">
        <v>82</v>
      </c>
      <c r="F8" s="41" t="s">
        <v>81</v>
      </c>
      <c r="G8" s="31"/>
      <c r="H8" s="36">
        <f>VLOOKUP(C8,'Reference Sheet'!$A$1:$B$3,2)</f>
        <v>2</v>
      </c>
    </row>
    <row r="9" spans="1:9" s="36" customFormat="1" ht="20.25" customHeight="1" x14ac:dyDescent="0.25">
      <c r="A9" s="37"/>
      <c r="B9" s="88" t="s">
        <v>104</v>
      </c>
      <c r="C9" s="88"/>
      <c r="D9" s="88"/>
      <c r="E9" s="88"/>
    </row>
    <row r="10" spans="1:9" x14ac:dyDescent="0.25">
      <c r="A10" s="43"/>
      <c r="B10" s="83" t="s">
        <v>65</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66</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zoomScale="80" zoomScaleNormal="80" workbookViewId="0">
      <selection activeCell="B9" sqref="B9:E9"/>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72.28515625" style="37" customWidth="1"/>
    <col min="8" max="8" width="6" style="37" hidden="1" customWidth="1"/>
    <col min="9" max="9" width="2.28515625" style="37" hidden="1" customWidth="1"/>
    <col min="10" max="10" width="5.85546875" style="37" hidden="1" customWidth="1"/>
    <col min="11" max="16384" width="9.140625" style="37"/>
  </cols>
  <sheetData>
    <row r="1" spans="1:9" s="32" customFormat="1" ht="15" customHeight="1" x14ac:dyDescent="0.25">
      <c r="A1" s="73" t="s">
        <v>25</v>
      </c>
      <c r="B1" s="73"/>
      <c r="C1" s="73"/>
      <c r="D1" s="73"/>
      <c r="E1" s="73"/>
      <c r="F1" s="73"/>
    </row>
    <row r="2" spans="1:9" s="32" customFormat="1" ht="36.75" customHeight="1" x14ac:dyDescent="0.25">
      <c r="A2" s="74" t="s">
        <v>45</v>
      </c>
      <c r="B2" s="74"/>
      <c r="C2" s="74"/>
      <c r="D2" s="74"/>
      <c r="E2" s="74"/>
      <c r="F2" s="74"/>
    </row>
    <row r="3" spans="1:9" s="32" customFormat="1" ht="46.5" customHeight="1" x14ac:dyDescent="0.25">
      <c r="A3" s="75" t="s">
        <v>48</v>
      </c>
      <c r="B3" s="76"/>
      <c r="C3" s="76"/>
      <c r="D3" s="76"/>
      <c r="E3" s="76"/>
      <c r="F3" s="76"/>
    </row>
    <row r="4" spans="1:9" s="33" customFormat="1" x14ac:dyDescent="0.25">
      <c r="A4" s="77" t="s">
        <v>3</v>
      </c>
      <c r="B4" s="77"/>
      <c r="C4" s="42" t="s">
        <v>232</v>
      </c>
      <c r="D4" s="42" t="s">
        <v>49</v>
      </c>
      <c r="E4" s="42" t="s">
        <v>50</v>
      </c>
      <c r="F4" s="42" t="s">
        <v>51</v>
      </c>
      <c r="G4" s="42" t="s">
        <v>69</v>
      </c>
    </row>
    <row r="5" spans="1:9" s="35" customFormat="1" ht="255" x14ac:dyDescent="0.25">
      <c r="A5" s="78" t="s">
        <v>57</v>
      </c>
      <c r="B5" s="79"/>
      <c r="C5" s="1" t="s">
        <v>271</v>
      </c>
      <c r="D5" s="41" t="s">
        <v>250</v>
      </c>
      <c r="E5" s="41" t="s">
        <v>87</v>
      </c>
      <c r="F5" s="41" t="s">
        <v>88</v>
      </c>
      <c r="G5" s="30"/>
      <c r="H5" s="34">
        <f>VLOOKUP(C5,'Reference Sheet'!$A$1:$B$3,2)</f>
        <v>2</v>
      </c>
      <c r="I5" s="34"/>
    </row>
    <row r="6" spans="1:9" s="35" customFormat="1" ht="165" customHeight="1" x14ac:dyDescent="0.25">
      <c r="A6" s="71" t="s">
        <v>58</v>
      </c>
      <c r="B6" s="72"/>
      <c r="C6" s="1" t="s">
        <v>271</v>
      </c>
      <c r="D6" s="41" t="s">
        <v>91</v>
      </c>
      <c r="E6" s="41" t="s">
        <v>90</v>
      </c>
      <c r="F6" s="41" t="s">
        <v>89</v>
      </c>
      <c r="G6" s="30"/>
      <c r="H6" s="34">
        <f>VLOOKUP(C6,'Reference Sheet'!$A$1:$B$3,2)</f>
        <v>2</v>
      </c>
      <c r="I6" s="34"/>
    </row>
    <row r="7" spans="1:9" s="35" customFormat="1" ht="165" x14ac:dyDescent="0.25">
      <c r="A7" s="86" t="s">
        <v>59</v>
      </c>
      <c r="B7" s="87"/>
      <c r="C7" s="1" t="s">
        <v>271</v>
      </c>
      <c r="D7" s="41" t="s">
        <v>52</v>
      </c>
      <c r="E7" s="41" t="s">
        <v>53</v>
      </c>
      <c r="F7" s="41" t="s">
        <v>54</v>
      </c>
      <c r="G7" s="30"/>
      <c r="H7" s="34">
        <f>VLOOKUP(C7,'Reference Sheet'!$A$1:$B$3,2)</f>
        <v>2</v>
      </c>
      <c r="I7" s="34"/>
    </row>
    <row r="8" spans="1:9" s="36" customFormat="1" ht="225" customHeight="1" x14ac:dyDescent="0.25">
      <c r="A8" s="78" t="s">
        <v>60</v>
      </c>
      <c r="B8" s="79"/>
      <c r="C8" s="1" t="s">
        <v>271</v>
      </c>
      <c r="D8" s="41" t="s">
        <v>56</v>
      </c>
      <c r="E8" s="41" t="s">
        <v>93</v>
      </c>
      <c r="F8" s="41" t="s">
        <v>92</v>
      </c>
      <c r="G8" s="31"/>
      <c r="H8" s="36">
        <f>VLOOKUP(C8,'Reference Sheet'!$A$1:$B$3,2)</f>
        <v>2</v>
      </c>
    </row>
    <row r="9" spans="1:9" s="36" customFormat="1" ht="20.25" customHeight="1" x14ac:dyDescent="0.25">
      <c r="A9" s="37"/>
      <c r="B9" s="88" t="s">
        <v>104</v>
      </c>
      <c r="C9" s="88"/>
      <c r="D9" s="88"/>
      <c r="E9" s="88"/>
    </row>
    <row r="10" spans="1:9" x14ac:dyDescent="0.25">
      <c r="A10" s="43"/>
      <c r="B10" s="83" t="s">
        <v>46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47</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91" t="s">
        <v>55</v>
      </c>
      <c r="C18" s="91"/>
      <c r="D18" s="91"/>
      <c r="E18" s="91"/>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7">
    <mergeCell ref="B12:C12"/>
    <mergeCell ref="D12:E12"/>
    <mergeCell ref="B13:E13"/>
    <mergeCell ref="B14:E17"/>
    <mergeCell ref="B18:E18"/>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B19" sqref="B19"/>
    </sheetView>
  </sheetViews>
  <sheetFormatPr defaultColWidth="8.85546875" defaultRowHeight="15" x14ac:dyDescent="0.25"/>
  <cols>
    <col min="1" max="1" width="30.85546875" bestFit="1" customWidth="1"/>
  </cols>
  <sheetData>
    <row r="1" spans="1:3" x14ac:dyDescent="0.25">
      <c r="A1" s="2" t="s">
        <v>254</v>
      </c>
      <c r="B1" s="2">
        <v>0</v>
      </c>
      <c r="C1" s="3"/>
    </row>
    <row r="2" spans="1:3" x14ac:dyDescent="0.25">
      <c r="A2" s="3" t="s">
        <v>253</v>
      </c>
      <c r="B2" s="2">
        <v>1</v>
      </c>
      <c r="C2" s="3"/>
    </row>
    <row r="3" spans="1:3" x14ac:dyDescent="0.25">
      <c r="A3" s="2" t="s">
        <v>252</v>
      </c>
      <c r="B3" s="2">
        <v>2</v>
      </c>
      <c r="C3" s="3"/>
    </row>
    <row r="4" spans="1:3" x14ac:dyDescent="0.25">
      <c r="A4" s="4"/>
      <c r="B4" s="3"/>
    </row>
    <row r="5" spans="1:3" x14ac:dyDescent="0.25">
      <c r="A5" s="28" t="s">
        <v>36</v>
      </c>
    </row>
    <row r="6" spans="1:3" x14ac:dyDescent="0.25">
      <c r="A6" s="28" t="s">
        <v>37</v>
      </c>
    </row>
    <row r="7" spans="1:3" x14ac:dyDescent="0.25">
      <c r="A7" s="28" t="s">
        <v>38</v>
      </c>
    </row>
    <row r="8" spans="1:3" x14ac:dyDescent="0.25">
      <c r="A8" s="28" t="s">
        <v>39</v>
      </c>
    </row>
    <row r="9" spans="1:3" x14ac:dyDescent="0.25">
      <c r="A9" s="28" t="s">
        <v>40</v>
      </c>
    </row>
    <row r="10" spans="1:3" x14ac:dyDescent="0.25">
      <c r="A10" s="28"/>
    </row>
    <row r="11" spans="1:3" x14ac:dyDescent="0.25">
      <c r="A11">
        <v>2</v>
      </c>
      <c r="B11" t="s">
        <v>256</v>
      </c>
    </row>
    <row r="12" spans="1:3" x14ac:dyDescent="0.25">
      <c r="A12">
        <v>1</v>
      </c>
      <c r="B12" t="s">
        <v>257</v>
      </c>
    </row>
    <row r="13" spans="1:3" x14ac:dyDescent="0.25">
      <c r="A13">
        <v>0</v>
      </c>
      <c r="B13" t="s">
        <v>258</v>
      </c>
    </row>
    <row r="15" spans="1:3" x14ac:dyDescent="0.25">
      <c r="A15" t="s">
        <v>255</v>
      </c>
    </row>
    <row r="16" spans="1:3" x14ac:dyDescent="0.25">
      <c r="A16" t="s">
        <v>4</v>
      </c>
    </row>
    <row r="18" spans="1:2" x14ac:dyDescent="0.25">
      <c r="A18">
        <v>2</v>
      </c>
      <c r="B18" s="2" t="s">
        <v>252</v>
      </c>
    </row>
    <row r="19" spans="1:2" x14ac:dyDescent="0.25">
      <c r="A19">
        <v>1</v>
      </c>
      <c r="B19" s="3" t="s">
        <v>253</v>
      </c>
    </row>
    <row r="20" spans="1:2" x14ac:dyDescent="0.25">
      <c r="A20">
        <v>0</v>
      </c>
      <c r="B20" s="2" t="s">
        <v>254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ColWidth="8.85546875"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6" zoomScale="80" zoomScaleNormal="80" workbookViewId="0">
      <selection activeCell="B8" sqref="B8:E8"/>
    </sheetView>
  </sheetViews>
  <sheetFormatPr defaultColWidth="9.140625" defaultRowHeight="15" x14ac:dyDescent="0.25"/>
  <cols>
    <col min="1" max="1" width="21.28515625" style="37" customWidth="1"/>
    <col min="2" max="2" width="18.42578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229</v>
      </c>
      <c r="B2" s="74"/>
      <c r="C2" s="74"/>
      <c r="D2" s="74"/>
      <c r="E2" s="74"/>
      <c r="F2" s="74"/>
    </row>
    <row r="3" spans="1:9" s="32" customFormat="1" ht="46.5" customHeight="1" x14ac:dyDescent="0.25">
      <c r="A3" s="75" t="s">
        <v>233</v>
      </c>
      <c r="B3" s="76"/>
      <c r="C3" s="76"/>
      <c r="D3" s="76"/>
      <c r="E3" s="76"/>
      <c r="F3" s="76"/>
    </row>
    <row r="4" spans="1:9" s="33" customFormat="1" x14ac:dyDescent="0.25">
      <c r="A4" s="77" t="s">
        <v>3</v>
      </c>
      <c r="B4" s="77"/>
      <c r="C4" s="42" t="s">
        <v>232</v>
      </c>
      <c r="D4" s="42" t="s">
        <v>49</v>
      </c>
      <c r="E4" s="42" t="s">
        <v>50</v>
      </c>
      <c r="F4" s="42" t="s">
        <v>51</v>
      </c>
      <c r="G4" s="42" t="s">
        <v>69</v>
      </c>
    </row>
    <row r="5" spans="1:9" s="35" customFormat="1" ht="225" x14ac:dyDescent="0.25">
      <c r="A5" s="78" t="s">
        <v>235</v>
      </c>
      <c r="B5" s="79"/>
      <c r="C5" s="1" t="s">
        <v>271</v>
      </c>
      <c r="D5" s="41" t="s">
        <v>265</v>
      </c>
      <c r="E5" s="41" t="s">
        <v>234</v>
      </c>
      <c r="F5" s="41" t="s">
        <v>244</v>
      </c>
      <c r="G5" s="30"/>
      <c r="H5" s="34">
        <f>VLOOKUP(C5,'Reference Sheet'!$A$1:$B$3,2)</f>
        <v>2</v>
      </c>
      <c r="I5" s="34"/>
    </row>
    <row r="6" spans="1:9" s="35" customFormat="1" ht="225" x14ac:dyDescent="0.25">
      <c r="A6" s="71" t="s">
        <v>236</v>
      </c>
      <c r="B6" s="72"/>
      <c r="C6" s="1" t="s">
        <v>271</v>
      </c>
      <c r="D6" s="41" t="s">
        <v>241</v>
      </c>
      <c r="E6" s="41" t="s">
        <v>242</v>
      </c>
      <c r="F6" s="41" t="s">
        <v>243</v>
      </c>
      <c r="G6" s="30"/>
      <c r="H6" s="34">
        <f>VLOOKUP(C6,'Reference Sheet'!$A$1:$B$3,2)</f>
        <v>2</v>
      </c>
      <c r="I6" s="34"/>
    </row>
    <row r="7" spans="1:9" s="35" customFormat="1" ht="135" x14ac:dyDescent="0.25">
      <c r="A7" s="86" t="s">
        <v>237</v>
      </c>
      <c r="B7" s="87"/>
      <c r="C7" s="1" t="s">
        <v>271</v>
      </c>
      <c r="D7" s="41" t="s">
        <v>239</v>
      </c>
      <c r="E7" s="41" t="s">
        <v>238</v>
      </c>
      <c r="F7" s="41" t="s">
        <v>240</v>
      </c>
      <c r="G7" s="30"/>
      <c r="H7" s="34">
        <f>VLOOKUP(C7,'Reference Sheet'!$A$1:$B$3,2)</f>
        <v>2</v>
      </c>
      <c r="I7" s="34"/>
    </row>
    <row r="8" spans="1:9" s="36" customFormat="1" ht="20.25" customHeight="1" x14ac:dyDescent="0.25">
      <c r="A8" s="37"/>
      <c r="B8" s="88" t="s">
        <v>173</v>
      </c>
      <c r="C8" s="88"/>
      <c r="D8" s="88"/>
      <c r="E8" s="88"/>
    </row>
    <row r="9" spans="1:9" x14ac:dyDescent="0.25">
      <c r="A9" s="43"/>
      <c r="B9" s="83" t="s">
        <v>231</v>
      </c>
      <c r="C9" s="84"/>
      <c r="D9" s="84"/>
      <c r="E9" s="84"/>
      <c r="H9" s="37" t="b">
        <f>IF(OR(H5=0, H6=0, H7=0), FALSE, TRUE)</f>
        <v>1</v>
      </c>
    </row>
    <row r="10" spans="1:9" ht="57" customHeight="1" x14ac:dyDescent="0.25">
      <c r="A10" s="43"/>
      <c r="B10" s="89" t="s">
        <v>67</v>
      </c>
      <c r="C10" s="90"/>
      <c r="D10" s="90">
        <f>IFERROR(H10,"")</f>
        <v>6</v>
      </c>
      <c r="E10" s="90"/>
      <c r="H10" s="37">
        <f>SUM(H5:H7)</f>
        <v>6</v>
      </c>
    </row>
    <row r="11" spans="1:9" s="35" customFormat="1" ht="85.5" customHeight="1" x14ac:dyDescent="0.25">
      <c r="A11" s="43"/>
      <c r="B11" s="80" t="s">
        <v>68</v>
      </c>
      <c r="C11" s="81"/>
      <c r="D11" s="82" t="str">
        <f>IFERROR(VLOOKUP(H11,'Reference Sheet'!$A$18:$B$20,2,FALSE),"")</f>
        <v>2: Meets expectations</v>
      </c>
      <c r="E11" s="82"/>
      <c r="H11" s="35">
        <f>SUM(J17:J28)</f>
        <v>2</v>
      </c>
    </row>
    <row r="12" spans="1:9" x14ac:dyDescent="0.25">
      <c r="B12" s="83" t="s">
        <v>230</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f t="shared" ref="J17:J22" si="0">IF(AND(H$9=TRUE,$H$10=H17),I17,0)</f>
        <v>2</v>
      </c>
    </row>
    <row r="18" spans="1:10" x14ac:dyDescent="0.25">
      <c r="H18" s="38">
        <v>5</v>
      </c>
      <c r="I18" s="38">
        <v>2</v>
      </c>
      <c r="J18" s="37">
        <f t="shared" si="0"/>
        <v>0</v>
      </c>
    </row>
    <row r="19" spans="1:10" x14ac:dyDescent="0.25">
      <c r="H19" s="38">
        <v>4</v>
      </c>
      <c r="I19" s="38">
        <v>1</v>
      </c>
      <c r="J19" s="37">
        <f t="shared" si="0"/>
        <v>0</v>
      </c>
    </row>
    <row r="20" spans="1:10" x14ac:dyDescent="0.25">
      <c r="H20" s="38">
        <v>3</v>
      </c>
      <c r="I20" s="38">
        <v>1</v>
      </c>
      <c r="J20" s="37">
        <f t="shared" si="0"/>
        <v>0</v>
      </c>
    </row>
    <row r="21" spans="1:10" x14ac:dyDescent="0.25">
      <c r="H21" s="38">
        <v>2</v>
      </c>
      <c r="I21" s="38">
        <v>0</v>
      </c>
      <c r="J21" s="37">
        <f t="shared" si="0"/>
        <v>0</v>
      </c>
    </row>
    <row r="22" spans="1:10" x14ac:dyDescent="0.25">
      <c r="H22" s="38">
        <v>1</v>
      </c>
      <c r="I22" s="38">
        <v>0</v>
      </c>
      <c r="J22" s="37">
        <f t="shared" si="0"/>
        <v>0</v>
      </c>
    </row>
    <row r="24" spans="1:10" x14ac:dyDescent="0.25">
      <c r="H24" s="46">
        <v>5</v>
      </c>
      <c r="I24" s="46">
        <v>0</v>
      </c>
      <c r="J24" s="37">
        <f>IF(AND(H$9=FALSE,$H$10=H24),I24,0)</f>
        <v>0</v>
      </c>
    </row>
    <row r="25" spans="1:10" x14ac:dyDescent="0.25">
      <c r="H25" s="46">
        <v>4</v>
      </c>
      <c r="I25" s="46">
        <v>0</v>
      </c>
      <c r="J25" s="37">
        <f>IF(AND(H$9=FALSE,$H$10=H25),I25,0)</f>
        <v>0</v>
      </c>
    </row>
    <row r="26" spans="1:10" x14ac:dyDescent="0.25">
      <c r="H26" s="46">
        <v>3</v>
      </c>
      <c r="I26" s="46">
        <v>0</v>
      </c>
      <c r="J26" s="37">
        <f>IF(AND(H$9=FALSE,$H$10=H26),I26,0)</f>
        <v>0</v>
      </c>
    </row>
    <row r="27" spans="1:10" x14ac:dyDescent="0.25">
      <c r="H27" s="46">
        <v>2</v>
      </c>
      <c r="I27" s="46">
        <v>0</v>
      </c>
      <c r="J27" s="37">
        <f>IF(AND(H$9=FALSE,$H$10=H27),I27,0)</f>
        <v>0</v>
      </c>
    </row>
    <row r="28" spans="1:10" x14ac:dyDescent="0.25">
      <c r="H28" s="46">
        <v>1</v>
      </c>
      <c r="I28" s="46">
        <v>0</v>
      </c>
      <c r="J28" s="37">
        <f>IF(AND(H$9=FALSE,$H$10=H28),I28,0)</f>
        <v>0</v>
      </c>
    </row>
  </sheetData>
  <sheetProtection sheet="1" objects="1" scenarios="1"/>
  <mergeCells count="15">
    <mergeCell ref="B11:C11"/>
    <mergeCell ref="D11:E11"/>
    <mergeCell ref="B12:E12"/>
    <mergeCell ref="B13:E16"/>
    <mergeCell ref="A7:B7"/>
    <mergeCell ref="B8:E8"/>
    <mergeCell ref="B9:E9"/>
    <mergeCell ref="B10:C10"/>
    <mergeCell ref="D10:E10"/>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topLeftCell="A7" zoomScale="80" zoomScaleNormal="80" workbookViewId="0">
      <selection activeCell="B9" sqref="B9:E9"/>
    </sheetView>
  </sheetViews>
  <sheetFormatPr defaultColWidth="9.140625" defaultRowHeight="15" x14ac:dyDescent="0.25"/>
  <cols>
    <col min="1" max="1" width="21.28515625" style="37" customWidth="1"/>
    <col min="2" max="2" width="18.42578125" style="37" customWidth="1"/>
    <col min="3" max="3" width="27" style="37" bestFit="1" customWidth="1"/>
    <col min="4" max="4" width="48.85546875" style="44" customWidth="1"/>
    <col min="5" max="5" width="43.140625" style="37" bestFit="1" customWidth="1"/>
    <col min="6" max="6" width="42.28515625" style="37" bestFit="1" customWidth="1"/>
    <col min="7" max="7" width="54.28515625" style="37" customWidth="1"/>
    <col min="8" max="10" width="0"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30</v>
      </c>
      <c r="B2" s="74"/>
      <c r="C2" s="74"/>
      <c r="D2" s="74"/>
      <c r="E2" s="74"/>
      <c r="F2" s="74"/>
    </row>
    <row r="3" spans="1:9" s="32" customFormat="1" ht="46.5" customHeight="1" x14ac:dyDescent="0.25">
      <c r="A3" s="75" t="s">
        <v>222</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x14ac:dyDescent="0.25">
      <c r="A5" s="78" t="s">
        <v>212</v>
      </c>
      <c r="B5" s="79"/>
      <c r="C5" s="1" t="s">
        <v>271</v>
      </c>
      <c r="D5" s="41" t="s">
        <v>226</v>
      </c>
      <c r="E5" s="41" t="s">
        <v>227</v>
      </c>
      <c r="F5" s="41" t="s">
        <v>228</v>
      </c>
      <c r="G5" s="30"/>
      <c r="H5" s="34">
        <f>VLOOKUP(C5,'Reference Sheet'!$A$1:$B$3,2)</f>
        <v>2</v>
      </c>
      <c r="I5" s="34"/>
    </row>
    <row r="6" spans="1:9" s="35" customFormat="1" ht="150" x14ac:dyDescent="0.25">
      <c r="A6" s="71" t="s">
        <v>213</v>
      </c>
      <c r="B6" s="72"/>
      <c r="C6" s="1" t="s">
        <v>271</v>
      </c>
      <c r="D6" s="41" t="s">
        <v>223</v>
      </c>
      <c r="E6" s="41" t="s">
        <v>224</v>
      </c>
      <c r="F6" s="41" t="s">
        <v>225</v>
      </c>
      <c r="G6" s="30"/>
      <c r="H6" s="34">
        <f>VLOOKUP(C6,'Reference Sheet'!$A$1:$B$3,2)</f>
        <v>2</v>
      </c>
      <c r="I6" s="34"/>
    </row>
    <row r="7" spans="1:9" s="35" customFormat="1" ht="135" x14ac:dyDescent="0.25">
      <c r="A7" s="86" t="s">
        <v>214</v>
      </c>
      <c r="B7" s="87"/>
      <c r="C7" s="1" t="s">
        <v>271</v>
      </c>
      <c r="D7" s="41" t="s">
        <v>221</v>
      </c>
      <c r="E7" s="41" t="s">
        <v>220</v>
      </c>
      <c r="F7" s="41" t="s">
        <v>219</v>
      </c>
      <c r="G7" s="30"/>
      <c r="H7" s="34">
        <f>VLOOKUP(C7,'Reference Sheet'!$A$1:$B$3,2)</f>
        <v>2</v>
      </c>
      <c r="I7" s="34"/>
    </row>
    <row r="8" spans="1:9" s="36" customFormat="1" ht="225" x14ac:dyDescent="0.25">
      <c r="A8" s="78" t="s">
        <v>215</v>
      </c>
      <c r="B8" s="79"/>
      <c r="C8" s="1" t="s">
        <v>271</v>
      </c>
      <c r="D8" s="41" t="s">
        <v>217</v>
      </c>
      <c r="E8" s="41" t="s">
        <v>216</v>
      </c>
      <c r="F8" s="41" t="s">
        <v>218</v>
      </c>
      <c r="G8" s="31"/>
      <c r="H8" s="36">
        <f>VLOOKUP(C8,'Reference Sheet'!$A$1:$B$3,2)</f>
        <v>2</v>
      </c>
    </row>
    <row r="9" spans="1:9" s="36" customFormat="1" ht="20.25" customHeight="1" x14ac:dyDescent="0.25">
      <c r="A9" s="37"/>
      <c r="B9" s="88" t="s">
        <v>104</v>
      </c>
      <c r="C9" s="88"/>
      <c r="D9" s="88"/>
      <c r="E9" s="88"/>
    </row>
    <row r="10" spans="1:9" x14ac:dyDescent="0.25">
      <c r="A10" s="43"/>
      <c r="B10" s="83" t="s">
        <v>32</v>
      </c>
      <c r="C10" s="84"/>
      <c r="D10" s="84"/>
      <c r="E10" s="84"/>
      <c r="H10" s="37" t="b">
        <f>IF(OR(H5=0, H6=0, H7=0, H8=0), FALSE, TRUE)</f>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31</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6" spans="1:10" x14ac:dyDescent="0.25">
      <c r="H26" s="46">
        <v>6</v>
      </c>
      <c r="I26" s="46">
        <v>0</v>
      </c>
      <c r="J26" s="37">
        <f t="shared" ref="J26:J31" si="1">IF(AND(H$10=FALSE,$H$11=H26),I26,0)</f>
        <v>0</v>
      </c>
    </row>
    <row r="27" spans="1:10" x14ac:dyDescent="0.25">
      <c r="H27" s="46">
        <v>5</v>
      </c>
      <c r="I27" s="46">
        <v>0</v>
      </c>
      <c r="J27" s="37">
        <f t="shared" si="1"/>
        <v>0</v>
      </c>
    </row>
    <row r="28" spans="1:10" x14ac:dyDescent="0.25">
      <c r="H28" s="46">
        <v>4</v>
      </c>
      <c r="I28" s="46">
        <v>0</v>
      </c>
      <c r="J28" s="37">
        <f t="shared" si="1"/>
        <v>0</v>
      </c>
    </row>
    <row r="29" spans="1:10" x14ac:dyDescent="0.25">
      <c r="H29" s="46">
        <v>3</v>
      </c>
      <c r="I29" s="46">
        <v>0</v>
      </c>
      <c r="J29" s="37">
        <f t="shared" si="1"/>
        <v>0</v>
      </c>
    </row>
    <row r="30" spans="1:10" x14ac:dyDescent="0.25">
      <c r="H30" s="46">
        <v>2</v>
      </c>
      <c r="I30" s="46">
        <v>0</v>
      </c>
      <c r="J30" s="37">
        <f t="shared" si="1"/>
        <v>0</v>
      </c>
    </row>
    <row r="31" spans="1:10" x14ac:dyDescent="0.25">
      <c r="H31" s="46">
        <v>1</v>
      </c>
      <c r="I31" s="46">
        <v>0</v>
      </c>
      <c r="J31" s="37">
        <f t="shared" si="1"/>
        <v>0</v>
      </c>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topLeftCell="A8" zoomScale="80" zoomScaleNormal="80" workbookViewId="0">
      <selection activeCell="B14" sqref="B14:E17"/>
    </sheetView>
  </sheetViews>
  <sheetFormatPr defaultColWidth="9.140625" defaultRowHeight="15" x14ac:dyDescent="0.25"/>
  <cols>
    <col min="1" max="1" width="21.28515625" style="37" customWidth="1"/>
    <col min="2" max="2" width="18.42578125" style="37" customWidth="1"/>
    <col min="3" max="3" width="27" style="37" bestFit="1" customWidth="1"/>
    <col min="4" max="4" width="48.85546875" style="44" customWidth="1"/>
    <col min="5" max="5" width="43.140625" style="37" bestFit="1" customWidth="1"/>
    <col min="6" max="6" width="42.28515625" style="37" bestFit="1" customWidth="1"/>
    <col min="7" max="7" width="75.7109375" style="37" customWidth="1"/>
    <col min="8" max="10" width="0"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33</v>
      </c>
      <c r="B2" s="74"/>
      <c r="C2" s="74"/>
      <c r="D2" s="74"/>
      <c r="E2" s="74"/>
      <c r="F2" s="74"/>
    </row>
    <row r="3" spans="1:9" s="32" customFormat="1" ht="46.5" customHeight="1" x14ac:dyDescent="0.25">
      <c r="A3" s="75" t="s">
        <v>195</v>
      </c>
      <c r="B3" s="76"/>
      <c r="C3" s="76"/>
      <c r="D3" s="76"/>
      <c r="E3" s="76"/>
      <c r="F3" s="76"/>
    </row>
    <row r="4" spans="1:9" s="33" customFormat="1" x14ac:dyDescent="0.25">
      <c r="A4" s="77" t="s">
        <v>3</v>
      </c>
      <c r="B4" s="77"/>
      <c r="C4" s="42" t="s">
        <v>232</v>
      </c>
      <c r="D4" s="42" t="s">
        <v>49</v>
      </c>
      <c r="E4" s="42" t="s">
        <v>50</v>
      </c>
      <c r="F4" s="42" t="s">
        <v>51</v>
      </c>
      <c r="G4" s="42" t="s">
        <v>69</v>
      </c>
    </row>
    <row r="5" spans="1:9" s="35" customFormat="1" ht="195" x14ac:dyDescent="0.25">
      <c r="A5" s="78" t="s">
        <v>196</v>
      </c>
      <c r="B5" s="79"/>
      <c r="C5" s="1" t="s">
        <v>271</v>
      </c>
      <c r="D5" s="41" t="s">
        <v>200</v>
      </c>
      <c r="E5" s="41" t="s">
        <v>201</v>
      </c>
      <c r="F5" s="41" t="s">
        <v>202</v>
      </c>
      <c r="G5" s="30"/>
      <c r="H5" s="34">
        <f>VLOOKUP(C5,'Reference Sheet'!$A$1:$B$3,2)</f>
        <v>2</v>
      </c>
      <c r="I5" s="34"/>
    </row>
    <row r="6" spans="1:9" s="35" customFormat="1" ht="210" x14ac:dyDescent="0.25">
      <c r="A6" s="71" t="s">
        <v>197</v>
      </c>
      <c r="B6" s="72"/>
      <c r="C6" s="1" t="s">
        <v>271</v>
      </c>
      <c r="D6" s="41" t="s">
        <v>203</v>
      </c>
      <c r="E6" s="41" t="s">
        <v>204</v>
      </c>
      <c r="F6" s="41" t="s">
        <v>205</v>
      </c>
      <c r="G6" s="30"/>
      <c r="H6" s="34">
        <f>VLOOKUP(C6,'Reference Sheet'!$A$1:$B$3,2)</f>
        <v>2</v>
      </c>
      <c r="I6" s="34"/>
    </row>
    <row r="7" spans="1:9" s="35" customFormat="1" ht="180" x14ac:dyDescent="0.25">
      <c r="A7" s="86" t="s">
        <v>198</v>
      </c>
      <c r="B7" s="87"/>
      <c r="C7" s="1" t="s">
        <v>271</v>
      </c>
      <c r="D7" s="41" t="s">
        <v>206</v>
      </c>
      <c r="E7" s="41" t="s">
        <v>207</v>
      </c>
      <c r="F7" s="41" t="s">
        <v>208</v>
      </c>
      <c r="G7" s="30"/>
      <c r="H7" s="34">
        <f>VLOOKUP(C7,'Reference Sheet'!$A$1:$B$3,2)</f>
        <v>2</v>
      </c>
      <c r="I7" s="34"/>
    </row>
    <row r="8" spans="1:9" s="36" customFormat="1" ht="225" customHeight="1" x14ac:dyDescent="0.25">
      <c r="A8" s="78" t="s">
        <v>199</v>
      </c>
      <c r="B8" s="79"/>
      <c r="C8" s="1" t="s">
        <v>271</v>
      </c>
      <c r="D8" s="41" t="s">
        <v>209</v>
      </c>
      <c r="E8" s="41" t="s">
        <v>210</v>
      </c>
      <c r="F8" s="41" t="s">
        <v>211</v>
      </c>
      <c r="G8" s="31"/>
      <c r="H8" s="36">
        <f>VLOOKUP(C8,'Reference Sheet'!$A$1:$B$3,2)</f>
        <v>2</v>
      </c>
    </row>
    <row r="9" spans="1:9" s="36" customFormat="1" ht="20.25" customHeight="1" x14ac:dyDescent="0.25">
      <c r="A9" s="37"/>
      <c r="B9" s="88" t="s">
        <v>104</v>
      </c>
      <c r="C9" s="88"/>
      <c r="D9" s="88"/>
      <c r="E9" s="88"/>
    </row>
    <row r="10" spans="1:9" x14ac:dyDescent="0.25">
      <c r="A10" s="43"/>
      <c r="B10" s="83" t="s">
        <v>34</v>
      </c>
      <c r="C10" s="84"/>
      <c r="D10" s="84"/>
      <c r="E10" s="84"/>
      <c r="H10" s="37" t="b">
        <f>IF(OR(H5=0, H6=0, H7=0, H8=0), FALSE, TRUE)</f>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35</v>
      </c>
      <c r="C13" s="84"/>
      <c r="D13" s="84"/>
      <c r="E13" s="84"/>
    </row>
    <row r="14" spans="1:9" x14ac:dyDescent="0.25">
      <c r="B14" s="92" t="s">
        <v>272</v>
      </c>
      <c r="C14" s="92"/>
      <c r="D14" s="92"/>
      <c r="E14" s="92"/>
    </row>
    <row r="15" spans="1:9" x14ac:dyDescent="0.25">
      <c r="B15" s="92"/>
      <c r="C15" s="92"/>
      <c r="D15" s="92"/>
      <c r="E15" s="92"/>
    </row>
    <row r="16" spans="1:9" x14ac:dyDescent="0.25">
      <c r="A16" s="34"/>
      <c r="B16" s="92"/>
      <c r="C16" s="92"/>
      <c r="D16" s="92"/>
      <c r="E16" s="92"/>
    </row>
    <row r="17" spans="1:10" x14ac:dyDescent="0.25">
      <c r="B17" s="92"/>
      <c r="C17" s="92"/>
      <c r="D17" s="92"/>
      <c r="E17" s="92"/>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6" spans="1:10" x14ac:dyDescent="0.25">
      <c r="H26" s="46">
        <v>6</v>
      </c>
      <c r="I26" s="46">
        <v>0</v>
      </c>
      <c r="J26" s="37">
        <f t="shared" ref="J26:J31" si="1">IF(AND(H$10=FALSE,$H$11=H26),I26,0)</f>
        <v>0</v>
      </c>
    </row>
    <row r="27" spans="1:10" x14ac:dyDescent="0.25">
      <c r="H27" s="46">
        <v>5</v>
      </c>
      <c r="I27" s="46">
        <v>0</v>
      </c>
      <c r="J27" s="37">
        <f t="shared" si="1"/>
        <v>0</v>
      </c>
    </row>
    <row r="28" spans="1:10" x14ac:dyDescent="0.25">
      <c r="H28" s="46">
        <v>4</v>
      </c>
      <c r="I28" s="46">
        <v>0</v>
      </c>
      <c r="J28" s="37">
        <f t="shared" si="1"/>
        <v>0</v>
      </c>
    </row>
    <row r="29" spans="1:10" x14ac:dyDescent="0.25">
      <c r="H29" s="46">
        <v>3</v>
      </c>
      <c r="I29" s="46">
        <v>0</v>
      </c>
      <c r="J29" s="37">
        <f t="shared" si="1"/>
        <v>0</v>
      </c>
    </row>
    <row r="30" spans="1:10" x14ac:dyDescent="0.25">
      <c r="H30" s="46">
        <v>2</v>
      </c>
      <c r="I30" s="46">
        <v>0</v>
      </c>
      <c r="J30" s="37">
        <f t="shared" si="1"/>
        <v>0</v>
      </c>
    </row>
    <row r="31" spans="1:10" x14ac:dyDescent="0.25">
      <c r="H31" s="46">
        <v>1</v>
      </c>
      <c r="I31" s="46">
        <v>0</v>
      </c>
      <c r="J31" s="37">
        <f t="shared" si="1"/>
        <v>0</v>
      </c>
    </row>
  </sheetData>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1"/>
  <sheetViews>
    <sheetView topLeftCell="A8" zoomScale="80" zoomScaleNormal="80" workbookViewId="0">
      <selection activeCell="B14" sqref="B14:E17"/>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63.42578125" style="37" customWidth="1"/>
    <col min="8" max="10" width="0" style="37" hidden="1" customWidth="1"/>
    <col min="11" max="16384" width="9.140625" style="37"/>
  </cols>
  <sheetData>
    <row r="1" spans="1:9" s="32" customFormat="1" x14ac:dyDescent="0.25">
      <c r="A1" s="73" t="s">
        <v>162</v>
      </c>
      <c r="B1" s="73"/>
      <c r="C1" s="73"/>
      <c r="D1" s="73"/>
      <c r="E1" s="73"/>
      <c r="F1" s="73"/>
    </row>
    <row r="2" spans="1:9" s="32" customFormat="1" ht="36.75" customHeight="1" x14ac:dyDescent="0.25">
      <c r="A2" s="74" t="s">
        <v>175</v>
      </c>
      <c r="B2" s="74"/>
      <c r="C2" s="74"/>
      <c r="D2" s="74"/>
      <c r="E2" s="74"/>
      <c r="F2" s="74"/>
    </row>
    <row r="3" spans="1:9" s="32" customFormat="1" ht="46.5" customHeight="1" x14ac:dyDescent="0.25">
      <c r="A3" s="75" t="s">
        <v>176</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182</v>
      </c>
      <c r="B5" s="79"/>
      <c r="C5" s="1" t="s">
        <v>273</v>
      </c>
      <c r="D5" s="41" t="s">
        <v>179</v>
      </c>
      <c r="E5" s="41" t="s">
        <v>180</v>
      </c>
      <c r="F5" s="41" t="s">
        <v>181</v>
      </c>
      <c r="G5" s="30" t="s">
        <v>274</v>
      </c>
      <c r="H5" s="34">
        <f>VLOOKUP(C5,'Reference Sheet'!$A$1:$B$3,2)</f>
        <v>1</v>
      </c>
      <c r="I5" s="34"/>
    </row>
    <row r="6" spans="1:9" s="35" customFormat="1" ht="165" x14ac:dyDescent="0.25">
      <c r="A6" s="71" t="s">
        <v>183</v>
      </c>
      <c r="B6" s="72"/>
      <c r="C6" s="1" t="s">
        <v>271</v>
      </c>
      <c r="D6" s="41" t="s">
        <v>184</v>
      </c>
      <c r="E6" s="41" t="s">
        <v>185</v>
      </c>
      <c r="F6" s="41" t="s">
        <v>186</v>
      </c>
      <c r="G6" s="30"/>
      <c r="H6" s="34">
        <f>VLOOKUP(C6,'Reference Sheet'!$A$1:$B$3,2)</f>
        <v>2</v>
      </c>
      <c r="I6" s="34"/>
    </row>
    <row r="7" spans="1:9" s="35" customFormat="1" ht="165" x14ac:dyDescent="0.25">
      <c r="A7" s="86" t="s">
        <v>187</v>
      </c>
      <c r="B7" s="87"/>
      <c r="C7" s="1" t="s">
        <v>271</v>
      </c>
      <c r="D7" s="41" t="s">
        <v>188</v>
      </c>
      <c r="E7" s="41" t="s">
        <v>189</v>
      </c>
      <c r="F7" s="41" t="s">
        <v>190</v>
      </c>
      <c r="G7" s="30"/>
      <c r="H7" s="34">
        <f>VLOOKUP(C7,'Reference Sheet'!$A$1:$B$3,2)</f>
        <v>2</v>
      </c>
      <c r="I7" s="34"/>
    </row>
    <row r="8" spans="1:9" s="36" customFormat="1" ht="225" customHeight="1" x14ac:dyDescent="0.25">
      <c r="A8" s="78" t="s">
        <v>191</v>
      </c>
      <c r="B8" s="79"/>
      <c r="C8" s="1" t="s">
        <v>271</v>
      </c>
      <c r="D8" s="41" t="s">
        <v>193</v>
      </c>
      <c r="E8" s="41" t="s">
        <v>192</v>
      </c>
      <c r="F8" s="41" t="s">
        <v>194</v>
      </c>
      <c r="G8" s="31"/>
      <c r="H8" s="36">
        <f>VLOOKUP(C8,'Reference Sheet'!$A$1:$B$3,2)</f>
        <v>2</v>
      </c>
    </row>
    <row r="9" spans="1:9" s="36" customFormat="1" ht="20.25" customHeight="1" x14ac:dyDescent="0.25">
      <c r="A9" s="37"/>
      <c r="B9" s="88" t="s">
        <v>259</v>
      </c>
      <c r="C9" s="88"/>
      <c r="D9" s="88"/>
      <c r="E9" s="88"/>
    </row>
    <row r="10" spans="1:9" x14ac:dyDescent="0.25">
      <c r="A10" s="43"/>
      <c r="B10" s="83" t="s">
        <v>178</v>
      </c>
      <c r="C10" s="84"/>
      <c r="D10" s="84"/>
      <c r="E10" s="84"/>
      <c r="H10" s="37" t="b">
        <v>1</v>
      </c>
    </row>
    <row r="11" spans="1:9" ht="57" customHeight="1" x14ac:dyDescent="0.25">
      <c r="A11" s="43"/>
      <c r="B11" s="89" t="s">
        <v>67</v>
      </c>
      <c r="C11" s="90"/>
      <c r="D11" s="90">
        <f>IFERROR(H11,"")</f>
        <v>7</v>
      </c>
      <c r="E11" s="90"/>
      <c r="H11" s="37">
        <f>SUM(H5:H8)</f>
        <v>7</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177</v>
      </c>
      <c r="C13" s="84"/>
      <c r="D13" s="84"/>
      <c r="E13" s="84"/>
    </row>
    <row r="14" spans="1:9" x14ac:dyDescent="0.25">
      <c r="B14" s="92" t="s">
        <v>275</v>
      </c>
      <c r="C14" s="92"/>
      <c r="D14" s="92"/>
      <c r="E14" s="92"/>
    </row>
    <row r="15" spans="1:9" x14ac:dyDescent="0.25">
      <c r="B15" s="92"/>
      <c r="C15" s="92"/>
      <c r="D15" s="92"/>
      <c r="E15" s="92"/>
    </row>
    <row r="16" spans="1:9" x14ac:dyDescent="0.25">
      <c r="A16" s="34"/>
      <c r="B16" s="92"/>
      <c r="C16" s="92"/>
      <c r="D16" s="92"/>
      <c r="E16" s="92"/>
    </row>
    <row r="17" spans="1:10" x14ac:dyDescent="0.25">
      <c r="B17" s="92"/>
      <c r="C17" s="92"/>
      <c r="D17" s="92"/>
      <c r="E17" s="92"/>
      <c r="H17" s="38">
        <v>8</v>
      </c>
      <c r="I17" s="38">
        <v>2</v>
      </c>
      <c r="J17" s="37">
        <f t="shared" ref="J17:J24" si="0">IF(AND(H$10=TRUE,$H$11=H17),I17,0)</f>
        <v>0</v>
      </c>
    </row>
    <row r="18" spans="1:10" s="35" customFormat="1" x14ac:dyDescent="0.25">
      <c r="A18" s="37"/>
      <c r="B18" s="37"/>
      <c r="C18" s="37"/>
      <c r="D18" s="44"/>
      <c r="E18" s="37"/>
      <c r="H18" s="39">
        <v>7</v>
      </c>
      <c r="I18" s="39">
        <v>2</v>
      </c>
      <c r="J18" s="35">
        <f t="shared" si="0"/>
        <v>2</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0</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zoomScale="80" zoomScaleNormal="80" workbookViewId="0">
      <selection activeCell="G6" sqref="G6"/>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62" style="37" customWidth="1"/>
    <col min="8" max="8" width="6" style="37" hidden="1" customWidth="1"/>
    <col min="9" max="9" width="2.28515625" style="37" hidden="1" customWidth="1"/>
    <col min="10" max="10" width="5.85546875" style="37" hidden="1" customWidth="1"/>
    <col min="11" max="16384" width="9.140625" style="37"/>
  </cols>
  <sheetData>
    <row r="1" spans="1:9" s="32" customFormat="1" x14ac:dyDescent="0.25">
      <c r="A1" s="73" t="s">
        <v>162</v>
      </c>
      <c r="B1" s="73"/>
      <c r="C1" s="73"/>
      <c r="D1" s="73"/>
      <c r="E1" s="73"/>
      <c r="F1" s="73"/>
    </row>
    <row r="2" spans="1:9" s="32" customFormat="1" ht="36.75" customHeight="1" x14ac:dyDescent="0.25">
      <c r="A2" s="74" t="s">
        <v>163</v>
      </c>
      <c r="B2" s="74"/>
      <c r="C2" s="74"/>
      <c r="D2" s="74"/>
      <c r="E2" s="74"/>
      <c r="F2" s="74"/>
    </row>
    <row r="3" spans="1:9" s="32" customFormat="1" ht="46.5" customHeight="1" x14ac:dyDescent="0.25">
      <c r="A3" s="75" t="s">
        <v>164</v>
      </c>
      <c r="B3" s="76"/>
      <c r="C3" s="76"/>
      <c r="D3" s="76"/>
      <c r="E3" s="76"/>
      <c r="F3" s="76"/>
    </row>
    <row r="4" spans="1:9" s="33" customFormat="1" x14ac:dyDescent="0.25">
      <c r="A4" s="77" t="s">
        <v>3</v>
      </c>
      <c r="B4" s="77"/>
      <c r="C4" s="42" t="s">
        <v>232</v>
      </c>
      <c r="D4" s="42" t="s">
        <v>49</v>
      </c>
      <c r="E4" s="42" t="s">
        <v>50</v>
      </c>
      <c r="F4" s="42" t="s">
        <v>51</v>
      </c>
      <c r="G4" s="42" t="s">
        <v>69</v>
      </c>
    </row>
    <row r="5" spans="1:9" s="35" customFormat="1" ht="240" x14ac:dyDescent="0.25">
      <c r="A5" s="78" t="s">
        <v>161</v>
      </c>
      <c r="B5" s="79"/>
      <c r="C5" s="1" t="s">
        <v>271</v>
      </c>
      <c r="D5" s="41" t="s">
        <v>264</v>
      </c>
      <c r="E5" s="41" t="s">
        <v>165</v>
      </c>
      <c r="F5" s="41" t="s">
        <v>166</v>
      </c>
      <c r="G5" s="30"/>
      <c r="H5" s="34">
        <f>VLOOKUP(C5,'Reference Sheet'!$A$1:$B$3,2)</f>
        <v>2</v>
      </c>
      <c r="I5" s="34"/>
    </row>
    <row r="6" spans="1:9" s="35" customFormat="1" ht="285" x14ac:dyDescent="0.25">
      <c r="A6" s="71" t="s">
        <v>167</v>
      </c>
      <c r="B6" s="72"/>
      <c r="C6" s="1" t="s">
        <v>271</v>
      </c>
      <c r="D6" s="41" t="s">
        <v>168</v>
      </c>
      <c r="E6" s="41" t="s">
        <v>169</v>
      </c>
      <c r="F6" s="41" t="s">
        <v>170</v>
      </c>
      <c r="G6" s="30"/>
      <c r="H6" s="34">
        <f>VLOOKUP(C6,'Reference Sheet'!$A$1:$B$3,2)</f>
        <v>2</v>
      </c>
      <c r="I6" s="34"/>
    </row>
    <row r="7" spans="1:9" s="35" customFormat="1" ht="150" x14ac:dyDescent="0.25">
      <c r="A7" s="78" t="s">
        <v>174</v>
      </c>
      <c r="B7" s="79"/>
      <c r="C7" s="1" t="s">
        <v>271</v>
      </c>
      <c r="D7" s="41" t="s">
        <v>171</v>
      </c>
      <c r="E7" s="41" t="s">
        <v>172</v>
      </c>
      <c r="F7" s="41" t="s">
        <v>266</v>
      </c>
      <c r="G7" s="30" t="s">
        <v>276</v>
      </c>
      <c r="H7" s="34">
        <f>VLOOKUP(C7,'Reference Sheet'!$A$1:$B$3,2)</f>
        <v>2</v>
      </c>
      <c r="I7" s="34"/>
    </row>
    <row r="8" spans="1:9" s="36" customFormat="1" ht="20.25" customHeight="1" x14ac:dyDescent="0.25">
      <c r="A8" s="37"/>
      <c r="B8" s="88" t="s">
        <v>262</v>
      </c>
      <c r="C8" s="88"/>
      <c r="D8" s="88"/>
      <c r="E8" s="88"/>
    </row>
    <row r="9" spans="1:9" x14ac:dyDescent="0.25">
      <c r="A9" s="43"/>
      <c r="B9" s="83" t="s">
        <v>261</v>
      </c>
      <c r="C9" s="84"/>
      <c r="D9" s="84"/>
      <c r="E9" s="84"/>
      <c r="H9" s="37" t="b">
        <f>IF(OR(H5=0, H6=0, H7=0), FALSE, TRUE)</f>
        <v>1</v>
      </c>
    </row>
    <row r="10" spans="1:9" ht="57" customHeight="1" x14ac:dyDescent="0.25">
      <c r="A10" s="43"/>
      <c r="B10" s="89" t="s">
        <v>67</v>
      </c>
      <c r="C10" s="90"/>
      <c r="D10" s="90">
        <f>IFERROR(H10,"")</f>
        <v>6</v>
      </c>
      <c r="E10" s="90"/>
      <c r="H10" s="37">
        <f>SUM(H5:H7)</f>
        <v>6</v>
      </c>
    </row>
    <row r="11" spans="1:9" s="35" customFormat="1" ht="85.5" customHeight="1" x14ac:dyDescent="0.25">
      <c r="A11" s="43"/>
      <c r="B11" s="80" t="s">
        <v>68</v>
      </c>
      <c r="C11" s="81"/>
      <c r="D11" s="82" t="str">
        <f>IFERROR(VLOOKUP(H11,'Reference Sheet'!$A$18:$B$20,2,FALSE),"")</f>
        <v>2: Meets expectations</v>
      </c>
      <c r="E11" s="82"/>
      <c r="H11" s="35">
        <f>SUM(J17:J28)</f>
        <v>2</v>
      </c>
    </row>
    <row r="12" spans="1:9" x14ac:dyDescent="0.25">
      <c r="B12" s="83" t="s">
        <v>260</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f t="shared" ref="J17:J22" si="0">IF(AND(H$9=TRUE,$H$10=H17),I17,0)</f>
        <v>2</v>
      </c>
    </row>
    <row r="18" spans="1:10" x14ac:dyDescent="0.25">
      <c r="H18" s="38">
        <v>5</v>
      </c>
      <c r="I18" s="38">
        <v>2</v>
      </c>
      <c r="J18" s="37">
        <f t="shared" si="0"/>
        <v>0</v>
      </c>
    </row>
    <row r="19" spans="1:10" x14ac:dyDescent="0.25">
      <c r="H19" s="38">
        <v>4</v>
      </c>
      <c r="I19" s="38">
        <v>1</v>
      </c>
      <c r="J19" s="37">
        <f t="shared" si="0"/>
        <v>0</v>
      </c>
    </row>
    <row r="20" spans="1:10" x14ac:dyDescent="0.25">
      <c r="H20" s="38">
        <v>3</v>
      </c>
      <c r="I20" s="38">
        <v>1</v>
      </c>
      <c r="J20" s="37">
        <f t="shared" si="0"/>
        <v>0</v>
      </c>
    </row>
    <row r="21" spans="1:10" x14ac:dyDescent="0.25">
      <c r="H21" s="38">
        <v>2</v>
      </c>
      <c r="I21" s="38">
        <v>0</v>
      </c>
      <c r="J21" s="37">
        <f t="shared" si="0"/>
        <v>0</v>
      </c>
    </row>
    <row r="22" spans="1:10" x14ac:dyDescent="0.25">
      <c r="H22" s="38">
        <v>1</v>
      </c>
      <c r="I22" s="38">
        <v>0</v>
      </c>
      <c r="J22" s="37">
        <f t="shared" si="0"/>
        <v>0</v>
      </c>
    </row>
    <row r="24" spans="1:10" x14ac:dyDescent="0.25">
      <c r="H24" s="40"/>
      <c r="I24" s="40"/>
      <c r="J24" s="40"/>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sheetData>
  <sheetProtection sheet="1" objects="1" scenarios="1"/>
  <mergeCells count="15">
    <mergeCell ref="B12:E12"/>
    <mergeCell ref="B13:E16"/>
    <mergeCell ref="A7:B7"/>
    <mergeCell ref="B8:E8"/>
    <mergeCell ref="B9:E9"/>
    <mergeCell ref="B10:C10"/>
    <mergeCell ref="D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topLeftCell="A7" zoomScale="80" zoomScaleNormal="80" workbookViewId="0">
      <selection activeCell="B9" sqref="B9:E9"/>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55" style="37" customWidth="1"/>
    <col min="8" max="9" width="0" style="37" hidden="1" customWidth="1"/>
    <col min="10" max="10" width="33.42578125"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142</v>
      </c>
      <c r="B2" s="74"/>
      <c r="C2" s="74"/>
      <c r="D2" s="74"/>
      <c r="E2" s="74"/>
      <c r="F2" s="74"/>
    </row>
    <row r="3" spans="1:9" s="32" customFormat="1" ht="46.5" customHeight="1" x14ac:dyDescent="0.25">
      <c r="A3" s="75" t="s">
        <v>145</v>
      </c>
      <c r="B3" s="76"/>
      <c r="C3" s="76"/>
      <c r="D3" s="76"/>
      <c r="E3" s="76"/>
      <c r="F3" s="76"/>
    </row>
    <row r="4" spans="1:9" s="33" customFormat="1" x14ac:dyDescent="0.25">
      <c r="A4" s="77" t="s">
        <v>3</v>
      </c>
      <c r="B4" s="77"/>
      <c r="C4" s="42" t="s">
        <v>232</v>
      </c>
      <c r="D4" s="42" t="s">
        <v>49</v>
      </c>
      <c r="E4" s="42" t="s">
        <v>50</v>
      </c>
      <c r="F4" s="42" t="s">
        <v>51</v>
      </c>
      <c r="G4" s="42" t="s">
        <v>69</v>
      </c>
    </row>
    <row r="5" spans="1:9" s="35" customFormat="1" ht="180" x14ac:dyDescent="0.25">
      <c r="A5" s="78" t="s">
        <v>151</v>
      </c>
      <c r="B5" s="79"/>
      <c r="C5" s="1" t="s">
        <v>271</v>
      </c>
      <c r="D5" s="41" t="s">
        <v>147</v>
      </c>
      <c r="E5" s="41" t="s">
        <v>146</v>
      </c>
      <c r="F5" s="41" t="s">
        <v>267</v>
      </c>
      <c r="G5" s="30"/>
      <c r="H5" s="34">
        <f>VLOOKUP(C5,'Reference Sheet'!$A$1:$B$3,2)</f>
        <v>2</v>
      </c>
      <c r="I5" s="34"/>
    </row>
    <row r="6" spans="1:9" s="35" customFormat="1" ht="165" customHeight="1" x14ac:dyDescent="0.25">
      <c r="A6" s="71" t="s">
        <v>152</v>
      </c>
      <c r="B6" s="72"/>
      <c r="C6" s="1" t="s">
        <v>271</v>
      </c>
      <c r="D6" s="41" t="s">
        <v>148</v>
      </c>
      <c r="E6" s="41" t="s">
        <v>149</v>
      </c>
      <c r="F6" s="41" t="s">
        <v>150</v>
      </c>
      <c r="G6" s="30"/>
      <c r="H6" s="34">
        <f>VLOOKUP(C6,'Reference Sheet'!$A$1:$B$3,2)</f>
        <v>2</v>
      </c>
      <c r="I6" s="34"/>
    </row>
    <row r="7" spans="1:9" s="35" customFormat="1" ht="135" customHeight="1" x14ac:dyDescent="0.25">
      <c r="A7" s="86" t="s">
        <v>153</v>
      </c>
      <c r="B7" s="87"/>
      <c r="C7" s="1" t="s">
        <v>271</v>
      </c>
      <c r="D7" s="41" t="s">
        <v>155</v>
      </c>
      <c r="E7" s="41" t="s">
        <v>156</v>
      </c>
      <c r="F7" s="41" t="s">
        <v>157</v>
      </c>
      <c r="G7" s="30"/>
      <c r="H7" s="34">
        <f>VLOOKUP(C7,'Reference Sheet'!$A$1:$B$3,2)</f>
        <v>2</v>
      </c>
      <c r="I7" s="34"/>
    </row>
    <row r="8" spans="1:9" s="36" customFormat="1" ht="187.5" customHeight="1" x14ac:dyDescent="0.25">
      <c r="A8" s="78" t="s">
        <v>154</v>
      </c>
      <c r="B8" s="79"/>
      <c r="C8" s="1" t="s">
        <v>271</v>
      </c>
      <c r="D8" s="41" t="s">
        <v>160</v>
      </c>
      <c r="E8" s="41" t="s">
        <v>159</v>
      </c>
      <c r="F8" s="41" t="s">
        <v>158</v>
      </c>
      <c r="G8" s="31"/>
      <c r="H8" s="36">
        <f>VLOOKUP(C8,'Reference Sheet'!$A$1:$B$3,2)</f>
        <v>2</v>
      </c>
    </row>
    <row r="9" spans="1:9" s="36" customFormat="1" ht="20.25" customHeight="1" x14ac:dyDescent="0.25">
      <c r="A9" s="37"/>
      <c r="B9" s="88" t="s">
        <v>104</v>
      </c>
      <c r="C9" s="88"/>
      <c r="D9" s="88"/>
      <c r="E9" s="88"/>
    </row>
    <row r="10" spans="1:9" x14ac:dyDescent="0.25">
      <c r="A10" s="43"/>
      <c r="B10" s="83" t="s">
        <v>144</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143</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topLeftCell="A2" zoomScale="80" zoomScaleNormal="80" workbookViewId="0">
      <selection activeCell="B14" sqref="B14:E17"/>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69.7109375" style="37" customWidth="1"/>
    <col min="8" max="10" width="0"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127</v>
      </c>
      <c r="B2" s="74"/>
      <c r="C2" s="74"/>
      <c r="D2" s="74"/>
      <c r="E2" s="74"/>
      <c r="F2" s="74"/>
    </row>
    <row r="3" spans="1:9" s="32" customFormat="1" ht="46.5" customHeight="1" x14ac:dyDescent="0.25">
      <c r="A3" s="75" t="s">
        <v>128</v>
      </c>
      <c r="B3" s="76"/>
      <c r="C3" s="76"/>
      <c r="D3" s="76"/>
      <c r="E3" s="76"/>
      <c r="F3" s="76"/>
    </row>
    <row r="4" spans="1:9" s="33" customFormat="1" x14ac:dyDescent="0.25">
      <c r="A4" s="77" t="s">
        <v>3</v>
      </c>
      <c r="B4" s="77"/>
      <c r="C4" s="42" t="s">
        <v>232</v>
      </c>
      <c r="D4" s="42" t="s">
        <v>49</v>
      </c>
      <c r="E4" s="42" t="s">
        <v>50</v>
      </c>
      <c r="F4" s="42" t="s">
        <v>51</v>
      </c>
      <c r="G4" s="42" t="s">
        <v>69</v>
      </c>
    </row>
    <row r="5" spans="1:9" s="35" customFormat="1" ht="195" x14ac:dyDescent="0.25">
      <c r="A5" s="78" t="s">
        <v>129</v>
      </c>
      <c r="B5" s="79"/>
      <c r="C5" s="1" t="s">
        <v>271</v>
      </c>
      <c r="D5" s="41" t="s">
        <v>245</v>
      </c>
      <c r="E5" s="41" t="s">
        <v>246</v>
      </c>
      <c r="F5" s="41" t="s">
        <v>268</v>
      </c>
      <c r="G5" s="30"/>
      <c r="H5" s="34">
        <f>VLOOKUP(C5,'Reference Sheet'!$A$1:$B$3,2)</f>
        <v>2</v>
      </c>
      <c r="I5" s="34"/>
    </row>
    <row r="6" spans="1:9" s="35" customFormat="1" ht="165" customHeight="1" x14ac:dyDescent="0.25">
      <c r="A6" s="71" t="s">
        <v>130</v>
      </c>
      <c r="B6" s="72"/>
      <c r="C6" s="1" t="s">
        <v>271</v>
      </c>
      <c r="D6" s="41" t="s">
        <v>131</v>
      </c>
      <c r="E6" s="41" t="s">
        <v>132</v>
      </c>
      <c r="F6" s="41" t="s">
        <v>133</v>
      </c>
      <c r="G6" s="30"/>
      <c r="H6" s="34">
        <f>VLOOKUP(C6,'Reference Sheet'!$A$1:$B$3,2)</f>
        <v>2</v>
      </c>
      <c r="I6" s="34"/>
    </row>
    <row r="7" spans="1:9" s="35" customFormat="1" ht="180" x14ac:dyDescent="0.25">
      <c r="A7" s="86" t="s">
        <v>134</v>
      </c>
      <c r="B7" s="87"/>
      <c r="C7" s="1" t="s">
        <v>271</v>
      </c>
      <c r="D7" s="41" t="s">
        <v>136</v>
      </c>
      <c r="E7" s="41" t="s">
        <v>135</v>
      </c>
      <c r="F7" s="41" t="s">
        <v>137</v>
      </c>
      <c r="G7" s="30"/>
      <c r="H7" s="34">
        <f>VLOOKUP(C7,'Reference Sheet'!$A$1:$B$3,2)</f>
        <v>2</v>
      </c>
      <c r="I7" s="34"/>
    </row>
    <row r="8" spans="1:9" s="36" customFormat="1" ht="225" customHeight="1" x14ac:dyDescent="0.25">
      <c r="A8" s="78" t="s">
        <v>138</v>
      </c>
      <c r="B8" s="79"/>
      <c r="C8" s="1" t="s">
        <v>271</v>
      </c>
      <c r="D8" s="41" t="s">
        <v>139</v>
      </c>
      <c r="E8" s="41" t="s">
        <v>140</v>
      </c>
      <c r="F8" s="41" t="s">
        <v>141</v>
      </c>
      <c r="G8" s="31"/>
      <c r="H8" s="36">
        <f>VLOOKUP(C8,'Reference Sheet'!$A$1:$B$3,2)</f>
        <v>2</v>
      </c>
    </row>
    <row r="9" spans="1:9" s="36" customFormat="1" ht="20.25" customHeight="1" x14ac:dyDescent="0.25">
      <c r="A9" s="37"/>
      <c r="B9" s="88" t="s">
        <v>104</v>
      </c>
      <c r="C9" s="88"/>
      <c r="D9" s="88"/>
      <c r="E9" s="88"/>
    </row>
    <row r="10" spans="1:9" x14ac:dyDescent="0.25">
      <c r="A10" s="43"/>
      <c r="B10" s="83" t="s">
        <v>126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125</v>
      </c>
      <c r="C13" s="84"/>
      <c r="D13" s="84"/>
      <c r="E13" s="84"/>
    </row>
    <row r="14" spans="1:9" x14ac:dyDescent="0.25">
      <c r="B14" s="92" t="s">
        <v>277</v>
      </c>
      <c r="C14" s="92"/>
      <c r="D14" s="92"/>
      <c r="E14" s="92"/>
    </row>
    <row r="15" spans="1:9" x14ac:dyDescent="0.25">
      <c r="B15" s="92"/>
      <c r="C15" s="92"/>
      <c r="D15" s="92"/>
      <c r="E15" s="92"/>
    </row>
    <row r="16" spans="1:9" x14ac:dyDescent="0.25">
      <c r="A16" s="34"/>
      <c r="B16" s="92"/>
      <c r="C16" s="92"/>
      <c r="D16" s="92"/>
      <c r="E16" s="92"/>
    </row>
    <row r="17" spans="1:10" x14ac:dyDescent="0.25">
      <c r="B17" s="92"/>
      <c r="C17" s="92"/>
      <c r="D17" s="92"/>
      <c r="E17" s="92"/>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zoomScale="80" zoomScaleNormal="80" workbookViewId="0">
      <selection activeCell="B9" sqref="B9:E9"/>
    </sheetView>
  </sheetViews>
  <sheetFormatPr defaultColWidth="9.140625" defaultRowHeight="15" x14ac:dyDescent="0.25"/>
  <cols>
    <col min="1" max="1" width="21.28515625" style="37" customWidth="1"/>
    <col min="2" max="2" width="18.42578125" style="37" customWidth="1"/>
    <col min="3" max="3" width="31.28515625" style="37" bestFit="1" customWidth="1"/>
    <col min="4" max="4" width="48.85546875" style="44" customWidth="1"/>
    <col min="5" max="5" width="43.140625" style="37" bestFit="1" customWidth="1"/>
    <col min="6" max="6" width="42.28515625" style="37" bestFit="1" customWidth="1"/>
    <col min="7" max="7" width="62.28515625" style="37" customWidth="1"/>
    <col min="8" max="10" width="0"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110</v>
      </c>
      <c r="B2" s="74"/>
      <c r="C2" s="74"/>
      <c r="D2" s="74"/>
      <c r="E2" s="74"/>
      <c r="F2" s="74"/>
    </row>
    <row r="3" spans="1:9" s="32" customFormat="1" ht="46.5" customHeight="1" x14ac:dyDescent="0.25">
      <c r="A3" s="75" t="s">
        <v>43</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107</v>
      </c>
      <c r="B5" s="79"/>
      <c r="C5" s="1" t="s">
        <v>271</v>
      </c>
      <c r="D5" s="41" t="s">
        <v>108</v>
      </c>
      <c r="E5" s="41" t="s">
        <v>115</v>
      </c>
      <c r="F5" s="41" t="s">
        <v>116</v>
      </c>
      <c r="G5" s="30"/>
      <c r="H5" s="34">
        <f>VLOOKUP(C5,'Reference Sheet'!$A$1:$B$3,2)</f>
        <v>2</v>
      </c>
      <c r="I5" s="34"/>
    </row>
    <row r="6" spans="1:9" s="35" customFormat="1" ht="165" customHeight="1" x14ac:dyDescent="0.25">
      <c r="A6" s="71" t="s">
        <v>111</v>
      </c>
      <c r="B6" s="72"/>
      <c r="C6" s="1" t="s">
        <v>271</v>
      </c>
      <c r="D6" s="45" t="s">
        <v>112</v>
      </c>
      <c r="E6" s="41" t="s">
        <v>113</v>
      </c>
      <c r="F6" s="41" t="s">
        <v>114</v>
      </c>
      <c r="G6" s="30"/>
      <c r="H6" s="34">
        <f>VLOOKUP(C6,'Reference Sheet'!$A$1:$B$3,2)</f>
        <v>2</v>
      </c>
      <c r="I6" s="34"/>
    </row>
    <row r="7" spans="1:9" s="35" customFormat="1" ht="135" customHeight="1" x14ac:dyDescent="0.25">
      <c r="A7" s="86" t="s">
        <v>117</v>
      </c>
      <c r="B7" s="87"/>
      <c r="C7" s="1" t="s">
        <v>271</v>
      </c>
      <c r="D7" s="41" t="s">
        <v>119</v>
      </c>
      <c r="E7" s="41" t="s">
        <v>120</v>
      </c>
      <c r="F7" s="41" t="s">
        <v>121</v>
      </c>
      <c r="G7" s="30"/>
      <c r="H7" s="34">
        <f>VLOOKUP(C7,'Reference Sheet'!$A$1:$B$3,2)</f>
        <v>2</v>
      </c>
      <c r="I7" s="34"/>
    </row>
    <row r="8" spans="1:9" s="36" customFormat="1" ht="225" customHeight="1" x14ac:dyDescent="0.25">
      <c r="A8" s="78" t="s">
        <v>118</v>
      </c>
      <c r="B8" s="79"/>
      <c r="C8" s="1" t="s">
        <v>271</v>
      </c>
      <c r="D8" s="41" t="s">
        <v>122</v>
      </c>
      <c r="E8" s="41" t="s">
        <v>123</v>
      </c>
      <c r="F8" s="41" t="s">
        <v>124</v>
      </c>
      <c r="G8" s="31"/>
      <c r="H8" s="36">
        <f>VLOOKUP(C8,'Reference Sheet'!$A$1:$B$3,2)</f>
        <v>2</v>
      </c>
    </row>
    <row r="9" spans="1:9" s="36" customFormat="1" ht="20.25" customHeight="1" x14ac:dyDescent="0.25">
      <c r="A9" s="37"/>
      <c r="B9" s="88" t="s">
        <v>104</v>
      </c>
      <c r="C9" s="88"/>
      <c r="D9" s="88"/>
      <c r="E9" s="88"/>
    </row>
    <row r="10" spans="1:9" x14ac:dyDescent="0.25">
      <c r="A10" s="43"/>
      <c r="B10" s="83" t="s">
        <v>41</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42</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2022-10-06T23:18:30+00:00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87087ED9-9F83-4EA5-921A-FB8D5DFF508B}"/>
</file>

<file path=customXml/itemProps2.xml><?xml version="1.0" encoding="utf-8"?>
<ds:datastoreItem xmlns:ds="http://schemas.openxmlformats.org/officeDocument/2006/customXml" ds:itemID="{98FEDEF2-1395-4CF8-B5E2-4108D74FAD04}"/>
</file>

<file path=customXml/itemProps3.xml><?xml version="1.0" encoding="utf-8"?>
<ds:datastoreItem xmlns:ds="http://schemas.openxmlformats.org/officeDocument/2006/customXml" ds:itemID="{A63B3B35-9359-45E5-855D-E512E750F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2022-08-12T15:23:00Z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