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mc:AlternateContent xmlns:mc="http://schemas.openxmlformats.org/markup-compatibility/2006">
    <mc:Choice Requires="x15">
      <x15ac:absPath xmlns:x15ac="http://schemas.microsoft.com/office/spreadsheetml/2010/11/ac" url="/Users/blakesleea/Desktop/"/>
    </mc:Choice>
  </mc:AlternateContent>
  <xr:revisionPtr revIDLastSave="0" documentId="8_{E262BD46-B79B-D54B-B258-6899C82DD0A8}" xr6:coauthVersionLast="47" xr6:coauthVersionMax="47" xr10:uidLastSave="{00000000-0000-0000-0000-000000000000}"/>
  <bookViews>
    <workbookView xWindow="0" yWindow="500" windowWidth="28800" windowHeight="11620" xr2:uid="{00000000-000D-0000-FFFF-FFFF0000000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26" l="1"/>
  <c r="E11" i="26"/>
  <c r="H8" i="63" l="1"/>
  <c r="H7" i="63"/>
  <c r="H6" i="63"/>
  <c r="H5" i="63"/>
  <c r="H8" i="62"/>
  <c r="H7" i="62"/>
  <c r="H6" i="62"/>
  <c r="H5" i="62"/>
  <c r="H8" i="61"/>
  <c r="H7" i="61"/>
  <c r="H6" i="61"/>
  <c r="H5" i="61"/>
  <c r="H8" i="60"/>
  <c r="H7" i="60"/>
  <c r="H6" i="60"/>
  <c r="H5" i="60"/>
  <c r="H8" i="59"/>
  <c r="H7" i="59"/>
  <c r="H6" i="59"/>
  <c r="H5" i="59"/>
  <c r="H8" i="57"/>
  <c r="H7" i="57"/>
  <c r="H6" i="57"/>
  <c r="H5" i="57"/>
  <c r="H7" i="56"/>
  <c r="H6" i="56"/>
  <c r="H5" i="56"/>
  <c r="H11" i="62" l="1"/>
  <c r="J20" i="62" s="1"/>
  <c r="H11" i="61"/>
  <c r="J22" i="61" s="1"/>
  <c r="H9" i="56"/>
  <c r="H11" i="59"/>
  <c r="J22" i="59" s="1"/>
  <c r="H11" i="60"/>
  <c r="J24" i="60" s="1"/>
  <c r="H11" i="63"/>
  <c r="J22" i="63" s="1"/>
  <c r="H11" i="57"/>
  <c r="J24" i="57" s="1"/>
  <c r="H10" i="56"/>
  <c r="D10" i="56" s="1"/>
  <c r="H8" i="55"/>
  <c r="H7" i="55"/>
  <c r="H6" i="55"/>
  <c r="H5" i="55"/>
  <c r="H8" i="54"/>
  <c r="H7" i="54"/>
  <c r="H6" i="54"/>
  <c r="H5" i="54"/>
  <c r="J23" i="62" l="1"/>
  <c r="J22" i="62"/>
  <c r="J17" i="62"/>
  <c r="J19" i="62"/>
  <c r="J24" i="62"/>
  <c r="J21" i="62"/>
  <c r="J18" i="62"/>
  <c r="D11" i="62"/>
  <c r="J19" i="61"/>
  <c r="J24" i="61"/>
  <c r="D11" i="61"/>
  <c r="J21" i="61"/>
  <c r="J23" i="61"/>
  <c r="J17" i="61"/>
  <c r="J18" i="61"/>
  <c r="H12" i="61" s="1"/>
  <c r="D12" i="61" s="1"/>
  <c r="C27" i="26" s="1"/>
  <c r="E27" i="26" s="1"/>
  <c r="J20" i="61"/>
  <c r="J17" i="59"/>
  <c r="D11" i="59"/>
  <c r="J18" i="59"/>
  <c r="J21" i="59"/>
  <c r="J19" i="59"/>
  <c r="H12" i="59" s="1"/>
  <c r="D12" i="59" s="1"/>
  <c r="C23" i="26" s="1"/>
  <c r="E23" i="26" s="1"/>
  <c r="J20" i="59"/>
  <c r="J23" i="59"/>
  <c r="J24" i="59"/>
  <c r="J20" i="60"/>
  <c r="J21" i="60"/>
  <c r="D11" i="60"/>
  <c r="J22" i="60"/>
  <c r="J23" i="60"/>
  <c r="J17" i="60"/>
  <c r="J19" i="60"/>
  <c r="J18" i="60"/>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H12" i="62" l="1"/>
  <c r="D12" i="62" s="1"/>
  <c r="C28" i="26" s="1"/>
  <c r="E28" i="26" s="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F30" i="26" l="1"/>
  <c r="E22" i="26"/>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alcChain>
</file>

<file path=xl/sharedStrings.xml><?xml version="1.0" encoding="utf-8"?>
<sst xmlns="http://schemas.openxmlformats.org/spreadsheetml/2006/main" count="421" uniqueCount="276">
  <si>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</si>
  <si>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</si>
  <si>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</si>
  <si>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</si>
  <si>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</si>
  <si>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</si>
  <si>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</si>
  <si>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</si>
  <si>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</si>
  <si>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</si>
  <si>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</si>
  <si>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</si>
  <si>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</si>
  <si>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</si>
  <si>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</si>
  <si>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</si>
  <si>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</si>
  <si>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</si>
  <si>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</si>
  <si>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</si>
  <si>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</si>
  <si>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</si>
  <si>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</si>
  <si>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</si>
  <si>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</si>
  <si>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</si>
  <si>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</si>
  <si>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</si>
  <si>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</si>
  <si>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</si>
  <si>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</si>
  <si>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</si>
  <si>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</si>
  <si>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</si>
  <si>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</si>
  <si>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</si>
  <si>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</si>
  <si>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</si>
  <si>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</si>
  <si>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</si>
  <si>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</si>
  <si>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</si>
  <si>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</si>
  <si>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</si>
  <si>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</si>
  <si>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</si>
  <si>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</si>
  <si>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</si>
  <si>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</si>
  <si>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</si>
  <si>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</si>
  <si>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</si>
  <si>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</si>
  <si>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</si>
  <si>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</si>
  <si>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</si>
  <si>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</si>
  <si>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</si>
  <si>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</si>
  <si>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</si>
  <si>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</si>
  <si>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</si>
  <si>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</si>
  <si>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</si>
  <si>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</si>
  <si>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</si>
  <si>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</si>
  <si>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</si>
  <si>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</si>
  <si>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</si>
  <si>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</si>
  <si>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</si>
  <si>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</si>
  <si>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</si>
  <si>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</si>
  <si>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</si>
  <si>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</si>
  <si>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</si>
  <si>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</si>
  <si>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</si>
  <si>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</si>
  <si>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</si>
  <si>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</si>
  <si>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</si>
  <si>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</si>
  <si>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</si>
  <si>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</si>
  <si>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</si>
  <si>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</si>
  <si>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</si>
  <si>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</si>
  <si>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</si>
  <si>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</si>
  <si>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</si>
  <si>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</si>
  <si>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</si>
  <si>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</si>
  <si>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</si>
  <si>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</si>
  <si>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</si>
  <si>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</si>
  <si>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</si>
  <si>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</si>
  <si>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</si>
  <si>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</si>
  <si>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</si>
  <si>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</si>
  <si>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</si>
  <si>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</si>
  <si>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</si>
  <si>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</si>
  <si>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</si>
  <si>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</si>
  <si>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</si>
  <si>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</si>
  <si>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</si>
  <si>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</si>
  <si>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</si>
  <si>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</si>
  <si>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</si>
  <si>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</si>
  <si>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</si>
  <si>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</si>
  <si>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</si>
  <si>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</si>
  <si>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</si>
  <si>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</si>
  <si>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</si>
  <si>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</si>
  <si>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</si>
  <si>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</si>
  <si>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</si>
  <si>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</si>
  <si>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</si>
  <si>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</si>
  <si>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</si>
  <si>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</si>
  <si>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</si>
  <si>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</si>
  <si>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</si>
  <si>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</si>
  <si>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</si>
  <si>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</si>
  <si>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</si>
  <si>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</si>
  <si>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</si>
  <si>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</si>
  <si>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</si>
  <si>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</si>
  <si>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</si>
  <si>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</si>
  <si>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</si>
  <si>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</si>
  <si>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</si>
  <si>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</si>
  <si>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</si>
  <si>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</si>
  <si>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</si>
  <si>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</si>
  <si>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</si>
  <si>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</si>
  <si>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</si>
  <si>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</si>
  <si>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</si>
  <si>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</si>
  <si>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</si>
  <si>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</si>
  <si>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</si>
  <si>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</si>
  <si>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</si>
  <si>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</si>
  <si>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</si>
  <si>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</si>
  <si>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Meets Expectations (5-6 points)     Partially Meets Expectations (3-4 points)     Does Not Meet Expectations (0-2 points)</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</si>
  <si>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</si>
  <si>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</si>
  <si>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</si>
  <si>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</si>
  <si>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</si>
  <si>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</si>
  <si>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</si>
  <si>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</si>
  <si>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</si>
  <si>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</si>
  <si>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</si>
  <si>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</si>
  <si>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</si>
  <si>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</si>
  <si>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</si>
  <si>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</si>
  <si>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</si>
  <si>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</si>
  <si>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</si>
  <si>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</si>
  <si>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</si>
  <si>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</si>
  <si>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</si>
  <si>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</si>
  <si>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</si>
  <si>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</si>
  <si>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</si>
  <si>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</si>
  <si>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</si>
  <si>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</si>
  <si>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</si>
  <si>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</si>
  <si>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</si>
  <si>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</si>
  <si>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</si>
  <si>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</si>
  <si>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</si>
  <si>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</si>
  <si>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</si>
  <si>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</si>
  <si>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</si>
  <si>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</si>
  <si>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</si>
  <si>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</si>
  <si>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</si>
  <si>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</si>
  <si>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</si>
  <si>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</si>
  <si>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</si>
  <si>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</si>
  <si>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</si>
  <si>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</si>
  <si>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</si>
  <si>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</si>
  <si>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</si>
  <si>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</si>
  <si>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</si>
  <si>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</si>
  <si>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</si>
  <si>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</si>
  <si>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</si>
  <si>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</si>
  <si>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</si>
  <si>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</si>
  <si>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</si>
  <si>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</si>
  <si>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</si>
  <si>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</si>
  <si>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</si>
  <si>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</si>
  <si>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</si>
  <si>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</si>
  <si>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</si>
  <si>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</si>
  <si>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</si>
  <si>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</si>
  <si>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</si>
  <si>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</si>
  <si>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</si>
  <si>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</si>
  <si>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</si>
  <si>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</si>
  <si>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</si>
  <si>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</si>
  <si>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</si>
  <si>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Meets Expectations (7-8 points)     Partially Meets Expectations (5-6 points)     Does Not Meet Expectations (0-4 points)</t>
  </si>
  <si>
    <t>Final Comments for 2.2: Culturally Responsive Instructional Support</t>
  </si>
  <si>
    <t>Rating for 2.2: Culturally Responsive Instructional Support</t>
  </si>
  <si>
    <t>Meets Expectations (5-6 points)     Partially Meets Expectations (4 points)     Does Not Meet Expectations (0-3 points)</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</si>
  <si>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</si>
  <si>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</si>
  <si>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</si>
  <si>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</si>
  <si>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</si>
  <si>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</si>
  <si>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Curriculum and Associates</t>
  </si>
  <si>
    <t>iReady Classroom Mathematics, OR edition Grades 3-5</t>
  </si>
  <si>
    <t>2: Meets Expectations</t>
  </si>
  <si>
    <t xml:space="preserve">The committee appreciated that standards and mathematical practices were clearly labeled throughout each lesson. This will be helpful for educators. </t>
  </si>
  <si>
    <t xml:space="preserve">As a committee we discussed how rigor can be difficult for struggling students/ student's with disabilities at the beginning - however the 3 Reads and Note Catcher process taught at the beginning as a routine helps struggling students and students with disabilities. Also the audio books text to speech is a new feature that is a great support. We felt these tools and supports are essential in special populations. </t>
  </si>
  <si>
    <t xml:space="preserve">The committee discussed how students enjoy seeing their scores right away and this can be a motivator for students. We also appreciated that the assessments showed growth for students at their individual level. For example a fourth grade student working at a second grade level could see growth through the second grade standards and that promotes self confidence. </t>
  </si>
  <si>
    <t>Meets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</si>
</sst>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2">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18" fillId="0" borderId="0" xfId="0" applyFont="1" applyBorder="1" applyAlignment="1" applyProtection="1">
      <alignment horizontal="center"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33"/>
  <sheetViews>
    <sheetView tabSelected="1" workbookViewId="0">
      <selection activeCell="C33" sqref="C33"/>
    </sheetView>
  </sheetViews>
  <sheetFormatPr baseColWidth="10" defaultColWidth="8.83203125" defaultRowHeight="15" x14ac:dyDescent="0.2"/>
  <cols>
    <col min="1" max="1" width="14.83203125" customWidth="1"/>
    <col min="2" max="2" width="67.33203125" customWidth="1"/>
    <col min="3" max="3" width="9.1640625" style="52"/>
    <col min="4" max="4" width="23.6640625" style="52" customWidth="1"/>
    <col min="5" max="6" width="8.5" hidden="1" customWidth="1"/>
    <col min="7" max="7" width="0" hidden="1" customWidth="1"/>
  </cols>
  <sheetData>
    <row r="1" spans="1:11" ht="25" thickBot="1" x14ac:dyDescent="0.35">
      <c r="A1" s="59" t="s">
        <v>13</v>
      </c>
      <c r="B1" s="60"/>
      <c r="C1" s="60"/>
      <c r="D1" s="60"/>
      <c r="E1" s="61"/>
      <c r="H1" s="14"/>
    </row>
    <row r="2" spans="1:11" ht="22" thickBot="1" x14ac:dyDescent="0.3">
      <c r="A2" s="5"/>
      <c r="B2" s="6" t="s">
        <v>12</v>
      </c>
      <c r="C2" s="47"/>
      <c r="D2" s="47"/>
      <c r="E2" s="7"/>
      <c r="H2" s="14"/>
    </row>
    <row r="3" spans="1:11" ht="19" x14ac:dyDescent="0.25">
      <c r="A3" s="62" t="s">
        <v>5</v>
      </c>
      <c r="B3" s="63"/>
      <c r="C3" s="63"/>
      <c r="D3" s="63"/>
      <c r="E3" s="8"/>
      <c r="H3" s="14"/>
    </row>
    <row r="4" spans="1:11" x14ac:dyDescent="0.2">
      <c r="A4" s="9" t="s">
        <v>6</v>
      </c>
      <c r="B4" s="10" t="s">
        <v>269</v>
      </c>
      <c r="C4" s="48"/>
      <c r="D4" s="48"/>
      <c r="E4" s="8"/>
      <c r="H4" s="14"/>
    </row>
    <row r="5" spans="1:11" x14ac:dyDescent="0.2">
      <c r="A5" s="9" t="s">
        <v>7</v>
      </c>
      <c r="B5" s="10" t="s">
        <v>270</v>
      </c>
      <c r="C5" s="48"/>
      <c r="D5" s="48"/>
      <c r="E5" s="8"/>
      <c r="H5" s="14"/>
    </row>
    <row r="6" spans="1:11" x14ac:dyDescent="0.2">
      <c r="A6" s="9" t="s">
        <v>8</v>
      </c>
      <c r="B6" s="10">
        <v>2024</v>
      </c>
      <c r="C6" s="48"/>
      <c r="D6" s="48"/>
      <c r="E6" s="8"/>
      <c r="H6" s="14"/>
    </row>
    <row r="7" spans="1:11" x14ac:dyDescent="0.2">
      <c r="A7" s="9" t="s">
        <v>9</v>
      </c>
      <c r="B7" s="12" t="s">
        <v>37</v>
      </c>
      <c r="C7" s="48"/>
      <c r="D7" s="48"/>
      <c r="E7" s="8"/>
      <c r="H7" s="14"/>
    </row>
    <row r="8" spans="1:11" x14ac:dyDescent="0.2">
      <c r="A8" s="9" t="s">
        <v>10</v>
      </c>
      <c r="B8" s="13">
        <v>44767</v>
      </c>
      <c r="C8" s="48"/>
      <c r="D8" s="48"/>
      <c r="E8" s="8"/>
      <c r="H8" s="14"/>
    </row>
    <row r="9" spans="1:11" x14ac:dyDescent="0.2">
      <c r="A9" s="14"/>
      <c r="B9" s="11"/>
      <c r="C9" s="48"/>
      <c r="D9" s="48"/>
      <c r="E9" s="8"/>
      <c r="H9" s="14"/>
    </row>
    <row r="10" spans="1:11" ht="16" x14ac:dyDescent="0.2">
      <c r="A10" s="14"/>
      <c r="B10" s="29" t="s">
        <v>11</v>
      </c>
      <c r="C10" s="67"/>
      <c r="D10" s="68"/>
      <c r="E10" s="8"/>
      <c r="F10" s="17"/>
      <c r="G10" s="17"/>
      <c r="H10" s="25"/>
      <c r="I10" s="17"/>
      <c r="J10" s="17"/>
      <c r="K10" s="17"/>
    </row>
    <row r="11" spans="1:11" x14ac:dyDescent="0.2">
      <c r="A11" s="14"/>
      <c r="B11" s="21"/>
      <c r="C11" s="49"/>
      <c r="D11" s="48"/>
      <c r="E11" s="53">
        <f>COUNTIF(C10,"Yes")</f>
        <v>0</v>
      </c>
      <c r="G11" s="17"/>
      <c r="H11" s="25"/>
      <c r="I11" s="17"/>
      <c r="J11" s="17"/>
    </row>
    <row r="12" spans="1:11" x14ac:dyDescent="0.2">
      <c r="A12" s="14"/>
      <c r="B12" s="15" t="s">
        <v>14</v>
      </c>
      <c r="C12" s="69" t="s">
        <v>263</v>
      </c>
      <c r="D12" s="70"/>
      <c r="E12" s="8"/>
      <c r="F12" s="17">
        <f>COUNTBLANK(C10)</f>
        <v>1</v>
      </c>
      <c r="H12" s="14"/>
    </row>
    <row r="13" spans="1:11" ht="16" x14ac:dyDescent="0.2">
      <c r="A13" s="14"/>
      <c r="B13" s="16" t="s">
        <v>15</v>
      </c>
      <c r="C13" s="57" t="str">
        <f>IFERROR('1.1 Alignment'!D11,"")</f>
        <v>2: Meets expectations</v>
      </c>
      <c r="D13" s="58"/>
      <c r="E13" s="8">
        <f>COUNTIF(C13,"2: Meets expectations")+COUNTIF(C13,"1: Partially meets expectations")</f>
        <v>1</v>
      </c>
      <c r="F13" s="17"/>
      <c r="G13" s="17"/>
      <c r="H13" s="25"/>
      <c r="I13" s="17"/>
      <c r="J13" s="17"/>
      <c r="K13" s="17"/>
    </row>
    <row r="14" spans="1:11" ht="16" x14ac:dyDescent="0.2">
      <c r="A14" s="14"/>
      <c r="B14" s="16" t="s">
        <v>16</v>
      </c>
      <c r="C14" s="57" t="str">
        <f>IFERROR('1.2 Rigor &amp; Communication'!D12,"")</f>
        <v>2: Meets expectations</v>
      </c>
      <c r="D14" s="58"/>
      <c r="E14" s="8">
        <f>COUNTIF(C14,"2: Meets expectations")+COUNTIF(C14,"1: Partially meets expectations")</f>
        <v>1</v>
      </c>
      <c r="F14" s="17"/>
      <c r="G14" s="17"/>
      <c r="H14" s="25"/>
      <c r="I14" s="17"/>
      <c r="J14" s="17"/>
      <c r="K14" s="17"/>
    </row>
    <row r="15" spans="1:11" ht="16" x14ac:dyDescent="0.2">
      <c r="A15" s="14"/>
      <c r="B15" s="16" t="s">
        <v>17</v>
      </c>
      <c r="C15" s="57" t="str">
        <f>IFERROR('1.3 Cognitive Challenge'!D12,"")</f>
        <v>2: Meets expectations</v>
      </c>
      <c r="D15" s="58"/>
      <c r="E15" s="8">
        <f>COUNTIF(C15,"2: Meets expectations")+COUNTIF(C15,"1: Partially meets expectations")</f>
        <v>1</v>
      </c>
      <c r="G15" s="17"/>
      <c r="H15" s="25"/>
      <c r="I15" s="17"/>
      <c r="J15" s="17"/>
      <c r="K15" s="17"/>
    </row>
    <row r="16" spans="1:11" x14ac:dyDescent="0.2">
      <c r="A16" s="14"/>
      <c r="B16" s="18"/>
      <c r="C16" s="64"/>
      <c r="D16" s="64"/>
      <c r="E16" s="8"/>
      <c r="F16" s="17">
        <f>COUNTBLANK(C13:C15)</f>
        <v>0</v>
      </c>
      <c r="H16" s="14"/>
    </row>
    <row r="17" spans="1:8" ht="16" x14ac:dyDescent="0.2">
      <c r="A17" s="14"/>
      <c r="B17" s="19" t="s">
        <v>18</v>
      </c>
      <c r="C17" s="69" t="s">
        <v>263</v>
      </c>
      <c r="D17" s="70"/>
      <c r="E17" s="8"/>
      <c r="H17" s="14"/>
    </row>
    <row r="18" spans="1:8" ht="16" x14ac:dyDescent="0.2">
      <c r="A18" s="14"/>
      <c r="B18" s="20" t="s">
        <v>19</v>
      </c>
      <c r="C18" s="57" t="str">
        <f>IFERROR('2.1 Engagement &amp; Motivation'!D12,"")</f>
        <v>2: Meets expectations</v>
      </c>
      <c r="D18" s="58"/>
      <c r="E18" s="8">
        <f>COUNTIF(C18,"2: Meets expectations")+COUNTIF(C18,"1: Partially meets expectations")</f>
        <v>1</v>
      </c>
      <c r="H18" s="14"/>
    </row>
    <row r="19" spans="1:8" ht="16" x14ac:dyDescent="0.2">
      <c r="A19" s="14"/>
      <c r="B19" s="20" t="s">
        <v>20</v>
      </c>
      <c r="C19" s="57" t="str">
        <f>IFERROR('2.2 Culturally Responsive'!D11,"")</f>
        <v>2: Meets expectations</v>
      </c>
      <c r="D19" s="58"/>
      <c r="E19" s="8">
        <f>COUNTIF(C19,"2: Meets expectations")+COUNTIF(C19,"1: Partially meets expectations")</f>
        <v>1</v>
      </c>
      <c r="H19" s="14"/>
    </row>
    <row r="20" spans="1:8" x14ac:dyDescent="0.2">
      <c r="A20" s="14"/>
      <c r="B20" s="21"/>
      <c r="C20" s="50"/>
      <c r="D20" s="50"/>
      <c r="E20" s="8"/>
      <c r="F20">
        <f>COUNTBLANK(C18:C19)</f>
        <v>0</v>
      </c>
      <c r="H20" s="14"/>
    </row>
    <row r="21" spans="1:8" x14ac:dyDescent="0.2">
      <c r="A21" s="14"/>
      <c r="B21" s="15" t="s">
        <v>21</v>
      </c>
      <c r="C21" s="69" t="s">
        <v>263</v>
      </c>
      <c r="D21" s="70"/>
      <c r="E21" s="8"/>
      <c r="H21" s="14"/>
    </row>
    <row r="22" spans="1:8" ht="16" x14ac:dyDescent="0.2">
      <c r="A22" s="14"/>
      <c r="B22" s="26" t="s">
        <v>22</v>
      </c>
      <c r="C22" s="57" t="str">
        <f>IFERROR('3.1 Supports for Teachers'!D12,"")</f>
        <v>2: Meets expectations</v>
      </c>
      <c r="D22" s="58"/>
      <c r="E22" s="8">
        <f>COUNTIF(C22,"2: Meets expectations")+COUNTIF(C22,"1: Partially meets expectations")</f>
        <v>1</v>
      </c>
      <c r="H22" s="14"/>
    </row>
    <row r="23" spans="1:8" ht="16" x14ac:dyDescent="0.2">
      <c r="A23" s="14"/>
      <c r="B23" s="26" t="s">
        <v>23</v>
      </c>
      <c r="C23" s="57" t="str">
        <f>IFERROR('3.2 Supports for Students'!D12,"")</f>
        <v>2: Meets expectations</v>
      </c>
      <c r="D23" s="58"/>
      <c r="E23" s="8">
        <f>COUNTIF(C23,"2: Meets expectations")+COUNTIF(C23,"1: Partially meets expectations")</f>
        <v>1</v>
      </c>
      <c r="H23" s="14"/>
    </row>
    <row r="24" spans="1:8" ht="16" x14ac:dyDescent="0.2">
      <c r="A24" s="14"/>
      <c r="B24" s="26" t="s">
        <v>24</v>
      </c>
      <c r="C24" s="57" t="str">
        <f>IFERROR('3.3 Digital Design Elements'!D12,"")</f>
        <v>2: Meets expectations</v>
      </c>
      <c r="D24" s="58"/>
      <c r="E24" s="8">
        <f>COUNTIF(C24,"2: Meets expectations")+COUNTIF(C24,"1: Partially meets expectations")</f>
        <v>1</v>
      </c>
      <c r="H24" s="14"/>
    </row>
    <row r="25" spans="1:8" x14ac:dyDescent="0.2">
      <c r="A25" s="25"/>
      <c r="B25" s="21"/>
      <c r="C25" s="51"/>
      <c r="D25" s="50"/>
      <c r="E25" s="8"/>
      <c r="F25">
        <f>COUNTBLANK(C22:C24)</f>
        <v>0</v>
      </c>
      <c r="H25" s="14"/>
    </row>
    <row r="26" spans="1:8" x14ac:dyDescent="0.2">
      <c r="A26" s="23"/>
      <c r="B26" s="15" t="s">
        <v>25</v>
      </c>
      <c r="C26" s="69" t="s">
        <v>263</v>
      </c>
      <c r="D26" s="70"/>
      <c r="E26" s="8"/>
      <c r="H26" s="14"/>
    </row>
    <row r="27" spans="1:8" ht="16" x14ac:dyDescent="0.2">
      <c r="A27" s="14"/>
      <c r="B27" s="27" t="s">
        <v>26</v>
      </c>
      <c r="C27" s="57" t="str">
        <f>IFERROR('4.1 Formative Assessment'!D12,"")</f>
        <v>2: Meets expectations</v>
      </c>
      <c r="D27" s="58"/>
      <c r="E27" s="8">
        <f>COUNTIF(C27,"2: Meets expectations")+COUNTIF(C27,"1: Partially meets expectations")</f>
        <v>1</v>
      </c>
      <c r="H27" s="14"/>
    </row>
    <row r="28" spans="1:8" ht="16" x14ac:dyDescent="0.2">
      <c r="A28" s="14"/>
      <c r="B28" s="27" t="s">
        <v>27</v>
      </c>
      <c r="C28" s="57" t="str">
        <f>IFERROR('4.2 Performance Assessments'!D12,"")</f>
        <v>2: Meets expectations</v>
      </c>
      <c r="D28" s="58"/>
      <c r="E28" s="8">
        <f>COUNTIF(C28,"2: Meets expectations")+COUNTIF(C28,"1: Partially meets expectations")</f>
        <v>1</v>
      </c>
      <c r="H28" s="14"/>
    </row>
    <row r="29" spans="1:8" ht="16" x14ac:dyDescent="0.2">
      <c r="A29" s="14"/>
      <c r="B29" s="27" t="s">
        <v>28</v>
      </c>
      <c r="C29" s="57" t="str">
        <f>IFERROR('4.3 Integrated Assessment'!D12,"")</f>
        <v>2: Meets expectations</v>
      </c>
      <c r="D29" s="58"/>
      <c r="E29" s="8"/>
      <c r="H29" s="14"/>
    </row>
    <row r="30" spans="1:8" ht="16" thickBot="1" x14ac:dyDescent="0.25">
      <c r="A30" s="14"/>
      <c r="B30" s="11"/>
      <c r="C30" s="48"/>
      <c r="D30" s="48"/>
      <c r="E30" s="8"/>
      <c r="F30">
        <f>COUNTBLANK(C27:C28)</f>
        <v>0</v>
      </c>
      <c r="H30" s="14"/>
    </row>
    <row r="31" spans="1:8" ht="17" thickBot="1" x14ac:dyDescent="0.25">
      <c r="A31" s="14"/>
      <c r="B31" s="22" t="s">
        <v>5</v>
      </c>
      <c r="C31" s="65" t="s">
        <v>275</v>
      </c>
      <c r="D31" s="66"/>
      <c r="E31" s="8">
        <f>SUM(E11:E29)</f>
        <v>10</v>
      </c>
      <c r="F31">
        <f>SUM(F12:F30)</f>
        <v>1</v>
      </c>
      <c r="H31" s="14"/>
    </row>
    <row r="32" spans="1:8" x14ac:dyDescent="0.2">
      <c r="A32" s="14"/>
      <c r="B32" s="11"/>
      <c r="C32" s="48"/>
      <c r="D32" s="48"/>
      <c r="E32" s="8"/>
      <c r="H32" s="14"/>
    </row>
    <row r="33" spans="1:8" ht="31" thickBot="1" x14ac:dyDescent="0.25">
      <c r="A33" s="54"/>
      <c r="B33" s="55" t="s">
        <v>29</v>
      </c>
      <c r="C33" s="56"/>
      <c r="D33" s="56"/>
      <c r="E33" s="24"/>
      <c r="H33" s="14"/>
    </row>
  </sheetData>
  <mergeCells count="20">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 ref="C29:D2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'Reference Sheet'!$A$5:$A$9</xm:f>
          </x14:formula1>
          <xm:sqref>B7</xm:sqref>
        </x14:dataValidation>
        <x14:dataValidation type="list" allowBlank="1" showInputMessage="1" showErrorMessage="1" xr:uid="{00000000-0002-0000-0000-000001000000}">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J31"/>
  <sheetViews>
    <sheetView topLeftCell="A7"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75.5" style="37" customWidth="1"/>
    <col min="8" max="9" width="0" style="37" hidden="1" customWidth="1"/>
    <col min="10" max="10" width="45.5" style="37" hidden="1" customWidth="1"/>
    <col min="11" max="16384" width="9.1640625" style="37"/>
  </cols>
  <sheetData>
    <row r="1" spans="1:9" s="32" customFormat="1" x14ac:dyDescent="0.2">
      <c r="A1" s="84" t="s">
        <v>25</v>
      </c>
      <c r="B1" s="84"/>
      <c r="C1" s="84"/>
      <c r="D1" s="84"/>
      <c r="E1" s="84"/>
      <c r="F1" s="84"/>
    </row>
    <row r="2" spans="1:9" s="32" customFormat="1" ht="36.75" customHeight="1" x14ac:dyDescent="0.2">
      <c r="A2" s="85" t="s">
        <v>71</v>
      </c>
      <c r="B2" s="85"/>
      <c r="C2" s="85"/>
      <c r="D2" s="85"/>
      <c r="E2" s="85"/>
      <c r="F2" s="85"/>
    </row>
    <row r="3" spans="1:9" s="32" customFormat="1" ht="46.5" customHeight="1" x14ac:dyDescent="0.2">
      <c r="A3" s="86" t="s">
        <v>70</v>
      </c>
      <c r="B3" s="87"/>
      <c r="C3" s="87"/>
      <c r="D3" s="87"/>
      <c r="E3" s="87"/>
      <c r="F3" s="87"/>
    </row>
    <row r="4" spans="1:9" s="33" customFormat="1" x14ac:dyDescent="0.2">
      <c r="A4" s="88" t="s">
        <v>3</v>
      </c>
      <c r="B4" s="88"/>
      <c r="C4" s="42" t="s">
        <v>232</v>
      </c>
      <c r="D4" s="42" t="s">
        <v>49</v>
      </c>
      <c r="E4" s="42" t="s">
        <v>50</v>
      </c>
      <c r="F4" s="42" t="s">
        <v>51</v>
      </c>
      <c r="G4" s="42" t="s">
        <v>69</v>
      </c>
    </row>
    <row r="5" spans="1:9" s="35" customFormat="1" ht="150" customHeight="1" x14ac:dyDescent="0.2">
      <c r="A5" s="89" t="s">
        <v>72</v>
      </c>
      <c r="B5" s="90"/>
      <c r="C5" s="1" t="s">
        <v>271</v>
      </c>
      <c r="D5" s="41" t="s">
        <v>75</v>
      </c>
      <c r="E5" s="41" t="s">
        <v>94</v>
      </c>
      <c r="F5" s="41" t="s">
        <v>95</v>
      </c>
      <c r="G5" s="30"/>
      <c r="H5" s="34">
        <f>VLOOKUP(C5,'Reference Sheet'!$A$1:$B$3,2)</f>
        <v>2</v>
      </c>
      <c r="I5" s="34"/>
    </row>
    <row r="6" spans="1:9" s="35" customFormat="1" ht="160" x14ac:dyDescent="0.2">
      <c r="A6" s="82" t="s">
        <v>73</v>
      </c>
      <c r="B6" s="83"/>
      <c r="C6" s="1" t="s">
        <v>271</v>
      </c>
      <c r="D6" s="41" t="s">
        <v>96</v>
      </c>
      <c r="E6" s="41" t="s">
        <v>97</v>
      </c>
      <c r="F6" s="41" t="s">
        <v>98</v>
      </c>
      <c r="G6" s="30"/>
      <c r="H6" s="34">
        <f>VLOOKUP(C6,'Reference Sheet'!$A$1:$B$3,2)</f>
        <v>2</v>
      </c>
      <c r="I6" s="34"/>
    </row>
    <row r="7" spans="1:9" s="35" customFormat="1" ht="160" x14ac:dyDescent="0.2">
      <c r="A7" s="77" t="s">
        <v>247</v>
      </c>
      <c r="B7" s="78"/>
      <c r="C7" s="1" t="s">
        <v>271</v>
      </c>
      <c r="D7" s="41" t="s">
        <v>99</v>
      </c>
      <c r="E7" s="41" t="s">
        <v>100</v>
      </c>
      <c r="F7" s="41" t="s">
        <v>101</v>
      </c>
      <c r="G7" s="30"/>
      <c r="H7" s="34">
        <f>VLOOKUP(C7,'Reference Sheet'!$A$1:$B$3,2)</f>
        <v>2</v>
      </c>
      <c r="I7" s="34"/>
    </row>
    <row r="8" spans="1:9" s="36" customFormat="1" ht="225" customHeight="1" x14ac:dyDescent="0.2">
      <c r="A8" s="89" t="s">
        <v>74</v>
      </c>
      <c r="B8" s="90"/>
      <c r="C8" s="1" t="s">
        <v>271</v>
      </c>
      <c r="D8" s="41" t="s">
        <v>102</v>
      </c>
      <c r="E8" s="41" t="s">
        <v>103</v>
      </c>
      <c r="F8" s="41" t="s">
        <v>248</v>
      </c>
      <c r="G8" s="31"/>
      <c r="H8" s="36">
        <f>VLOOKUP(C8,'Reference Sheet'!$A$1:$B$3,2)</f>
        <v>2</v>
      </c>
    </row>
    <row r="9" spans="1:9" s="36" customFormat="1" ht="20.25" customHeight="1" x14ac:dyDescent="0.2">
      <c r="A9" s="37"/>
      <c r="B9" s="79" t="s">
        <v>104</v>
      </c>
      <c r="C9" s="79"/>
      <c r="D9" s="79"/>
      <c r="E9" s="79"/>
    </row>
    <row r="10" spans="1:9" x14ac:dyDescent="0.2">
      <c r="A10" s="43"/>
      <c r="B10" s="74" t="s">
        <v>106</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105</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J31"/>
  <sheetViews>
    <sheetView topLeftCell="A8" zoomScale="80" zoomScaleNormal="80" workbookViewId="0">
      <selection activeCell="B14" sqref="B14:E17"/>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73.33203125" style="37" customWidth="1"/>
    <col min="8" max="10" width="0" style="37" hidden="1" customWidth="1"/>
    <col min="11" max="16384" width="9.1640625" style="37"/>
  </cols>
  <sheetData>
    <row r="1" spans="1:9" s="32" customFormat="1" x14ac:dyDescent="0.2">
      <c r="A1" s="84" t="s">
        <v>25</v>
      </c>
      <c r="B1" s="84"/>
      <c r="C1" s="84"/>
      <c r="D1" s="84"/>
      <c r="E1" s="84"/>
      <c r="F1" s="84"/>
    </row>
    <row r="2" spans="1:9" s="32" customFormat="1" ht="36.75" customHeight="1" x14ac:dyDescent="0.2">
      <c r="A2" s="85" t="s">
        <v>44</v>
      </c>
      <c r="B2" s="85"/>
      <c r="C2" s="85"/>
      <c r="D2" s="85"/>
      <c r="E2" s="85"/>
      <c r="F2" s="85"/>
    </row>
    <row r="3" spans="1:9" s="32" customFormat="1" ht="46.5" customHeight="1" x14ac:dyDescent="0.2">
      <c r="A3" s="86" t="s">
        <v>64</v>
      </c>
      <c r="B3" s="87"/>
      <c r="C3" s="87"/>
      <c r="D3" s="87"/>
      <c r="E3" s="87"/>
      <c r="F3" s="87"/>
    </row>
    <row r="4" spans="1:9" s="33" customFormat="1" x14ac:dyDescent="0.2">
      <c r="A4" s="88" t="s">
        <v>3</v>
      </c>
      <c r="B4" s="88"/>
      <c r="C4" s="42" t="s">
        <v>232</v>
      </c>
      <c r="D4" s="42" t="s">
        <v>49</v>
      </c>
      <c r="E4" s="42" t="s">
        <v>50</v>
      </c>
      <c r="F4" s="42" t="s">
        <v>51</v>
      </c>
      <c r="G4" s="42" t="s">
        <v>69</v>
      </c>
    </row>
    <row r="5" spans="1:9" s="35" customFormat="1" ht="150" customHeight="1" x14ac:dyDescent="0.2">
      <c r="A5" s="89" t="s">
        <v>61</v>
      </c>
      <c r="B5" s="90"/>
      <c r="C5" s="1" t="s">
        <v>271</v>
      </c>
      <c r="D5" s="41" t="s">
        <v>76</v>
      </c>
      <c r="E5" s="41" t="s">
        <v>77</v>
      </c>
      <c r="F5" s="41" t="s">
        <v>78</v>
      </c>
      <c r="G5" s="30"/>
      <c r="H5" s="34">
        <f>VLOOKUP(C5,'Reference Sheet'!$A$1:$B$3,2)</f>
        <v>2</v>
      </c>
      <c r="I5" s="34"/>
    </row>
    <row r="6" spans="1:9" s="35" customFormat="1" ht="165" customHeight="1" x14ac:dyDescent="0.2">
      <c r="A6" s="82" t="s">
        <v>62</v>
      </c>
      <c r="B6" s="83"/>
      <c r="C6" s="1" t="s">
        <v>271</v>
      </c>
      <c r="D6" s="41" t="s">
        <v>79</v>
      </c>
      <c r="E6" s="41" t="s">
        <v>80</v>
      </c>
      <c r="F6" s="41" t="s">
        <v>251</v>
      </c>
      <c r="G6" s="30"/>
      <c r="H6" s="34">
        <f>VLOOKUP(C6,'Reference Sheet'!$A$1:$B$3,2)</f>
        <v>2</v>
      </c>
      <c r="I6" s="34"/>
    </row>
    <row r="7" spans="1:9" s="35" customFormat="1" ht="135" customHeight="1" x14ac:dyDescent="0.2">
      <c r="A7" s="77" t="s">
        <v>63</v>
      </c>
      <c r="B7" s="78"/>
      <c r="C7" s="1" t="s">
        <v>271</v>
      </c>
      <c r="D7" s="41" t="s">
        <v>86</v>
      </c>
      <c r="E7" s="41" t="s">
        <v>85</v>
      </c>
      <c r="F7" s="41" t="s">
        <v>84</v>
      </c>
      <c r="G7" s="30"/>
      <c r="H7" s="34">
        <f>VLOOKUP(C7,'Reference Sheet'!$A$1:$B$3,2)</f>
        <v>2</v>
      </c>
      <c r="I7" s="34"/>
    </row>
    <row r="8" spans="1:9" s="36" customFormat="1" ht="225" customHeight="1" x14ac:dyDescent="0.2">
      <c r="A8" s="89" t="s">
        <v>249</v>
      </c>
      <c r="B8" s="90"/>
      <c r="C8" s="1" t="s">
        <v>271</v>
      </c>
      <c r="D8" s="41" t="s">
        <v>83</v>
      </c>
      <c r="E8" s="41" t="s">
        <v>82</v>
      </c>
      <c r="F8" s="41" t="s">
        <v>81</v>
      </c>
      <c r="G8" s="31"/>
      <c r="H8" s="36">
        <f>VLOOKUP(C8,'Reference Sheet'!$A$1:$B$3,2)</f>
        <v>2</v>
      </c>
    </row>
    <row r="9" spans="1:9" s="36" customFormat="1" ht="20.25" customHeight="1" x14ac:dyDescent="0.2">
      <c r="A9" s="37"/>
      <c r="B9" s="79" t="s">
        <v>104</v>
      </c>
      <c r="C9" s="79"/>
      <c r="D9" s="79"/>
      <c r="E9" s="79"/>
    </row>
    <row r="10" spans="1:9" x14ac:dyDescent="0.2">
      <c r="A10" s="43"/>
      <c r="B10" s="74" t="s">
        <v>65</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66</v>
      </c>
      <c r="C13" s="75"/>
      <c r="D13" s="75"/>
      <c r="E13" s="75"/>
    </row>
    <row r="14" spans="1:9" x14ac:dyDescent="0.2">
      <c r="B14" s="76" t="s">
        <v>274</v>
      </c>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J31"/>
  <sheetViews>
    <sheetView topLeftCell="A2" zoomScale="80" zoomScaleNormal="80" workbookViewId="0">
      <selection activeCell="C8" sqref="C8"/>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72.33203125" style="37" customWidth="1"/>
    <col min="8" max="8" width="6" style="37" hidden="1" customWidth="1"/>
    <col min="9" max="9" width="2.33203125" style="37" hidden="1" customWidth="1"/>
    <col min="10" max="10" width="5.83203125" style="37" hidden="1" customWidth="1"/>
    <col min="11" max="16384" width="9.1640625" style="37"/>
  </cols>
  <sheetData>
    <row r="1" spans="1:9" s="32" customFormat="1" ht="15" customHeight="1" x14ac:dyDescent="0.2">
      <c r="A1" s="84" t="s">
        <v>25</v>
      </c>
      <c r="B1" s="84"/>
      <c r="C1" s="84"/>
      <c r="D1" s="84"/>
      <c r="E1" s="84"/>
      <c r="F1" s="84"/>
    </row>
    <row r="2" spans="1:9" s="32" customFormat="1" ht="36.75" customHeight="1" x14ac:dyDescent="0.2">
      <c r="A2" s="85" t="s">
        <v>45</v>
      </c>
      <c r="B2" s="85"/>
      <c r="C2" s="85"/>
      <c r="D2" s="85"/>
      <c r="E2" s="85"/>
      <c r="F2" s="85"/>
    </row>
    <row r="3" spans="1:9" s="32" customFormat="1" ht="46.5" customHeight="1" x14ac:dyDescent="0.2">
      <c r="A3" s="86" t="s">
        <v>48</v>
      </c>
      <c r="B3" s="87"/>
      <c r="C3" s="87"/>
      <c r="D3" s="87"/>
      <c r="E3" s="87"/>
      <c r="F3" s="87"/>
    </row>
    <row r="4" spans="1:9" s="33" customFormat="1" x14ac:dyDescent="0.2">
      <c r="A4" s="88" t="s">
        <v>3</v>
      </c>
      <c r="B4" s="88"/>
      <c r="C4" s="42" t="s">
        <v>232</v>
      </c>
      <c r="D4" s="42" t="s">
        <v>49</v>
      </c>
      <c r="E4" s="42" t="s">
        <v>50</v>
      </c>
      <c r="F4" s="42" t="s">
        <v>51</v>
      </c>
      <c r="G4" s="42" t="s">
        <v>69</v>
      </c>
    </row>
    <row r="5" spans="1:9" s="35" customFormat="1" ht="256" x14ac:dyDescent="0.2">
      <c r="A5" s="89" t="s">
        <v>57</v>
      </c>
      <c r="B5" s="90"/>
      <c r="C5" s="1" t="s">
        <v>271</v>
      </c>
      <c r="D5" s="41" t="s">
        <v>250</v>
      </c>
      <c r="E5" s="41" t="s">
        <v>87</v>
      </c>
      <c r="F5" s="41" t="s">
        <v>88</v>
      </c>
      <c r="G5" s="30"/>
      <c r="H5" s="34">
        <f>VLOOKUP(C5,'Reference Sheet'!$A$1:$B$3,2)</f>
        <v>2</v>
      </c>
      <c r="I5" s="34"/>
    </row>
    <row r="6" spans="1:9" s="35" customFormat="1" ht="165" customHeight="1" x14ac:dyDescent="0.2">
      <c r="A6" s="82" t="s">
        <v>58</v>
      </c>
      <c r="B6" s="83"/>
      <c r="C6" s="1" t="s">
        <v>271</v>
      </c>
      <c r="D6" s="41" t="s">
        <v>91</v>
      </c>
      <c r="E6" s="41" t="s">
        <v>90</v>
      </c>
      <c r="F6" s="41" t="s">
        <v>89</v>
      </c>
      <c r="G6" s="30"/>
      <c r="H6" s="34">
        <f>VLOOKUP(C6,'Reference Sheet'!$A$1:$B$3,2)</f>
        <v>2</v>
      </c>
      <c r="I6" s="34"/>
    </row>
    <row r="7" spans="1:9" s="35" customFormat="1" ht="160" x14ac:dyDescent="0.2">
      <c r="A7" s="77" t="s">
        <v>59</v>
      </c>
      <c r="B7" s="78"/>
      <c r="C7" s="1" t="s">
        <v>271</v>
      </c>
      <c r="D7" s="41" t="s">
        <v>52</v>
      </c>
      <c r="E7" s="41" t="s">
        <v>53</v>
      </c>
      <c r="F7" s="41" t="s">
        <v>54</v>
      </c>
      <c r="G7" s="30"/>
      <c r="H7" s="34">
        <f>VLOOKUP(C7,'Reference Sheet'!$A$1:$B$3,2)</f>
        <v>2</v>
      </c>
      <c r="I7" s="34"/>
    </row>
    <row r="8" spans="1:9" s="36" customFormat="1" ht="225" customHeight="1" x14ac:dyDescent="0.2">
      <c r="A8" s="89" t="s">
        <v>60</v>
      </c>
      <c r="B8" s="90"/>
      <c r="C8" s="1" t="s">
        <v>271</v>
      </c>
      <c r="D8" s="41" t="s">
        <v>56</v>
      </c>
      <c r="E8" s="41" t="s">
        <v>93</v>
      </c>
      <c r="F8" s="41" t="s">
        <v>92</v>
      </c>
      <c r="G8" s="31"/>
      <c r="H8" s="36">
        <f>VLOOKUP(C8,'Reference Sheet'!$A$1:$B$3,2)</f>
        <v>2</v>
      </c>
    </row>
    <row r="9" spans="1:9" s="36" customFormat="1" ht="20.25" customHeight="1" x14ac:dyDescent="0.2">
      <c r="A9" s="37"/>
      <c r="B9" s="79" t="s">
        <v>104</v>
      </c>
      <c r="C9" s="79"/>
      <c r="D9" s="79"/>
      <c r="E9" s="79"/>
    </row>
    <row r="10" spans="1:9" x14ac:dyDescent="0.2">
      <c r="A10" s="43"/>
      <c r="B10" s="74" t="s">
        <v>46</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47</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91" t="s">
        <v>55</v>
      </c>
      <c r="C18" s="91"/>
      <c r="D18" s="91"/>
      <c r="E18" s="91"/>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7">
    <mergeCell ref="A6:B6"/>
    <mergeCell ref="A1:F1"/>
    <mergeCell ref="A2:F2"/>
    <mergeCell ref="A3:F3"/>
    <mergeCell ref="A4:B4"/>
    <mergeCell ref="A5:B5"/>
    <mergeCell ref="A7:B7"/>
    <mergeCell ref="A8:B8"/>
    <mergeCell ref="B9:E9"/>
    <mergeCell ref="B10:E10"/>
    <mergeCell ref="B11:C11"/>
    <mergeCell ref="D11:E11"/>
    <mergeCell ref="B12:C12"/>
    <mergeCell ref="D12:E12"/>
    <mergeCell ref="B13:E13"/>
    <mergeCell ref="B14:E17"/>
    <mergeCell ref="B18:E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C20"/>
  <sheetViews>
    <sheetView workbookViewId="0">
      <selection activeCell="B19" sqref="B19"/>
    </sheetView>
  </sheetViews>
  <sheetFormatPr baseColWidth="10" defaultColWidth="8.83203125" defaultRowHeight="15" x14ac:dyDescent="0.2"/>
  <cols>
    <col min="1" max="1" width="30.83203125" bestFit="1" customWidth="1"/>
  </cols>
  <sheetData>
    <row r="1" spans="1:3" x14ac:dyDescent="0.2">
      <c r="A1" s="2" t="s">
        <v>254</v>
      </c>
      <c r="B1" s="2">
        <v>0</v>
      </c>
      <c r="C1" s="3"/>
    </row>
    <row r="2" spans="1:3" x14ac:dyDescent="0.2">
      <c r="A2" s="3" t="s">
        <v>253</v>
      </c>
      <c r="B2" s="2">
        <v>1</v>
      </c>
      <c r="C2" s="3"/>
    </row>
    <row r="3" spans="1:3" x14ac:dyDescent="0.2">
      <c r="A3" s="2" t="s">
        <v>252</v>
      </c>
      <c r="B3" s="2">
        <v>2</v>
      </c>
      <c r="C3" s="3"/>
    </row>
    <row r="4" spans="1:3" x14ac:dyDescent="0.2">
      <c r="A4" s="4"/>
      <c r="B4" s="3"/>
    </row>
    <row r="5" spans="1:3" x14ac:dyDescent="0.2">
      <c r="A5" s="28" t="s">
        <v>36</v>
      </c>
    </row>
    <row r="6" spans="1:3" x14ac:dyDescent="0.2">
      <c r="A6" s="28" t="s">
        <v>37</v>
      </c>
    </row>
    <row r="7" spans="1:3" x14ac:dyDescent="0.2">
      <c r="A7" s="28" t="s">
        <v>38</v>
      </c>
    </row>
    <row r="8" spans="1:3" x14ac:dyDescent="0.2">
      <c r="A8" s="28" t="s">
        <v>39</v>
      </c>
    </row>
    <row r="9" spans="1:3" x14ac:dyDescent="0.2">
      <c r="A9" s="28" t="s">
        <v>40</v>
      </c>
    </row>
    <row r="10" spans="1:3" x14ac:dyDescent="0.2">
      <c r="A10" s="28"/>
    </row>
    <row r="11" spans="1:3" x14ac:dyDescent="0.2">
      <c r="A11">
        <v>2</v>
      </c>
      <c r="B11" t="s">
        <v>256</v>
      </c>
    </row>
    <row r="12" spans="1:3" x14ac:dyDescent="0.2">
      <c r="A12">
        <v>1</v>
      </c>
      <c r="B12" t="s">
        <v>257</v>
      </c>
    </row>
    <row r="13" spans="1:3" x14ac:dyDescent="0.2">
      <c r="A13">
        <v>0</v>
      </c>
      <c r="B13" t="s">
        <v>258</v>
      </c>
    </row>
    <row r="15" spans="1:3" x14ac:dyDescent="0.2">
      <c r="A15" t="s">
        <v>255</v>
      </c>
    </row>
    <row r="16" spans="1:3" x14ac:dyDescent="0.2">
      <c r="A16" t="s">
        <v>4</v>
      </c>
    </row>
    <row r="18" spans="1:2" x14ac:dyDescent="0.2">
      <c r="A18">
        <v>2</v>
      </c>
      <c r="B18" s="2" t="s">
        <v>252</v>
      </c>
    </row>
    <row r="19" spans="1:2" x14ac:dyDescent="0.2">
      <c r="A19">
        <v>1</v>
      </c>
      <c r="B19" s="3" t="s">
        <v>253</v>
      </c>
    </row>
    <row r="20" spans="1:2" x14ac:dyDescent="0.2">
      <c r="A20">
        <v>0</v>
      </c>
      <c r="B20" s="2" t="s">
        <v>254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3"/>
  <sheetViews>
    <sheetView workbookViewId="0">
      <selection activeCell="H24" sqref="H24"/>
    </sheetView>
  </sheetViews>
  <sheetFormatPr baseColWidth="10" defaultColWidth="8.83203125" defaultRowHeight="15" x14ac:dyDescent="0.2"/>
  <sheetData>
    <row r="1" spans="1:1" x14ac:dyDescent="0.2">
      <c r="A1" t="s">
        <v>0</v>
      </c>
    </row>
    <row r="2" spans="1:1" x14ac:dyDescent="0.2">
      <c r="A2" t="s">
        <v>1</v>
      </c>
    </row>
    <row r="3" spans="1:1" x14ac:dyDescent="0.2">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28"/>
  <sheetViews>
    <sheetView topLeftCell="A7" zoomScale="80" zoomScaleNormal="80" workbookViewId="0">
      <selection activeCell="B13" sqref="B13:E16"/>
    </sheetView>
  </sheetViews>
  <sheetFormatPr baseColWidth="10" defaultColWidth="9.1640625" defaultRowHeight="15" x14ac:dyDescent="0.2"/>
  <cols>
    <col min="1" max="1" width="21.33203125" style="37" customWidth="1"/>
    <col min="2" max="2" width="18.5" style="37" customWidth="1"/>
    <col min="3" max="3" width="27" style="37" bestFit="1" customWidth="1"/>
    <col min="4" max="4" width="48.83203125" style="44" customWidth="1"/>
    <col min="5" max="5" width="43.1640625" style="37" bestFit="1" customWidth="1"/>
    <col min="6" max="6" width="42.33203125" style="37" bestFit="1" customWidth="1"/>
    <col min="7" max="7" width="68.6640625" style="37" customWidth="1"/>
    <col min="8" max="8" width="5.83203125" style="37" hidden="1" customWidth="1"/>
    <col min="9" max="9" width="2.33203125" style="37" hidden="1" customWidth="1"/>
    <col min="10" max="10" width="5.83203125" style="37" hidden="1" customWidth="1"/>
    <col min="11" max="16384" width="9.1640625" style="37"/>
  </cols>
  <sheetData>
    <row r="1" spans="1:9" s="32" customFormat="1" x14ac:dyDescent="0.2">
      <c r="A1" s="84" t="s">
        <v>14</v>
      </c>
      <c r="B1" s="84"/>
      <c r="C1" s="84"/>
      <c r="D1" s="84"/>
      <c r="E1" s="84"/>
      <c r="F1" s="84"/>
    </row>
    <row r="2" spans="1:9" s="32" customFormat="1" ht="36.75" customHeight="1" x14ac:dyDescent="0.2">
      <c r="A2" s="85" t="s">
        <v>229</v>
      </c>
      <c r="B2" s="85"/>
      <c r="C2" s="85"/>
      <c r="D2" s="85"/>
      <c r="E2" s="85"/>
      <c r="F2" s="85"/>
    </row>
    <row r="3" spans="1:9" s="32" customFormat="1" ht="46.5" customHeight="1" x14ac:dyDescent="0.2">
      <c r="A3" s="86" t="s">
        <v>233</v>
      </c>
      <c r="B3" s="87"/>
      <c r="C3" s="87"/>
      <c r="D3" s="87"/>
      <c r="E3" s="87"/>
      <c r="F3" s="87"/>
    </row>
    <row r="4" spans="1:9" s="33" customFormat="1" x14ac:dyDescent="0.2">
      <c r="A4" s="88" t="s">
        <v>3</v>
      </c>
      <c r="B4" s="88"/>
      <c r="C4" s="42" t="s">
        <v>232</v>
      </c>
      <c r="D4" s="42" t="s">
        <v>49</v>
      </c>
      <c r="E4" s="42" t="s">
        <v>50</v>
      </c>
      <c r="F4" s="42" t="s">
        <v>51</v>
      </c>
      <c r="G4" s="42" t="s">
        <v>69</v>
      </c>
    </row>
    <row r="5" spans="1:9" s="35" customFormat="1" ht="192" x14ac:dyDescent="0.2">
      <c r="A5" s="89" t="s">
        <v>235</v>
      </c>
      <c r="B5" s="90"/>
      <c r="C5" s="1" t="s">
        <v>271</v>
      </c>
      <c r="D5" s="41" t="s">
        <v>265</v>
      </c>
      <c r="E5" s="41" t="s">
        <v>234</v>
      </c>
      <c r="F5" s="41" t="s">
        <v>244</v>
      </c>
      <c r="G5" s="30"/>
      <c r="H5" s="34">
        <f>VLOOKUP(C5,'Reference Sheet'!$A$1:$B$3,2)</f>
        <v>2</v>
      </c>
      <c r="I5" s="34"/>
    </row>
    <row r="6" spans="1:9" s="35" customFormat="1" ht="240" x14ac:dyDescent="0.2">
      <c r="A6" s="82" t="s">
        <v>236</v>
      </c>
      <c r="B6" s="83"/>
      <c r="C6" s="1" t="s">
        <v>271</v>
      </c>
      <c r="D6" s="41" t="s">
        <v>241</v>
      </c>
      <c r="E6" s="41" t="s">
        <v>242</v>
      </c>
      <c r="F6" s="41" t="s">
        <v>243</v>
      </c>
      <c r="G6" s="30"/>
      <c r="H6" s="34">
        <f>VLOOKUP(C6,'Reference Sheet'!$A$1:$B$3,2)</f>
        <v>2</v>
      </c>
      <c r="I6" s="34"/>
    </row>
    <row r="7" spans="1:9" s="35" customFormat="1" ht="144" x14ac:dyDescent="0.2">
      <c r="A7" s="77" t="s">
        <v>237</v>
      </c>
      <c r="B7" s="78"/>
      <c r="C7" s="1" t="s">
        <v>271</v>
      </c>
      <c r="D7" s="41" t="s">
        <v>239</v>
      </c>
      <c r="E7" s="41" t="s">
        <v>238</v>
      </c>
      <c r="F7" s="41" t="s">
        <v>240</v>
      </c>
      <c r="G7" s="30"/>
      <c r="H7" s="34">
        <f>VLOOKUP(C7,'Reference Sheet'!$A$1:$B$3,2)</f>
        <v>2</v>
      </c>
      <c r="I7" s="34"/>
    </row>
    <row r="8" spans="1:9" s="36" customFormat="1" ht="20.25" customHeight="1" x14ac:dyDescent="0.2">
      <c r="A8" s="37"/>
      <c r="B8" s="79" t="s">
        <v>173</v>
      </c>
      <c r="C8" s="79"/>
      <c r="D8" s="79"/>
      <c r="E8" s="79"/>
    </row>
    <row r="9" spans="1:9" x14ac:dyDescent="0.2">
      <c r="A9" s="43"/>
      <c r="B9" s="74" t="s">
        <v>231</v>
      </c>
      <c r="C9" s="75"/>
      <c r="D9" s="75"/>
      <c r="E9" s="75"/>
      <c r="H9" s="37" t="b">
        <f>IF(OR(H5=0, H6=0, H7=0), FALSE, TRUE)</f>
        <v>1</v>
      </c>
    </row>
    <row r="10" spans="1:9" ht="57" customHeight="1" x14ac:dyDescent="0.2">
      <c r="A10" s="43"/>
      <c r="B10" s="80" t="s">
        <v>67</v>
      </c>
      <c r="C10" s="81"/>
      <c r="D10" s="81">
        <f>IFERROR(H10,"")</f>
        <v>6</v>
      </c>
      <c r="E10" s="81"/>
      <c r="H10" s="37">
        <f>SUM(H5:H7)</f>
        <v>6</v>
      </c>
    </row>
    <row r="11" spans="1:9" s="35" customFormat="1" ht="85.5" customHeight="1" x14ac:dyDescent="0.2">
      <c r="A11" s="43"/>
      <c r="B11" s="71" t="s">
        <v>68</v>
      </c>
      <c r="C11" s="72"/>
      <c r="D11" s="73" t="str">
        <f>IFERROR(VLOOKUP(H11,'Reference Sheet'!$A$18:$B$20,2,FALSE),"")</f>
        <v>2: Meets expectations</v>
      </c>
      <c r="E11" s="73"/>
      <c r="H11" s="35">
        <f>SUM(J17:J28)</f>
        <v>2</v>
      </c>
    </row>
    <row r="12" spans="1:9" x14ac:dyDescent="0.2">
      <c r="B12" s="74" t="s">
        <v>230</v>
      </c>
      <c r="C12" s="75"/>
      <c r="D12" s="75"/>
      <c r="E12" s="75"/>
    </row>
    <row r="13" spans="1:9" x14ac:dyDescent="0.2">
      <c r="B13" s="76" t="s">
        <v>272</v>
      </c>
      <c r="C13" s="76"/>
      <c r="D13" s="76"/>
      <c r="E13" s="76"/>
    </row>
    <row r="14" spans="1:9" x14ac:dyDescent="0.2">
      <c r="B14" s="76"/>
      <c r="C14" s="76"/>
      <c r="D14" s="76"/>
      <c r="E14" s="76"/>
    </row>
    <row r="15" spans="1:9" x14ac:dyDescent="0.2">
      <c r="A15" s="34"/>
      <c r="B15" s="76"/>
      <c r="C15" s="76"/>
      <c r="D15" s="76"/>
      <c r="E15" s="76"/>
    </row>
    <row r="16" spans="1:9" ht="53.25" customHeight="1" x14ac:dyDescent="0.2">
      <c r="B16" s="76"/>
      <c r="C16" s="76"/>
      <c r="D16" s="76"/>
      <c r="E16" s="76"/>
    </row>
    <row r="17" spans="1:10" s="35" customFormat="1" x14ac:dyDescent="0.2">
      <c r="A17" s="37"/>
      <c r="B17" s="37"/>
      <c r="C17" s="37"/>
      <c r="D17" s="44"/>
      <c r="E17" s="37"/>
      <c r="H17" s="39">
        <v>6</v>
      </c>
      <c r="I17" s="39">
        <v>2</v>
      </c>
      <c r="J17" s="35">
        <f t="shared" ref="J17:J22" si="0">IF(AND(H$9=TRUE,$H$10=H17),I17,0)</f>
        <v>2</v>
      </c>
    </row>
    <row r="18" spans="1:10" x14ac:dyDescent="0.2">
      <c r="H18" s="38">
        <v>5</v>
      </c>
      <c r="I18" s="38">
        <v>2</v>
      </c>
      <c r="J18" s="37">
        <f t="shared" si="0"/>
        <v>0</v>
      </c>
    </row>
    <row r="19" spans="1:10" x14ac:dyDescent="0.2">
      <c r="H19" s="38">
        <v>4</v>
      </c>
      <c r="I19" s="38">
        <v>1</v>
      </c>
      <c r="J19" s="37">
        <f t="shared" si="0"/>
        <v>0</v>
      </c>
    </row>
    <row r="20" spans="1:10" x14ac:dyDescent="0.2">
      <c r="H20" s="38">
        <v>3</v>
      </c>
      <c r="I20" s="38">
        <v>1</v>
      </c>
      <c r="J20" s="37">
        <f t="shared" si="0"/>
        <v>0</v>
      </c>
    </row>
    <row r="21" spans="1:10" x14ac:dyDescent="0.2">
      <c r="H21" s="38">
        <v>2</v>
      </c>
      <c r="I21" s="38">
        <v>0</v>
      </c>
      <c r="J21" s="37">
        <f t="shared" si="0"/>
        <v>0</v>
      </c>
    </row>
    <row r="22" spans="1:10" x14ac:dyDescent="0.2">
      <c r="H22" s="38">
        <v>1</v>
      </c>
      <c r="I22" s="38">
        <v>0</v>
      </c>
      <c r="J22" s="37">
        <f t="shared" si="0"/>
        <v>0</v>
      </c>
    </row>
    <row r="24" spans="1:10" x14ac:dyDescent="0.2">
      <c r="H24" s="46">
        <v>5</v>
      </c>
      <c r="I24" s="46">
        <v>0</v>
      </c>
      <c r="J24" s="37">
        <f>IF(AND(H$9=FALSE,$H$10=H24),I24,0)</f>
        <v>0</v>
      </c>
    </row>
    <row r="25" spans="1:10" x14ac:dyDescent="0.2">
      <c r="H25" s="46">
        <v>4</v>
      </c>
      <c r="I25" s="46">
        <v>0</v>
      </c>
      <c r="J25" s="37">
        <f>IF(AND(H$9=FALSE,$H$10=H25),I25,0)</f>
        <v>0</v>
      </c>
    </row>
    <row r="26" spans="1:10" x14ac:dyDescent="0.2">
      <c r="H26" s="46">
        <v>3</v>
      </c>
      <c r="I26" s="46">
        <v>0</v>
      </c>
      <c r="J26" s="37">
        <f>IF(AND(H$9=FALSE,$H$10=H26),I26,0)</f>
        <v>0</v>
      </c>
    </row>
    <row r="27" spans="1:10" x14ac:dyDescent="0.2">
      <c r="H27" s="46">
        <v>2</v>
      </c>
      <c r="I27" s="46">
        <v>0</v>
      </c>
      <c r="J27" s="37">
        <f>IF(AND(H$9=FALSE,$H$10=H27),I27,0)</f>
        <v>0</v>
      </c>
    </row>
    <row r="28" spans="1:10" x14ac:dyDescent="0.2">
      <c r="H28" s="46">
        <v>1</v>
      </c>
      <c r="I28" s="46">
        <v>0</v>
      </c>
      <c r="J28" s="37">
        <f>IF(AND(H$9=FALSE,$H$10=H28),I28,0)</f>
        <v>0</v>
      </c>
    </row>
  </sheetData>
  <sheetProtection sheet="1" objects="1" scenarios="1"/>
  <mergeCells count="15">
    <mergeCell ref="A6:B6"/>
    <mergeCell ref="A1:F1"/>
    <mergeCell ref="A2:F2"/>
    <mergeCell ref="A3:F3"/>
    <mergeCell ref="A4:B4"/>
    <mergeCell ref="A5:B5"/>
    <mergeCell ref="B11:C11"/>
    <mergeCell ref="D11:E11"/>
    <mergeCell ref="B12:E12"/>
    <mergeCell ref="B13:E16"/>
    <mergeCell ref="A7:B7"/>
    <mergeCell ref="B8:E8"/>
    <mergeCell ref="B9:E9"/>
    <mergeCell ref="B10:C10"/>
    <mergeCell ref="D10:E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31"/>
  <sheetViews>
    <sheetView topLeftCell="A8"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27" style="37" bestFit="1" customWidth="1"/>
    <col min="4" max="4" width="48.83203125" style="44" customWidth="1"/>
    <col min="5" max="5" width="43.1640625" style="37" bestFit="1" customWidth="1"/>
    <col min="6" max="6" width="42.33203125" style="37" bestFit="1" customWidth="1"/>
    <col min="7" max="7" width="54.33203125" style="37" customWidth="1"/>
    <col min="8" max="10" width="0" style="37" hidden="1" customWidth="1"/>
    <col min="11" max="16384" width="9.1640625" style="37"/>
  </cols>
  <sheetData>
    <row r="1" spans="1:9" s="32" customFormat="1" x14ac:dyDescent="0.2">
      <c r="A1" s="84" t="s">
        <v>14</v>
      </c>
      <c r="B1" s="84"/>
      <c r="C1" s="84"/>
      <c r="D1" s="84"/>
      <c r="E1" s="84"/>
      <c r="F1" s="84"/>
    </row>
    <row r="2" spans="1:9" s="32" customFormat="1" ht="36.75" customHeight="1" x14ac:dyDescent="0.2">
      <c r="A2" s="85" t="s">
        <v>30</v>
      </c>
      <c r="B2" s="85"/>
      <c r="C2" s="85"/>
      <c r="D2" s="85"/>
      <c r="E2" s="85"/>
      <c r="F2" s="85"/>
    </row>
    <row r="3" spans="1:9" s="32" customFormat="1" ht="46.5" customHeight="1" x14ac:dyDescent="0.2">
      <c r="A3" s="86" t="s">
        <v>222</v>
      </c>
      <c r="B3" s="87"/>
      <c r="C3" s="87"/>
      <c r="D3" s="87"/>
      <c r="E3" s="87"/>
      <c r="F3" s="87"/>
    </row>
    <row r="4" spans="1:9" s="33" customFormat="1" x14ac:dyDescent="0.2">
      <c r="A4" s="88" t="s">
        <v>3</v>
      </c>
      <c r="B4" s="88"/>
      <c r="C4" s="42" t="s">
        <v>232</v>
      </c>
      <c r="D4" s="42" t="s">
        <v>49</v>
      </c>
      <c r="E4" s="42" t="s">
        <v>50</v>
      </c>
      <c r="F4" s="42" t="s">
        <v>51</v>
      </c>
      <c r="G4" s="42" t="s">
        <v>69</v>
      </c>
    </row>
    <row r="5" spans="1:9" s="35" customFormat="1" ht="144" x14ac:dyDescent="0.2">
      <c r="A5" s="89" t="s">
        <v>212</v>
      </c>
      <c r="B5" s="90"/>
      <c r="C5" s="1" t="s">
        <v>271</v>
      </c>
      <c r="D5" s="41" t="s">
        <v>226</v>
      </c>
      <c r="E5" s="41" t="s">
        <v>227</v>
      </c>
      <c r="F5" s="41" t="s">
        <v>228</v>
      </c>
      <c r="G5" s="30"/>
      <c r="H5" s="34">
        <f>VLOOKUP(C5,'Reference Sheet'!$A$1:$B$3,2)</f>
        <v>2</v>
      </c>
      <c r="I5" s="34"/>
    </row>
    <row r="6" spans="1:9" s="35" customFormat="1" ht="144" x14ac:dyDescent="0.2">
      <c r="A6" s="82" t="s">
        <v>213</v>
      </c>
      <c r="B6" s="83"/>
      <c r="C6" s="1" t="s">
        <v>271</v>
      </c>
      <c r="D6" s="41" t="s">
        <v>223</v>
      </c>
      <c r="E6" s="41" t="s">
        <v>224</v>
      </c>
      <c r="F6" s="41" t="s">
        <v>225</v>
      </c>
      <c r="G6" s="30"/>
      <c r="H6" s="34">
        <f>VLOOKUP(C6,'Reference Sheet'!$A$1:$B$3,2)</f>
        <v>2</v>
      </c>
      <c r="I6" s="34"/>
    </row>
    <row r="7" spans="1:9" s="35" customFormat="1" ht="144" x14ac:dyDescent="0.2">
      <c r="A7" s="77" t="s">
        <v>214</v>
      </c>
      <c r="B7" s="78"/>
      <c r="C7" s="1" t="s">
        <v>271</v>
      </c>
      <c r="D7" s="41" t="s">
        <v>221</v>
      </c>
      <c r="E7" s="41" t="s">
        <v>220</v>
      </c>
      <c r="F7" s="41" t="s">
        <v>219</v>
      </c>
      <c r="G7" s="30"/>
      <c r="H7" s="34">
        <f>VLOOKUP(C7,'Reference Sheet'!$A$1:$B$3,2)</f>
        <v>2</v>
      </c>
      <c r="I7" s="34"/>
    </row>
    <row r="8" spans="1:9" s="36" customFormat="1" ht="208" x14ac:dyDescent="0.2">
      <c r="A8" s="89" t="s">
        <v>215</v>
      </c>
      <c r="B8" s="90"/>
      <c r="C8" s="1" t="s">
        <v>271</v>
      </c>
      <c r="D8" s="41" t="s">
        <v>217</v>
      </c>
      <c r="E8" s="41" t="s">
        <v>216</v>
      </c>
      <c r="F8" s="41" t="s">
        <v>218</v>
      </c>
      <c r="G8" s="31"/>
      <c r="H8" s="36">
        <f>VLOOKUP(C8,'Reference Sheet'!$A$1:$B$3,2)</f>
        <v>2</v>
      </c>
    </row>
    <row r="9" spans="1:9" s="36" customFormat="1" ht="20.25" customHeight="1" x14ac:dyDescent="0.2">
      <c r="A9" s="37"/>
      <c r="B9" s="79" t="s">
        <v>104</v>
      </c>
      <c r="C9" s="79"/>
      <c r="D9" s="79"/>
      <c r="E9" s="79"/>
    </row>
    <row r="10" spans="1:9" x14ac:dyDescent="0.2">
      <c r="A10" s="43"/>
      <c r="B10" s="74" t="s">
        <v>32</v>
      </c>
      <c r="C10" s="75"/>
      <c r="D10" s="75"/>
      <c r="E10" s="75"/>
      <c r="H10" s="37" t="b">
        <f>IF(OR(H5=0, H6=0, H7=0, H8=0), FALSE, TRUE)</f>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31</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6" spans="1:10" x14ac:dyDescent="0.2">
      <c r="H26" s="46">
        <v>6</v>
      </c>
      <c r="I26" s="46">
        <v>0</v>
      </c>
      <c r="J26" s="37">
        <f t="shared" ref="J26:J31" si="1">IF(AND(H$10=FALSE,$H$11=H26),I26,0)</f>
        <v>0</v>
      </c>
    </row>
    <row r="27" spans="1:10" x14ac:dyDescent="0.2">
      <c r="H27" s="46">
        <v>5</v>
      </c>
      <c r="I27" s="46">
        <v>0</v>
      </c>
      <c r="J27" s="37">
        <f t="shared" si="1"/>
        <v>0</v>
      </c>
    </row>
    <row r="28" spans="1:10" x14ac:dyDescent="0.2">
      <c r="H28" s="46">
        <v>4</v>
      </c>
      <c r="I28" s="46">
        <v>0</v>
      </c>
      <c r="J28" s="37">
        <f t="shared" si="1"/>
        <v>0</v>
      </c>
    </row>
    <row r="29" spans="1:10" x14ac:dyDescent="0.2">
      <c r="H29" s="46">
        <v>3</v>
      </c>
      <c r="I29" s="46">
        <v>0</v>
      </c>
      <c r="J29" s="37">
        <f t="shared" si="1"/>
        <v>0</v>
      </c>
    </row>
    <row r="30" spans="1:10" x14ac:dyDescent="0.2">
      <c r="H30" s="46">
        <v>2</v>
      </c>
      <c r="I30" s="46">
        <v>0</v>
      </c>
      <c r="J30" s="37">
        <f t="shared" si="1"/>
        <v>0</v>
      </c>
    </row>
    <row r="31" spans="1:10" x14ac:dyDescent="0.2">
      <c r="H31" s="46">
        <v>1</v>
      </c>
      <c r="I31" s="46">
        <v>0</v>
      </c>
      <c r="J31" s="37">
        <f t="shared" si="1"/>
        <v>0</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J31"/>
  <sheetViews>
    <sheetView topLeftCell="A8"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27" style="37" bestFit="1" customWidth="1"/>
    <col min="4" max="4" width="48.83203125" style="44" customWidth="1"/>
    <col min="5" max="5" width="43.1640625" style="37" bestFit="1" customWidth="1"/>
    <col min="6" max="6" width="42.33203125" style="37" bestFit="1" customWidth="1"/>
    <col min="7" max="7" width="75.6640625" style="37" customWidth="1"/>
    <col min="8" max="10" width="0" style="37" hidden="1" customWidth="1"/>
    <col min="11" max="16384" width="9.1640625" style="37"/>
  </cols>
  <sheetData>
    <row r="1" spans="1:9" s="32" customFormat="1" x14ac:dyDescent="0.2">
      <c r="A1" s="84" t="s">
        <v>14</v>
      </c>
      <c r="B1" s="84"/>
      <c r="C1" s="84"/>
      <c r="D1" s="84"/>
      <c r="E1" s="84"/>
      <c r="F1" s="84"/>
    </row>
    <row r="2" spans="1:9" s="32" customFormat="1" ht="36.75" customHeight="1" x14ac:dyDescent="0.2">
      <c r="A2" s="85" t="s">
        <v>33</v>
      </c>
      <c r="B2" s="85"/>
      <c r="C2" s="85"/>
      <c r="D2" s="85"/>
      <c r="E2" s="85"/>
      <c r="F2" s="85"/>
    </row>
    <row r="3" spans="1:9" s="32" customFormat="1" ht="46.5" customHeight="1" x14ac:dyDescent="0.2">
      <c r="A3" s="86" t="s">
        <v>195</v>
      </c>
      <c r="B3" s="87"/>
      <c r="C3" s="87"/>
      <c r="D3" s="87"/>
      <c r="E3" s="87"/>
      <c r="F3" s="87"/>
    </row>
    <row r="4" spans="1:9" s="33" customFormat="1" x14ac:dyDescent="0.2">
      <c r="A4" s="88" t="s">
        <v>3</v>
      </c>
      <c r="B4" s="88"/>
      <c r="C4" s="42" t="s">
        <v>232</v>
      </c>
      <c r="D4" s="42" t="s">
        <v>49</v>
      </c>
      <c r="E4" s="42" t="s">
        <v>50</v>
      </c>
      <c r="F4" s="42" t="s">
        <v>51</v>
      </c>
      <c r="G4" s="42" t="s">
        <v>69</v>
      </c>
    </row>
    <row r="5" spans="1:9" s="35" customFormat="1" ht="192" x14ac:dyDescent="0.2">
      <c r="A5" s="89" t="s">
        <v>196</v>
      </c>
      <c r="B5" s="90"/>
      <c r="C5" s="1" t="s">
        <v>271</v>
      </c>
      <c r="D5" s="41" t="s">
        <v>200</v>
      </c>
      <c r="E5" s="41" t="s">
        <v>201</v>
      </c>
      <c r="F5" s="41" t="s">
        <v>202</v>
      </c>
      <c r="G5" s="30"/>
      <c r="H5" s="34">
        <f>VLOOKUP(C5,'Reference Sheet'!$A$1:$B$3,2)</f>
        <v>2</v>
      </c>
      <c r="I5" s="34"/>
    </row>
    <row r="6" spans="1:9" s="35" customFormat="1" ht="192" x14ac:dyDescent="0.2">
      <c r="A6" s="82" t="s">
        <v>197</v>
      </c>
      <c r="B6" s="83"/>
      <c r="C6" s="1" t="s">
        <v>271</v>
      </c>
      <c r="D6" s="41" t="s">
        <v>203</v>
      </c>
      <c r="E6" s="41" t="s">
        <v>204</v>
      </c>
      <c r="F6" s="41" t="s">
        <v>205</v>
      </c>
      <c r="G6" s="30"/>
      <c r="H6" s="34">
        <f>VLOOKUP(C6,'Reference Sheet'!$A$1:$B$3,2)</f>
        <v>2</v>
      </c>
      <c r="I6" s="34"/>
    </row>
    <row r="7" spans="1:9" s="35" customFormat="1" ht="192" x14ac:dyDescent="0.2">
      <c r="A7" s="77" t="s">
        <v>198</v>
      </c>
      <c r="B7" s="78"/>
      <c r="C7" s="1" t="s">
        <v>271</v>
      </c>
      <c r="D7" s="41" t="s">
        <v>206</v>
      </c>
      <c r="E7" s="41" t="s">
        <v>207</v>
      </c>
      <c r="F7" s="41" t="s">
        <v>208</v>
      </c>
      <c r="G7" s="30"/>
      <c r="H7" s="34">
        <f>VLOOKUP(C7,'Reference Sheet'!$A$1:$B$3,2)</f>
        <v>2</v>
      </c>
      <c r="I7" s="34"/>
    </row>
    <row r="8" spans="1:9" s="36" customFormat="1" ht="225" customHeight="1" x14ac:dyDescent="0.2">
      <c r="A8" s="89" t="s">
        <v>199</v>
      </c>
      <c r="B8" s="90"/>
      <c r="C8" s="1" t="s">
        <v>271</v>
      </c>
      <c r="D8" s="41" t="s">
        <v>209</v>
      </c>
      <c r="E8" s="41" t="s">
        <v>210</v>
      </c>
      <c r="F8" s="41" t="s">
        <v>211</v>
      </c>
      <c r="G8" s="31"/>
      <c r="H8" s="36">
        <f>VLOOKUP(C8,'Reference Sheet'!$A$1:$B$3,2)</f>
        <v>2</v>
      </c>
    </row>
    <row r="9" spans="1:9" s="36" customFormat="1" ht="20.25" customHeight="1" x14ac:dyDescent="0.2">
      <c r="A9" s="37"/>
      <c r="B9" s="79" t="s">
        <v>104</v>
      </c>
      <c r="C9" s="79"/>
      <c r="D9" s="79"/>
      <c r="E9" s="79"/>
    </row>
    <row r="10" spans="1:9" x14ac:dyDescent="0.2">
      <c r="A10" s="43"/>
      <c r="B10" s="74" t="s">
        <v>34</v>
      </c>
      <c r="C10" s="75"/>
      <c r="D10" s="75"/>
      <c r="E10" s="75"/>
      <c r="H10" s="37" t="b">
        <f>IF(OR(H5=0, H6=0, H7=0, H8=0), FALSE, TRUE)</f>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35</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6" spans="1:10" x14ac:dyDescent="0.2">
      <c r="H26" s="46">
        <v>6</v>
      </c>
      <c r="I26" s="46">
        <v>0</v>
      </c>
      <c r="J26" s="37">
        <f t="shared" ref="J26:J31" si="1">IF(AND(H$10=FALSE,$H$11=H26),I26,0)</f>
        <v>0</v>
      </c>
    </row>
    <row r="27" spans="1:10" x14ac:dyDescent="0.2">
      <c r="H27" s="46">
        <v>5</v>
      </c>
      <c r="I27" s="46">
        <v>0</v>
      </c>
      <c r="J27" s="37">
        <f t="shared" si="1"/>
        <v>0</v>
      </c>
    </row>
    <row r="28" spans="1:10" x14ac:dyDescent="0.2">
      <c r="H28" s="46">
        <v>4</v>
      </c>
      <c r="I28" s="46">
        <v>0</v>
      </c>
      <c r="J28" s="37">
        <f t="shared" si="1"/>
        <v>0</v>
      </c>
    </row>
    <row r="29" spans="1:10" x14ac:dyDescent="0.2">
      <c r="H29" s="46">
        <v>3</v>
      </c>
      <c r="I29" s="46">
        <v>0</v>
      </c>
      <c r="J29" s="37">
        <f t="shared" si="1"/>
        <v>0</v>
      </c>
    </row>
    <row r="30" spans="1:10" x14ac:dyDescent="0.2">
      <c r="H30" s="46">
        <v>2</v>
      </c>
      <c r="I30" s="46">
        <v>0</v>
      </c>
      <c r="J30" s="37">
        <f t="shared" si="1"/>
        <v>0</v>
      </c>
    </row>
    <row r="31" spans="1:10" x14ac:dyDescent="0.2">
      <c r="H31" s="46">
        <v>1</v>
      </c>
      <c r="I31" s="46">
        <v>0</v>
      </c>
      <c r="J31" s="37">
        <f t="shared" si="1"/>
        <v>0</v>
      </c>
    </row>
  </sheetData>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J31"/>
  <sheetViews>
    <sheetView topLeftCell="A8"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63.5" style="37" customWidth="1"/>
    <col min="8" max="10" width="0" style="37" hidden="1" customWidth="1"/>
    <col min="11" max="16384" width="9.1640625" style="37"/>
  </cols>
  <sheetData>
    <row r="1" spans="1:9" s="32" customFormat="1" x14ac:dyDescent="0.2">
      <c r="A1" s="84" t="s">
        <v>162</v>
      </c>
      <c r="B1" s="84"/>
      <c r="C1" s="84"/>
      <c r="D1" s="84"/>
      <c r="E1" s="84"/>
      <c r="F1" s="84"/>
    </row>
    <row r="2" spans="1:9" s="32" customFormat="1" ht="36.75" customHeight="1" x14ac:dyDescent="0.2">
      <c r="A2" s="85" t="s">
        <v>175</v>
      </c>
      <c r="B2" s="85"/>
      <c r="C2" s="85"/>
      <c r="D2" s="85"/>
      <c r="E2" s="85"/>
      <c r="F2" s="85"/>
    </row>
    <row r="3" spans="1:9" s="32" customFormat="1" ht="46.5" customHeight="1" x14ac:dyDescent="0.2">
      <c r="A3" s="86" t="s">
        <v>176</v>
      </c>
      <c r="B3" s="87"/>
      <c r="C3" s="87"/>
      <c r="D3" s="87"/>
      <c r="E3" s="87"/>
      <c r="F3" s="87"/>
    </row>
    <row r="4" spans="1:9" s="33" customFormat="1" x14ac:dyDescent="0.2">
      <c r="A4" s="88" t="s">
        <v>3</v>
      </c>
      <c r="B4" s="88"/>
      <c r="C4" s="42" t="s">
        <v>232</v>
      </c>
      <c r="D4" s="42" t="s">
        <v>49</v>
      </c>
      <c r="E4" s="42" t="s">
        <v>50</v>
      </c>
      <c r="F4" s="42" t="s">
        <v>51</v>
      </c>
      <c r="G4" s="42" t="s">
        <v>69</v>
      </c>
    </row>
    <row r="5" spans="1:9" s="35" customFormat="1" ht="150" customHeight="1" x14ac:dyDescent="0.2">
      <c r="A5" s="89" t="s">
        <v>182</v>
      </c>
      <c r="B5" s="90"/>
      <c r="C5" s="1" t="s">
        <v>271</v>
      </c>
      <c r="D5" s="41" t="s">
        <v>179</v>
      </c>
      <c r="E5" s="41" t="s">
        <v>180</v>
      </c>
      <c r="F5" s="41" t="s">
        <v>181</v>
      </c>
      <c r="G5" s="30"/>
      <c r="H5" s="34">
        <f>VLOOKUP(C5,'Reference Sheet'!$A$1:$B$3,2)</f>
        <v>2</v>
      </c>
      <c r="I5" s="34"/>
    </row>
    <row r="6" spans="1:9" s="35" customFormat="1" ht="144" x14ac:dyDescent="0.2">
      <c r="A6" s="82" t="s">
        <v>183</v>
      </c>
      <c r="B6" s="83"/>
      <c r="C6" s="1" t="s">
        <v>271</v>
      </c>
      <c r="D6" s="41" t="s">
        <v>184</v>
      </c>
      <c r="E6" s="41" t="s">
        <v>185</v>
      </c>
      <c r="F6" s="41" t="s">
        <v>186</v>
      </c>
      <c r="G6" s="30"/>
      <c r="H6" s="34">
        <f>VLOOKUP(C6,'Reference Sheet'!$A$1:$B$3,2)</f>
        <v>2</v>
      </c>
      <c r="I6" s="34"/>
    </row>
    <row r="7" spans="1:9" s="35" customFormat="1" ht="160" x14ac:dyDescent="0.2">
      <c r="A7" s="77" t="s">
        <v>187</v>
      </c>
      <c r="B7" s="78"/>
      <c r="C7" s="1" t="s">
        <v>271</v>
      </c>
      <c r="D7" s="41" t="s">
        <v>188</v>
      </c>
      <c r="E7" s="41" t="s">
        <v>189</v>
      </c>
      <c r="F7" s="41" t="s">
        <v>190</v>
      </c>
      <c r="G7" s="30"/>
      <c r="H7" s="34">
        <f>VLOOKUP(C7,'Reference Sheet'!$A$1:$B$3,2)</f>
        <v>2</v>
      </c>
      <c r="I7" s="34"/>
    </row>
    <row r="8" spans="1:9" s="36" customFormat="1" ht="225" customHeight="1" x14ac:dyDescent="0.2">
      <c r="A8" s="89" t="s">
        <v>191</v>
      </c>
      <c r="B8" s="90"/>
      <c r="C8" s="1" t="s">
        <v>271</v>
      </c>
      <c r="D8" s="41" t="s">
        <v>193</v>
      </c>
      <c r="E8" s="41" t="s">
        <v>192</v>
      </c>
      <c r="F8" s="41" t="s">
        <v>194</v>
      </c>
      <c r="G8" s="31"/>
      <c r="H8" s="36">
        <f>VLOOKUP(C8,'Reference Sheet'!$A$1:$B$3,2)</f>
        <v>2</v>
      </c>
    </row>
    <row r="9" spans="1:9" s="36" customFormat="1" ht="20.25" customHeight="1" x14ac:dyDescent="0.2">
      <c r="A9" s="37"/>
      <c r="B9" s="79" t="s">
        <v>259</v>
      </c>
      <c r="C9" s="79"/>
      <c r="D9" s="79"/>
      <c r="E9" s="79"/>
    </row>
    <row r="10" spans="1:9" x14ac:dyDescent="0.2">
      <c r="A10" s="43"/>
      <c r="B10" s="74" t="s">
        <v>178</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177</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0</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J28"/>
  <sheetViews>
    <sheetView topLeftCell="A6" zoomScale="80" zoomScaleNormal="80" workbookViewId="0">
      <selection activeCell="B8" sqref="B8:E8"/>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62" style="37" customWidth="1"/>
    <col min="8" max="8" width="6" style="37" hidden="1" customWidth="1"/>
    <col min="9" max="9" width="2.33203125" style="37" hidden="1" customWidth="1"/>
    <col min="10" max="10" width="5.83203125" style="37" hidden="1" customWidth="1"/>
    <col min="11" max="16384" width="9.1640625" style="37"/>
  </cols>
  <sheetData>
    <row r="1" spans="1:9" s="32" customFormat="1" x14ac:dyDescent="0.2">
      <c r="A1" s="84" t="s">
        <v>162</v>
      </c>
      <c r="B1" s="84"/>
      <c r="C1" s="84"/>
      <c r="D1" s="84"/>
      <c r="E1" s="84"/>
      <c r="F1" s="84"/>
    </row>
    <row r="2" spans="1:9" s="32" customFormat="1" ht="36.75" customHeight="1" x14ac:dyDescent="0.2">
      <c r="A2" s="85" t="s">
        <v>163</v>
      </c>
      <c r="B2" s="85"/>
      <c r="C2" s="85"/>
      <c r="D2" s="85"/>
      <c r="E2" s="85"/>
      <c r="F2" s="85"/>
    </row>
    <row r="3" spans="1:9" s="32" customFormat="1" ht="46.5" customHeight="1" x14ac:dyDescent="0.2">
      <c r="A3" s="86" t="s">
        <v>164</v>
      </c>
      <c r="B3" s="87"/>
      <c r="C3" s="87"/>
      <c r="D3" s="87"/>
      <c r="E3" s="87"/>
      <c r="F3" s="87"/>
    </row>
    <row r="4" spans="1:9" s="33" customFormat="1" x14ac:dyDescent="0.2">
      <c r="A4" s="88" t="s">
        <v>3</v>
      </c>
      <c r="B4" s="88"/>
      <c r="C4" s="42" t="s">
        <v>232</v>
      </c>
      <c r="D4" s="42" t="s">
        <v>49</v>
      </c>
      <c r="E4" s="42" t="s">
        <v>50</v>
      </c>
      <c r="F4" s="42" t="s">
        <v>51</v>
      </c>
      <c r="G4" s="42" t="s">
        <v>69</v>
      </c>
    </row>
    <row r="5" spans="1:9" s="35" customFormat="1" ht="240" x14ac:dyDescent="0.2">
      <c r="A5" s="89" t="s">
        <v>161</v>
      </c>
      <c r="B5" s="90"/>
      <c r="C5" s="1" t="s">
        <v>271</v>
      </c>
      <c r="D5" s="41" t="s">
        <v>264</v>
      </c>
      <c r="E5" s="41" t="s">
        <v>165</v>
      </c>
      <c r="F5" s="41" t="s">
        <v>166</v>
      </c>
      <c r="G5" s="30"/>
      <c r="H5" s="34">
        <f>VLOOKUP(C5,'Reference Sheet'!$A$1:$B$3,2)</f>
        <v>2</v>
      </c>
      <c r="I5" s="34"/>
    </row>
    <row r="6" spans="1:9" s="35" customFormat="1" ht="272" x14ac:dyDescent="0.2">
      <c r="A6" s="82" t="s">
        <v>167</v>
      </c>
      <c r="B6" s="83"/>
      <c r="C6" s="1" t="s">
        <v>271</v>
      </c>
      <c r="D6" s="41" t="s">
        <v>168</v>
      </c>
      <c r="E6" s="41" t="s">
        <v>169</v>
      </c>
      <c r="F6" s="41" t="s">
        <v>170</v>
      </c>
      <c r="G6" s="30"/>
      <c r="H6" s="34">
        <f>VLOOKUP(C6,'Reference Sheet'!$A$1:$B$3,2)</f>
        <v>2</v>
      </c>
      <c r="I6" s="34"/>
    </row>
    <row r="7" spans="1:9" s="35" customFormat="1" ht="144" x14ac:dyDescent="0.2">
      <c r="A7" s="89" t="s">
        <v>174</v>
      </c>
      <c r="B7" s="90"/>
      <c r="C7" s="1" t="s">
        <v>271</v>
      </c>
      <c r="D7" s="41" t="s">
        <v>171</v>
      </c>
      <c r="E7" s="41" t="s">
        <v>172</v>
      </c>
      <c r="F7" s="41" t="s">
        <v>266</v>
      </c>
      <c r="G7" s="30"/>
      <c r="H7" s="34">
        <f>VLOOKUP(C7,'Reference Sheet'!$A$1:$B$3,2)</f>
        <v>2</v>
      </c>
      <c r="I7" s="34"/>
    </row>
    <row r="8" spans="1:9" s="36" customFormat="1" ht="20.25" customHeight="1" x14ac:dyDescent="0.2">
      <c r="A8" s="37"/>
      <c r="B8" s="79" t="s">
        <v>262</v>
      </c>
      <c r="C8" s="79"/>
      <c r="D8" s="79"/>
      <c r="E8" s="79"/>
    </row>
    <row r="9" spans="1:9" x14ac:dyDescent="0.2">
      <c r="A9" s="43"/>
      <c r="B9" s="74" t="s">
        <v>261</v>
      </c>
      <c r="C9" s="75"/>
      <c r="D9" s="75"/>
      <c r="E9" s="75"/>
      <c r="H9" s="37" t="b">
        <f>IF(OR(H5=0, H6=0, H7=0), FALSE, TRUE)</f>
        <v>1</v>
      </c>
    </row>
    <row r="10" spans="1:9" ht="57" customHeight="1" x14ac:dyDescent="0.2">
      <c r="A10" s="43"/>
      <c r="B10" s="80" t="s">
        <v>67</v>
      </c>
      <c r="C10" s="81"/>
      <c r="D10" s="81">
        <f>IFERROR(H10,"")</f>
        <v>6</v>
      </c>
      <c r="E10" s="81"/>
      <c r="H10" s="37">
        <f>SUM(H5:H7)</f>
        <v>6</v>
      </c>
    </row>
    <row r="11" spans="1:9" s="35" customFormat="1" ht="85.5" customHeight="1" x14ac:dyDescent="0.2">
      <c r="A11" s="43"/>
      <c r="B11" s="71" t="s">
        <v>68</v>
      </c>
      <c r="C11" s="72"/>
      <c r="D11" s="73" t="str">
        <f>IFERROR(VLOOKUP(H11,'Reference Sheet'!$A$18:$B$20,2,FALSE),"")</f>
        <v>2: Meets expectations</v>
      </c>
      <c r="E11" s="73"/>
      <c r="H11" s="35">
        <f>SUM(J17:J28)</f>
        <v>2</v>
      </c>
    </row>
    <row r="12" spans="1:9" x14ac:dyDescent="0.2">
      <c r="B12" s="74" t="s">
        <v>260</v>
      </c>
      <c r="C12" s="75"/>
      <c r="D12" s="75"/>
      <c r="E12" s="75"/>
    </row>
    <row r="13" spans="1:9" x14ac:dyDescent="0.2">
      <c r="B13" s="76"/>
      <c r="C13" s="76"/>
      <c r="D13" s="76"/>
      <c r="E13" s="76"/>
    </row>
    <row r="14" spans="1:9" x14ac:dyDescent="0.2">
      <c r="B14" s="76"/>
      <c r="C14" s="76"/>
      <c r="D14" s="76"/>
      <c r="E14" s="76"/>
    </row>
    <row r="15" spans="1:9" x14ac:dyDescent="0.2">
      <c r="A15" s="34"/>
      <c r="B15" s="76"/>
      <c r="C15" s="76"/>
      <c r="D15" s="76"/>
      <c r="E15" s="76"/>
    </row>
    <row r="16" spans="1:9" ht="53.25" customHeight="1" x14ac:dyDescent="0.2">
      <c r="B16" s="76"/>
      <c r="C16" s="76"/>
      <c r="D16" s="76"/>
      <c r="E16" s="76"/>
    </row>
    <row r="17" spans="1:10" s="35" customFormat="1" x14ac:dyDescent="0.2">
      <c r="A17" s="37"/>
      <c r="B17" s="37"/>
      <c r="C17" s="37"/>
      <c r="D17" s="44"/>
      <c r="E17" s="37"/>
      <c r="H17" s="39">
        <v>6</v>
      </c>
      <c r="I17" s="39">
        <v>2</v>
      </c>
      <c r="J17" s="35">
        <f t="shared" ref="J17:J22" si="0">IF(AND(H$9=TRUE,$H$10=H17),I17,0)</f>
        <v>2</v>
      </c>
    </row>
    <row r="18" spans="1:10" x14ac:dyDescent="0.2">
      <c r="H18" s="38">
        <v>5</v>
      </c>
      <c r="I18" s="38">
        <v>2</v>
      </c>
      <c r="J18" s="37">
        <f t="shared" si="0"/>
        <v>0</v>
      </c>
    </row>
    <row r="19" spans="1:10" x14ac:dyDescent="0.2">
      <c r="H19" s="38">
        <v>4</v>
      </c>
      <c r="I19" s="38">
        <v>1</v>
      </c>
      <c r="J19" s="37">
        <f t="shared" si="0"/>
        <v>0</v>
      </c>
    </row>
    <row r="20" spans="1:10" x14ac:dyDescent="0.2">
      <c r="H20" s="38">
        <v>3</v>
      </c>
      <c r="I20" s="38">
        <v>1</v>
      </c>
      <c r="J20" s="37">
        <f t="shared" si="0"/>
        <v>0</v>
      </c>
    </row>
    <row r="21" spans="1:10" x14ac:dyDescent="0.2">
      <c r="H21" s="38">
        <v>2</v>
      </c>
      <c r="I21" s="38">
        <v>0</v>
      </c>
      <c r="J21" s="37">
        <f t="shared" si="0"/>
        <v>0</v>
      </c>
    </row>
    <row r="22" spans="1:10" x14ac:dyDescent="0.2">
      <c r="H22" s="38">
        <v>1</v>
      </c>
      <c r="I22" s="38">
        <v>0</v>
      </c>
      <c r="J22" s="37">
        <f t="shared" si="0"/>
        <v>0</v>
      </c>
    </row>
    <row r="24" spans="1:10" x14ac:dyDescent="0.2">
      <c r="H24" s="40"/>
      <c r="I24" s="40"/>
      <c r="J24" s="40"/>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sheetData>
  <sheetProtection sheet="1" objects="1" scenario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J31"/>
  <sheetViews>
    <sheetView topLeftCell="A7"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55" style="37" customWidth="1"/>
    <col min="8" max="9" width="0" style="37" hidden="1" customWidth="1"/>
    <col min="10" max="10" width="33.5" style="37" hidden="1" customWidth="1"/>
    <col min="11" max="16384" width="9.1640625" style="37"/>
  </cols>
  <sheetData>
    <row r="1" spans="1:9" s="32" customFormat="1" x14ac:dyDescent="0.2">
      <c r="A1" s="84" t="s">
        <v>109</v>
      </c>
      <c r="B1" s="84"/>
      <c r="C1" s="84"/>
      <c r="D1" s="84"/>
      <c r="E1" s="84"/>
      <c r="F1" s="84"/>
    </row>
    <row r="2" spans="1:9" s="32" customFormat="1" ht="36.75" customHeight="1" x14ac:dyDescent="0.2">
      <c r="A2" s="85" t="s">
        <v>142</v>
      </c>
      <c r="B2" s="85"/>
      <c r="C2" s="85"/>
      <c r="D2" s="85"/>
      <c r="E2" s="85"/>
      <c r="F2" s="85"/>
    </row>
    <row r="3" spans="1:9" s="32" customFormat="1" ht="46.5" customHeight="1" x14ac:dyDescent="0.2">
      <c r="A3" s="86" t="s">
        <v>145</v>
      </c>
      <c r="B3" s="87"/>
      <c r="C3" s="87"/>
      <c r="D3" s="87"/>
      <c r="E3" s="87"/>
      <c r="F3" s="87"/>
    </row>
    <row r="4" spans="1:9" s="33" customFormat="1" x14ac:dyDescent="0.2">
      <c r="A4" s="88" t="s">
        <v>3</v>
      </c>
      <c r="B4" s="88"/>
      <c r="C4" s="42" t="s">
        <v>232</v>
      </c>
      <c r="D4" s="42" t="s">
        <v>49</v>
      </c>
      <c r="E4" s="42" t="s">
        <v>50</v>
      </c>
      <c r="F4" s="42" t="s">
        <v>51</v>
      </c>
      <c r="G4" s="42" t="s">
        <v>69</v>
      </c>
    </row>
    <row r="5" spans="1:9" s="35" customFormat="1" ht="176" x14ac:dyDescent="0.2">
      <c r="A5" s="89" t="s">
        <v>151</v>
      </c>
      <c r="B5" s="90"/>
      <c r="C5" s="1" t="s">
        <v>271</v>
      </c>
      <c r="D5" s="41" t="s">
        <v>147</v>
      </c>
      <c r="E5" s="41" t="s">
        <v>146</v>
      </c>
      <c r="F5" s="41" t="s">
        <v>267</v>
      </c>
      <c r="G5" s="30"/>
      <c r="H5" s="34">
        <f>VLOOKUP(C5,'Reference Sheet'!$A$1:$B$3,2)</f>
        <v>2</v>
      </c>
      <c r="I5" s="34"/>
    </row>
    <row r="6" spans="1:9" s="35" customFormat="1" ht="165" customHeight="1" x14ac:dyDescent="0.2">
      <c r="A6" s="82" t="s">
        <v>152</v>
      </c>
      <c r="B6" s="83"/>
      <c r="C6" s="1" t="s">
        <v>271</v>
      </c>
      <c r="D6" s="41" t="s">
        <v>148</v>
      </c>
      <c r="E6" s="41" t="s">
        <v>149</v>
      </c>
      <c r="F6" s="41" t="s">
        <v>150</v>
      </c>
      <c r="G6" s="30"/>
      <c r="H6" s="34">
        <f>VLOOKUP(C6,'Reference Sheet'!$A$1:$B$3,2)</f>
        <v>2</v>
      </c>
      <c r="I6" s="34"/>
    </row>
    <row r="7" spans="1:9" s="35" customFormat="1" ht="135" customHeight="1" x14ac:dyDescent="0.2">
      <c r="A7" s="77" t="s">
        <v>153</v>
      </c>
      <c r="B7" s="78"/>
      <c r="C7" s="1" t="s">
        <v>271</v>
      </c>
      <c r="D7" s="41" t="s">
        <v>155</v>
      </c>
      <c r="E7" s="41" t="s">
        <v>156</v>
      </c>
      <c r="F7" s="41" t="s">
        <v>157</v>
      </c>
      <c r="G7" s="30"/>
      <c r="H7" s="34">
        <f>VLOOKUP(C7,'Reference Sheet'!$A$1:$B$3,2)</f>
        <v>2</v>
      </c>
      <c r="I7" s="34"/>
    </row>
    <row r="8" spans="1:9" s="36" customFormat="1" ht="187.5" customHeight="1" x14ac:dyDescent="0.2">
      <c r="A8" s="89" t="s">
        <v>154</v>
      </c>
      <c r="B8" s="90"/>
      <c r="C8" s="1" t="s">
        <v>271</v>
      </c>
      <c r="D8" s="41" t="s">
        <v>160</v>
      </c>
      <c r="E8" s="41" t="s">
        <v>159</v>
      </c>
      <c r="F8" s="41" t="s">
        <v>158</v>
      </c>
      <c r="G8" s="31"/>
      <c r="H8" s="36">
        <f>VLOOKUP(C8,'Reference Sheet'!$A$1:$B$3,2)</f>
        <v>2</v>
      </c>
    </row>
    <row r="9" spans="1:9" s="36" customFormat="1" ht="20.25" customHeight="1" x14ac:dyDescent="0.2">
      <c r="A9" s="37"/>
      <c r="B9" s="79" t="s">
        <v>104</v>
      </c>
      <c r="C9" s="79"/>
      <c r="D9" s="79"/>
      <c r="E9" s="79"/>
    </row>
    <row r="10" spans="1:9" x14ac:dyDescent="0.2">
      <c r="A10" s="43"/>
      <c r="B10" s="74" t="s">
        <v>144</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143</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J31"/>
  <sheetViews>
    <sheetView topLeftCell="A8" zoomScale="80" zoomScaleNormal="80" workbookViewId="0">
      <selection activeCell="B14" sqref="B14:E17"/>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69.6640625" style="37" customWidth="1"/>
    <col min="8" max="10" width="0" style="37" hidden="1" customWidth="1"/>
    <col min="11" max="16384" width="9.1640625" style="37"/>
  </cols>
  <sheetData>
    <row r="1" spans="1:9" s="32" customFormat="1" x14ac:dyDescent="0.2">
      <c r="A1" s="84" t="s">
        <v>109</v>
      </c>
      <c r="B1" s="84"/>
      <c r="C1" s="84"/>
      <c r="D1" s="84"/>
      <c r="E1" s="84"/>
      <c r="F1" s="84"/>
    </row>
    <row r="2" spans="1:9" s="32" customFormat="1" ht="36.75" customHeight="1" x14ac:dyDescent="0.2">
      <c r="A2" s="85" t="s">
        <v>127</v>
      </c>
      <c r="B2" s="85"/>
      <c r="C2" s="85"/>
      <c r="D2" s="85"/>
      <c r="E2" s="85"/>
      <c r="F2" s="85"/>
    </row>
    <row r="3" spans="1:9" s="32" customFormat="1" ht="46.5" customHeight="1" x14ac:dyDescent="0.2">
      <c r="A3" s="86" t="s">
        <v>128</v>
      </c>
      <c r="B3" s="87"/>
      <c r="C3" s="87"/>
      <c r="D3" s="87"/>
      <c r="E3" s="87"/>
      <c r="F3" s="87"/>
    </row>
    <row r="4" spans="1:9" s="33" customFormat="1" x14ac:dyDescent="0.2">
      <c r="A4" s="88" t="s">
        <v>3</v>
      </c>
      <c r="B4" s="88"/>
      <c r="C4" s="42" t="s">
        <v>232</v>
      </c>
      <c r="D4" s="42" t="s">
        <v>49</v>
      </c>
      <c r="E4" s="42" t="s">
        <v>50</v>
      </c>
      <c r="F4" s="42" t="s">
        <v>51</v>
      </c>
      <c r="G4" s="42" t="s">
        <v>69</v>
      </c>
    </row>
    <row r="5" spans="1:9" s="35" customFormat="1" ht="192" x14ac:dyDescent="0.2">
      <c r="A5" s="89" t="s">
        <v>129</v>
      </c>
      <c r="B5" s="90"/>
      <c r="C5" s="1" t="s">
        <v>271</v>
      </c>
      <c r="D5" s="41" t="s">
        <v>245</v>
      </c>
      <c r="E5" s="41" t="s">
        <v>246</v>
      </c>
      <c r="F5" s="41" t="s">
        <v>268</v>
      </c>
      <c r="G5" s="30"/>
      <c r="H5" s="34">
        <f>VLOOKUP(C5,'Reference Sheet'!$A$1:$B$3,2)</f>
        <v>2</v>
      </c>
      <c r="I5" s="34"/>
    </row>
    <row r="6" spans="1:9" s="35" customFormat="1" ht="165" customHeight="1" x14ac:dyDescent="0.2">
      <c r="A6" s="82" t="s">
        <v>130</v>
      </c>
      <c r="B6" s="83"/>
      <c r="C6" s="1" t="s">
        <v>271</v>
      </c>
      <c r="D6" s="41" t="s">
        <v>131</v>
      </c>
      <c r="E6" s="41" t="s">
        <v>132</v>
      </c>
      <c r="F6" s="41" t="s">
        <v>133</v>
      </c>
      <c r="G6" s="30"/>
      <c r="H6" s="34">
        <f>VLOOKUP(C6,'Reference Sheet'!$A$1:$B$3,2)</f>
        <v>2</v>
      </c>
      <c r="I6" s="34"/>
    </row>
    <row r="7" spans="1:9" s="35" customFormat="1" ht="160" x14ac:dyDescent="0.2">
      <c r="A7" s="77" t="s">
        <v>134</v>
      </c>
      <c r="B7" s="78"/>
      <c r="C7" s="1" t="s">
        <v>271</v>
      </c>
      <c r="D7" s="41" t="s">
        <v>136</v>
      </c>
      <c r="E7" s="41" t="s">
        <v>135</v>
      </c>
      <c r="F7" s="41" t="s">
        <v>137</v>
      </c>
      <c r="G7" s="30"/>
      <c r="H7" s="34">
        <f>VLOOKUP(C7,'Reference Sheet'!$A$1:$B$3,2)</f>
        <v>2</v>
      </c>
      <c r="I7" s="34"/>
    </row>
    <row r="8" spans="1:9" s="36" customFormat="1" ht="225" customHeight="1" x14ac:dyDescent="0.2">
      <c r="A8" s="89" t="s">
        <v>138</v>
      </c>
      <c r="B8" s="90"/>
      <c r="C8" s="1" t="s">
        <v>271</v>
      </c>
      <c r="D8" s="41" t="s">
        <v>139</v>
      </c>
      <c r="E8" s="41" t="s">
        <v>140</v>
      </c>
      <c r="F8" s="41" t="s">
        <v>141</v>
      </c>
      <c r="G8" s="31"/>
      <c r="H8" s="36">
        <f>VLOOKUP(C8,'Reference Sheet'!$A$1:$B$3,2)</f>
        <v>2</v>
      </c>
    </row>
    <row r="9" spans="1:9" s="36" customFormat="1" ht="20.25" customHeight="1" x14ac:dyDescent="0.2">
      <c r="A9" s="37"/>
      <c r="B9" s="79" t="s">
        <v>104</v>
      </c>
      <c r="C9" s="79"/>
      <c r="D9" s="79"/>
      <c r="E9" s="79"/>
    </row>
    <row r="10" spans="1:9" x14ac:dyDescent="0.2">
      <c r="A10" s="43"/>
      <c r="B10" s="74" t="s">
        <v>126</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125</v>
      </c>
      <c r="C13" s="75"/>
      <c r="D13" s="75"/>
      <c r="E13" s="75"/>
    </row>
    <row r="14" spans="1:9" x14ac:dyDescent="0.2">
      <c r="B14" s="76" t="s">
        <v>273</v>
      </c>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J31"/>
  <sheetViews>
    <sheetView topLeftCell="A7" zoomScale="80" zoomScaleNormal="80" workbookViewId="0">
      <selection activeCell="B9" sqref="B9:E9"/>
    </sheetView>
  </sheetViews>
  <sheetFormatPr baseColWidth="10" defaultColWidth="9.1640625" defaultRowHeight="15" x14ac:dyDescent="0.2"/>
  <cols>
    <col min="1" max="1" width="21.33203125" style="37" customWidth="1"/>
    <col min="2" max="2" width="18.5" style="37" customWidth="1"/>
    <col min="3" max="3" width="31.33203125" style="37" bestFit="1" customWidth="1"/>
    <col min="4" max="4" width="48.83203125" style="44" customWidth="1"/>
    <col min="5" max="5" width="43.1640625" style="37" bestFit="1" customWidth="1"/>
    <col min="6" max="6" width="42.33203125" style="37" bestFit="1" customWidth="1"/>
    <col min="7" max="7" width="62.33203125" style="37" customWidth="1"/>
    <col min="8" max="10" width="0" style="37" hidden="1" customWidth="1"/>
    <col min="11" max="16384" width="9.1640625" style="37"/>
  </cols>
  <sheetData>
    <row r="1" spans="1:9" s="32" customFormat="1" x14ac:dyDescent="0.2">
      <c r="A1" s="84" t="s">
        <v>109</v>
      </c>
      <c r="B1" s="84"/>
      <c r="C1" s="84"/>
      <c r="D1" s="84"/>
      <c r="E1" s="84"/>
      <c r="F1" s="84"/>
    </row>
    <row r="2" spans="1:9" s="32" customFormat="1" ht="36.75" customHeight="1" x14ac:dyDescent="0.2">
      <c r="A2" s="85" t="s">
        <v>110</v>
      </c>
      <c r="B2" s="85"/>
      <c r="C2" s="85"/>
      <c r="D2" s="85"/>
      <c r="E2" s="85"/>
      <c r="F2" s="85"/>
    </row>
    <row r="3" spans="1:9" s="32" customFormat="1" ht="46.5" customHeight="1" x14ac:dyDescent="0.2">
      <c r="A3" s="86" t="s">
        <v>43</v>
      </c>
      <c r="B3" s="87"/>
      <c r="C3" s="87"/>
      <c r="D3" s="87"/>
      <c r="E3" s="87"/>
      <c r="F3" s="87"/>
    </row>
    <row r="4" spans="1:9" s="33" customFormat="1" x14ac:dyDescent="0.2">
      <c r="A4" s="88" t="s">
        <v>3</v>
      </c>
      <c r="B4" s="88"/>
      <c r="C4" s="42" t="s">
        <v>232</v>
      </c>
      <c r="D4" s="42" t="s">
        <v>49</v>
      </c>
      <c r="E4" s="42" t="s">
        <v>50</v>
      </c>
      <c r="F4" s="42" t="s">
        <v>51</v>
      </c>
      <c r="G4" s="42" t="s">
        <v>69</v>
      </c>
    </row>
    <row r="5" spans="1:9" s="35" customFormat="1" ht="150" customHeight="1" x14ac:dyDescent="0.2">
      <c r="A5" s="89" t="s">
        <v>107</v>
      </c>
      <c r="B5" s="90"/>
      <c r="C5" s="1" t="s">
        <v>271</v>
      </c>
      <c r="D5" s="41" t="s">
        <v>108</v>
      </c>
      <c r="E5" s="41" t="s">
        <v>115</v>
      </c>
      <c r="F5" s="41" t="s">
        <v>116</v>
      </c>
      <c r="G5" s="30"/>
      <c r="H5" s="34">
        <f>VLOOKUP(C5,'Reference Sheet'!$A$1:$B$3,2)</f>
        <v>2</v>
      </c>
      <c r="I5" s="34"/>
    </row>
    <row r="6" spans="1:9" s="35" customFormat="1" ht="165" customHeight="1" x14ac:dyDescent="0.2">
      <c r="A6" s="82" t="s">
        <v>111</v>
      </c>
      <c r="B6" s="83"/>
      <c r="C6" s="1" t="s">
        <v>271</v>
      </c>
      <c r="D6" s="45" t="s">
        <v>112</v>
      </c>
      <c r="E6" s="41" t="s">
        <v>113</v>
      </c>
      <c r="F6" s="41" t="s">
        <v>114</v>
      </c>
      <c r="G6" s="30"/>
      <c r="H6" s="34">
        <f>VLOOKUP(C6,'Reference Sheet'!$A$1:$B$3,2)</f>
        <v>2</v>
      </c>
      <c r="I6" s="34"/>
    </row>
    <row r="7" spans="1:9" s="35" customFormat="1" ht="135" customHeight="1" x14ac:dyDescent="0.2">
      <c r="A7" s="77" t="s">
        <v>117</v>
      </c>
      <c r="B7" s="78"/>
      <c r="C7" s="1" t="s">
        <v>271</v>
      </c>
      <c r="D7" s="41" t="s">
        <v>119</v>
      </c>
      <c r="E7" s="41" t="s">
        <v>120</v>
      </c>
      <c r="F7" s="41" t="s">
        <v>121</v>
      </c>
      <c r="G7" s="30"/>
      <c r="H7" s="34">
        <f>VLOOKUP(C7,'Reference Sheet'!$A$1:$B$3,2)</f>
        <v>2</v>
      </c>
      <c r="I7" s="34"/>
    </row>
    <row r="8" spans="1:9" s="36" customFormat="1" ht="225" customHeight="1" x14ac:dyDescent="0.2">
      <c r="A8" s="89" t="s">
        <v>118</v>
      </c>
      <c r="B8" s="90"/>
      <c r="C8" s="1" t="s">
        <v>271</v>
      </c>
      <c r="D8" s="41" t="s">
        <v>122</v>
      </c>
      <c r="E8" s="41" t="s">
        <v>123</v>
      </c>
      <c r="F8" s="41" t="s">
        <v>124</v>
      </c>
      <c r="G8" s="31"/>
      <c r="H8" s="36">
        <f>VLOOKUP(C8,'Reference Sheet'!$A$1:$B$3,2)</f>
        <v>2</v>
      </c>
    </row>
    <row r="9" spans="1:9" s="36" customFormat="1" ht="20.25" customHeight="1" x14ac:dyDescent="0.2">
      <c r="A9" s="37"/>
      <c r="B9" s="79" t="s">
        <v>104</v>
      </c>
      <c r="C9" s="79"/>
      <c r="D9" s="79"/>
      <c r="E9" s="79"/>
    </row>
    <row r="10" spans="1:9" x14ac:dyDescent="0.2">
      <c r="A10" s="43"/>
      <c r="B10" s="74" t="s">
        <v>41</v>
      </c>
      <c r="C10" s="75"/>
      <c r="D10" s="75"/>
      <c r="E10" s="75"/>
      <c r="H10" s="37" t="b">
        <v>1</v>
      </c>
    </row>
    <row r="11" spans="1:9" ht="57" customHeight="1" x14ac:dyDescent="0.2">
      <c r="A11" s="43"/>
      <c r="B11" s="80" t="s">
        <v>67</v>
      </c>
      <c r="C11" s="81"/>
      <c r="D11" s="81">
        <f>IFERROR(H11,"")</f>
        <v>8</v>
      </c>
      <c r="E11" s="81"/>
      <c r="H11" s="37">
        <f>SUM(H5:H8)</f>
        <v>8</v>
      </c>
    </row>
    <row r="12" spans="1:9" s="35" customFormat="1" ht="85.5" customHeight="1" x14ac:dyDescent="0.2">
      <c r="A12" s="43"/>
      <c r="B12" s="71" t="s">
        <v>68</v>
      </c>
      <c r="C12" s="72"/>
      <c r="D12" s="73" t="str">
        <f>IFERROR(VLOOKUP(H12,'Reference Sheet'!$A$18:$B$20,2,FALSE),"")</f>
        <v>2: Meets expectations</v>
      </c>
      <c r="E12" s="73"/>
      <c r="H12" s="35">
        <f>SUM(J17:J31)</f>
        <v>2</v>
      </c>
    </row>
    <row r="13" spans="1:9" x14ac:dyDescent="0.2">
      <c r="B13" s="74" t="s">
        <v>42</v>
      </c>
      <c r="C13" s="75"/>
      <c r="D13" s="75"/>
      <c r="E13" s="75"/>
    </row>
    <row r="14" spans="1:9" x14ac:dyDescent="0.2">
      <c r="B14" s="76"/>
      <c r="C14" s="76"/>
      <c r="D14" s="76"/>
      <c r="E14" s="76"/>
    </row>
    <row r="15" spans="1:9" x14ac:dyDescent="0.2">
      <c r="B15" s="76"/>
      <c r="C15" s="76"/>
      <c r="D15" s="76"/>
      <c r="E15" s="76"/>
    </row>
    <row r="16" spans="1:9" x14ac:dyDescent="0.2">
      <c r="A16" s="34"/>
      <c r="B16" s="76"/>
      <c r="C16" s="76"/>
      <c r="D16" s="76"/>
      <c r="E16" s="76"/>
    </row>
    <row r="17" spans="1:10" x14ac:dyDescent="0.2">
      <c r="B17" s="76"/>
      <c r="C17" s="76"/>
      <c r="D17" s="76"/>
      <c r="E17" s="76"/>
      <c r="H17" s="38">
        <v>8</v>
      </c>
      <c r="I17" s="38">
        <v>2</v>
      </c>
      <c r="J17" s="37">
        <f t="shared" ref="J17:J24" si="0">IF(AND(H$10=TRUE,$H$11=H17),I17,0)</f>
        <v>2</v>
      </c>
    </row>
    <row r="18" spans="1:10" s="35" customFormat="1" x14ac:dyDescent="0.2">
      <c r="A18" s="37"/>
      <c r="B18" s="37"/>
      <c r="C18" s="37"/>
      <c r="D18" s="44"/>
      <c r="E18" s="37"/>
      <c r="H18" s="39">
        <v>7</v>
      </c>
      <c r="I18" s="39">
        <v>2</v>
      </c>
      <c r="J18" s="35">
        <f t="shared" si="0"/>
        <v>0</v>
      </c>
    </row>
    <row r="19" spans="1:10" x14ac:dyDescent="0.2">
      <c r="H19" s="38">
        <v>6</v>
      </c>
      <c r="I19" s="38">
        <v>1</v>
      </c>
      <c r="J19" s="37">
        <f t="shared" si="0"/>
        <v>0</v>
      </c>
    </row>
    <row r="20" spans="1:10" x14ac:dyDescent="0.2">
      <c r="H20" s="38">
        <v>5</v>
      </c>
      <c r="I20" s="38">
        <v>1</v>
      </c>
      <c r="J20" s="37">
        <f t="shared" si="0"/>
        <v>0</v>
      </c>
    </row>
    <row r="21" spans="1:10" x14ac:dyDescent="0.2">
      <c r="H21" s="38">
        <v>4</v>
      </c>
      <c r="I21" s="38">
        <v>1</v>
      </c>
      <c r="J21" s="37">
        <f t="shared" si="0"/>
        <v>0</v>
      </c>
    </row>
    <row r="22" spans="1:10" x14ac:dyDescent="0.2">
      <c r="H22" s="38">
        <v>3</v>
      </c>
      <c r="I22" s="38">
        <v>0</v>
      </c>
      <c r="J22" s="37">
        <f t="shared" si="0"/>
        <v>0</v>
      </c>
    </row>
    <row r="23" spans="1:10" x14ac:dyDescent="0.2">
      <c r="H23" s="38">
        <v>2</v>
      </c>
      <c r="I23" s="38">
        <v>0</v>
      </c>
      <c r="J23" s="37">
        <f t="shared" si="0"/>
        <v>0</v>
      </c>
    </row>
    <row r="24" spans="1:10" x14ac:dyDescent="0.2">
      <c r="H24" s="38">
        <v>1</v>
      </c>
      <c r="I24" s="38">
        <v>0</v>
      </c>
      <c r="J24" s="37">
        <f t="shared" si="0"/>
        <v>0</v>
      </c>
    </row>
    <row r="25" spans="1:10" x14ac:dyDescent="0.2">
      <c r="H25" s="40"/>
      <c r="I25" s="40"/>
      <c r="J25" s="40"/>
    </row>
    <row r="26" spans="1:10" x14ac:dyDescent="0.2">
      <c r="H26" s="40"/>
      <c r="I26" s="40"/>
      <c r="J26" s="40"/>
    </row>
    <row r="27" spans="1:10" x14ac:dyDescent="0.2">
      <c r="H27" s="40"/>
      <c r="I27" s="40"/>
      <c r="J27" s="40"/>
    </row>
    <row r="28" spans="1:10" x14ac:dyDescent="0.2">
      <c r="H28" s="40"/>
      <c r="I28" s="40"/>
      <c r="J28" s="40"/>
    </row>
    <row r="29" spans="1:10" x14ac:dyDescent="0.2">
      <c r="H29" s="40"/>
      <c r="I29" s="40"/>
      <c r="J29" s="40"/>
    </row>
    <row r="30" spans="1:10" x14ac:dyDescent="0.2">
      <c r="H30" s="40"/>
      <c r="I30" s="40"/>
      <c r="J30" s="40"/>
    </row>
    <row r="31" spans="1:10" x14ac:dyDescent="0.2">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2022-10-06T23:34:59+00:00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B9453D09-63B4-4FD3-B44E-EE755B1AA229}"/>
</file>

<file path=customXml/itemProps2.xml><?xml version="1.0" encoding="utf-8"?>
<ds:datastoreItem xmlns:ds="http://schemas.openxmlformats.org/officeDocument/2006/customXml" ds:itemID="{1922C226-B6A5-4960-A2DB-4286176817EC}"/>
</file>

<file path=customXml/itemProps3.xml><?xml version="1.0" encoding="utf-8"?>
<ds:datastoreItem xmlns:ds="http://schemas.openxmlformats.org/officeDocument/2006/customXml" ds:itemID="{3005E943-2D84-493C-AC84-3E3E0B2A52D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Microsoft Office User</cp:lastModifiedBy>
  <dcterms:created xsi:type="dcterms:W3CDTF">2020-07-14T16:36:14Z</dcterms:created>
  <dcterms:modified xsi:type="dcterms:W3CDTF">2022-07-29T16:53:37Z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