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J:\A-7 Standards &amp; Instructional Support\Instructional Materials\Adoptions\2022 Adoption\Scores (2022)\2022 Score Notification\McGraw Hill Education (014)\"/>
    </mc:Choice>
  </mc:AlternateContent>
  <bookViews>
    <workbookView xWindow="0" yWindow="0" windowWidth="28800" windowHeight="11610"/>
  </bookViews>
  <sheets>
    <sheet name="Summary" sheetId="26" r:id="rId1"/>
    <sheet name="1.1 Alignment" sheetId="50" r:id="rId2"/>
    <sheet name="1.2 Rigor &amp; Communication" sheetId="49" r:id="rId3"/>
    <sheet name="1.3 Cognitive Challenge" sheetId="54" r:id="rId4"/>
    <sheet name="2.1 Engagement &amp; Motivation" sheetId="55" r:id="rId5"/>
    <sheet name="2.2 Culturally Responsive" sheetId="56" r:id="rId6"/>
    <sheet name="3.1 Supports for Teachers" sheetId="57" r:id="rId7"/>
    <sheet name="3.2 Supports for Students" sheetId="59" r:id="rId8"/>
    <sheet name="3.3 Digital Design Elements" sheetId="60" r:id="rId9"/>
    <sheet name="4.1 Formative Assessment" sheetId="61" r:id="rId10"/>
    <sheet name="4.2 Performance Assessments" sheetId="62" r:id="rId11"/>
    <sheet name="4.3 Integrated Assessment" sheetId="63" r:id="rId12"/>
    <sheet name="Reference Sheet" sheetId="25" state="hidden" r:id="rId13"/>
    <sheet name="Sheet2" sheetId="2" state="hidden"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12" i="26" l="1"/>
  <c r="E11" i="26"/>
  <c r="H8" i="63" l="1"/>
  <c r="H7" i="63"/>
  <c r="H6" i="63"/>
  <c r="H5" i="63"/>
  <c r="H8" i="62"/>
  <c r="H7" i="62"/>
  <c r="H6" i="62"/>
  <c r="H5" i="62"/>
  <c r="H8" i="61"/>
  <c r="H7" i="61"/>
  <c r="H6" i="61"/>
  <c r="H5" i="61"/>
  <c r="H8" i="60"/>
  <c r="H7" i="60"/>
  <c r="H6" i="60"/>
  <c r="H5" i="60"/>
  <c r="H8" i="59"/>
  <c r="H7" i="59"/>
  <c r="H6" i="59"/>
  <c r="H5" i="59"/>
  <c r="H8" i="57"/>
  <c r="H7" i="57"/>
  <c r="H6" i="57"/>
  <c r="H5" i="57"/>
  <c r="H7" i="56"/>
  <c r="H6" i="56"/>
  <c r="H5" i="56"/>
  <c r="H11" i="61" l="1"/>
  <c r="J24" i="61" s="1"/>
  <c r="H11" i="62"/>
  <c r="J23" i="62" s="1"/>
  <c r="H11" i="59"/>
  <c r="J21" i="59" s="1"/>
  <c r="H11" i="60"/>
  <c r="J24" i="60" s="1"/>
  <c r="H11" i="63"/>
  <c r="J22" i="63" s="1"/>
  <c r="J24" i="62"/>
  <c r="J19" i="62"/>
  <c r="J18" i="62"/>
  <c r="J17" i="62"/>
  <c r="J19" i="61"/>
  <c r="J22" i="61"/>
  <c r="D11" i="61"/>
  <c r="J20" i="61"/>
  <c r="H11" i="57"/>
  <c r="J24" i="57" s="1"/>
  <c r="H10" i="56"/>
  <c r="D10" i="56" s="1"/>
  <c r="H8" i="55"/>
  <c r="H7" i="55"/>
  <c r="H6" i="55"/>
  <c r="H5" i="55"/>
  <c r="H8" i="54"/>
  <c r="H7" i="54"/>
  <c r="H6" i="54"/>
  <c r="H5" i="54"/>
  <c r="J17" i="59" l="1"/>
  <c r="J23" i="59"/>
  <c r="D11" i="59"/>
  <c r="J24" i="59"/>
  <c r="J20" i="59"/>
  <c r="J19" i="59"/>
  <c r="J22" i="59"/>
  <c r="J18" i="59"/>
  <c r="H12" i="59" s="1"/>
  <c r="D12" i="59" s="1"/>
  <c r="C23" i="26" s="1"/>
  <c r="E23" i="26" s="1"/>
  <c r="J23" i="61"/>
  <c r="J21" i="61"/>
  <c r="J17" i="61"/>
  <c r="H12" i="61" s="1"/>
  <c r="D12" i="61" s="1"/>
  <c r="C27" i="26" s="1"/>
  <c r="E27" i="26" s="1"/>
  <c r="J18" i="61"/>
  <c r="D11" i="62"/>
  <c r="J20" i="62"/>
  <c r="H12" i="62" s="1"/>
  <c r="D12" i="62" s="1"/>
  <c r="C28" i="26" s="1"/>
  <c r="E28" i="26" s="1"/>
  <c r="J21" i="62"/>
  <c r="J22" i="62"/>
  <c r="J20" i="60"/>
  <c r="J21" i="60"/>
  <c r="D11" i="60"/>
  <c r="J22" i="60"/>
  <c r="J23" i="60"/>
  <c r="J17" i="60"/>
  <c r="J19" i="60"/>
  <c r="J18" i="60"/>
  <c r="J24" i="63"/>
  <c r="J23" i="63"/>
  <c r="J17" i="63"/>
  <c r="J18" i="63"/>
  <c r="J21" i="63"/>
  <c r="J19" i="63"/>
  <c r="J20" i="63"/>
  <c r="D11" i="63"/>
  <c r="J18" i="57"/>
  <c r="J19" i="57"/>
  <c r="J20" i="57"/>
  <c r="D11" i="57"/>
  <c r="J21" i="57"/>
  <c r="J22" i="57"/>
  <c r="J23" i="57"/>
  <c r="J17" i="57"/>
  <c r="J19" i="56"/>
  <c r="J17" i="56"/>
  <c r="J22" i="56"/>
  <c r="J21" i="56"/>
  <c r="J20" i="56"/>
  <c r="J18" i="56"/>
  <c r="H11" i="55"/>
  <c r="D11" i="55" s="1"/>
  <c r="H11" i="54"/>
  <c r="D11" i="54" s="1"/>
  <c r="H10" i="54"/>
  <c r="H8" i="49"/>
  <c r="H7" i="49"/>
  <c r="H6" i="49"/>
  <c r="F30" i="26" l="1"/>
  <c r="H12" i="60"/>
  <c r="D12" i="60" s="1"/>
  <c r="C24" i="26" s="1"/>
  <c r="E24" i="26" s="1"/>
  <c r="H12" i="63"/>
  <c r="D12" i="63" s="1"/>
  <c r="C29" i="26" s="1"/>
  <c r="H12" i="57"/>
  <c r="D12" i="57" s="1"/>
  <c r="C22" i="26" s="1"/>
  <c r="H11" i="56"/>
  <c r="D11" i="56" s="1"/>
  <c r="C19" i="26" s="1"/>
  <c r="E19" i="26" s="1"/>
  <c r="J19" i="55"/>
  <c r="J17" i="55"/>
  <c r="J24" i="55"/>
  <c r="J18" i="55"/>
  <c r="J23" i="55"/>
  <c r="J22" i="55"/>
  <c r="J21" i="55"/>
  <c r="J20" i="55"/>
  <c r="J31" i="54"/>
  <c r="J22" i="54"/>
  <c r="J30" i="54"/>
  <c r="J21" i="54"/>
  <c r="J19" i="54"/>
  <c r="J29" i="54"/>
  <c r="J20" i="54"/>
  <c r="J28" i="54"/>
  <c r="J27" i="54"/>
  <c r="J18" i="54"/>
  <c r="J17" i="54"/>
  <c r="J24" i="54"/>
  <c r="J23" i="54"/>
  <c r="J26" i="54"/>
  <c r="H5" i="49"/>
  <c r="H7" i="50"/>
  <c r="H6" i="50"/>
  <c r="H5" i="50"/>
  <c r="E22" i="26" l="1"/>
  <c r="F25" i="26"/>
  <c r="H12" i="55"/>
  <c r="D12" i="55" s="1"/>
  <c r="C18" i="26" s="1"/>
  <c r="H12" i="54"/>
  <c r="D12" i="54" s="1"/>
  <c r="C15" i="26" s="1"/>
  <c r="E15" i="26" s="1"/>
  <c r="H10" i="49"/>
  <c r="H11" i="49"/>
  <c r="D11" i="49" s="1"/>
  <c r="H9" i="50"/>
  <c r="H10" i="50"/>
  <c r="D10" i="50" s="1"/>
  <c r="F20" i="26" l="1"/>
  <c r="E18" i="26"/>
  <c r="J31" i="49"/>
  <c r="J22" i="49"/>
  <c r="J30" i="49"/>
  <c r="J21" i="49"/>
  <c r="J29" i="49"/>
  <c r="J20" i="49"/>
  <c r="J28" i="49"/>
  <c r="J27" i="49"/>
  <c r="J26" i="49"/>
  <c r="J24" i="49"/>
  <c r="J23" i="49"/>
  <c r="J17" i="49"/>
  <c r="J18" i="49"/>
  <c r="J19" i="49"/>
  <c r="J26" i="50"/>
  <c r="J25" i="50"/>
  <c r="J24" i="50"/>
  <c r="J21" i="50"/>
  <c r="J22" i="50"/>
  <c r="J28" i="50"/>
  <c r="J19" i="50"/>
  <c r="J27" i="50"/>
  <c r="J18" i="50"/>
  <c r="J20" i="50"/>
  <c r="J17" i="50"/>
  <c r="H12" i="49" l="1"/>
  <c r="D12" i="49" s="1"/>
  <c r="C14" i="26" s="1"/>
  <c r="H11" i="50"/>
  <c r="D11" i="50" s="1"/>
  <c r="C13" i="26" s="1"/>
  <c r="E13" i="26" s="1"/>
  <c r="E14" i="26" l="1"/>
  <c r="E31" i="26" s="1"/>
  <c r="F16" i="26"/>
  <c r="F31" i="26" s="1"/>
  <c r="C31" i="26" l="1"/>
</calcChain>
</file>

<file path=xl/sharedStrings.xml><?xml version="1.0" encoding="utf-8"?>
<sst xmlns="http://schemas.openxmlformats.org/spreadsheetml/2006/main" count="425" uniqueCount="278">
  <si>
    <t>0: Does Not Meet</t>
  </si>
  <si>
    <t>1: Partially Meets</t>
  </si>
  <si>
    <t>2: Meets</t>
  </si>
  <si>
    <t>Metric</t>
  </si>
  <si>
    <t>No</t>
  </si>
  <si>
    <t>Overall Rating</t>
  </si>
  <si>
    <t>Publisher:</t>
  </si>
  <si>
    <t>Title:</t>
  </si>
  <si>
    <t>Publishing Date:</t>
  </si>
  <si>
    <t>Category</t>
  </si>
  <si>
    <t>Review Date:</t>
  </si>
  <si>
    <t>Legal Requirements</t>
  </si>
  <si>
    <t>Mathematics (2023-2030)</t>
  </si>
  <si>
    <t>Oregon Instructional Material Evaluation Tool (OR-IMET) Summary</t>
  </si>
  <si>
    <t>Part 1: Oregon Mathematics Baseline Criteria</t>
  </si>
  <si>
    <t xml:space="preserve">Criterion 1.1 Alignment </t>
  </si>
  <si>
    <t xml:space="preserve">Criterion 1.2 Rigor &amp; Communication </t>
  </si>
  <si>
    <t>Criterion 1.3 Cognitive Challenge</t>
  </si>
  <si>
    <t>Part 2: Equitable Student Engagement and Cultural Pedagogy Criteria</t>
  </si>
  <si>
    <t>Criterion 2.1 Engagement &amp; Motivation</t>
  </si>
  <si>
    <t>Criterion 2.2 Culturally Responsive Instructional Support</t>
  </si>
  <si>
    <t xml:space="preserve">Part 3: Technical Usability Criteria </t>
  </si>
  <si>
    <t xml:space="preserve">Criterion 3.1 Supports for Teachers </t>
  </si>
  <si>
    <t>Criterion 3.2 Supports for Students</t>
  </si>
  <si>
    <t>Criterion 3.3 Digital Learning Design Elements</t>
  </si>
  <si>
    <t>Part 4: Assessment Criteria</t>
  </si>
  <si>
    <t>Criterion 4.1 Formative Assessment Process</t>
  </si>
  <si>
    <t>Criterion 4.2 Performance Assessments</t>
  </si>
  <si>
    <t>Criterion 4.3 Integrated Assessment System*</t>
  </si>
  <si>
    <t>*This criterion is not required. Quality indicators are provided for evaluation if an integrated assessment system is present.</t>
  </si>
  <si>
    <t>1.2 Rigor &amp; Communication</t>
  </si>
  <si>
    <t>Final Comments for 1.2 Rigor &amp; Communication</t>
  </si>
  <si>
    <t>Rating for 1.2 Rigor &amp; Communication</t>
  </si>
  <si>
    <t>1.3 Cognitive Challenge</t>
  </si>
  <si>
    <t>Rating for 1.3 Cognitive Challenge</t>
  </si>
  <si>
    <t>Final Comments for 1.3 Cognitive Challenge</t>
  </si>
  <si>
    <t>K-2</t>
  </si>
  <si>
    <t>3-5</t>
  </si>
  <si>
    <t>6-8</t>
  </si>
  <si>
    <t xml:space="preserve">HS Core </t>
  </si>
  <si>
    <t>HS Third-Credit (+1)</t>
  </si>
  <si>
    <t>Rating for 3.3 Digital Learning Design Elements</t>
  </si>
  <si>
    <t>Final Comments for 3.3 Digital Learning Design Elements</t>
  </si>
  <si>
    <t>The materials are attentive to digital design elements specific to structure, support for users, and adaptability of materials.</t>
  </si>
  <si>
    <t>4.2 Performance Assessments</t>
  </si>
  <si>
    <r>
      <t xml:space="preserve">4.3 Integrated Assessment System
</t>
    </r>
    <r>
      <rPr>
        <b/>
        <i/>
        <sz val="11"/>
        <rFont val="Arial"/>
        <family val="2"/>
      </rPr>
      <t>This criterion is not required. Quality indicators are provided for evaluation if an integrated assessment system is present.</t>
    </r>
  </si>
  <si>
    <t>Rating for 4.3 Integrated Assessment System</t>
  </si>
  <si>
    <t>Final Comments for 4.3 Integrated Assessment System</t>
  </si>
  <si>
    <t>Diagnostic, benchmark, and/or interim assessments are integrated into instructional materials in ways that support the learning process. Student results are interpreted relative to the performance expectations of the standards (i.e., criterion-referenced), support evidence gathered in the learning environment, and recommend instructional next steps.</t>
  </si>
  <si>
    <t>2 points</t>
  </si>
  <si>
    <t>1 point</t>
  </si>
  <si>
    <t>0 points</t>
  </si>
  <si>
    <t xml:space="preserve">Assessment results:
connect to appropriate next steps such as extensions (to deepen understanding and application) AND interventions (to reinforce and, where needed, reteach concepts)
AND
can be easily used by both educators and students
</t>
  </si>
  <si>
    <t xml:space="preserve">Assessment results:
connect to appropriate next steps such as extensions OR interventions
AND
can be used by educators and by students with support
</t>
  </si>
  <si>
    <t xml:space="preserve">Assessment results:
offer no extensions or interventions
AND
can be used only by educators
</t>
  </si>
  <si>
    <t xml:space="preserve">*These metrics are designed to evaluate integrated assessment systems when present in instructional materials. </t>
  </si>
  <si>
    <t xml:space="preserve">Assessment reports:
are easy to read and understandable by students and families
AND
are available in both English and Spanish (at minimum)
AND
provide resources that students and/or families can use to support any needed learning outside the classroom
</t>
  </si>
  <si>
    <r>
      <rPr>
        <b/>
        <sz val="11"/>
        <color theme="1"/>
        <rFont val="Arial"/>
        <family val="2"/>
      </rPr>
      <t>4.3.1 Assessment Design</t>
    </r>
    <r>
      <rPr>
        <sz val="11"/>
        <color theme="1"/>
        <rFont val="Arial"/>
        <family val="2"/>
      </rPr>
      <t xml:space="preserve">
Diagnostic assessments are designed to focus students on grade-level math content and practices. They are well-designed, rigorous, connected to standards, and offer multiple means of interaction (e.g., short answer, matching, drag-and-drop, etc.).</t>
    </r>
  </si>
  <si>
    <r>
      <rPr>
        <b/>
        <sz val="11"/>
        <color theme="1"/>
        <rFont val="Arial"/>
        <family val="2"/>
      </rPr>
      <t>4.3.2 Data Quality</t>
    </r>
    <r>
      <rPr>
        <sz val="11"/>
        <color theme="1"/>
        <rFont val="Arial"/>
        <family val="2"/>
      </rPr>
      <t xml:space="preserve">
The assessment system provides clear and actionable data that allow educators to respond to specific student strengths and opportunities for growth.</t>
    </r>
  </si>
  <si>
    <r>
      <rPr>
        <b/>
        <sz val="11"/>
        <color theme="1"/>
        <rFont val="Arial"/>
        <family val="2"/>
      </rPr>
      <t>4.3.3 Responsiveness</t>
    </r>
    <r>
      <rPr>
        <sz val="11"/>
        <color theme="1"/>
        <rFont val="Arial"/>
        <family val="2"/>
      </rPr>
      <t xml:space="preserve">
The assessment system is connected to resources designed to meet students’ specific opportunities for growth. Intervention and extension materials effectively accelerate student learning. (These resources serve to answer the question, “Now what?”)</t>
    </r>
  </si>
  <si>
    <r>
      <rPr>
        <b/>
        <sz val="11"/>
        <color theme="1"/>
        <rFont val="Arial"/>
        <family val="2"/>
      </rPr>
      <t>4.3.4 Family Engagement &amp; Communication</t>
    </r>
    <r>
      <rPr>
        <sz val="11"/>
        <color theme="1"/>
        <rFont val="Arial"/>
        <family val="2"/>
      </rPr>
      <t xml:space="preserve">
If the assessment system provides reports and/or diagnostic information to families, those resources are accessible in families’ primary languages that allow them to effectively partner with their child(ren) in the learning process</t>
    </r>
  </si>
  <si>
    <r>
      <rPr>
        <b/>
        <sz val="11"/>
        <color theme="1"/>
        <rFont val="Arial"/>
        <family val="2"/>
      </rPr>
      <t>4.2.1: Alignment</t>
    </r>
    <r>
      <rPr>
        <sz val="11"/>
        <color theme="1"/>
        <rFont val="Arial"/>
        <family val="2"/>
      </rPr>
      <t xml:space="preserve">
Materials include performance tasks that show clear alignment to both Oregon math content and practice standards.
</t>
    </r>
  </si>
  <si>
    <r>
      <rPr>
        <b/>
        <sz val="11"/>
        <color theme="1"/>
        <rFont val="Arial"/>
        <family val="2"/>
      </rPr>
      <t>4.2.2 Cultural Affirmation</t>
    </r>
    <r>
      <rPr>
        <sz val="11"/>
        <color theme="1"/>
        <rFont val="Arial"/>
        <family val="2"/>
      </rPr>
      <t xml:space="preserve">
Performance assessments utilize and affirm students’ interests and cultural background. Tasks are suitable for both group and individual engagement.
</t>
    </r>
  </si>
  <si>
    <r>
      <rPr>
        <b/>
        <sz val="11"/>
        <color theme="1"/>
        <rFont val="Arial"/>
        <family val="2"/>
      </rPr>
      <t>4.2.3 Responsiveness</t>
    </r>
    <r>
      <rPr>
        <sz val="11"/>
        <color theme="1"/>
        <rFont val="Arial"/>
        <family val="2"/>
      </rPr>
      <t xml:space="preserve">
Performance assessments allow students to work with relevant mathematics and authentic audiences.
</t>
    </r>
  </si>
  <si>
    <t>Rich tasks that align to the depth, breadth, and cognitive demand of the standards. High-quality performance assessments affirm students’ funds of knowledge and interests; integrate mathematical content and practice; allow for multiple representations of thinking; and can be iterated over time.</t>
  </si>
  <si>
    <t xml:space="preserve">Rating for 4.2 Performance Assessments </t>
  </si>
  <si>
    <t xml:space="preserve">Final Comments for 4.2 Performance Assessments </t>
  </si>
  <si>
    <t xml:space="preserve">Point Total: </t>
  </si>
  <si>
    <t>Criterion Score</t>
  </si>
  <si>
    <t xml:space="preserve">Comments </t>
  </si>
  <si>
    <t>Instructional materials incorporate the formative assessment process. Materials employ clear learning goals and performance criteria aligned to Oregon standards to elicit evidence of student thinking; feedback drives the learning process; students play a role in monitoring and adjusting their own learning.</t>
  </si>
  <si>
    <t>4.1: Formative Assessment Process</t>
  </si>
  <si>
    <r>
      <rPr>
        <b/>
        <sz val="11"/>
        <color theme="1"/>
        <rFont val="Arial"/>
        <family val="2"/>
      </rPr>
      <t>4.1.1 Clarity of Learning Goals</t>
    </r>
    <r>
      <rPr>
        <sz val="11"/>
        <color theme="1"/>
        <rFont val="Arial"/>
        <family val="2"/>
      </rPr>
      <t xml:space="preserve">
Materials are designed around clear learning goals, written in grade-appropriate, student-friendly language.
</t>
    </r>
  </si>
  <si>
    <r>
      <rPr>
        <b/>
        <sz val="11"/>
        <color theme="1"/>
        <rFont val="Arial"/>
        <family val="2"/>
      </rPr>
      <t>4.1.2 Elicitation of Evidence</t>
    </r>
    <r>
      <rPr>
        <sz val="11"/>
        <color theme="1"/>
        <rFont val="Arial"/>
        <family val="2"/>
      </rPr>
      <t xml:space="preserve">
Instructional tasks and activities elicit a variety of evidence of student thinking, including opportunities for student self-assessment and reflection.
</t>
    </r>
  </si>
  <si>
    <r>
      <rPr>
        <b/>
        <sz val="11"/>
        <color theme="1"/>
        <rFont val="Arial"/>
        <family val="2"/>
      </rPr>
      <t>4.1.4 Action and Adjustment</t>
    </r>
    <r>
      <rPr>
        <sz val="11"/>
        <color theme="1"/>
        <rFont val="Arial"/>
        <family val="2"/>
      </rPr>
      <t xml:space="preserve">
Materials guide educators and students to act on feedback and determine next steps for learning.
</t>
    </r>
  </si>
  <si>
    <t>Learning goals:
always include performance/success criteria that describe learning goals
AND
are embedded and referred to throughout the unit and lesson content</t>
  </si>
  <si>
    <t>Performance assessments:
clearly and thoroughly align to the Oregon math standards (i.e., content and practices)
AND
pose high cognitive challenge to students (e.g., DOK 3 or 4)</t>
  </si>
  <si>
    <t>Performance assessments:
clearly and thoroughly align to the Oregon math standards
OR
pose high cognitive challenge to students</t>
  </si>
  <si>
    <t>Performance assessments:
are not well-aligned to Oregon math standards
AND
pose a low level of cognitive challenge</t>
  </si>
  <si>
    <t>Performance assessments:
utilize and affirm students’ interests and cultural background both for group and individual engagement
AND
represent the diversity of our state and local communities</t>
  </si>
  <si>
    <t>Performance assessments: 
utilize and affirm students’ interests and cultural background both for group and individual engagement
OR
represent the diversity of our state and local communities</t>
  </si>
  <si>
    <t>Performance assessments:
have unclear or missing scoring criteria
AND
do not promote feedback to students</t>
  </si>
  <si>
    <t>Performance assessments:
use scoring criteria that are clear to teachers, but not students
OR
promote actionable feedback to students</t>
  </si>
  <si>
    <t>Performance assessments:
use scoring criteria that are clear and understandable to students
AND
promote actionable feedback to students</t>
  </si>
  <si>
    <t>Performance assessments:
engage students in inauthentic contexts
AND
do not include opportunities for students to engage with authentic audiences</t>
  </si>
  <si>
    <t>Performance assessments:
require students to apply math concepts in authentic contexts
OR
include opportunities for students to engage with authentic audiences</t>
  </si>
  <si>
    <t>Performance assessments: 
require students to apply math concepts in authentic contexts
AND
include opportunities for students to engage with authentic audiences</t>
  </si>
  <si>
    <t>Diagnostic assessments:
measure student performance on grade-level math content and practices at various levels of cognitive challenge (i.e. DOK 1-4)
AND
offer multiple ways for students to interact with mathematical concepts and show their thinking (e.g., multiple choice, drag-and-drop, short answer, etc.)</t>
  </si>
  <si>
    <t>Diagnostic assessments:
measure student performance on grade-level math content and practices at low levels of cognitive challenge (i.e. DOK 1-2)
AND
offer few ways for students to interact with mathematical concepts and show their thinking (e.g., mostly multiple choice)</t>
  </si>
  <si>
    <t>Assessment results:
are ambiguous or not easy to use 
AND
do not inform any next steps in the learning and teaching process</t>
  </si>
  <si>
    <t>Assessment results:
are clear and understandable
OR
are designed to inform next steps in the learning and teaching process</t>
  </si>
  <si>
    <t>Assessment results:
are clear and understandable 
AND
are designed to inform next steps in the learning and teaching process</t>
  </si>
  <si>
    <t>Assessment reports:
are not easy to read or understandable by students and families
AND
do not provide resources that students and/or families can use to support any needed learning outside the classroom</t>
  </si>
  <si>
    <t>Assessment reports:
are easy to read and understandable by students and families
AND
provide resources that students and/or families can use to support any needed learning outside the classroom</t>
  </si>
  <si>
    <t>Learning goals:
always include performance/success criteria that describe learning goals
OR
are embedded and referred to throughout the unit and lesson content</t>
  </si>
  <si>
    <t>Learning goals:
do not include performance/success criteria that describe learning goals
AND
are not consistently embedded and referred to throughout the unit and lesson content</t>
  </si>
  <si>
    <t>Instructional tasks and activities:
elicit evidence of student thinking with a focus on possible pathways to a solution (rather than on the final answer or result)
AND
are varied, accessible, scaffolded, and differentiated to support students’ demonstration of evidence</t>
  </si>
  <si>
    <t>Instructional tasks and activities:
elicit evidence of student thinking with a focus on possible pathways to a solution (rather than on the final answer or result)
OR
are varied, accessible, scaffolded, and differentiated to support students’ demonstration of evidence</t>
  </si>
  <si>
    <t>Instructional tasks and activities:
do not elicit evidence of student thinking (i.e., may focus mostly on the final answer or result)
AND
are not varied, accessible, scaffolded, and differentiated to support students’ demonstration of evidence</t>
  </si>
  <si>
    <t>Instructional materials:
include teacher resources that highlight opportunities for feedback to be given to students by the teacher
AND
include strategies that promote student-to-student feedback, as appropriate</t>
  </si>
  <si>
    <t>Instructional materials:
include teacher resources that highlight opportunities for feedback to be given to students by the teacher
OR
include strategies that promote student-to-student feedback, as appropriate</t>
  </si>
  <si>
    <t>Instructional materials:
do not include teacher resources that highlight opportunities for feedback to be given to students by the teacher
AND
utilize deficit-based feedback rather than strengths-based</t>
  </si>
  <si>
    <t xml:space="preserve">Instructional materials:
ask students to reflect on their thinking and learning
AND
include a comprehensive set of both extensions and interventions for students who need additional supports
</t>
  </si>
  <si>
    <t>Instructional materials:
ask students to reflect on their thinking and/or assess their own learning
OR
include a comprehensive set of both extensions and interventions for students who need additional supports</t>
  </si>
  <si>
    <t>Meets Expectations (7-8 points)     Partially Meets Expectations (4-6 points)     Does Not Meet Expectations (0-3 points)</t>
  </si>
  <si>
    <t>Final Comments for 4.1 Formatice Assessment Practices</t>
  </si>
  <si>
    <t>Rating for 4.1 Formatice Assessment Practices</t>
  </si>
  <si>
    <r>
      <rPr>
        <b/>
        <sz val="11"/>
        <color theme="1"/>
        <rFont val="Arial"/>
        <family val="2"/>
      </rPr>
      <t>3.3.1 Materials Usability</t>
    </r>
    <r>
      <rPr>
        <sz val="11"/>
        <color theme="1"/>
        <rFont val="Arial"/>
        <family val="2"/>
      </rPr>
      <t xml:space="preserve">
The organizational structure of the digital materials allows for intuitive navigation and meaningful interaction on a variety of devices. 
</t>
    </r>
  </si>
  <si>
    <t>Materials integrate interactive tools and/or dynamic software in ways that support student engagement in mathematics.
AND
Materials can be customized for local contexts on a variety of devices.</t>
  </si>
  <si>
    <t>Part 3: Technical Usability</t>
  </si>
  <si>
    <t>3.3: Digital Learning Design Elements</t>
  </si>
  <si>
    <r>
      <rPr>
        <b/>
        <sz val="11"/>
        <color theme="1"/>
        <rFont val="Arial"/>
        <family val="2"/>
      </rPr>
      <t>3.3.2 Learning Resources</t>
    </r>
    <r>
      <rPr>
        <sz val="11"/>
        <color theme="1"/>
        <rFont val="Arial"/>
        <family val="2"/>
      </rPr>
      <t xml:space="preserve">
The digital materials provide support for users in a variety of settings, including:
Professional learning resources to support educator’s use of the materials
Robust supports to help families understand and utilize the materials while 
supporting their students at home
Support for students working independently
</t>
    </r>
  </si>
  <si>
    <t>Materials provide learning resources for teachers and/or students to collaborate with each other within either print or digital activities.
AND
Materials provide resources for parents, caregivers, and students to understand and utilize the materials while working at home and/or independently from the teacher.</t>
  </si>
  <si>
    <t>Materials provide learning resources for teachers and/or students to collaborate with each other within either print or digital activities.
OR
Materials provide resources for parents, caregivers, and students to understand and utilize the materials while working at home and/or independently from the teacher.</t>
  </si>
  <si>
    <t>Materials do not provide learning resources for teachers and/or students to collaborate with each other.
AND
Materials do not provide resources for parents, caregivers and students to utilize using the resources independently.</t>
  </si>
  <si>
    <t xml:space="preserve">Materials integrate interactive tools and/or dynamic software in ways that support student engagement in mathematics.
OR
Materials can be customized for local contexts on a variety of devices. 
</t>
  </si>
  <si>
    <t xml:space="preserve">Materials do not integrate interactive tools and/or dynamic software in ways that support student engagement in mathematics.
AND
Materials cannot be customized for local contexts. 
</t>
  </si>
  <si>
    <r>
      <rPr>
        <b/>
        <sz val="11"/>
        <color theme="1"/>
        <rFont val="Arial"/>
        <family val="2"/>
      </rPr>
      <t>3.3.3 Media Integration</t>
    </r>
    <r>
      <rPr>
        <sz val="11"/>
        <color theme="1"/>
        <rFont val="Arial"/>
        <family val="2"/>
      </rPr>
      <t xml:space="preserve">
Digital and multimedia elements support, rather than distract from, intended learning outcomes and instructional content.</t>
    </r>
  </si>
  <si>
    <r>
      <rPr>
        <b/>
        <sz val="11"/>
        <color theme="1"/>
        <rFont val="Arial"/>
        <family val="2"/>
      </rPr>
      <t xml:space="preserve">3.3.4 Adaptability of Materials
</t>
    </r>
    <r>
      <rPr>
        <sz val="11"/>
        <color theme="1"/>
        <rFont val="Arial"/>
        <family val="2"/>
      </rPr>
      <t>Digital materials are designed to allow teachers the ability to adjust and adapt documents and other included resources to meet student needs.</t>
    </r>
  </si>
  <si>
    <t xml:space="preserve">Digital and multimedia elements are accurate representations of mathematical objects. 
AND
Digital and multimedia elements are connected to written methods.
</t>
  </si>
  <si>
    <t xml:space="preserve">Digital and multimedia elements are accurate representations of mathematical objects.
OR
Digital and multimedia elements are connected to written methods.
</t>
  </si>
  <si>
    <t xml:space="preserve">Digital and multimedia elements are not accurate representations of mathematical objects  
AND
Digital and multimedia elements are not connected to written methods.
</t>
  </si>
  <si>
    <t xml:space="preserve">Materials provide teacher guidance for adapting embedded resources to support student learning.
AND
Materials provide guidance for using embedded technology to enhance student learning
</t>
  </si>
  <si>
    <t xml:space="preserve">Materials provide teacher guidance for adapting embedded resources to support student learning.
OR
Materials provide guidance for using embedded technology to enhance student learning.
</t>
  </si>
  <si>
    <t xml:space="preserve">Materials do not provide teacher guidance for adapting embedded resources to support student learning.
AND
Materials do not provide guidance for using embedded technology to enhance student learning.
</t>
  </si>
  <si>
    <t>Final Comments for 3.2: Supports for Students</t>
  </si>
  <si>
    <t>Rating for 3.2: Supports for Students</t>
  </si>
  <si>
    <t>3.2: Supports for Students</t>
  </si>
  <si>
    <t>Materials have explicit teacher support with suggestions (routines, strategies, etc) for how they can meet the needs of individual learners. Support materials include live updates (data sources, current events, etc).</t>
  </si>
  <si>
    <r>
      <rPr>
        <b/>
        <sz val="11"/>
        <color theme="1"/>
        <rFont val="Arial"/>
        <family val="2"/>
      </rPr>
      <t>3.2.1 Strategies for Special Populations</t>
    </r>
    <r>
      <rPr>
        <sz val="11"/>
        <color theme="1"/>
        <rFont val="Arial"/>
        <family val="2"/>
      </rPr>
      <t xml:space="preserve"> 
Materials provide strategies and support for students from special populations such as students who are multilingual, students  experiencing disabilities, and/or students identified as TAG, to support their regular and active participation in learning grade-level/series mathematics.</t>
    </r>
  </si>
  <si>
    <r>
      <rPr>
        <b/>
        <sz val="11"/>
        <color theme="1"/>
        <rFont val="Arial"/>
        <family val="2"/>
      </rPr>
      <t xml:space="preserve">3.2.2 Student Differentiation
</t>
    </r>
    <r>
      <rPr>
        <sz val="11"/>
        <color theme="1"/>
        <rFont val="Arial"/>
        <family val="2"/>
      </rPr>
      <t>Materials provide extensions and/or opportunities for students to engage with grade-level mathematics at higher levels of complexity, and include updates to keep materials relevant over time.</t>
    </r>
  </si>
  <si>
    <t xml:space="preserve">Materials provide opportunities for advanced students to extend learning of grade-level mathematics at a higher level of complexity, rather than simply doing more problems than their classmates. 
AND
Materials can be updated by teachers to reflect relevant topics with different groups of students. </t>
  </si>
  <si>
    <t xml:space="preserve">Materials provide opportunities for advanced students to extend learning of grade-level mathematics at a higher level of complexity, rather than simply doing more problems than their classmates. 
OR
Materials can be updated by teachers to reflect relevant topics with different groups of students. </t>
  </si>
  <si>
    <t xml:space="preserve">Materials do not provide opportunities for advanced students to extend learning of grade-level mathematics at a higher level of complexity, and/or simply provide more problems than their classmates. 
AND
Materials cannot be updated to reflect relevant topics with different groups of students. </t>
  </si>
  <si>
    <r>
      <rPr>
        <b/>
        <sz val="11"/>
        <color theme="1"/>
        <rFont val="Arial"/>
        <family val="2"/>
      </rPr>
      <t>3.2.3 Emergent Bilingual Student Support</t>
    </r>
    <r>
      <rPr>
        <sz val="11"/>
        <color theme="1"/>
        <rFont val="Arial"/>
        <family val="2"/>
      </rPr>
      <t xml:space="preserve"> 
Materials provide strategies and support for students who read, write, and/or speak in a language other than English to regularly participate in learning grade-level mathematics.</t>
    </r>
  </si>
  <si>
    <t>Materials provide teachers with instructional strategies for emergent bilingual students to participate in grade-level mathematics.
OR
Materials include student resources supporting reading, writing, and/or speaking in a language other than English through regular and active participation in grade-level mathematics.</t>
  </si>
  <si>
    <t>Materials provide teachers with instructional strategies for emergent bilingual students to participate in grade-level mathematics. 
AND
Materials include student resources supporting reading, writing, and/or speaking in a language other than English through regular and active participation in grade-level mathematics.</t>
  </si>
  <si>
    <t>Materials do not provide teachers with instructional strategies for emergent bilingual students to participate in grade-level mathematics.
AND
Materials do not include student resources supporting reading, writing, and/or speaking in a language other than English through regular and active participation in grade-level mathematics.</t>
  </si>
  <si>
    <r>
      <rPr>
        <b/>
        <sz val="11"/>
        <color theme="1"/>
        <rFont val="Arial"/>
        <family val="2"/>
      </rPr>
      <t>3.2.4 Student Editability</t>
    </r>
    <r>
      <rPr>
        <sz val="11"/>
        <color theme="1"/>
        <rFont val="Arial"/>
        <family val="2"/>
      </rPr>
      <t xml:space="preserve">
Materials are designed to provide resources for students that are editable and allow for communication of understanding and thinking. </t>
    </r>
  </si>
  <si>
    <t xml:space="preserve">Materials provide resources that are editable by students to communicate understanding and mathematical reasoning.
 AND
Materials provide guidance on how to use student resources to capture thinking and demonstrate proficiency in content.
</t>
  </si>
  <si>
    <t xml:space="preserve">Materials provide resources that are editable by students to communicate understanding and mathematical reasoning.
 OR
Materials provide guidance on how to use student resources to capture thinking and demonstrate proficiency in content.
</t>
  </si>
  <si>
    <t xml:space="preserve">Materials do not provide resources  that are editable by students to communicate understanding and mathematical reasoning.
AND
Materials do not provide guidance on how to use student resources to capture thinking and demonstrate proficiency in content.
</t>
  </si>
  <si>
    <t>3.1: Supports for Teachers</t>
  </si>
  <si>
    <t>Final Comments for 3.1: Supports for Teachers</t>
  </si>
  <si>
    <t>Rating for 3.1: Supports for Teachers</t>
  </si>
  <si>
    <t>The materials include opportunities for teachers to effectively plan and utilize materials with integrity and to further develop their own understanding of the content.</t>
  </si>
  <si>
    <t>Materials provide course and unit level supporting guidance for teachers that assist in presenting the student and ancillary materials with fidelity.
OR
Materials provide supporting guidance within lessons, such as annotations or suggestions, that provide additional information within the context of the specific lesson objectives.</t>
  </si>
  <si>
    <t>Materials provide course and unit level supporting guidance for teachers that assist in presenting the student and ancillary materials with fidelity.
AND
Materials provide supporting guidance within lessons, such as annotations or suggestions, that provide additional information within the context of the specific lesson objectives.</t>
  </si>
  <si>
    <r>
      <t xml:space="preserve">Materials contain adult-level explanations and examples of math concepts </t>
    </r>
    <r>
      <rPr>
        <b/>
        <sz val="11"/>
        <color theme="1"/>
        <rFont val="Calibri"/>
        <family val="2"/>
        <scheme val="minor"/>
      </rPr>
      <t>within</t>
    </r>
    <r>
      <rPr>
        <sz val="11"/>
        <color theme="1"/>
        <rFont val="Calibri"/>
        <family val="2"/>
        <scheme val="minor"/>
      </rPr>
      <t xml:space="preserve"> a given course so that teachers can improve their own knowledge of the subject.
AND
Materials contain adult-level explanations and examples of math concepts </t>
    </r>
    <r>
      <rPr>
        <b/>
        <sz val="11"/>
        <color theme="1"/>
        <rFont val="Calibri"/>
        <family val="2"/>
        <scheme val="minor"/>
      </rPr>
      <t>beyond</t>
    </r>
    <r>
      <rPr>
        <sz val="11"/>
        <color theme="1"/>
        <rFont val="Calibri"/>
        <family val="2"/>
        <scheme val="minor"/>
      </rPr>
      <t xml:space="preserve"> a given course so that teachers can improve their own knowledge of the subject.</t>
    </r>
  </si>
  <si>
    <r>
      <t xml:space="preserve">Materials contain adult-level explanations and examples of math concepts </t>
    </r>
    <r>
      <rPr>
        <b/>
        <sz val="11"/>
        <color theme="1"/>
        <rFont val="Calibri"/>
        <family val="2"/>
        <scheme val="minor"/>
      </rPr>
      <t>within</t>
    </r>
    <r>
      <rPr>
        <sz val="11"/>
        <color theme="1"/>
        <rFont val="Calibri"/>
        <family val="2"/>
        <scheme val="minor"/>
      </rPr>
      <t xml:space="preserve"> a given course so that teachers can improve their own knowledge of the subject.
OR
Materials contain adult-level explanations and examples of math concepts </t>
    </r>
    <r>
      <rPr>
        <b/>
        <sz val="11"/>
        <color theme="1"/>
        <rFont val="Calibri"/>
        <family val="2"/>
        <scheme val="minor"/>
      </rPr>
      <t>beyond</t>
    </r>
    <r>
      <rPr>
        <sz val="11"/>
        <color theme="1"/>
        <rFont val="Calibri"/>
        <family val="2"/>
        <scheme val="minor"/>
      </rPr>
      <t xml:space="preserve"> a given course so that teachers can improve their own knowledge of the subject.</t>
    </r>
  </si>
  <si>
    <r>
      <t xml:space="preserve">Materials do not contain adult-level explanations and examples of math concepts </t>
    </r>
    <r>
      <rPr>
        <b/>
        <sz val="11"/>
        <color theme="1"/>
        <rFont val="Calibri"/>
        <family val="2"/>
        <scheme val="minor"/>
      </rPr>
      <t>within</t>
    </r>
    <r>
      <rPr>
        <sz val="11"/>
        <color theme="1"/>
        <rFont val="Calibri"/>
        <family val="2"/>
        <scheme val="minor"/>
      </rPr>
      <t xml:space="preserve"> a given course so that teachers can improve their own knowledge of the subject.
AND
Materials do not contain adult-level explanations and examples of math concepts </t>
    </r>
    <r>
      <rPr>
        <b/>
        <sz val="11"/>
        <color theme="1"/>
        <rFont val="Calibri"/>
        <family val="2"/>
        <scheme val="minor"/>
      </rPr>
      <t>beyond</t>
    </r>
    <r>
      <rPr>
        <sz val="11"/>
        <color theme="1"/>
        <rFont val="Calibri"/>
        <family val="2"/>
        <scheme val="minor"/>
      </rPr>
      <t xml:space="preserve"> a given course so that teachers can improve their own knowledge of the subject.
</t>
    </r>
  </si>
  <si>
    <r>
      <rPr>
        <b/>
        <sz val="11"/>
        <color theme="1"/>
        <rFont val="Arial"/>
        <family val="2"/>
      </rPr>
      <t>3.1.1 Supporting Guidance</t>
    </r>
    <r>
      <rPr>
        <sz val="11"/>
        <color theme="1"/>
        <rFont val="Arial"/>
        <family val="2"/>
      </rPr>
      <t xml:space="preserve">
Materials provide teacher guidance with useful annotations and suggestions for how to enact the student materials, concrete materials and visual models, and ancillary materials, with specific attention to engaging students to guide their mathematical development.</t>
    </r>
  </si>
  <si>
    <r>
      <rPr>
        <b/>
        <sz val="11"/>
        <color theme="1"/>
        <rFont val="Arial"/>
        <family val="2"/>
      </rPr>
      <t>3.1.2 Math Knowledge for Teaching</t>
    </r>
    <r>
      <rPr>
        <sz val="11"/>
        <color theme="1"/>
        <rFont val="Arial"/>
        <family val="2"/>
      </rPr>
      <t xml:space="preserve">
Materials contain adult-level explanations and examples of the more complex grade or course-level concepts from previous courses, and beyond the current course, so that teachers can improve their own knowledge of the subject.
</t>
    </r>
  </si>
  <si>
    <r>
      <rPr>
        <b/>
        <sz val="11"/>
        <color theme="1"/>
        <rFont val="Arial"/>
        <family val="2"/>
      </rPr>
      <t xml:space="preserve">3.1.3 Home Connection </t>
    </r>
    <r>
      <rPr>
        <sz val="11"/>
        <color theme="1"/>
        <rFont val="Arial"/>
        <family val="2"/>
      </rPr>
      <t xml:space="preserve">
Materials provide strategies for informing all partners, including students, parents, or caregivers about the program and suggestions for how they can help support student progress and achievement.</t>
    </r>
  </si>
  <si>
    <r>
      <rPr>
        <b/>
        <sz val="11"/>
        <color theme="1"/>
        <rFont val="Arial"/>
        <family val="2"/>
      </rPr>
      <t xml:space="preserve">3.1.4 Content Editability </t>
    </r>
    <r>
      <rPr>
        <sz val="11"/>
        <color theme="1"/>
        <rFont val="Arial"/>
        <family val="2"/>
      </rPr>
      <t xml:space="preserve">
Materials are designed to allow a teacher the ability to differentiate content within lessons, tasks, or other activities for students. Materials also include opportunities to communicate with writing and/or technology. </t>
    </r>
  </si>
  <si>
    <t>Materials contain strategies for informing students, parents, and caregivers about the mathematics presented in a given course.
AND
Materials contain suggestions for how parents and caregivers can help support student progress and achievement.</t>
  </si>
  <si>
    <t>Materials contain strategies for informing students, parents, and caregivers about the mathematics presented in a given course.
OR
Materials contain suggestions for how parents and caregivers can help support student progress and achievement.</t>
  </si>
  <si>
    <t>Materials do not contain strategies for informing students, parents, or caregivers about the mathematics presented in a given course.
AND
Materials do not contain suggestions for how parents and caregivers can help support student progress and achievement.</t>
  </si>
  <si>
    <t>Materials do not provide teachers options to efficiently edit content to support differentiation within lessons, tasks, and other activities for students.
AND
Materials do not provide guidance on how to utilize resources to support student communication and integration with technology if an option.</t>
  </si>
  <si>
    <t>Materials provide teachers options to efficiently edit content to support differentiation within lessons, tasks, and other activities for students.
OR
Materials provide guidance on how to utilize resources to support student communication and integration with technology if an option.</t>
  </si>
  <si>
    <t>Materials provide teachers options to efficiently edit content to support differentiation within lessons, tasks, and other activities for students.
 AND
Materials provide guidance on how to utilize resources to support student communication and integration with technology if an option.</t>
  </si>
  <si>
    <r>
      <rPr>
        <b/>
        <sz val="11"/>
        <color theme="1"/>
        <rFont val="Arial"/>
        <family val="2"/>
      </rPr>
      <t>2.2.1 Asset-Based Perspective</t>
    </r>
    <r>
      <rPr>
        <sz val="11"/>
        <color theme="1"/>
        <rFont val="Arial"/>
        <family val="2"/>
      </rPr>
      <t xml:space="preserve">
Materials identify, value, and maintain a high commitment to student experiences from their home and communities that can be leveraged as resources for mathematics teaching and learning.</t>
    </r>
  </si>
  <si>
    <t>Part 2: Equitable Student Engagement and Cultural Pedagogy</t>
  </si>
  <si>
    <t>2.2: Culturally Responsive Instructional Support</t>
  </si>
  <si>
    <t xml:space="preserve">Culturally responsive instruction refers to the explicit recognition and incorporation of multiple forms of cultural knowledge, experience, and ways of being and knowing for students in mathematics teaching, learning and assessment. </t>
  </si>
  <si>
    <t>The materials acknowledge the expertise of diverse communities by including texts, images, and assignments that allow students to learn and connect  their everyday experiences to math lessons.
OR
The teachers’ materials provide guidance on  at least two of the following:
-Ways to supplement or modify materials to enhance culturally responsive pedagogy
-engaging students in culturally sensitive experiential learning
-making real life connections between the curriculum and students’ lives</t>
  </si>
  <si>
    <t>The materials do not acknowledge the expertise of diverse communities or the everyday users of math.
AND
There is no guidance about connecting the curriculum to students’ lives.</t>
  </si>
  <si>
    <r>
      <rPr>
        <b/>
        <sz val="11"/>
        <color theme="1"/>
        <rFont val="Arial"/>
        <family val="2"/>
      </rPr>
      <t>2.2.2 Frames of Reference</t>
    </r>
    <r>
      <rPr>
        <sz val="11"/>
        <color theme="1"/>
        <rFont val="Arial"/>
        <family val="2"/>
      </rPr>
      <t xml:space="preserve">
Materials utilize multiple frames of reference for developing and demonstrating mathematics competence that correspond to a variety of cultural perspectives and experiences.</t>
    </r>
  </si>
  <si>
    <t>The curriculum does not include harmful biases, stereotypes, or positioning of marginalized communities (BIPOC, women, LGBTQ+, etc) 
AND
The curriculum provides opportunities to challenge dominant knowledge of math systems in all of the following:
-Uses critical perspectives to understand mathematics within a social context 
-Presents examples of mathematicians, math concepts, and math reasoning from both Western and non-Western cultures
-Includes a variety of options to demonstrate mathematical competence through math practices, cultural perspectives, and/or student experiences</t>
  </si>
  <si>
    <t>The curriculum does not include harmful biases, stereotypes, or positioning of marginalized communities (BIPOC, women, LGBTQ+, etc) 
OR
The curriculum provides opportunities to challenge dominant knowledge of math systems in all of the following:
-Uses critical perspectives to understand mathematics within a social context 
-Presents examples of mathematicians, math concepts, and math reasoning from both Western and non-Western cultures
-Includes a variety of options to demonstrate mathematical competence through math practices, cultural perspectives, and/or student experiences</t>
  </si>
  <si>
    <t>The curriculum includes harmful biases, stereotypes, or positioning of marginalized communities (BIPOC, women, LGBTQ+, etc).
OR
The curriculum does not provide opportunities to challenge dominant knowledge of math systems in any of the following:
-Uses critical perspectives to understand mathematics within a social context
-Presents examples of mathematicians, math concepts, and math reasoning from both Western and non-Western cultures
-Includes a variety of options to demonstrate mathematical competence through math practices, cultural perspectives, and/or student experiences</t>
  </si>
  <si>
    <t xml:space="preserve">Materials include instructional strategies to engage diverse learners using culturally responsive practices. 
AND
Materials include resources for teachers to include knowledge of students' background experiences and social realities into instruction. </t>
  </si>
  <si>
    <t>Materials include instructional strategies to engage diverse learners using culturally responsive practices.
OR
Materials include resources for teachers to include knowledge of students' background experiences and social realities into instruction.</t>
  </si>
  <si>
    <t>Meets Expectations (5-6 points)     Partially Meets Expectations (3-4 points)     Does Not Meet Expectations (0-2 points)</t>
  </si>
  <si>
    <r>
      <rPr>
        <b/>
        <sz val="11"/>
        <color theme="1"/>
        <rFont val="Arial"/>
        <family val="2"/>
      </rPr>
      <t>2.2.3 Inclusive Cultural Views</t>
    </r>
    <r>
      <rPr>
        <sz val="11"/>
        <color theme="1"/>
        <rFont val="Arial"/>
        <family val="2"/>
      </rPr>
      <t xml:space="preserve">
Materials include pathways to math competence that leverage cultural perspectives that affirm student identities and reflect knowledge of students' background experiences and social realities.</t>
    </r>
  </si>
  <si>
    <t>2.1: Engagement &amp; Motivation</t>
  </si>
  <si>
    <t xml:space="preserve">Materials give students opportunities for choice in their tasks, and rigor is maintained across all options. Materials should focus on relevant topics, authentic contexts, and experiences; and give students the opportunity to make connections with their goals, interests, and values. </t>
  </si>
  <si>
    <t>Final Comments for 2.1: Engagement &amp; Motivation</t>
  </si>
  <si>
    <t>Rating for 2.1: Engagement &amp; Motivation</t>
  </si>
  <si>
    <t>Materials include opportunities to share mathematics in ways that reflect a variety of student interests, cultures, and communities. 
AND
Materials offer opportunities for students to bring their ideas, experiences, and opinions into the work they do.</t>
  </si>
  <si>
    <t>Materials include opportunities to share mathematics in ways that reflect a variety of student interests, identities, cultures, and communities. 
OR
Materials offer opportunities for students to bring their ideas, experiences, and opinions into the work they do.</t>
  </si>
  <si>
    <t>Materials do not provide opportunities to share mathematics in ways that reflect a variety of student interests and communities. 
AND
Materials do not include opportunities for students to bring their ideas, experiences, and opinions into the work they do.</t>
  </si>
  <si>
    <r>
      <rPr>
        <b/>
        <sz val="11"/>
        <color theme="1"/>
        <rFont val="Arial"/>
        <family val="2"/>
      </rPr>
      <t>2.1.1 Relevance</t>
    </r>
    <r>
      <rPr>
        <sz val="11"/>
        <color theme="1"/>
        <rFont val="Arial"/>
        <family val="2"/>
      </rPr>
      <t xml:space="preserve">
Materials include relevant topics of student interest and strategic access to authentic contexts and tools that give students the freedom to make connections to their experiences, goals, and interests; as well as supporting the value of math as a sensible, useful, and worthwhile subject.</t>
    </r>
  </si>
  <si>
    <r>
      <rPr>
        <b/>
        <sz val="11"/>
        <color theme="1"/>
        <rFont val="Arial"/>
        <family val="2"/>
      </rPr>
      <t>2.1.2 Student Choice</t>
    </r>
    <r>
      <rPr>
        <sz val="11"/>
        <color theme="1"/>
        <rFont val="Arial"/>
        <family val="2"/>
      </rPr>
      <t xml:space="preserve">
Materials provide students with appropriate choices within each grade-level, or course, in one or more of the following areas: content, product, process, or mathematical tool.
</t>
    </r>
  </si>
  <si>
    <t>Materials collectively include tasks where students have choice within assignments in all of the following areas: content, product, process, or tools.  
AND
Materials maintain rigor across all options, and there are not perceived “lesser” options that reinforce tracking practices.</t>
  </si>
  <si>
    <t>Materials collectively include tasks where students have choice within assignments in at least one of the following areas: content, product, process, or tools.  
OR
Materials maintain rigor across all options, and there are not perceived “lesser” options that reinforce tracking practices.</t>
  </si>
  <si>
    <t>Materials do not include tasks where students have choice within assignments in the following areas: content, product, process, or tools.  
AND
Materials do not maintain rigor across all options with choices that may be perceived as “lesser” options that reinforce tracking practices.</t>
  </si>
  <si>
    <r>
      <rPr>
        <b/>
        <sz val="11"/>
        <color theme="1"/>
        <rFont val="Arial"/>
        <family val="2"/>
      </rPr>
      <t xml:space="preserve">2.1.3 Collaborative Learning </t>
    </r>
    <r>
      <rPr>
        <sz val="11"/>
        <color theme="1"/>
        <rFont val="Arial"/>
        <family val="2"/>
      </rPr>
      <t xml:space="preserve">
Materials include tasks that provide students opportunities to engage in the process of learning collaboratively, as well as opportunities to express their learning individually. </t>
    </r>
  </si>
  <si>
    <t xml:space="preserve">Materials provide opportunities for teachers to use a variety of grouping strategies including whole group, small group, and individual instruction to support interaction among students.
AND
Materials provide guidance for the teacher on how and when to use specific grouping strategies to support collaborative learning. </t>
  </si>
  <si>
    <t xml:space="preserve">Materials provide opportunities for teachers to use a variety of grouping strategies including whole group, small group, and/or individual instruction to support interaction among students.
OR
Materials provide guidance for the teacher on how and when to use specific grouping strategies to support collaborative learning. </t>
  </si>
  <si>
    <t xml:space="preserve">Materials do not provide opportunities for teachers to use a variety of grouping strategies to support interaction among students.
AND
Materials do not provide  guidance for the teacher on how and when to use specific grouping strategies to support collaborative learning. </t>
  </si>
  <si>
    <r>
      <rPr>
        <b/>
        <sz val="11"/>
        <color theme="1"/>
        <rFont val="Arial"/>
        <family val="2"/>
      </rPr>
      <t xml:space="preserve">2.1.4 Individual Student Adaptability </t>
    </r>
    <r>
      <rPr>
        <sz val="11"/>
        <color theme="1"/>
        <rFont val="Arial"/>
        <family val="2"/>
      </rPr>
      <t xml:space="preserve">
Materials include instructional strategies for supporting unfinished learning from prior grade-levels and extensions for students who are ready to deepen their understanding of grade level content.</t>
    </r>
  </si>
  <si>
    <t xml:space="preserve">Materials include instructional strategies that address unfinished learning from prior grade-levels, including scaffolding strategies to support students as they work toward independence.
OR
Materials include extensions for students who are ready to deepen their understanding of grade level content. </t>
  </si>
  <si>
    <t xml:space="preserve">Materials include instructional strategies that address unfinished learning from prior grade-levels, including scaffolding strategies to support students as they work toward independence.
AND
Materials include extensions for students who are ready to deepen their understanding of grade level content. </t>
  </si>
  <si>
    <t xml:space="preserve">Materials do not include instructional strategies that address unfinished learning from prior grade-levels.
AND
Materials do not include extensions for students who are ready to deepen their understanding of grade level content.
</t>
  </si>
  <si>
    <t>Materials include a variety of cognitively demanding rich tasks which are the center of instruction, that address a variety of cognitive demand levels to deepen student understanding, fluency, and applications of mathematical concepts throughout the course.</t>
  </si>
  <si>
    <r>
      <rPr>
        <b/>
        <sz val="11"/>
        <color theme="1"/>
        <rFont val="Arial"/>
        <family val="2"/>
      </rPr>
      <t>1.3.1  Recall &amp; Reproduction</t>
    </r>
    <r>
      <rPr>
        <sz val="11"/>
        <color theme="1"/>
        <rFont val="Arial"/>
        <family val="2"/>
      </rPr>
      <t xml:space="preserve">
Materials include opportunities for  students to recall facts, strategies, concepts, algorithms, and formulas when performing routine procedures. 
</t>
    </r>
  </si>
  <si>
    <r>
      <rPr>
        <b/>
        <sz val="11"/>
        <color theme="1"/>
        <rFont val="Arial"/>
        <family val="2"/>
      </rPr>
      <t>1.3.2 Basic Application &amp; Skills</t>
    </r>
    <r>
      <rPr>
        <sz val="11"/>
        <color theme="1"/>
        <rFont val="Arial"/>
        <family val="2"/>
      </rPr>
      <t xml:space="preserve">
Materials include opportunities for students to apply knowledge and skills when solving problems, explaining results, selecting procedures and/or organizing or displaying data. 
</t>
    </r>
  </si>
  <si>
    <r>
      <rPr>
        <b/>
        <sz val="11"/>
        <color theme="1"/>
        <rFont val="Arial"/>
        <family val="2"/>
      </rPr>
      <t xml:space="preserve">1.3.3 Strategic Thinking </t>
    </r>
    <r>
      <rPr>
        <sz val="11"/>
        <color theme="1"/>
        <rFont val="Arial"/>
        <family val="2"/>
      </rPr>
      <t xml:space="preserve">
Materials include opportunities for students to formulate strategies when representing concepts, solving problems and/or analyzing data. 
</t>
    </r>
  </si>
  <si>
    <r>
      <rPr>
        <b/>
        <sz val="11"/>
        <color theme="1"/>
        <rFont val="Arial"/>
        <family val="2"/>
      </rPr>
      <t>1.3.4 Extended Thinking</t>
    </r>
    <r>
      <rPr>
        <sz val="11"/>
        <color theme="1"/>
        <rFont val="Arial"/>
        <family val="2"/>
      </rPr>
      <t xml:space="preserve">
Materials include opportunities for  students to extend mathematical reasoning when investigating scenarios, researching topics, solving problems, processing multiple conditions, as well as utilizing non-routine manipulations across multiple disciplines, and/or reasoning with data.
</t>
    </r>
  </si>
  <si>
    <t xml:space="preserve">Materials provide teacher support for complex instructional demands including: development of math understanding through the use of facts, strategies, concepts, algorithms, and formulas within instruction.
AND
Materials include opportunities for students to recall facts, strategies, concepts, algorithms, and/or formulas when performing routine procedures. </t>
  </si>
  <si>
    <t xml:space="preserve">Materials provide teacher support for complex instructional demands including: development of math understanding through the use of facts, strategies, concepts, algorithms, and/or formulas within instruction.
OR
Materials include opportunities for students to recall facts, strategies, concepts, algorithms, and/or formulas when performing routine procedures. </t>
  </si>
  <si>
    <t>Materials do not provide teacher support for complex instructional demands including: development of math understanding through the use of facts, strategies, concepts, algorithms, and/or formulas within instruction.
AND
Materials do not include opportunities for students to recall facts, strategies, concepts, algorithms, and/or formulas when performing routine procedures.</t>
  </si>
  <si>
    <t>Materials provide teacher support for complex instructional demands including: development of math understanding through the application of knowledge and skills to solve problems, select procedures, explain results, and/or organize data. 
AND
Materials include opportunities for students to apply knowledge and skills when solving problems, explaining results, selecting procedures and/or organizing or displaying data.</t>
  </si>
  <si>
    <t>Materials provide teacher support for complex instructional demands including: development of math understanding through the application of knowledge and skills to solve problems, select procedures, explain results, and/or organize data. 
OR
Materials include opportunities for students to apply knowledge and skills when solving problems, explaining results, selecting procedures and/or organizing or displaying data.</t>
  </si>
  <si>
    <t>Materials do not provide teacher support for complex instructional demands including: development of math understanding through the application of knowledge and skills to solve problems, select procedures, explain results, and/or organize data. 
AND
Materials do not include opportunities for students to apply knowledge and skills when solving problems, explaining results, selecting procedures and/or organizing or displaying data.</t>
  </si>
  <si>
    <t>Materials provide teacher support for complex instructional demands including: development of math understanding through formulating strategies, representing concepts, problem solving, and/or analysis of data. 
AND
Materials include opportunities for students to formulate strategies, represent concepts, solving problems, and/or analyzing data.</t>
  </si>
  <si>
    <t xml:space="preserve">Materials provide teacher support for complex instructional demands including: development of math understanding through formulating strategies, representing concepts, problem solving, and/or analysis of data. 
OR
Materials include opportunities for students to formulate strategies, represent concepts, solving problems, and/or analyzing data.
</t>
  </si>
  <si>
    <t>Materials provide teacher support for complex instructional demands including: development of math understanding through formulating strategies, representing concepts, problem solving, and/or analysis of data. 
OR
Materials include opportunities for students to formulate strategies, represent concepts, solving problems, and/or analyzing data.</t>
  </si>
  <si>
    <t xml:space="preserve">Materials provide teacher support for complex instructional demands including: carrying out investigations, research, interdisciplinary, non-routine tasks, and/or reasoning with data. 
AND
Materials include opportunities for students to extend mathematical reasoning when investigating authentic scenarios, carrying out research, processing multiple conditions, engagement in non-routine tasks, and/or reasoning with data. </t>
  </si>
  <si>
    <t xml:space="preserve">Materials provide teacher support for complex instructional demands including: carrying out investigations, research, interdisciplinary, non-routine tasks, and/or reasoning with data. 
OR
Materials include opportunities for students to extend mathematical reasoning when investigating authentic scenarios, carrying out research, processing multiple conditions, engagement in non-routine tasks, and/or reasoning with data. </t>
  </si>
  <si>
    <t xml:space="preserve">Materials do not provide teacher support for complex instructional demands including: carrying out investigations, research, interdisciplinary, non-routine tasks, and/or reasoning with data. 
AND
Materials do not include opportunities for students to extend mathematical reasoning when investigating authentic scenarios, carrying out research, processing multiple conditions, engagement in non-routine tasks, and/or reasoning with data. </t>
  </si>
  <si>
    <r>
      <rPr>
        <b/>
        <sz val="11"/>
        <color theme="1"/>
        <rFont val="Arial"/>
        <family val="2"/>
      </rPr>
      <t>1.2.1 Conceptual Understanding</t>
    </r>
    <r>
      <rPr>
        <sz val="11"/>
        <color theme="1"/>
        <rFont val="Arial"/>
        <family val="2"/>
      </rPr>
      <t xml:space="preserve">
Materials include opportunities for students to develop comprehension of mathematical concepts, operations, and relations using concrete materials and visual models to understand math as more than isolated facts and methods.
</t>
    </r>
  </si>
  <si>
    <r>
      <rPr>
        <b/>
        <sz val="11"/>
        <color theme="1"/>
        <rFont val="Arial"/>
        <family val="2"/>
      </rPr>
      <t xml:space="preserve">1.2.2 Procedural Fluency </t>
    </r>
    <r>
      <rPr>
        <sz val="11"/>
        <color theme="1"/>
        <rFont val="Arial"/>
        <family val="2"/>
      </rPr>
      <t xml:space="preserve">
Materials include opportunities for students to develop skills in carrying out procedures flexibly, accurately, efficiently, and appropriately. 
</t>
    </r>
  </si>
  <si>
    <r>
      <rPr>
        <b/>
        <sz val="11"/>
        <color theme="1"/>
        <rFont val="Arial"/>
        <family val="2"/>
      </rPr>
      <t xml:space="preserve">1.2.3 Application </t>
    </r>
    <r>
      <rPr>
        <sz val="11"/>
        <color theme="1"/>
        <rFont val="Arial"/>
        <family val="2"/>
      </rPr>
      <t xml:space="preserve">
Materials include meaningful contexts for students to apply and build important concepts and skills that have meaning to students and allow multiple pathways to a solution(s).
</t>
    </r>
  </si>
  <si>
    <r>
      <rPr>
        <b/>
        <sz val="11"/>
        <color theme="1"/>
        <rFont val="Arial"/>
        <family val="2"/>
      </rPr>
      <t xml:space="preserve">1.2.4 Communication </t>
    </r>
    <r>
      <rPr>
        <sz val="11"/>
        <color theme="1"/>
        <rFont val="Arial"/>
        <family val="2"/>
      </rPr>
      <t xml:space="preserve">
Materials include opportunities for students to communicate thinking, reflection, explanation, comparison, and justification, about and with mathematics in varied ways; including with words, data visualizations and numbers.
</t>
    </r>
  </si>
  <si>
    <t xml:space="preserve">Materials include instructional strategies for teachers to support communication of student thinking in two or three of the following areas with mathematics: 
-reflection 
-explanation 
-comparison
-justification
AND
Materials provide opportunities for students to share their thinking in varied ways, including with words, data visualizations and/or numbers. </t>
  </si>
  <si>
    <t xml:space="preserve">Materials include instructional strategies for teachers to support communication of student thinking in all of the following areas with mathematics: 
-reflection 
-explanation
-comparison 
-justification 
AND
Materials provide opportunities for students to share their thinking in varied ways, including with words, data visualizations and/or numbers. </t>
  </si>
  <si>
    <t xml:space="preserve">Materials do not include instructional strategies for teachers to support students in  communicating, reflecting, explaining, comparing, and/or justifying thinking with mathematics.
OR
Materials do not include opportunities for students to share their thinking in varied ways, including with words, data visualizations and/or numbers. 
</t>
  </si>
  <si>
    <t>Materials do not provide either routine or non-routine applications of mathematics throughout the grade-level.
AND
Materials do not provide opportunities for students to extend or personalize applications throughout the grade-level</t>
  </si>
  <si>
    <t>Materials provide either routine or non-routine applications of mathematics throughout the grade-level.
OR
Materials provide opportunities for students to extend or personalize applications throughout the grade-level.</t>
  </si>
  <si>
    <t>Materials provide both routine and non-routine applications of mathematics throughout the grade-level.
AND
Materials provide opportunities for students to extend or personalize applications throughout the grade-level.</t>
  </si>
  <si>
    <t>Materials reflect grade-level and/or course expectations by giving students opportunities to communicate reasoning as well as attend to the balance of rigor across developing conceptual understanding, procedural fluency, and engaging applications.</t>
  </si>
  <si>
    <t>Materials include instructional support for teachers to develop procedural skills and fluency throughout the grade-level.
AND
Materials provide opportunities for students to independently demonstrate procedural skills and fluency throughout the grade-level.</t>
  </si>
  <si>
    <t>Materials include instructional support for teachers to develop procedural skills and fluency throughout the grade-level.
OR
Materials provide opportunities for students to independently demonstrate procedural skills and fluency throughout the grade-level.</t>
  </si>
  <si>
    <t>Materials do not include instructional support for teachers to develop procedural skills and fluency throughout the grade-level.
AND
Materials do not provide opportunities for students to independently demonstrate procedural skills and fluency throughout the grade-level.</t>
  </si>
  <si>
    <t>Materials include instructional support for teachers to develop conceptual understanding throughout the grade-level.
AND
Materials provide opportunities for students to independently demonstrate conceptual understanding throughout the grade-level.</t>
  </si>
  <si>
    <t>Materials include instructional support for teachers to develop conceptual understanding throughout the grade-level.
OR
Materials provide opportunities for students to independently demonstrate conceptual understanding throughout the grade-level.</t>
  </si>
  <si>
    <t>Materials do not provide instructional support for teachers to develop conceptual understanding throughout the grade-level.
AND
Materials do not provide opportunities for students to independently demonstrate conceptual understanding throughout the grade-level.</t>
  </si>
  <si>
    <t>1.1: Alignment</t>
  </si>
  <si>
    <t>Final Comments for 1.1: Alignment</t>
  </si>
  <si>
    <t>Rating for 1.1: Alignment</t>
  </si>
  <si>
    <t>Score</t>
  </si>
  <si>
    <t xml:space="preserve">Aligned materials in Mathematics strongly reflect the focus of the Oregon Standards, and connect major topics across and within grades and/or courses.  When applicable, content from earlier or later grade-levels is clearly identified and differentiable from grade-level content.
</t>
  </si>
  <si>
    <t>Materials present opportunities for  all students to meet the full intent of grade-level standards.
AND
The teachers’ materials provide guidance on at least one of the following
-Materials include guidance for students needing additional support to engage in grade-level content 
-Materials provide guidance on optional extension options to challenge students and deepen their understanding of grade-level content</t>
  </si>
  <si>
    <r>
      <rPr>
        <b/>
        <sz val="11"/>
        <color theme="1"/>
        <rFont val="Arial"/>
        <family val="2"/>
      </rPr>
      <t xml:space="preserve">1.1.1 Focus </t>
    </r>
    <r>
      <rPr>
        <sz val="11"/>
        <color theme="1"/>
        <rFont val="Arial"/>
        <family val="2"/>
      </rPr>
      <t xml:space="preserve">
Materials are closely aligned with the Oregon Math Standards and provide opportunities  for students to engage with content that meets the full intent of grade-level standards.
</t>
    </r>
  </si>
  <si>
    <r>
      <rPr>
        <b/>
        <sz val="11"/>
        <color theme="1"/>
        <rFont val="Arial"/>
        <family val="2"/>
      </rPr>
      <t>1.1.2 Coherence</t>
    </r>
    <r>
      <rPr>
        <sz val="11"/>
        <color theme="1"/>
        <rFont val="Arial"/>
        <family val="2"/>
      </rPr>
      <t xml:space="preserve">
Materials include learning objectives consistent with Oregon reasoning progressions that connect content across lessons, units, and grade-levels.
</t>
    </r>
  </si>
  <si>
    <r>
      <rPr>
        <b/>
        <sz val="11"/>
        <color theme="1"/>
        <rFont val="Arial"/>
        <family val="2"/>
      </rPr>
      <t>1.1.3 Math Practices</t>
    </r>
    <r>
      <rPr>
        <sz val="11"/>
        <color theme="1"/>
        <rFont val="Arial"/>
        <family val="2"/>
      </rPr>
      <t xml:space="preserve">
Materials explicitly align to and support the Standards for Mathematical Practice through regular and authentic engagement opportunities for students.
</t>
    </r>
  </si>
  <si>
    <t>The Standards for Mathematical Practice (MPs) are identified and connected to grade-level mathematical content.
OR
Materials present opportunities for students to both learn and independently demonstrate each of the MPs.</t>
  </si>
  <si>
    <t>The Standards for Mathematical Practice (MPs) are identified and connected to grade-level mathematical content.
AND
Materials present opportunities for students to both learn and independently demonstrate each of the MPs.</t>
  </si>
  <si>
    <t>The Standards for Mathematical Practice (MPs) are not identified and connected to grade-level mathematical content.
AND
Materials do not present opportunities for students to learn and independently demonstrate each of the MPs.</t>
  </si>
  <si>
    <t xml:space="preserve">The majority of instructional time (at least 50%), when implemented as designed, addresses the major content of the grade.
AND
The teachers’ materials provide guidance on both of the following:
-Multiple within-grade connections between supporting and major work enhance focus on major work.
-Materials connect grade-level content across grade-levels within identified reasoning progressions in Oregon standards. 
</t>
  </si>
  <si>
    <t xml:space="preserve">The majority of instructional time (at least 50%), when implemented as designed, addresses the major content of the grade.
AND
The teachers’ materials provide guidance on at least one of the following:
-Multiple within-grade connections between supporting and major work enhance focus on major work.
-Materials connect grade-level content across grade-levels within identified reasoning progressions in Oregon standards. 
</t>
  </si>
  <si>
    <t xml:space="preserve">Less than 50% of instructional time, when implemented as designed, addresses the major content of the grade.
OR
Materials do not include either  connections to major work within grade-level content or connections across grades within reasoning progressions in Oregon standards.
</t>
  </si>
  <si>
    <t>Materials do not include opportunities for all students to meet the full intent of grade-level standards.
OR
Materials do not include activities that either have differentiation suggestions to engage students for students needing additional support or extension options to challenge students.</t>
  </si>
  <si>
    <r>
      <t>Materials provide language support for multilingual students to access grade-level mathematics. 
AND
Materials provide instructional strategies and learning  resources for students in special populations, such as students experiencing disabilities and/or students identified as TAG, to support</t>
    </r>
    <r>
      <rPr>
        <sz val="11"/>
        <color theme="1"/>
        <rFont val="Calibri"/>
        <family val="2"/>
        <scheme val="minor"/>
      </rPr>
      <t xml:space="preserve"> active participation in grade-level mathematics.</t>
    </r>
  </si>
  <si>
    <t>Materials provide language support for multilingual students to access grade-level mathematics. 
OR
Materials provide instructional strategies and learning resources for students in special populations, such as students experiencing disabilities and/or students identified as TAG, to support active participation in grade-level mathematics.</t>
  </si>
  <si>
    <r>
      <rPr>
        <b/>
        <sz val="11"/>
        <color theme="1"/>
        <rFont val="Arial"/>
        <family val="2"/>
      </rPr>
      <t>4.1.3  Interpretation of Feedback</t>
    </r>
    <r>
      <rPr>
        <sz val="11"/>
        <color theme="1"/>
        <rFont val="Arial"/>
        <family val="2"/>
      </rPr>
      <t xml:space="preserve">
Materials facilitate meaningful and strengths-based feedback to move learning forward.</t>
    </r>
  </si>
  <si>
    <t>Instructional materials:
do not ask students to reflect on their thinking or assess their own learning
AND
do not include a comprehensive set of both extensions and resources/interventions for students who need additional supports</t>
  </si>
  <si>
    <r>
      <rPr>
        <b/>
        <sz val="11"/>
        <color theme="1"/>
        <rFont val="Arial"/>
        <family val="2"/>
      </rPr>
      <t>4.2.4 Clarity &amp; Feedback</t>
    </r>
    <r>
      <rPr>
        <sz val="11"/>
        <color theme="1"/>
        <rFont val="Arial"/>
        <family val="2"/>
      </rPr>
      <t xml:space="preserve">
Performance assessments use clear scoring criteria and allow for multiple iterations of student thinking based on feedback.</t>
    </r>
  </si>
  <si>
    <t>Diagnostic assessments:
measure student performance on grade-level math content and practices at various levels of cognitive challenge (i.e. DOK 1-4)
AND
offer multiple ways for students to interact with mathematical concepts and show their thinking (e.g., multiple choice, drag-and-drop, short answer, etc.)
AND
are accessible to students by providing embedded tools, supports, and accommodations</t>
  </si>
  <si>
    <t>Performance assessments: 
do not reflect a diversity of cultures, ability levels, gender identities, etc., or include them superficially
AND
does not represent the diversity of our state and local communities</t>
  </si>
  <si>
    <t>2: Meets expectations</t>
  </si>
  <si>
    <t>1: Partially meets expectations</t>
  </si>
  <si>
    <t xml:space="preserve">0: Does not meet the expectations </t>
  </si>
  <si>
    <t>Yes</t>
  </si>
  <si>
    <t xml:space="preserve">Meets expectations </t>
  </si>
  <si>
    <t xml:space="preserve">Partially meets expectations </t>
  </si>
  <si>
    <t>Does not meet expectations</t>
  </si>
  <si>
    <t>Meets Expectations (7-8 points)     Partially Meets Expectations (5-6 points)     Does Not Meet Expectations (0-4 points)</t>
  </si>
  <si>
    <t>Final Comments for 2.2: Culturally Responsive Instructional Support</t>
  </si>
  <si>
    <t>Rating for 2.2: Culturally Responsive Instructional Support</t>
  </si>
  <si>
    <t>Meets Expectations (5-6 points)     Partially Meets Expectations (4 points)     Does Not Meet Expectations (0-3 points)</t>
  </si>
  <si>
    <t>Rating</t>
  </si>
  <si>
    <t>The materials include texts, images, and applications within assignments that recognize and leverage expertise of communities of color with a range of racialized experiences into math lessons.
AND
The teachers’ materials provide guidance on  at least two of the following:
-Ways to supplement or modify materials to enhance culturally responsive pedagogy
-engaging students in culturally sensitive experiential learning
-making real life connections between the curriculum and students’ lives</t>
  </si>
  <si>
    <t>Materials present opportunities for all students to meet the full intent of grade-level standards.
AND
The teachers’ materials provide guidance on both of the following:
 -Materials include guidance for students needing additional support to engage in grade-level content
 -Materials provide guidance on optional extension options to challenge students and deepen their understanding of grade-level content.</t>
  </si>
  <si>
    <t>Materials do not include guidance on engaging diverse learners using culturally responsive instructional practices. 
AND
Materials do not include resources for teachers to include knowledge of students' background experiences and social realities into instruction.</t>
  </si>
  <si>
    <t>Materials do not provide course and unit level supporting guidance for teachers that assist in presenting the student and ancillary materials with fidelity.
AND
Materials do not provide supporting guidance within lessons, such as annotations or suggestions, that provide additional information within the context of the specific lesson objectives.</t>
  </si>
  <si>
    <t>Materials do not  provide language support for multilingual students to access grade-level mathematics.  
AND
Materials do not provide instructional strategies and learning resources for students in special populations, such as students experiencing disabilities and/or students identified as TAG, to support their active participation in grade-level mathematics.</t>
  </si>
  <si>
    <t>6.22.22</t>
  </si>
  <si>
    <t>McGraw Hill</t>
  </si>
  <si>
    <t>Reveal 3-5</t>
  </si>
  <si>
    <t>It would be helpful to have additional information for teachers about where students are headed in their mathematical journey</t>
  </si>
  <si>
    <t>More space for student work in print copies</t>
  </si>
  <si>
    <t>Works on many devices. Online programs remembers where students left off and brings them back to their current or next unfinished task. Teacher can emulate any student. Students can download activities and projects and work at home offline.</t>
  </si>
  <si>
    <t>DOK level 2 is predominant DOK level represented in tasks</t>
  </si>
  <si>
    <t>Scoring rubrics would be helpful for all assessments</t>
  </si>
  <si>
    <t>Increasing diversity of DOK levels and question types would be helpful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</si>
</sst>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Calibri"/>
      <family val="2"/>
      <scheme val="minor"/>
    </font>
    <font>
      <b/>
      <sz val="11"/>
      <color theme="1"/>
      <name val="Calibri"/>
      <family val="2"/>
      <scheme val="minor"/>
    </font>
    <font>
      <sz val="10"/>
      <color theme="1"/>
      <name val="Calibri"/>
      <family val="2"/>
      <scheme val="minor"/>
    </font>
    <font>
      <b/>
      <sz val="11"/>
      <name val="Arial"/>
      <family val="2"/>
    </font>
    <font>
      <sz val="10"/>
      <name val="Arial"/>
      <family val="2"/>
    </font>
    <font>
      <sz val="11"/>
      <name val="Arial"/>
      <family val="2"/>
    </font>
    <font>
      <b/>
      <sz val="10"/>
      <name val="Arial"/>
      <family val="2"/>
    </font>
    <font>
      <sz val="11"/>
      <name val="Calibri"/>
      <family val="2"/>
      <scheme val="minor"/>
    </font>
    <font>
      <sz val="11"/>
      <color theme="1"/>
      <name val="Arial"/>
      <family val="2"/>
    </font>
    <font>
      <sz val="10"/>
      <color rgb="FF000000"/>
      <name val="Arial"/>
      <family val="2"/>
    </font>
    <font>
      <sz val="11"/>
      <color theme="1"/>
      <name val="Calibri"/>
      <family val="2"/>
      <scheme val="minor"/>
    </font>
    <font>
      <sz val="18"/>
      <color theme="0"/>
      <name val="Calibri"/>
      <family val="2"/>
      <scheme val="minor"/>
    </font>
    <font>
      <sz val="16"/>
      <color theme="1"/>
      <name val="Calibri"/>
      <family val="2"/>
      <scheme val="minor"/>
    </font>
    <font>
      <b/>
      <sz val="14"/>
      <color theme="1"/>
      <name val="Calibri"/>
      <family val="2"/>
      <scheme val="minor"/>
    </font>
    <font>
      <i/>
      <sz val="10"/>
      <color theme="1"/>
      <name val="Calibri"/>
      <family val="2"/>
      <scheme val="minor"/>
    </font>
    <font>
      <b/>
      <sz val="11"/>
      <color rgb="FFFFFFFF"/>
      <name val="Arial"/>
      <family val="2"/>
    </font>
    <font>
      <b/>
      <i/>
      <sz val="11"/>
      <name val="Arial"/>
      <family val="2"/>
    </font>
    <font>
      <b/>
      <sz val="11"/>
      <color theme="1"/>
      <name val="Arial"/>
      <family val="2"/>
    </font>
    <font>
      <b/>
      <i/>
      <sz val="11"/>
      <color theme="1"/>
      <name val="Calibri"/>
      <family val="2"/>
      <scheme val="minor"/>
    </font>
  </fonts>
  <fills count="17">
    <fill>
      <patternFill patternType="none"/>
    </fill>
    <fill>
      <patternFill patternType="gray125"/>
    </fill>
    <fill>
      <patternFill patternType="solid">
        <fgColor theme="2" tint="-9.9978637043366805E-2"/>
        <bgColor indexed="64"/>
      </patternFill>
    </fill>
    <fill>
      <patternFill patternType="solid">
        <fgColor rgb="FF9FC5E8"/>
        <bgColor rgb="FF9FC5E8"/>
      </patternFill>
    </fill>
    <fill>
      <patternFill patternType="solid">
        <fgColor rgb="FF1155CC"/>
        <bgColor rgb="FF1155CC"/>
      </patternFill>
    </fill>
    <fill>
      <patternFill patternType="solid">
        <fgColor rgb="FF999999"/>
        <bgColor rgb="FF999999"/>
      </patternFill>
    </fill>
    <fill>
      <patternFill patternType="solid">
        <fgColor rgb="FFFFFF00"/>
        <bgColor rgb="FFFFFF00"/>
      </patternFill>
    </fill>
    <fill>
      <patternFill patternType="solid">
        <fgColor theme="1"/>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rgb="FFFFFF99"/>
        <bgColor indexed="64"/>
      </patternFill>
    </fill>
    <fill>
      <patternFill patternType="solid">
        <fgColor rgb="FFFF9966"/>
        <bgColor indexed="64"/>
      </patternFill>
    </fill>
    <fill>
      <patternFill patternType="solid">
        <fgColor theme="9" tint="0.59999389629810485"/>
        <bgColor indexed="64"/>
      </patternFill>
    </fill>
    <fill>
      <patternFill patternType="solid">
        <fgColor rgb="FFE1E1FF"/>
        <bgColor indexed="64"/>
      </patternFill>
    </fill>
    <fill>
      <patternFill patternType="solid">
        <fgColor theme="0" tint="-4.9989318521683403E-2"/>
        <bgColor indexed="64"/>
      </patternFill>
    </fill>
    <fill>
      <patternFill patternType="solid">
        <fgColor rgb="FF00B050"/>
        <bgColor indexed="64"/>
      </patternFill>
    </fill>
    <fill>
      <patternFill patternType="solid">
        <fgColor rgb="FFFF00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rgb="FF000000"/>
      </left>
      <right/>
      <top/>
      <bottom/>
      <diagonal/>
    </border>
    <border>
      <left style="medium">
        <color indexed="64"/>
      </left>
      <right/>
      <top/>
      <bottom style="medium">
        <color indexed="64"/>
      </bottom>
      <diagonal/>
    </border>
    <border>
      <left/>
      <right/>
      <top/>
      <bottom style="medium">
        <color indexed="64"/>
      </bottom>
      <diagonal/>
    </border>
  </borders>
  <cellStyleXfs count="3">
    <xf numFmtId="0" fontId="0" fillId="0" borderId="0"/>
    <xf numFmtId="0" fontId="9" fillId="0" borderId="0"/>
    <xf numFmtId="9" fontId="10" fillId="0" borderId="0" applyFont="0" applyFill="0" applyBorder="0" applyAlignment="0" applyProtection="0"/>
  </cellStyleXfs>
  <cellXfs count="92">
    <xf numFmtId="0" fontId="0" fillId="0" borderId="0" xfId="0"/>
    <xf numFmtId="0" fontId="2" fillId="0" borderId="1" xfId="0" applyFont="1" applyBorder="1" applyAlignment="1" applyProtection="1">
      <alignment horizontal="center" vertical="center"/>
      <protection locked="0"/>
    </xf>
    <xf numFmtId="0" fontId="4" fillId="0" borderId="0" xfId="1" applyFont="1" applyAlignment="1"/>
    <xf numFmtId="0" fontId="9" fillId="0" borderId="0" xfId="1" applyFont="1" applyAlignment="1"/>
    <xf numFmtId="0" fontId="9" fillId="0" borderId="0" xfId="1" applyFont="1" applyFill="1" applyAlignment="1"/>
    <xf numFmtId="0" fontId="12" fillId="8" borderId="8" xfId="0" applyFont="1" applyFill="1" applyBorder="1" applyAlignment="1"/>
    <xf numFmtId="0" fontId="12" fillId="8" borderId="9" xfId="0" applyFont="1" applyFill="1" applyBorder="1" applyAlignment="1">
      <alignment horizontal="center"/>
    </xf>
    <xf numFmtId="0" fontId="12" fillId="8" borderId="10" xfId="0" applyFont="1" applyFill="1" applyBorder="1" applyAlignment="1"/>
    <xf numFmtId="0" fontId="0" fillId="0" borderId="12" xfId="0" applyBorder="1"/>
    <xf numFmtId="0" fontId="0" fillId="0" borderId="11" xfId="0" applyBorder="1" applyAlignment="1">
      <alignment horizontal="right"/>
    </xf>
    <xf numFmtId="0" fontId="0" fillId="0" borderId="1" xfId="0" applyBorder="1" applyAlignment="1" applyProtection="1">
      <alignment horizontal="center"/>
      <protection locked="0"/>
    </xf>
    <xf numFmtId="0" fontId="0" fillId="0" borderId="0" xfId="0" applyBorder="1"/>
    <xf numFmtId="49" fontId="0" fillId="0" borderId="1" xfId="0" applyNumberFormat="1" applyBorder="1" applyAlignment="1">
      <alignment horizontal="center"/>
    </xf>
    <xf numFmtId="15" fontId="0" fillId="0" borderId="1" xfId="0" applyNumberFormat="1" applyBorder="1" applyAlignment="1" applyProtection="1">
      <alignment horizontal="center"/>
      <protection locked="0"/>
    </xf>
    <xf numFmtId="0" fontId="0" fillId="0" borderId="11" xfId="0" applyBorder="1"/>
    <xf numFmtId="0" fontId="0" fillId="9" borderId="1" xfId="0" applyFill="1" applyBorder="1" applyAlignment="1">
      <alignment horizontal="center"/>
    </xf>
    <xf numFmtId="0" fontId="0" fillId="10" borderId="1" xfId="0" applyFill="1" applyBorder="1" applyAlignment="1">
      <alignment wrapText="1"/>
    </xf>
    <xf numFmtId="0" fontId="0" fillId="0" borderId="0" xfId="0" applyFill="1"/>
    <xf numFmtId="0" fontId="0" fillId="0" borderId="0" xfId="0" applyBorder="1" applyAlignment="1">
      <alignment horizontal="right" wrapText="1"/>
    </xf>
    <xf numFmtId="0" fontId="0" fillId="9" borderId="1" xfId="0" applyFill="1" applyBorder="1" applyAlignment="1">
      <alignment horizontal="center" wrapText="1"/>
    </xf>
    <xf numFmtId="0" fontId="0" fillId="11" borderId="1" xfId="0" applyFill="1" applyBorder="1" applyAlignment="1">
      <alignment wrapText="1"/>
    </xf>
    <xf numFmtId="0" fontId="0" fillId="0" borderId="0" xfId="0" applyFill="1" applyBorder="1" applyAlignment="1">
      <alignment wrapText="1"/>
    </xf>
    <xf numFmtId="0" fontId="0" fillId="9" borderId="13" xfId="0" applyFill="1" applyBorder="1" applyAlignment="1">
      <alignment horizontal="center" wrapText="1"/>
    </xf>
    <xf numFmtId="0" fontId="0" fillId="0" borderId="11" xfId="0" applyBorder="1" applyAlignment="1">
      <alignment wrapText="1"/>
    </xf>
    <xf numFmtId="0" fontId="0" fillId="0" borderId="15" xfId="0" applyBorder="1"/>
    <xf numFmtId="0" fontId="0" fillId="0" borderId="11" xfId="0" applyFill="1" applyBorder="1"/>
    <xf numFmtId="0" fontId="0" fillId="12" borderId="1" xfId="0" applyFill="1" applyBorder="1" applyAlignment="1">
      <alignment wrapText="1"/>
    </xf>
    <xf numFmtId="0" fontId="0" fillId="13" borderId="1" xfId="0" applyFill="1" applyBorder="1" applyAlignment="1">
      <alignment wrapText="1"/>
    </xf>
    <xf numFmtId="49" fontId="0" fillId="0" borderId="0" xfId="0" applyNumberFormat="1"/>
    <xf numFmtId="0" fontId="0" fillId="14" borderId="1" xfId="0" applyFill="1" applyBorder="1" applyAlignment="1">
      <alignment wrapText="1"/>
    </xf>
    <xf numFmtId="0" fontId="0" fillId="0" borderId="1" xfId="0" applyFont="1" applyBorder="1" applyAlignment="1" applyProtection="1">
      <alignment vertical="top" wrapText="1"/>
      <protection locked="0"/>
    </xf>
    <xf numFmtId="0" fontId="0" fillId="0" borderId="1" xfId="0" applyFont="1" applyBorder="1" applyAlignment="1" applyProtection="1">
      <alignment vertical="top"/>
      <protection locked="0"/>
    </xf>
    <xf numFmtId="0" fontId="0" fillId="0" borderId="0" xfId="0" applyFont="1" applyAlignment="1" applyProtection="1"/>
    <xf numFmtId="0" fontId="0" fillId="0" borderId="0" xfId="0" applyFont="1" applyFill="1" applyAlignment="1" applyProtection="1"/>
    <xf numFmtId="0" fontId="1" fillId="0" borderId="0" xfId="0" applyFont="1" applyAlignment="1" applyProtection="1">
      <alignment wrapText="1"/>
    </xf>
    <xf numFmtId="0" fontId="1" fillId="0" borderId="0" xfId="0" applyFont="1" applyProtection="1"/>
    <xf numFmtId="0" fontId="0" fillId="0" borderId="0" xfId="0" applyAlignment="1" applyProtection="1">
      <alignment vertical="center"/>
    </xf>
    <xf numFmtId="0" fontId="0" fillId="0" borderId="0" xfId="0" applyProtection="1"/>
    <xf numFmtId="0" fontId="0" fillId="15" borderId="0" xfId="0" applyFill="1" applyProtection="1"/>
    <xf numFmtId="0" fontId="1" fillId="15" borderId="0" xfId="0" applyFont="1" applyFill="1" applyProtection="1"/>
    <xf numFmtId="0" fontId="0" fillId="0" borderId="0" xfId="0" applyFill="1" applyProtection="1"/>
    <xf numFmtId="0" fontId="0" fillId="0" borderId="1" xfId="0" applyFont="1" applyBorder="1" applyAlignment="1" applyProtection="1">
      <alignment vertical="top" wrapText="1"/>
    </xf>
    <xf numFmtId="0" fontId="6" fillId="2" borderId="1" xfId="0" applyFont="1" applyFill="1" applyBorder="1" applyAlignment="1" applyProtection="1">
      <alignment horizontal="center"/>
    </xf>
    <xf numFmtId="0" fontId="5" fillId="0" borderId="0" xfId="0" applyFont="1" applyAlignment="1" applyProtection="1">
      <alignment horizontal="left" vertical="center" wrapText="1"/>
    </xf>
    <xf numFmtId="0" fontId="0" fillId="0" borderId="0" xfId="0" applyAlignment="1" applyProtection="1">
      <alignment horizontal="center"/>
    </xf>
    <xf numFmtId="0" fontId="0" fillId="0" borderId="1" xfId="0" applyFont="1" applyFill="1" applyBorder="1" applyAlignment="1" applyProtection="1">
      <alignment vertical="top" wrapText="1"/>
    </xf>
    <xf numFmtId="0" fontId="0" fillId="16" borderId="0" xfId="0" applyFill="1" applyProtection="1"/>
    <xf numFmtId="0" fontId="12" fillId="8" borderId="9" xfId="0" applyFont="1" applyFill="1" applyBorder="1" applyAlignment="1">
      <alignment horizontal="left" vertical="top"/>
    </xf>
    <xf numFmtId="0" fontId="0" fillId="0" borderId="0" xfId="0" applyBorder="1" applyAlignment="1">
      <alignment horizontal="left" vertical="top"/>
    </xf>
    <xf numFmtId="9" fontId="7" fillId="0" borderId="0" xfId="2" applyFont="1" applyFill="1" applyBorder="1" applyAlignment="1">
      <alignment horizontal="left" vertical="top"/>
    </xf>
    <xf numFmtId="9" fontId="0" fillId="0" borderId="0" xfId="2" applyFont="1" applyFill="1" applyBorder="1" applyAlignment="1">
      <alignment horizontal="left" vertical="top"/>
    </xf>
    <xf numFmtId="0" fontId="0" fillId="0" borderId="0" xfId="0" applyFill="1" applyBorder="1" applyAlignment="1">
      <alignment horizontal="left" vertical="top"/>
    </xf>
    <xf numFmtId="0" fontId="0" fillId="0" borderId="0" xfId="0" applyAlignment="1">
      <alignment horizontal="left" vertical="top"/>
    </xf>
    <xf numFmtId="0" fontId="0" fillId="0" borderId="12" xfId="0" applyFill="1" applyBorder="1"/>
    <xf numFmtId="0" fontId="0" fillId="0" borderId="18" xfId="0" applyBorder="1"/>
    <xf numFmtId="0" fontId="14" fillId="0" borderId="19" xfId="0" applyFont="1" applyBorder="1" applyAlignment="1">
      <alignment wrapText="1"/>
    </xf>
    <xf numFmtId="0" fontId="0" fillId="0" borderId="19" xfId="0" applyBorder="1" applyAlignment="1">
      <alignment horizontal="left" vertical="top"/>
    </xf>
    <xf numFmtId="0" fontId="11" fillId="7" borderId="5" xfId="0" applyFont="1" applyFill="1" applyBorder="1" applyAlignment="1">
      <alignment horizontal="center"/>
    </xf>
    <xf numFmtId="0" fontId="11" fillId="7" borderId="6" xfId="0" applyFont="1" applyFill="1" applyBorder="1" applyAlignment="1">
      <alignment horizontal="center"/>
    </xf>
    <xf numFmtId="0" fontId="11" fillId="7" borderId="7" xfId="0" applyFont="1" applyFill="1" applyBorder="1" applyAlignment="1">
      <alignment horizontal="center"/>
    </xf>
    <xf numFmtId="0" fontId="13" fillId="0" borderId="11" xfId="0" applyFont="1" applyBorder="1" applyAlignment="1">
      <alignment horizontal="center"/>
    </xf>
    <xf numFmtId="0" fontId="13" fillId="0" borderId="0" xfId="0" applyFont="1" applyBorder="1" applyAlignment="1">
      <alignment horizontal="center"/>
    </xf>
    <xf numFmtId="0" fontId="0" fillId="0" borderId="0" xfId="0" applyBorder="1" applyAlignment="1">
      <alignment horizontal="left" vertical="top"/>
    </xf>
    <xf numFmtId="0" fontId="0" fillId="0" borderId="14" xfId="0" applyBorder="1" applyAlignment="1">
      <alignment horizontal="left" vertical="top"/>
    </xf>
    <xf numFmtId="0" fontId="0" fillId="0" borderId="10" xfId="0" applyBorder="1" applyAlignment="1">
      <alignment horizontal="left" vertical="top"/>
    </xf>
    <xf numFmtId="0" fontId="0" fillId="0" borderId="2" xfId="0" applyBorder="1" applyAlignment="1" applyProtection="1">
      <alignment horizontal="left" vertical="top"/>
      <protection locked="0"/>
    </xf>
    <xf numFmtId="0" fontId="0" fillId="0" borderId="16" xfId="0" applyBorder="1" applyAlignment="1" applyProtection="1">
      <alignment horizontal="left" vertical="top"/>
      <protection locked="0"/>
    </xf>
    <xf numFmtId="0" fontId="0" fillId="9" borderId="2" xfId="0" applyFill="1" applyBorder="1" applyAlignment="1">
      <alignment horizontal="center" vertical="top"/>
    </xf>
    <xf numFmtId="0" fontId="0" fillId="9" borderId="16" xfId="0" applyFill="1" applyBorder="1" applyAlignment="1">
      <alignment horizontal="center" vertical="top"/>
    </xf>
    <xf numFmtId="0" fontId="0" fillId="0" borderId="2" xfId="0" applyBorder="1" applyAlignment="1">
      <alignment horizontal="left" vertical="top"/>
    </xf>
    <xf numFmtId="0" fontId="0" fillId="0" borderId="16" xfId="0" applyBorder="1" applyAlignment="1">
      <alignment horizontal="left" vertical="top"/>
    </xf>
    <xf numFmtId="0" fontId="8" fillId="0" borderId="2" xfId="0" applyFont="1" applyBorder="1" applyAlignment="1" applyProtection="1">
      <alignment vertical="top" wrapText="1"/>
    </xf>
    <xf numFmtId="0" fontId="8" fillId="0" borderId="16" xfId="0" applyFont="1" applyBorder="1" applyAlignment="1" applyProtection="1">
      <alignment vertical="top" wrapText="1"/>
    </xf>
    <xf numFmtId="0" fontId="15" fillId="4" borderId="0" xfId="0" applyFont="1" applyFill="1" applyAlignment="1" applyProtection="1">
      <alignment horizontal="center"/>
    </xf>
    <xf numFmtId="0" fontId="3" fillId="5" borderId="0" xfId="0" applyFont="1" applyFill="1" applyAlignment="1" applyProtection="1">
      <alignment horizontal="center" wrapText="1"/>
    </xf>
    <xf numFmtId="0" fontId="3" fillId="0" borderId="3" xfId="0" applyFont="1" applyFill="1" applyBorder="1" applyAlignment="1" applyProtection="1">
      <alignment horizontal="center" wrapText="1"/>
    </xf>
    <xf numFmtId="0" fontId="3" fillId="0" borderId="0" xfId="0" applyFont="1" applyFill="1" applyBorder="1" applyAlignment="1" applyProtection="1">
      <alignment horizontal="center" wrapText="1"/>
    </xf>
    <xf numFmtId="0" fontId="3" fillId="2" borderId="1" xfId="0" applyFont="1" applyFill="1" applyBorder="1" applyAlignment="1" applyProtection="1">
      <alignment horizontal="center" wrapText="1"/>
    </xf>
    <xf numFmtId="0" fontId="8" fillId="0" borderId="2" xfId="0" applyFont="1" applyBorder="1" applyAlignment="1" applyProtection="1">
      <alignment horizontal="left" vertical="top" wrapText="1"/>
    </xf>
    <xf numFmtId="0" fontId="8" fillId="0" borderId="16" xfId="0" applyFont="1" applyBorder="1" applyAlignment="1" applyProtection="1">
      <alignment horizontal="left" vertical="top" wrapText="1"/>
    </xf>
    <xf numFmtId="0" fontId="5" fillId="0" borderId="17" xfId="0" applyFont="1" applyFill="1" applyBorder="1" applyAlignment="1" applyProtection="1">
      <alignment horizontal="center" vertical="center" wrapText="1"/>
    </xf>
    <xf numFmtId="0" fontId="5" fillId="0" borderId="0" xfId="0" applyFont="1" applyFill="1" applyBorder="1" applyAlignment="1" applyProtection="1">
      <alignment horizontal="center" vertical="center" wrapText="1"/>
    </xf>
    <xf numFmtId="0" fontId="5" fillId="6" borderId="0" xfId="0" applyFont="1" applyFill="1" applyBorder="1" applyAlignment="1" applyProtection="1">
      <alignment horizontal="center" vertical="center" wrapText="1"/>
    </xf>
    <xf numFmtId="0" fontId="3" fillId="3" borderId="17" xfId="0" applyFont="1" applyFill="1" applyBorder="1" applyAlignment="1" applyProtection="1">
      <alignment horizontal="center"/>
    </xf>
    <xf numFmtId="0" fontId="3" fillId="3" borderId="0" xfId="0" applyFont="1" applyFill="1" applyBorder="1" applyAlignment="1" applyProtection="1">
      <alignment horizontal="center"/>
    </xf>
    <xf numFmtId="0" fontId="0" fillId="0" borderId="0" xfId="0" applyBorder="1" applyAlignment="1" applyProtection="1">
      <alignment horizontal="center"/>
      <protection locked="0"/>
    </xf>
    <xf numFmtId="0" fontId="8" fillId="0" borderId="2" xfId="0" applyFont="1" applyFill="1" applyBorder="1" applyAlignment="1" applyProtection="1">
      <alignment vertical="top" wrapText="1"/>
    </xf>
    <xf numFmtId="0" fontId="8" fillId="0" borderId="16" xfId="0" applyFont="1" applyFill="1" applyBorder="1" applyAlignment="1" applyProtection="1">
      <alignment vertical="top" wrapText="1"/>
    </xf>
    <xf numFmtId="0" fontId="1" fillId="0" borderId="4" xfId="0" applyFont="1" applyBorder="1" applyAlignment="1" applyProtection="1">
      <alignment horizontal="center"/>
    </xf>
    <xf numFmtId="0" fontId="5" fillId="0" borderId="17"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18" fillId="0" borderId="0" xfId="0" applyFont="1" applyBorder="1" applyAlignment="1" applyProtection="1">
      <alignment horizontal="center" wrapText="1"/>
    </xf>
  </cellXfs>
  <cellStyles count="3">
    <cellStyle name="Normal" xfId="0" builtinId="0"/>
    <cellStyle name="Normal 2" xfId="1"/>
    <cellStyle name="Percent" xfId="2" builtinId="5"/>
  </cellStyles>
  <dxfs count="0"/>
  <tableStyles count="0" defaultTableStyle="TableStyleMedium2" defaultPivotStyle="PivotStyleLight16"/>
  <colors>
    <mruColors>
      <color rgb="FFE1E1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33"/>
  <sheetViews>
    <sheetView tabSelected="1" workbookViewId="0">
      <selection activeCell="B5" sqref="B5"/>
    </sheetView>
  </sheetViews>
  <sheetFormatPr defaultColWidth="8.85546875" defaultRowHeight="15" x14ac:dyDescent="0.25"/>
  <cols>
    <col min="1" max="1" width="14.85546875" customWidth="1"/>
    <col min="2" max="2" width="67.28515625" customWidth="1"/>
    <col min="3" max="3" width="9.140625" style="52"/>
    <col min="4" max="4" width="23.7109375" style="52" customWidth="1"/>
    <col min="5" max="6" width="8.42578125" hidden="1" customWidth="1"/>
    <col min="7" max="7" width="0" hidden="1" customWidth="1"/>
  </cols>
  <sheetData>
    <row r="1" spans="1:11" ht="24" thickBot="1" x14ac:dyDescent="0.4">
      <c r="A1" s="57" t="s">
        <v>13</v>
      </c>
      <c r="B1" s="58"/>
      <c r="C1" s="58"/>
      <c r="D1" s="58"/>
      <c r="E1" s="59"/>
      <c r="H1" s="14"/>
    </row>
    <row r="2" spans="1:11" ht="21.75" thickBot="1" x14ac:dyDescent="0.4">
      <c r="A2" s="5"/>
      <c r="B2" s="6" t="s">
        <v>12</v>
      </c>
      <c r="C2" s="47"/>
      <c r="D2" s="47"/>
      <c r="E2" s="7"/>
      <c r="H2" s="14"/>
    </row>
    <row r="3" spans="1:11" ht="18.75" x14ac:dyDescent="0.3">
      <c r="A3" s="60" t="s">
        <v>5</v>
      </c>
      <c r="B3" s="61"/>
      <c r="C3" s="61"/>
      <c r="D3" s="61"/>
      <c r="E3" s="8"/>
      <c r="H3" s="14"/>
    </row>
    <row r="4" spans="1:11" x14ac:dyDescent="0.25">
      <c r="A4" s="9" t="s">
        <v>6</v>
      </c>
      <c r="B4" s="10" t="s">
        <v>270</v>
      </c>
      <c r="C4" s="48"/>
      <c r="D4" s="48"/>
      <c r="E4" s="8"/>
      <c r="H4" s="14"/>
    </row>
    <row r="5" spans="1:11" x14ac:dyDescent="0.25">
      <c r="A5" s="9" t="s">
        <v>7</v>
      </c>
      <c r="B5" s="10" t="s">
        <v>271</v>
      </c>
      <c r="C5" s="48"/>
      <c r="D5" s="48"/>
      <c r="E5" s="8"/>
      <c r="H5" s="14"/>
    </row>
    <row r="6" spans="1:11" x14ac:dyDescent="0.25">
      <c r="A6" s="9" t="s">
        <v>8</v>
      </c>
      <c r="B6" s="10"/>
      <c r="C6" s="48"/>
      <c r="D6" s="48"/>
      <c r="E6" s="8"/>
      <c r="H6" s="14"/>
    </row>
    <row r="7" spans="1:11" x14ac:dyDescent="0.25">
      <c r="A7" s="9" t="s">
        <v>9</v>
      </c>
      <c r="B7" s="12" t="s">
        <v>37</v>
      </c>
      <c r="C7" s="48"/>
      <c r="D7" s="48"/>
      <c r="E7" s="8"/>
      <c r="H7" s="14"/>
    </row>
    <row r="8" spans="1:11" x14ac:dyDescent="0.25">
      <c r="A8" s="9" t="s">
        <v>10</v>
      </c>
      <c r="B8" s="13" t="s">
        <v>269</v>
      </c>
      <c r="C8" s="48"/>
      <c r="D8" s="48"/>
      <c r="E8" s="8"/>
      <c r="H8" s="14"/>
    </row>
    <row r="9" spans="1:11" x14ac:dyDescent="0.25">
      <c r="A9" s="14"/>
      <c r="B9" s="11"/>
      <c r="C9" s="48"/>
      <c r="D9" s="48"/>
      <c r="E9" s="8"/>
      <c r="H9" s="14"/>
    </row>
    <row r="10" spans="1:11" x14ac:dyDescent="0.25">
      <c r="A10" s="14"/>
      <c r="B10" s="29" t="s">
        <v>11</v>
      </c>
      <c r="C10" s="65" t="s">
        <v>255</v>
      </c>
      <c r="D10" s="66"/>
      <c r="E10" s="8"/>
      <c r="F10" s="17"/>
      <c r="G10" s="17"/>
      <c r="H10" s="25"/>
      <c r="I10" s="17"/>
      <c r="J10" s="17"/>
      <c r="K10" s="17"/>
    </row>
    <row r="11" spans="1:11" x14ac:dyDescent="0.25">
      <c r="A11" s="14"/>
      <c r="B11" s="21"/>
      <c r="C11" s="49"/>
      <c r="D11" s="48"/>
      <c r="E11" s="53">
        <f>COUNTIF(C10,"Yes")</f>
        <v>1</v>
      </c>
      <c r="G11" s="17"/>
      <c r="H11" s="25"/>
      <c r="I11" s="17"/>
      <c r="J11" s="17"/>
    </row>
    <row r="12" spans="1:11" x14ac:dyDescent="0.25">
      <c r="A12" s="14"/>
      <c r="B12" s="15" t="s">
        <v>14</v>
      </c>
      <c r="C12" s="67" t="s">
        <v>263</v>
      </c>
      <c r="D12" s="68"/>
      <c r="E12" s="8"/>
      <c r="F12" s="17">
        <f>COUNTBLANK(C10)</f>
        <v>0</v>
      </c>
      <c r="H12" s="14"/>
    </row>
    <row r="13" spans="1:11" x14ac:dyDescent="0.25">
      <c r="A13" s="14"/>
      <c r="B13" s="16" t="s">
        <v>15</v>
      </c>
      <c r="C13" s="69" t="str">
        <f>IFERROR('1.1 Alignment'!D11,"")</f>
        <v>2: Meets expectations</v>
      </c>
      <c r="D13" s="70"/>
      <c r="E13" s="8">
        <f>COUNTIF(C13,"2: Meets expectations")+COUNTIF(C13,"1: Partially meets expectations")</f>
        <v>1</v>
      </c>
      <c r="F13" s="17"/>
      <c r="G13" s="17"/>
      <c r="H13" s="25"/>
      <c r="I13" s="17"/>
      <c r="J13" s="17"/>
      <c r="K13" s="17"/>
    </row>
    <row r="14" spans="1:11" x14ac:dyDescent="0.25">
      <c r="A14" s="14"/>
      <c r="B14" s="16" t="s">
        <v>16</v>
      </c>
      <c r="C14" s="69" t="str">
        <f>IFERROR('1.2 Rigor &amp; Communication'!D12,"")</f>
        <v>2: Meets expectations</v>
      </c>
      <c r="D14" s="70"/>
      <c r="E14" s="8">
        <f>COUNTIF(C14,"2: Meets expectations")+COUNTIF(C14,"1: Partially meets expectations")</f>
        <v>1</v>
      </c>
      <c r="F14" s="17"/>
      <c r="G14" s="17"/>
      <c r="H14" s="25"/>
      <c r="I14" s="17"/>
      <c r="J14" s="17"/>
      <c r="K14" s="17"/>
    </row>
    <row r="15" spans="1:11" x14ac:dyDescent="0.25">
      <c r="A15" s="14"/>
      <c r="B15" s="16" t="s">
        <v>17</v>
      </c>
      <c r="C15" s="69" t="str">
        <f>IFERROR('1.3 Cognitive Challenge'!D12,"")</f>
        <v>2: Meets expectations</v>
      </c>
      <c r="D15" s="70"/>
      <c r="E15" s="8">
        <f>COUNTIF(C15,"2: Meets expectations")+COUNTIF(C15,"1: Partially meets expectations")</f>
        <v>1</v>
      </c>
      <c r="G15" s="17"/>
      <c r="H15" s="25"/>
      <c r="I15" s="17"/>
      <c r="J15" s="17"/>
      <c r="K15" s="17"/>
    </row>
    <row r="16" spans="1:11" x14ac:dyDescent="0.25">
      <c r="A16" s="14"/>
      <c r="B16" s="18"/>
      <c r="C16" s="62"/>
      <c r="D16" s="62"/>
      <c r="E16" s="8"/>
      <c r="F16" s="17">
        <f>COUNTBLANK(C13:C15)</f>
        <v>0</v>
      </c>
      <c r="H16" s="14"/>
    </row>
    <row r="17" spans="1:8" x14ac:dyDescent="0.25">
      <c r="A17" s="14"/>
      <c r="B17" s="19" t="s">
        <v>18</v>
      </c>
      <c r="C17" s="67" t="s">
        <v>263</v>
      </c>
      <c r="D17" s="68"/>
      <c r="E17" s="8"/>
      <c r="H17" s="14"/>
    </row>
    <row r="18" spans="1:8" x14ac:dyDescent="0.25">
      <c r="A18" s="14"/>
      <c r="B18" s="20" t="s">
        <v>19</v>
      </c>
      <c r="C18" s="69" t="str">
        <f>IFERROR('2.1 Engagement &amp; Motivation'!D12,"")</f>
        <v>2: Meets expectations</v>
      </c>
      <c r="D18" s="70"/>
      <c r="E18" s="8">
        <f>COUNTIF(C18,"2: Meets expectations")+COUNTIF(C18,"1: Partially meets expectations")</f>
        <v>1</v>
      </c>
      <c r="H18" s="14"/>
    </row>
    <row r="19" spans="1:8" x14ac:dyDescent="0.25">
      <c r="A19" s="14"/>
      <c r="B19" s="20" t="s">
        <v>20</v>
      </c>
      <c r="C19" s="69" t="str">
        <f>IFERROR('2.2 Culturally Responsive'!D11,"")</f>
        <v>2: Meets expectations</v>
      </c>
      <c r="D19" s="70"/>
      <c r="E19" s="8">
        <f>COUNTIF(C19,"2: Meets expectations")+COUNTIF(C19,"1: Partially meets expectations")</f>
        <v>1</v>
      </c>
      <c r="H19" s="14"/>
    </row>
    <row r="20" spans="1:8" x14ac:dyDescent="0.25">
      <c r="A20" s="14"/>
      <c r="B20" s="21"/>
      <c r="C20" s="50"/>
      <c r="D20" s="50"/>
      <c r="E20" s="8"/>
      <c r="F20">
        <f>COUNTBLANK(C18:C19)</f>
        <v>0</v>
      </c>
      <c r="H20" s="14"/>
    </row>
    <row r="21" spans="1:8" x14ac:dyDescent="0.25">
      <c r="A21" s="14"/>
      <c r="B21" s="15" t="s">
        <v>21</v>
      </c>
      <c r="C21" s="67" t="s">
        <v>263</v>
      </c>
      <c r="D21" s="68"/>
      <c r="E21" s="8"/>
      <c r="H21" s="14"/>
    </row>
    <row r="22" spans="1:8" x14ac:dyDescent="0.25">
      <c r="A22" s="14"/>
      <c r="B22" s="26" t="s">
        <v>22</v>
      </c>
      <c r="C22" s="69" t="str">
        <f>IFERROR('3.1 Supports for Teachers'!D12,"")</f>
        <v>2: Meets expectations</v>
      </c>
      <c r="D22" s="70"/>
      <c r="E22" s="8">
        <f>COUNTIF(C22,"2: Meets expectations")+COUNTIF(C22,"1: Partially meets expectations")</f>
        <v>1</v>
      </c>
      <c r="H22" s="14"/>
    </row>
    <row r="23" spans="1:8" x14ac:dyDescent="0.25">
      <c r="A23" s="14"/>
      <c r="B23" s="26" t="s">
        <v>23</v>
      </c>
      <c r="C23" s="69" t="str">
        <f>IFERROR('3.2 Supports for Students'!D12,"")</f>
        <v>2: Meets expectations</v>
      </c>
      <c r="D23" s="70"/>
      <c r="E23" s="8">
        <f>COUNTIF(C23,"2: Meets expectations")+COUNTIF(C23,"1: Partially meets expectations")</f>
        <v>1</v>
      </c>
      <c r="H23" s="14"/>
    </row>
    <row r="24" spans="1:8" x14ac:dyDescent="0.25">
      <c r="A24" s="14"/>
      <c r="B24" s="26" t="s">
        <v>24</v>
      </c>
      <c r="C24" s="69" t="str">
        <f>IFERROR('3.3 Digital Design Elements'!D12,"")</f>
        <v>2: Meets expectations</v>
      </c>
      <c r="D24" s="70"/>
      <c r="E24" s="8">
        <f>COUNTIF(C24,"2: Meets expectations")+COUNTIF(C24,"1: Partially meets expectations")</f>
        <v>1</v>
      </c>
      <c r="H24" s="14"/>
    </row>
    <row r="25" spans="1:8" x14ac:dyDescent="0.25">
      <c r="A25" s="25"/>
      <c r="B25" s="21"/>
      <c r="C25" s="51"/>
      <c r="D25" s="50"/>
      <c r="E25" s="8"/>
      <c r="F25">
        <f>COUNTBLANK(C22:C24)</f>
        <v>0</v>
      </c>
      <c r="H25" s="14"/>
    </row>
    <row r="26" spans="1:8" x14ac:dyDescent="0.25">
      <c r="A26" s="23"/>
      <c r="B26" s="15" t="s">
        <v>25</v>
      </c>
      <c r="C26" s="67" t="s">
        <v>263</v>
      </c>
      <c r="D26" s="68"/>
      <c r="E26" s="8"/>
      <c r="H26" s="14"/>
    </row>
    <row r="27" spans="1:8" x14ac:dyDescent="0.25">
      <c r="A27" s="14"/>
      <c r="B27" s="27" t="s">
        <v>26</v>
      </c>
      <c r="C27" s="69" t="str">
        <f>IFERROR('4.1 Formative Assessment'!D12,"")</f>
        <v>2: Meets expectations</v>
      </c>
      <c r="D27" s="70"/>
      <c r="E27" s="8">
        <f>COUNTIF(C27,"2: Meets expectations")+COUNTIF(C27,"1: Partially meets expectations")</f>
        <v>1</v>
      </c>
      <c r="H27" s="14"/>
    </row>
    <row r="28" spans="1:8" x14ac:dyDescent="0.25">
      <c r="A28" s="14"/>
      <c r="B28" s="27" t="s">
        <v>27</v>
      </c>
      <c r="C28" s="69" t="str">
        <f>IFERROR('4.2 Performance Assessments'!D12,"")</f>
        <v>2: Meets expectations</v>
      </c>
      <c r="D28" s="70"/>
      <c r="E28" s="8">
        <f>COUNTIF(C28,"2: Meets expectations")+COUNTIF(C28,"1: Partially meets expectations")</f>
        <v>1</v>
      </c>
      <c r="H28" s="14"/>
    </row>
    <row r="29" spans="1:8" x14ac:dyDescent="0.25">
      <c r="A29" s="14"/>
      <c r="B29" s="27" t="s">
        <v>28</v>
      </c>
      <c r="C29" s="69" t="str">
        <f>IFERROR('4.3 Integrated Assessment'!D12,"")</f>
        <v>2: Meets expectations</v>
      </c>
      <c r="D29" s="70"/>
      <c r="E29" s="8"/>
      <c r="H29" s="14"/>
    </row>
    <row r="30" spans="1:8" ht="15.75" thickBot="1" x14ac:dyDescent="0.3">
      <c r="A30" s="14"/>
      <c r="B30" s="11"/>
      <c r="C30" s="48"/>
      <c r="D30" s="48"/>
      <c r="E30" s="8"/>
      <c r="F30">
        <f>COUNTBLANK(C27:C28)</f>
        <v>0</v>
      </c>
      <c r="H30" s="14"/>
    </row>
    <row r="31" spans="1:8" ht="15.75" thickBot="1" x14ac:dyDescent="0.3">
      <c r="A31" s="14"/>
      <c r="B31" s="22" t="s">
        <v>5</v>
      </c>
      <c r="C31" s="63" t="str">
        <f>(IF(AND(F31&gt;0),"",IF(AND(E31=11),"MEETS","DOES NOT MEET")))</f>
        <v>MEETS</v>
      </c>
      <c r="D31" s="64"/>
      <c r="E31" s="8">
        <f>SUM(E11:E29)</f>
        <v>11</v>
      </c>
      <c r="F31">
        <f>SUM(F12:F30)</f>
        <v>0</v>
      </c>
      <c r="H31" s="14"/>
    </row>
    <row r="32" spans="1:8" x14ac:dyDescent="0.25">
      <c r="A32" s="14"/>
      <c r="B32" s="11"/>
      <c r="C32" s="48"/>
      <c r="D32" s="48"/>
      <c r="E32" s="8"/>
      <c r="H32" s="14"/>
    </row>
    <row r="33" spans="1:8" ht="27" thickBot="1" x14ac:dyDescent="0.3">
      <c r="A33" s="54"/>
      <c r="B33" s="55" t="s">
        <v>29</v>
      </c>
      <c r="C33" s="56"/>
      <c r="D33" s="56"/>
      <c r="E33" s="24"/>
      <c r="H33" s="14"/>
    </row>
  </sheetData>
  <mergeCells count="20">
    <mergeCell ref="C24:D24"/>
    <mergeCell ref="C27:D27"/>
    <mergeCell ref="C28:D28"/>
    <mergeCell ref="C29:D29"/>
    <mergeCell ref="A1:E1"/>
    <mergeCell ref="A3:D3"/>
    <mergeCell ref="C16:D16"/>
    <mergeCell ref="C31:D31"/>
    <mergeCell ref="C10:D10"/>
    <mergeCell ref="C12:D12"/>
    <mergeCell ref="C17:D17"/>
    <mergeCell ref="C21:D21"/>
    <mergeCell ref="C26:D26"/>
    <mergeCell ref="C13:D13"/>
    <mergeCell ref="C14:D14"/>
    <mergeCell ref="C15:D15"/>
    <mergeCell ref="C18:D18"/>
    <mergeCell ref="C19:D19"/>
    <mergeCell ref="C22:D22"/>
    <mergeCell ref="C23:D23"/>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'Reference Sheet'!$A$5:$A$9</xm:f>
          </x14:formula1>
          <xm:sqref>B7</xm:sqref>
        </x14:dataValidation>
        <x14:dataValidation type="list" allowBlank="1" showInputMessage="1" showErrorMessage="1">
          <x14:formula1>
            <xm:f>'Reference Sheet'!$A$15:$A$16</xm:f>
          </x14:formula1>
          <xm:sqref>C10:D10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J31"/>
  <sheetViews>
    <sheetView topLeftCell="A7" zoomScale="80" zoomScaleNormal="80" workbookViewId="0">
      <selection activeCell="C8" sqref="C8"/>
    </sheetView>
  </sheetViews>
  <sheetFormatPr defaultColWidth="9.140625" defaultRowHeight="15" x14ac:dyDescent="0.25"/>
  <cols>
    <col min="1" max="1" width="21.28515625" style="37" customWidth="1"/>
    <col min="2" max="2" width="18.42578125" style="37" customWidth="1"/>
    <col min="3" max="3" width="31.28515625" style="37" bestFit="1" customWidth="1"/>
    <col min="4" max="4" width="48.85546875" style="44" customWidth="1"/>
    <col min="5" max="5" width="43.140625" style="37" bestFit="1" customWidth="1"/>
    <col min="6" max="6" width="42.28515625" style="37" bestFit="1" customWidth="1"/>
    <col min="7" max="7" width="75.42578125" style="37" customWidth="1"/>
    <col min="8" max="9" width="0" style="37" hidden="1" customWidth="1"/>
    <col min="10" max="10" width="45.42578125" style="37" hidden="1" customWidth="1"/>
    <col min="11" max="16384" width="9.140625" style="37"/>
  </cols>
  <sheetData>
    <row r="1" spans="1:9" s="32" customFormat="1" x14ac:dyDescent="0.25">
      <c r="A1" s="73" t="s">
        <v>25</v>
      </c>
      <c r="B1" s="73"/>
      <c r="C1" s="73"/>
      <c r="D1" s="73"/>
      <c r="E1" s="73"/>
      <c r="F1" s="73"/>
    </row>
    <row r="2" spans="1:9" s="32" customFormat="1" ht="36.75" customHeight="1" x14ac:dyDescent="0.25">
      <c r="A2" s="74" t="s">
        <v>71</v>
      </c>
      <c r="B2" s="74"/>
      <c r="C2" s="74"/>
      <c r="D2" s="74"/>
      <c r="E2" s="74"/>
      <c r="F2" s="74"/>
    </row>
    <row r="3" spans="1:9" s="32" customFormat="1" ht="46.5" customHeight="1" x14ac:dyDescent="0.25">
      <c r="A3" s="75" t="s">
        <v>70</v>
      </c>
      <c r="B3" s="76"/>
      <c r="C3" s="76"/>
      <c r="D3" s="76"/>
      <c r="E3" s="76"/>
      <c r="F3" s="76"/>
    </row>
    <row r="4" spans="1:9" s="33" customFormat="1" x14ac:dyDescent="0.25">
      <c r="A4" s="77" t="s">
        <v>3</v>
      </c>
      <c r="B4" s="77"/>
      <c r="C4" s="42" t="s">
        <v>232</v>
      </c>
      <c r="D4" s="42" t="s">
        <v>49</v>
      </c>
      <c r="E4" s="42" t="s">
        <v>50</v>
      </c>
      <c r="F4" s="42" t="s">
        <v>51</v>
      </c>
      <c r="G4" s="42" t="s">
        <v>69</v>
      </c>
    </row>
    <row r="5" spans="1:9" s="35" customFormat="1" ht="150" customHeight="1" x14ac:dyDescent="0.25">
      <c r="A5" s="78" t="s">
        <v>72</v>
      </c>
      <c r="B5" s="79"/>
      <c r="C5" s="1" t="s">
        <v>252</v>
      </c>
      <c r="D5" s="41" t="s">
        <v>75</v>
      </c>
      <c r="E5" s="41" t="s">
        <v>94</v>
      </c>
      <c r="F5" s="41" t="s">
        <v>95</v>
      </c>
      <c r="G5" s="30"/>
      <c r="H5" s="34">
        <f>VLOOKUP(C5,'Reference Sheet'!$A$1:$B$3,2)</f>
        <v>2</v>
      </c>
      <c r="I5" s="34"/>
    </row>
    <row r="6" spans="1:9" s="35" customFormat="1" ht="165" x14ac:dyDescent="0.25">
      <c r="A6" s="71" t="s">
        <v>73</v>
      </c>
      <c r="B6" s="72"/>
      <c r="C6" s="1" t="s">
        <v>252</v>
      </c>
      <c r="D6" s="41" t="s">
        <v>96</v>
      </c>
      <c r="E6" s="41" t="s">
        <v>97</v>
      </c>
      <c r="F6" s="41" t="s">
        <v>98</v>
      </c>
      <c r="G6" s="30"/>
      <c r="H6" s="34">
        <f>VLOOKUP(C6,'Reference Sheet'!$A$1:$B$3,2)</f>
        <v>2</v>
      </c>
      <c r="I6" s="34"/>
    </row>
    <row r="7" spans="1:9" s="35" customFormat="1" ht="150" x14ac:dyDescent="0.25">
      <c r="A7" s="86" t="s">
        <v>247</v>
      </c>
      <c r="B7" s="87"/>
      <c r="C7" s="1" t="s">
        <v>252</v>
      </c>
      <c r="D7" s="41" t="s">
        <v>99</v>
      </c>
      <c r="E7" s="41" t="s">
        <v>100</v>
      </c>
      <c r="F7" s="41" t="s">
        <v>101</v>
      </c>
      <c r="G7" s="30"/>
      <c r="H7" s="34">
        <f>VLOOKUP(C7,'Reference Sheet'!$A$1:$B$3,2)</f>
        <v>2</v>
      </c>
      <c r="I7" s="34"/>
    </row>
    <row r="8" spans="1:9" s="36" customFormat="1" ht="225" customHeight="1" x14ac:dyDescent="0.25">
      <c r="A8" s="78" t="s">
        <v>74</v>
      </c>
      <c r="B8" s="79"/>
      <c r="C8" s="1" t="s">
        <v>252</v>
      </c>
      <c r="D8" s="41" t="s">
        <v>102</v>
      </c>
      <c r="E8" s="41" t="s">
        <v>103</v>
      </c>
      <c r="F8" s="41" t="s">
        <v>248</v>
      </c>
      <c r="G8" s="31"/>
      <c r="H8" s="36">
        <f>VLOOKUP(C8,'Reference Sheet'!$A$1:$B$3,2)</f>
        <v>2</v>
      </c>
    </row>
    <row r="9" spans="1:9" s="36" customFormat="1" ht="20.25" customHeight="1" x14ac:dyDescent="0.25">
      <c r="A9" s="37"/>
      <c r="B9" s="88" t="s">
        <v>104</v>
      </c>
      <c r="C9" s="88"/>
      <c r="D9" s="88"/>
      <c r="E9" s="88"/>
    </row>
    <row r="10" spans="1:9" x14ac:dyDescent="0.25">
      <c r="A10" s="43"/>
      <c r="B10" s="83" t="s">
        <v>106</v>
      </c>
      <c r="C10" s="84"/>
      <c r="D10" s="84"/>
      <c r="E10" s="84"/>
      <c r="H10" s="37" t="b">
        <v>1</v>
      </c>
    </row>
    <row r="11" spans="1:9" ht="57" customHeight="1" x14ac:dyDescent="0.25">
      <c r="A11" s="43"/>
      <c r="B11" s="89" t="s">
        <v>67</v>
      </c>
      <c r="C11" s="90"/>
      <c r="D11" s="90">
        <f>IFERROR(H11,"")</f>
        <v>8</v>
      </c>
      <c r="E11" s="90"/>
      <c r="H11" s="37">
        <f>SUM(H5:H8)</f>
        <v>8</v>
      </c>
    </row>
    <row r="12" spans="1:9" s="35" customFormat="1" ht="85.5" customHeight="1" x14ac:dyDescent="0.25">
      <c r="A12" s="43"/>
      <c r="B12" s="80" t="s">
        <v>68</v>
      </c>
      <c r="C12" s="81"/>
      <c r="D12" s="82" t="str">
        <f>IFERROR(VLOOKUP(H12,'Reference Sheet'!$A$18:$B$20,2,FALSE),"")</f>
        <v>2: Meets expectations</v>
      </c>
      <c r="E12" s="82"/>
      <c r="H12" s="35">
        <f>SUM(J17:J31)</f>
        <v>2</v>
      </c>
    </row>
    <row r="13" spans="1:9" x14ac:dyDescent="0.25">
      <c r="B13" s="83" t="s">
        <v>105</v>
      </c>
      <c r="C13" s="84"/>
      <c r="D13" s="84"/>
      <c r="E13" s="84"/>
    </row>
    <row r="14" spans="1:9" x14ac:dyDescent="0.25">
      <c r="B14" s="85"/>
      <c r="C14" s="85"/>
      <c r="D14" s="85"/>
      <c r="E14" s="85"/>
    </row>
    <row r="15" spans="1:9" x14ac:dyDescent="0.25">
      <c r="B15" s="85"/>
      <c r="C15" s="85"/>
      <c r="D15" s="85"/>
      <c r="E15" s="85"/>
    </row>
    <row r="16" spans="1:9" x14ac:dyDescent="0.25">
      <c r="A16" s="34"/>
      <c r="B16" s="85"/>
      <c r="C16" s="85"/>
      <c r="D16" s="85"/>
      <c r="E16" s="85"/>
    </row>
    <row r="17" spans="1:10" x14ac:dyDescent="0.25">
      <c r="B17" s="85"/>
      <c r="C17" s="85"/>
      <c r="D17" s="85"/>
      <c r="E17" s="85"/>
      <c r="H17" s="38">
        <v>8</v>
      </c>
      <c r="I17" s="38">
        <v>2</v>
      </c>
      <c r="J17" s="37">
        <f t="shared" ref="J17:J24" si="0">IF(AND(H$10=TRUE,$H$11=H17),I17,0)</f>
        <v>2</v>
      </c>
    </row>
    <row r="18" spans="1:10" s="35" customFormat="1" x14ac:dyDescent="0.25">
      <c r="A18" s="37"/>
      <c r="B18" s="37"/>
      <c r="C18" s="37"/>
      <c r="D18" s="44"/>
      <c r="E18" s="37"/>
      <c r="H18" s="39">
        <v>7</v>
      </c>
      <c r="I18" s="39">
        <v>2</v>
      </c>
      <c r="J18" s="35">
        <f t="shared" si="0"/>
        <v>0</v>
      </c>
    </row>
    <row r="19" spans="1:10" x14ac:dyDescent="0.25">
      <c r="H19" s="38">
        <v>6</v>
      </c>
      <c r="I19" s="38">
        <v>1</v>
      </c>
      <c r="J19" s="37">
        <f t="shared" si="0"/>
        <v>0</v>
      </c>
    </row>
    <row r="20" spans="1:10" x14ac:dyDescent="0.25">
      <c r="H20" s="38">
        <v>5</v>
      </c>
      <c r="I20" s="38">
        <v>1</v>
      </c>
      <c r="J20" s="37">
        <f t="shared" si="0"/>
        <v>0</v>
      </c>
    </row>
    <row r="21" spans="1:10" x14ac:dyDescent="0.25">
      <c r="H21" s="38">
        <v>4</v>
      </c>
      <c r="I21" s="38">
        <v>1</v>
      </c>
      <c r="J21" s="37">
        <f t="shared" si="0"/>
        <v>0</v>
      </c>
    </row>
    <row r="22" spans="1:10" x14ac:dyDescent="0.25">
      <c r="H22" s="38">
        <v>3</v>
      </c>
      <c r="I22" s="38">
        <v>0</v>
      </c>
      <c r="J22" s="37">
        <f t="shared" si="0"/>
        <v>0</v>
      </c>
    </row>
    <row r="23" spans="1:10" x14ac:dyDescent="0.25">
      <c r="H23" s="38">
        <v>2</v>
      </c>
      <c r="I23" s="38">
        <v>0</v>
      </c>
      <c r="J23" s="37">
        <f t="shared" si="0"/>
        <v>0</v>
      </c>
    </row>
    <row r="24" spans="1:10" x14ac:dyDescent="0.25">
      <c r="H24" s="38">
        <v>1</v>
      </c>
      <c r="I24" s="38">
        <v>0</v>
      </c>
      <c r="J24" s="37">
        <f t="shared" si="0"/>
        <v>0</v>
      </c>
    </row>
    <row r="25" spans="1:10" x14ac:dyDescent="0.25">
      <c r="H25" s="40"/>
      <c r="I25" s="40"/>
      <c r="J25" s="40"/>
    </row>
    <row r="26" spans="1:10" x14ac:dyDescent="0.25">
      <c r="H26" s="40"/>
      <c r="I26" s="40"/>
      <c r="J26" s="40"/>
    </row>
    <row r="27" spans="1:10" x14ac:dyDescent="0.25">
      <c r="H27" s="40"/>
      <c r="I27" s="40"/>
      <c r="J27" s="40"/>
    </row>
    <row r="28" spans="1:10" x14ac:dyDescent="0.25">
      <c r="H28" s="40"/>
      <c r="I28" s="40"/>
      <c r="J28" s="40"/>
    </row>
    <row r="29" spans="1:10" x14ac:dyDescent="0.25">
      <c r="H29" s="40"/>
      <c r="I29" s="40"/>
      <c r="J29" s="40"/>
    </row>
    <row r="30" spans="1:10" x14ac:dyDescent="0.25">
      <c r="H30" s="40"/>
      <c r="I30" s="40"/>
      <c r="J30" s="40"/>
    </row>
    <row r="31" spans="1:10" x14ac:dyDescent="0.25">
      <c r="H31" s="40"/>
      <c r="I31" s="40"/>
      <c r="J31" s="40"/>
    </row>
  </sheetData>
  <sheetProtection sheet="1" objects="1" scenarios="1"/>
  <mergeCells count="16">
    <mergeCell ref="B12:C12"/>
    <mergeCell ref="D12:E12"/>
    <mergeCell ref="B13:E13"/>
    <mergeCell ref="B14:E17"/>
    <mergeCell ref="A7:B7"/>
    <mergeCell ref="A8:B8"/>
    <mergeCell ref="B9:E9"/>
    <mergeCell ref="B10:E10"/>
    <mergeCell ref="B11:C11"/>
    <mergeCell ref="D11:E11"/>
    <mergeCell ref="A6:B6"/>
    <mergeCell ref="A1:F1"/>
    <mergeCell ref="A2:F2"/>
    <mergeCell ref="A3:F3"/>
    <mergeCell ref="A4:B4"/>
    <mergeCell ref="A5:B5"/>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'Reference Sheet'!$A$1:$A$3</xm:f>
          </x14:formula1>
          <xm:sqref>C5:C8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J31"/>
  <sheetViews>
    <sheetView zoomScale="80" zoomScaleNormal="80" workbookViewId="0">
      <selection activeCell="C8" sqref="C8"/>
    </sheetView>
  </sheetViews>
  <sheetFormatPr defaultColWidth="9.140625" defaultRowHeight="15" x14ac:dyDescent="0.25"/>
  <cols>
    <col min="1" max="1" width="21.28515625" style="37" customWidth="1"/>
    <col min="2" max="2" width="18.42578125" style="37" customWidth="1"/>
    <col min="3" max="3" width="31.28515625" style="37" bestFit="1" customWidth="1"/>
    <col min="4" max="4" width="48.85546875" style="44" customWidth="1"/>
    <col min="5" max="5" width="43.140625" style="37" bestFit="1" customWidth="1"/>
    <col min="6" max="6" width="42.28515625" style="37" bestFit="1" customWidth="1"/>
    <col min="7" max="7" width="73.28515625" style="37" customWidth="1"/>
    <col min="8" max="10" width="0" style="37" hidden="1" customWidth="1"/>
    <col min="11" max="16384" width="9.140625" style="37"/>
  </cols>
  <sheetData>
    <row r="1" spans="1:9" s="32" customFormat="1" x14ac:dyDescent="0.25">
      <c r="A1" s="73" t="s">
        <v>25</v>
      </c>
      <c r="B1" s="73"/>
      <c r="C1" s="73"/>
      <c r="D1" s="73"/>
      <c r="E1" s="73"/>
      <c r="F1" s="73"/>
    </row>
    <row r="2" spans="1:9" s="32" customFormat="1" ht="36.75" customHeight="1" x14ac:dyDescent="0.25">
      <c r="A2" s="74" t="s">
        <v>44</v>
      </c>
      <c r="B2" s="74"/>
      <c r="C2" s="74"/>
      <c r="D2" s="74"/>
      <c r="E2" s="74"/>
      <c r="F2" s="74"/>
    </row>
    <row r="3" spans="1:9" s="32" customFormat="1" ht="46.5" customHeight="1" x14ac:dyDescent="0.25">
      <c r="A3" s="75" t="s">
        <v>64</v>
      </c>
      <c r="B3" s="76"/>
      <c r="C3" s="76"/>
      <c r="D3" s="76"/>
      <c r="E3" s="76"/>
      <c r="F3" s="76"/>
    </row>
    <row r="4" spans="1:9" s="33" customFormat="1" x14ac:dyDescent="0.25">
      <c r="A4" s="77" t="s">
        <v>3</v>
      </c>
      <c r="B4" s="77"/>
      <c r="C4" s="42" t="s">
        <v>232</v>
      </c>
      <c r="D4" s="42" t="s">
        <v>49</v>
      </c>
      <c r="E4" s="42" t="s">
        <v>50</v>
      </c>
      <c r="F4" s="42" t="s">
        <v>51</v>
      </c>
      <c r="G4" s="42" t="s">
        <v>69</v>
      </c>
    </row>
    <row r="5" spans="1:9" s="35" customFormat="1" ht="150" customHeight="1" x14ac:dyDescent="0.25">
      <c r="A5" s="78" t="s">
        <v>61</v>
      </c>
      <c r="B5" s="79"/>
      <c r="C5" s="1" t="s">
        <v>253</v>
      </c>
      <c r="D5" s="41" t="s">
        <v>76</v>
      </c>
      <c r="E5" s="41" t="s">
        <v>77</v>
      </c>
      <c r="F5" s="41" t="s">
        <v>78</v>
      </c>
      <c r="G5" s="30" t="s">
        <v>275</v>
      </c>
      <c r="H5" s="34">
        <f>VLOOKUP(C5,'Reference Sheet'!$A$1:$B$3,2)</f>
        <v>1</v>
      </c>
      <c r="I5" s="34"/>
    </row>
    <row r="6" spans="1:9" s="35" customFormat="1" ht="165" customHeight="1" x14ac:dyDescent="0.25">
      <c r="A6" s="71" t="s">
        <v>62</v>
      </c>
      <c r="B6" s="72"/>
      <c r="C6" s="1" t="s">
        <v>252</v>
      </c>
      <c r="D6" s="41" t="s">
        <v>79</v>
      </c>
      <c r="E6" s="41" t="s">
        <v>80</v>
      </c>
      <c r="F6" s="41" t="s">
        <v>251</v>
      </c>
      <c r="G6" s="30"/>
      <c r="H6" s="34">
        <f>VLOOKUP(C6,'Reference Sheet'!$A$1:$B$3,2)</f>
        <v>2</v>
      </c>
      <c r="I6" s="34"/>
    </row>
    <row r="7" spans="1:9" s="35" customFormat="1" ht="135" customHeight="1" x14ac:dyDescent="0.25">
      <c r="A7" s="86" t="s">
        <v>63</v>
      </c>
      <c r="B7" s="87"/>
      <c r="C7" s="1" t="s">
        <v>252</v>
      </c>
      <c r="D7" s="41" t="s">
        <v>86</v>
      </c>
      <c r="E7" s="41" t="s">
        <v>85</v>
      </c>
      <c r="F7" s="41" t="s">
        <v>84</v>
      </c>
      <c r="G7" s="30"/>
      <c r="H7" s="34">
        <f>VLOOKUP(C7,'Reference Sheet'!$A$1:$B$3,2)</f>
        <v>2</v>
      </c>
      <c r="I7" s="34"/>
    </row>
    <row r="8" spans="1:9" s="36" customFormat="1" ht="225" customHeight="1" x14ac:dyDescent="0.25">
      <c r="A8" s="78" t="s">
        <v>249</v>
      </c>
      <c r="B8" s="79"/>
      <c r="C8" s="1" t="s">
        <v>252</v>
      </c>
      <c r="D8" s="41" t="s">
        <v>83</v>
      </c>
      <c r="E8" s="41" t="s">
        <v>82</v>
      </c>
      <c r="F8" s="41" t="s">
        <v>81</v>
      </c>
      <c r="G8" s="31" t="s">
        <v>276</v>
      </c>
      <c r="H8" s="36">
        <f>VLOOKUP(C8,'Reference Sheet'!$A$1:$B$3,2)</f>
        <v>2</v>
      </c>
    </row>
    <row r="9" spans="1:9" s="36" customFormat="1" ht="20.25" customHeight="1" x14ac:dyDescent="0.25">
      <c r="A9" s="37"/>
      <c r="B9" s="88" t="s">
        <v>104</v>
      </c>
      <c r="C9" s="88"/>
      <c r="D9" s="88"/>
      <c r="E9" s="88"/>
    </row>
    <row r="10" spans="1:9" x14ac:dyDescent="0.25">
      <c r="A10" s="43"/>
      <c r="B10" s="83" t="s">
        <v>65</v>
      </c>
      <c r="C10" s="84"/>
      <c r="D10" s="84"/>
      <c r="E10" s="84"/>
      <c r="H10" s="37" t="b">
        <v>1</v>
      </c>
    </row>
    <row r="11" spans="1:9" ht="57" customHeight="1" x14ac:dyDescent="0.25">
      <c r="A11" s="43"/>
      <c r="B11" s="89" t="s">
        <v>67</v>
      </c>
      <c r="C11" s="90"/>
      <c r="D11" s="90">
        <f>IFERROR(H11,"")</f>
        <v>7</v>
      </c>
      <c r="E11" s="90"/>
      <c r="H11" s="37">
        <f>SUM(H5:H8)</f>
        <v>7</v>
      </c>
    </row>
    <row r="12" spans="1:9" s="35" customFormat="1" ht="85.5" customHeight="1" x14ac:dyDescent="0.25">
      <c r="A12" s="43"/>
      <c r="B12" s="80" t="s">
        <v>68</v>
      </c>
      <c r="C12" s="81"/>
      <c r="D12" s="82" t="str">
        <f>IFERROR(VLOOKUP(H12,'Reference Sheet'!$A$18:$B$20,2,FALSE),"")</f>
        <v>2: Meets expectations</v>
      </c>
      <c r="E12" s="82"/>
      <c r="H12" s="35">
        <f>SUM(J17:J31)</f>
        <v>2</v>
      </c>
    </row>
    <row r="13" spans="1:9" x14ac:dyDescent="0.25">
      <c r="B13" s="83" t="s">
        <v>66</v>
      </c>
      <c r="C13" s="84"/>
      <c r="D13" s="84"/>
      <c r="E13" s="84"/>
    </row>
    <row r="14" spans="1:9" x14ac:dyDescent="0.25">
      <c r="B14" s="85"/>
      <c r="C14" s="85"/>
      <c r="D14" s="85"/>
      <c r="E14" s="85"/>
    </row>
    <row r="15" spans="1:9" x14ac:dyDescent="0.25">
      <c r="B15" s="85"/>
      <c r="C15" s="85"/>
      <c r="D15" s="85"/>
      <c r="E15" s="85"/>
    </row>
    <row r="16" spans="1:9" x14ac:dyDescent="0.25">
      <c r="A16" s="34"/>
      <c r="B16" s="85"/>
      <c r="C16" s="85"/>
      <c r="D16" s="85"/>
      <c r="E16" s="85"/>
    </row>
    <row r="17" spans="1:10" x14ac:dyDescent="0.25">
      <c r="B17" s="85"/>
      <c r="C17" s="85"/>
      <c r="D17" s="85"/>
      <c r="E17" s="85"/>
      <c r="H17" s="38">
        <v>8</v>
      </c>
      <c r="I17" s="38">
        <v>2</v>
      </c>
      <c r="J17" s="37">
        <f t="shared" ref="J17:J24" si="0">IF(AND(H$10=TRUE,$H$11=H17),I17,0)</f>
        <v>0</v>
      </c>
    </row>
    <row r="18" spans="1:10" s="35" customFormat="1" x14ac:dyDescent="0.25">
      <c r="A18" s="37"/>
      <c r="B18" s="37"/>
      <c r="C18" s="37"/>
      <c r="D18" s="44"/>
      <c r="E18" s="37"/>
      <c r="H18" s="39">
        <v>7</v>
      </c>
      <c r="I18" s="39">
        <v>2</v>
      </c>
      <c r="J18" s="35">
        <f t="shared" si="0"/>
        <v>2</v>
      </c>
    </row>
    <row r="19" spans="1:10" x14ac:dyDescent="0.25">
      <c r="H19" s="38">
        <v>6</v>
      </c>
      <c r="I19" s="38">
        <v>1</v>
      </c>
      <c r="J19" s="37">
        <f t="shared" si="0"/>
        <v>0</v>
      </c>
    </row>
    <row r="20" spans="1:10" x14ac:dyDescent="0.25">
      <c r="H20" s="38">
        <v>5</v>
      </c>
      <c r="I20" s="38">
        <v>1</v>
      </c>
      <c r="J20" s="37">
        <f t="shared" si="0"/>
        <v>0</v>
      </c>
    </row>
    <row r="21" spans="1:10" x14ac:dyDescent="0.25">
      <c r="H21" s="38">
        <v>4</v>
      </c>
      <c r="I21" s="38">
        <v>1</v>
      </c>
      <c r="J21" s="37">
        <f t="shared" si="0"/>
        <v>0</v>
      </c>
    </row>
    <row r="22" spans="1:10" x14ac:dyDescent="0.25">
      <c r="H22" s="38">
        <v>3</v>
      </c>
      <c r="I22" s="38">
        <v>0</v>
      </c>
      <c r="J22" s="37">
        <f t="shared" si="0"/>
        <v>0</v>
      </c>
    </row>
    <row r="23" spans="1:10" x14ac:dyDescent="0.25">
      <c r="H23" s="38">
        <v>2</v>
      </c>
      <c r="I23" s="38">
        <v>0</v>
      </c>
      <c r="J23" s="37">
        <f t="shared" si="0"/>
        <v>0</v>
      </c>
    </row>
    <row r="24" spans="1:10" x14ac:dyDescent="0.25">
      <c r="H24" s="38">
        <v>1</v>
      </c>
      <c r="I24" s="38">
        <v>0</v>
      </c>
      <c r="J24" s="37">
        <f t="shared" si="0"/>
        <v>0</v>
      </c>
    </row>
    <row r="25" spans="1:10" x14ac:dyDescent="0.25">
      <c r="H25" s="40"/>
      <c r="I25" s="40"/>
      <c r="J25" s="40"/>
    </row>
    <row r="26" spans="1:10" x14ac:dyDescent="0.25">
      <c r="H26" s="40"/>
      <c r="I26" s="40"/>
      <c r="J26" s="40"/>
    </row>
    <row r="27" spans="1:10" x14ac:dyDescent="0.25">
      <c r="H27" s="40"/>
      <c r="I27" s="40"/>
      <c r="J27" s="40"/>
    </row>
    <row r="28" spans="1:10" x14ac:dyDescent="0.25">
      <c r="H28" s="40"/>
      <c r="I28" s="40"/>
      <c r="J28" s="40"/>
    </row>
    <row r="29" spans="1:10" x14ac:dyDescent="0.25">
      <c r="H29" s="40"/>
      <c r="I29" s="40"/>
      <c r="J29" s="40"/>
    </row>
    <row r="30" spans="1:10" x14ac:dyDescent="0.25">
      <c r="H30" s="40"/>
      <c r="I30" s="40"/>
      <c r="J30" s="40"/>
    </row>
    <row r="31" spans="1:10" x14ac:dyDescent="0.25">
      <c r="H31" s="40"/>
      <c r="I31" s="40"/>
      <c r="J31" s="40"/>
    </row>
  </sheetData>
  <sheetProtection sheet="1" objects="1" scenarios="1"/>
  <mergeCells count="16">
    <mergeCell ref="B12:C12"/>
    <mergeCell ref="D12:E12"/>
    <mergeCell ref="B13:E13"/>
    <mergeCell ref="B14:E17"/>
    <mergeCell ref="A7:B7"/>
    <mergeCell ref="A8:B8"/>
    <mergeCell ref="B9:E9"/>
    <mergeCell ref="B10:E10"/>
    <mergeCell ref="B11:C11"/>
    <mergeCell ref="D11:E11"/>
    <mergeCell ref="A6:B6"/>
    <mergeCell ref="A1:F1"/>
    <mergeCell ref="A2:F2"/>
    <mergeCell ref="A3:F3"/>
    <mergeCell ref="A4:B4"/>
    <mergeCell ref="A5:B5"/>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'Reference Sheet'!$A$1:$A$3</xm:f>
          </x14:formula1>
          <xm:sqref>C5:C8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J31"/>
  <sheetViews>
    <sheetView topLeftCell="A7" zoomScale="80" zoomScaleNormal="80" workbookViewId="0">
      <selection activeCell="C8" sqref="C8"/>
    </sheetView>
  </sheetViews>
  <sheetFormatPr defaultColWidth="9.140625" defaultRowHeight="15" x14ac:dyDescent="0.25"/>
  <cols>
    <col min="1" max="1" width="21.28515625" style="37" customWidth="1"/>
    <col min="2" max="2" width="18.42578125" style="37" customWidth="1"/>
    <col min="3" max="3" width="31.28515625" style="37" bestFit="1" customWidth="1"/>
    <col min="4" max="4" width="48.85546875" style="44" customWidth="1"/>
    <col min="5" max="5" width="43.140625" style="37" bestFit="1" customWidth="1"/>
    <col min="6" max="6" width="42.28515625" style="37" bestFit="1" customWidth="1"/>
    <col min="7" max="7" width="72.28515625" style="37" customWidth="1"/>
    <col min="8" max="8" width="6" style="37" hidden="1" customWidth="1"/>
    <col min="9" max="9" width="2.28515625" style="37" hidden="1" customWidth="1"/>
    <col min="10" max="10" width="5.85546875" style="37" hidden="1" customWidth="1"/>
    <col min="11" max="16384" width="9.140625" style="37"/>
  </cols>
  <sheetData>
    <row r="1" spans="1:9" s="32" customFormat="1" ht="15" customHeight="1" x14ac:dyDescent="0.25">
      <c r="A1" s="73" t="s">
        <v>25</v>
      </c>
      <c r="B1" s="73"/>
      <c r="C1" s="73"/>
      <c r="D1" s="73"/>
      <c r="E1" s="73"/>
      <c r="F1" s="73"/>
    </row>
    <row r="2" spans="1:9" s="32" customFormat="1" ht="36.75" customHeight="1" x14ac:dyDescent="0.25">
      <c r="A2" s="74" t="s">
        <v>45</v>
      </c>
      <c r="B2" s="74"/>
      <c r="C2" s="74"/>
      <c r="D2" s="74"/>
      <c r="E2" s="74"/>
      <c r="F2" s="74"/>
    </row>
    <row r="3" spans="1:9" s="32" customFormat="1" ht="46.5" customHeight="1" x14ac:dyDescent="0.25">
      <c r="A3" s="75" t="s">
        <v>48</v>
      </c>
      <c r="B3" s="76"/>
      <c r="C3" s="76"/>
      <c r="D3" s="76"/>
      <c r="E3" s="76"/>
      <c r="F3" s="76"/>
    </row>
    <row r="4" spans="1:9" s="33" customFormat="1" x14ac:dyDescent="0.25">
      <c r="A4" s="77" t="s">
        <v>3</v>
      </c>
      <c r="B4" s="77"/>
      <c r="C4" s="42" t="s">
        <v>232</v>
      </c>
      <c r="D4" s="42" t="s">
        <v>49</v>
      </c>
      <c r="E4" s="42" t="s">
        <v>50</v>
      </c>
      <c r="F4" s="42" t="s">
        <v>51</v>
      </c>
      <c r="G4" s="42" t="s">
        <v>69</v>
      </c>
    </row>
    <row r="5" spans="1:9" s="35" customFormat="1" ht="255" x14ac:dyDescent="0.25">
      <c r="A5" s="78" t="s">
        <v>57</v>
      </c>
      <c r="B5" s="79"/>
      <c r="C5" s="1" t="s">
        <v>253</v>
      </c>
      <c r="D5" s="41" t="s">
        <v>250</v>
      </c>
      <c r="E5" s="41" t="s">
        <v>87</v>
      </c>
      <c r="F5" s="41" t="s">
        <v>88</v>
      </c>
      <c r="G5" s="30" t="s">
        <v>277</v>
      </c>
      <c r="H5" s="34">
        <f>VLOOKUP(C5,'Reference Sheet'!$A$1:$B$3,2)</f>
        <v>1</v>
      </c>
      <c r="I5" s="34"/>
    </row>
    <row r="6" spans="1:9" s="35" customFormat="1" ht="165" customHeight="1" x14ac:dyDescent="0.25">
      <c r="A6" s="71" t="s">
        <v>58</v>
      </c>
      <c r="B6" s="72"/>
      <c r="C6" s="1" t="s">
        <v>252</v>
      </c>
      <c r="D6" s="41" t="s">
        <v>91</v>
      </c>
      <c r="E6" s="41" t="s">
        <v>90</v>
      </c>
      <c r="F6" s="41" t="s">
        <v>89</v>
      </c>
      <c r="G6" s="30"/>
      <c r="H6" s="34">
        <f>VLOOKUP(C6,'Reference Sheet'!$A$1:$B$3,2)</f>
        <v>2</v>
      </c>
      <c r="I6" s="34"/>
    </row>
    <row r="7" spans="1:9" s="35" customFormat="1" ht="165" x14ac:dyDescent="0.25">
      <c r="A7" s="86" t="s">
        <v>59</v>
      </c>
      <c r="B7" s="87"/>
      <c r="C7" s="1" t="s">
        <v>252</v>
      </c>
      <c r="D7" s="41" t="s">
        <v>52</v>
      </c>
      <c r="E7" s="41" t="s">
        <v>53</v>
      </c>
      <c r="F7" s="41" t="s">
        <v>54</v>
      </c>
      <c r="G7" s="30"/>
      <c r="H7" s="34">
        <f>VLOOKUP(C7,'Reference Sheet'!$A$1:$B$3,2)</f>
        <v>2</v>
      </c>
      <c r="I7" s="34"/>
    </row>
    <row r="8" spans="1:9" s="36" customFormat="1" ht="225" customHeight="1" x14ac:dyDescent="0.25">
      <c r="A8" s="78" t="s">
        <v>60</v>
      </c>
      <c r="B8" s="79"/>
      <c r="C8" s="1" t="s">
        <v>252</v>
      </c>
      <c r="D8" s="41" t="s">
        <v>56</v>
      </c>
      <c r="E8" s="41" t="s">
        <v>93</v>
      </c>
      <c r="F8" s="41" t="s">
        <v>92</v>
      </c>
      <c r="G8" s="31"/>
      <c r="H8" s="36">
        <f>VLOOKUP(C8,'Reference Sheet'!$A$1:$B$3,2)</f>
        <v>2</v>
      </c>
    </row>
    <row r="9" spans="1:9" s="36" customFormat="1" ht="20.25" customHeight="1" x14ac:dyDescent="0.25">
      <c r="A9" s="37"/>
      <c r="B9" s="88" t="s">
        <v>104</v>
      </c>
      <c r="C9" s="88"/>
      <c r="D9" s="88"/>
      <c r="E9" s="88"/>
    </row>
    <row r="10" spans="1:9" x14ac:dyDescent="0.25">
      <c r="A10" s="43"/>
      <c r="B10" s="83" t="s">
        <v>46</v>
      </c>
      <c r="C10" s="84"/>
      <c r="D10" s="84"/>
      <c r="E10" s="84"/>
      <c r="H10" s="37" t="b">
        <v>1</v>
      </c>
    </row>
    <row r="11" spans="1:9" ht="57" customHeight="1" x14ac:dyDescent="0.25">
      <c r="A11" s="43"/>
      <c r="B11" s="89" t="s">
        <v>67</v>
      </c>
      <c r="C11" s="90"/>
      <c r="D11" s="90">
        <f>IFERROR(H11,"")</f>
        <v>7</v>
      </c>
      <c r="E11" s="90"/>
      <c r="H11" s="37">
        <f>SUM(H5:H8)</f>
        <v>7</v>
      </c>
    </row>
    <row r="12" spans="1:9" s="35" customFormat="1" ht="85.5" customHeight="1" x14ac:dyDescent="0.25">
      <c r="A12" s="43"/>
      <c r="B12" s="80" t="s">
        <v>68</v>
      </c>
      <c r="C12" s="81"/>
      <c r="D12" s="82" t="str">
        <f>IFERROR(VLOOKUP(H12,'Reference Sheet'!$A$18:$B$20,2,FALSE),"")</f>
        <v>2: Meets expectations</v>
      </c>
      <c r="E12" s="82"/>
      <c r="H12" s="35">
        <f>SUM(J17:J31)</f>
        <v>2</v>
      </c>
    </row>
    <row r="13" spans="1:9" x14ac:dyDescent="0.25">
      <c r="B13" s="83" t="s">
        <v>47</v>
      </c>
      <c r="C13" s="84"/>
      <c r="D13" s="84"/>
      <c r="E13" s="84"/>
    </row>
    <row r="14" spans="1:9" x14ac:dyDescent="0.25">
      <c r="B14" s="85"/>
      <c r="C14" s="85"/>
      <c r="D14" s="85"/>
      <c r="E14" s="85"/>
    </row>
    <row r="15" spans="1:9" x14ac:dyDescent="0.25">
      <c r="B15" s="85"/>
      <c r="C15" s="85"/>
      <c r="D15" s="85"/>
      <c r="E15" s="85"/>
    </row>
    <row r="16" spans="1:9" x14ac:dyDescent="0.25">
      <c r="A16" s="34"/>
      <c r="B16" s="85"/>
      <c r="C16" s="85"/>
      <c r="D16" s="85"/>
      <c r="E16" s="85"/>
    </row>
    <row r="17" spans="1:10" x14ac:dyDescent="0.25">
      <c r="B17" s="85"/>
      <c r="C17" s="85"/>
      <c r="D17" s="85"/>
      <c r="E17" s="85"/>
      <c r="H17" s="38">
        <v>8</v>
      </c>
      <c r="I17" s="38">
        <v>2</v>
      </c>
      <c r="J17" s="37">
        <f t="shared" ref="J17:J24" si="0">IF(AND(H$10=TRUE,$H$11=H17),I17,0)</f>
        <v>0</v>
      </c>
    </row>
    <row r="18" spans="1:10" s="35" customFormat="1" x14ac:dyDescent="0.25">
      <c r="A18" s="37"/>
      <c r="B18" s="91" t="s">
        <v>55</v>
      </c>
      <c r="C18" s="91"/>
      <c r="D18" s="91"/>
      <c r="E18" s="91"/>
      <c r="H18" s="39">
        <v>7</v>
      </c>
      <c r="I18" s="39">
        <v>2</v>
      </c>
      <c r="J18" s="35">
        <f t="shared" si="0"/>
        <v>2</v>
      </c>
    </row>
    <row r="19" spans="1:10" x14ac:dyDescent="0.25">
      <c r="H19" s="38">
        <v>6</v>
      </c>
      <c r="I19" s="38">
        <v>1</v>
      </c>
      <c r="J19" s="37">
        <f t="shared" si="0"/>
        <v>0</v>
      </c>
    </row>
    <row r="20" spans="1:10" x14ac:dyDescent="0.25">
      <c r="H20" s="38">
        <v>5</v>
      </c>
      <c r="I20" s="38">
        <v>1</v>
      </c>
      <c r="J20" s="37">
        <f t="shared" si="0"/>
        <v>0</v>
      </c>
    </row>
    <row r="21" spans="1:10" x14ac:dyDescent="0.25">
      <c r="H21" s="38">
        <v>4</v>
      </c>
      <c r="I21" s="38">
        <v>1</v>
      </c>
      <c r="J21" s="37">
        <f t="shared" si="0"/>
        <v>0</v>
      </c>
    </row>
    <row r="22" spans="1:10" x14ac:dyDescent="0.25">
      <c r="H22" s="38">
        <v>3</v>
      </c>
      <c r="I22" s="38">
        <v>0</v>
      </c>
      <c r="J22" s="37">
        <f t="shared" si="0"/>
        <v>0</v>
      </c>
    </row>
    <row r="23" spans="1:10" x14ac:dyDescent="0.25">
      <c r="H23" s="38">
        <v>2</v>
      </c>
      <c r="I23" s="38">
        <v>0</v>
      </c>
      <c r="J23" s="37">
        <f t="shared" si="0"/>
        <v>0</v>
      </c>
    </row>
    <row r="24" spans="1:10" x14ac:dyDescent="0.25">
      <c r="H24" s="38">
        <v>1</v>
      </c>
      <c r="I24" s="38">
        <v>0</v>
      </c>
      <c r="J24" s="37">
        <f t="shared" si="0"/>
        <v>0</v>
      </c>
    </row>
    <row r="25" spans="1:10" x14ac:dyDescent="0.25">
      <c r="H25" s="40"/>
      <c r="I25" s="40"/>
      <c r="J25" s="40"/>
    </row>
    <row r="26" spans="1:10" x14ac:dyDescent="0.25">
      <c r="H26" s="40"/>
      <c r="I26" s="40"/>
      <c r="J26" s="40"/>
    </row>
    <row r="27" spans="1:10" x14ac:dyDescent="0.25">
      <c r="H27" s="40"/>
      <c r="I27" s="40"/>
      <c r="J27" s="40"/>
    </row>
    <row r="28" spans="1:10" x14ac:dyDescent="0.25">
      <c r="H28" s="40"/>
      <c r="I28" s="40"/>
      <c r="J28" s="40"/>
    </row>
    <row r="29" spans="1:10" x14ac:dyDescent="0.25">
      <c r="H29" s="40"/>
      <c r="I29" s="40"/>
      <c r="J29" s="40"/>
    </row>
    <row r="30" spans="1:10" x14ac:dyDescent="0.25">
      <c r="H30" s="40"/>
      <c r="I30" s="40"/>
      <c r="J30" s="40"/>
    </row>
    <row r="31" spans="1:10" x14ac:dyDescent="0.25">
      <c r="H31" s="40"/>
      <c r="I31" s="40"/>
      <c r="J31" s="40"/>
    </row>
  </sheetData>
  <sheetProtection sheet="1" objects="1" scenarios="1"/>
  <mergeCells count="17">
    <mergeCell ref="B12:C12"/>
    <mergeCell ref="D12:E12"/>
    <mergeCell ref="B13:E13"/>
    <mergeCell ref="B14:E17"/>
    <mergeCell ref="B18:E18"/>
    <mergeCell ref="A7:B7"/>
    <mergeCell ref="A8:B8"/>
    <mergeCell ref="B9:E9"/>
    <mergeCell ref="B10:E10"/>
    <mergeCell ref="B11:C11"/>
    <mergeCell ref="D11:E11"/>
    <mergeCell ref="A6:B6"/>
    <mergeCell ref="A1:F1"/>
    <mergeCell ref="A2:F2"/>
    <mergeCell ref="A3:F3"/>
    <mergeCell ref="A4:B4"/>
    <mergeCell ref="A5:B5"/>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'Reference Sheet'!$A$1:$A$3</xm:f>
          </x14:formula1>
          <xm:sqref>C5:C8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20"/>
  <sheetViews>
    <sheetView workbookViewId="0">
      <selection activeCell="B19" sqref="B19"/>
    </sheetView>
  </sheetViews>
  <sheetFormatPr defaultColWidth="8.85546875" defaultRowHeight="15" x14ac:dyDescent="0.25"/>
  <cols>
    <col min="1" max="1" width="30.85546875" bestFit="1" customWidth="1"/>
  </cols>
  <sheetData>
    <row r="1" spans="1:3" x14ac:dyDescent="0.25">
      <c r="A1" s="2" t="s">
        <v>254</v>
      </c>
      <c r="B1" s="2">
        <v>0</v>
      </c>
      <c r="C1" s="3"/>
    </row>
    <row r="2" spans="1:3" x14ac:dyDescent="0.25">
      <c r="A2" s="3" t="s">
        <v>253</v>
      </c>
      <c r="B2" s="2">
        <v>1</v>
      </c>
      <c r="C2" s="3"/>
    </row>
    <row r="3" spans="1:3" x14ac:dyDescent="0.25">
      <c r="A3" s="2" t="s">
        <v>252</v>
      </c>
      <c r="B3" s="2">
        <v>2</v>
      </c>
      <c r="C3" s="3"/>
    </row>
    <row r="4" spans="1:3" x14ac:dyDescent="0.25">
      <c r="A4" s="4"/>
      <c r="B4" s="3"/>
    </row>
    <row r="5" spans="1:3" x14ac:dyDescent="0.25">
      <c r="A5" s="28" t="s">
        <v>36</v>
      </c>
    </row>
    <row r="6" spans="1:3" x14ac:dyDescent="0.25">
      <c r="A6" s="28" t="s">
        <v>37</v>
      </c>
    </row>
    <row r="7" spans="1:3" x14ac:dyDescent="0.25">
      <c r="A7" s="28" t="s">
        <v>38</v>
      </c>
    </row>
    <row r="8" spans="1:3" x14ac:dyDescent="0.25">
      <c r="A8" s="28" t="s">
        <v>39</v>
      </c>
    </row>
    <row r="9" spans="1:3" x14ac:dyDescent="0.25">
      <c r="A9" s="28" t="s">
        <v>40</v>
      </c>
    </row>
    <row r="10" spans="1:3" x14ac:dyDescent="0.25">
      <c r="A10" s="28"/>
    </row>
    <row r="11" spans="1:3" x14ac:dyDescent="0.25">
      <c r="A11">
        <v>2</v>
      </c>
      <c r="B11" t="s">
        <v>256</v>
      </c>
    </row>
    <row r="12" spans="1:3" x14ac:dyDescent="0.25">
      <c r="A12">
        <v>1</v>
      </c>
      <c r="B12" t="s">
        <v>257</v>
      </c>
    </row>
    <row r="13" spans="1:3" x14ac:dyDescent="0.25">
      <c r="A13">
        <v>0</v>
      </c>
      <c r="B13" t="s">
        <v>258</v>
      </c>
    </row>
    <row r="15" spans="1:3" x14ac:dyDescent="0.25">
      <c r="A15" t="s">
        <v>255</v>
      </c>
    </row>
    <row r="16" spans="1:3" x14ac:dyDescent="0.25">
      <c r="A16" t="s">
        <v>4</v>
      </c>
    </row>
    <row r="18" spans="1:2" x14ac:dyDescent="0.25">
      <c r="A18">
        <v>2</v>
      </c>
      <c r="B18" s="2" t="s">
        <v>252</v>
      </c>
    </row>
    <row r="19" spans="1:2" x14ac:dyDescent="0.25">
      <c r="A19">
        <v>1</v>
      </c>
      <c r="B19" s="3" t="s">
        <v>253</v>
      </c>
    </row>
    <row r="20" spans="1:2" x14ac:dyDescent="0.25">
      <c r="A20">
        <v>0</v>
      </c>
      <c r="B20" s="2" t="s">
        <v>254</v>
      </c>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A3"/>
  <sheetViews>
    <sheetView workbookViewId="0">
      <selection activeCell="H24" sqref="H24"/>
    </sheetView>
  </sheetViews>
  <sheetFormatPr defaultColWidth="8.85546875" defaultRowHeight="15" x14ac:dyDescent="0.25"/>
  <sheetData>
    <row r="1" spans="1:1" x14ac:dyDescent="0.25">
      <c r="A1" t="s">
        <v>0</v>
      </c>
    </row>
    <row r="2" spans="1:1" x14ac:dyDescent="0.25">
      <c r="A2" t="s">
        <v>1</v>
      </c>
    </row>
    <row r="3" spans="1:1" x14ac:dyDescent="0.25">
      <c r="A3" t="s">
        <v>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J28"/>
  <sheetViews>
    <sheetView topLeftCell="A6" zoomScale="80" zoomScaleNormal="80" workbookViewId="0">
      <selection activeCell="C7" sqref="C7"/>
    </sheetView>
  </sheetViews>
  <sheetFormatPr defaultColWidth="9.140625" defaultRowHeight="15" x14ac:dyDescent="0.25"/>
  <cols>
    <col min="1" max="1" width="21.28515625" style="37" customWidth="1"/>
    <col min="2" max="2" width="18.42578125" style="37" customWidth="1"/>
    <col min="3" max="3" width="27" style="37" bestFit="1" customWidth="1"/>
    <col min="4" max="4" width="48.85546875" style="44" customWidth="1"/>
    <col min="5" max="5" width="43.140625" style="37" bestFit="1" customWidth="1"/>
    <col min="6" max="6" width="42.28515625" style="37" bestFit="1" customWidth="1"/>
    <col min="7" max="7" width="52.7109375" style="37" customWidth="1"/>
    <col min="8" max="8" width="5.85546875" style="37" hidden="1" customWidth="1"/>
    <col min="9" max="9" width="2.28515625" style="37" hidden="1" customWidth="1"/>
    <col min="10" max="10" width="5.85546875" style="37" hidden="1" customWidth="1"/>
    <col min="11" max="16384" width="9.140625" style="37"/>
  </cols>
  <sheetData>
    <row r="1" spans="1:9" s="32" customFormat="1" x14ac:dyDescent="0.25">
      <c r="A1" s="73" t="s">
        <v>14</v>
      </c>
      <c r="B1" s="73"/>
      <c r="C1" s="73"/>
      <c r="D1" s="73"/>
      <c r="E1" s="73"/>
      <c r="F1" s="73"/>
    </row>
    <row r="2" spans="1:9" s="32" customFormat="1" ht="36.75" customHeight="1" x14ac:dyDescent="0.25">
      <c r="A2" s="74" t="s">
        <v>229</v>
      </c>
      <c r="B2" s="74"/>
      <c r="C2" s="74"/>
      <c r="D2" s="74"/>
      <c r="E2" s="74"/>
      <c r="F2" s="74"/>
    </row>
    <row r="3" spans="1:9" s="32" customFormat="1" ht="46.5" customHeight="1" x14ac:dyDescent="0.25">
      <c r="A3" s="75" t="s">
        <v>233</v>
      </c>
      <c r="B3" s="76"/>
      <c r="C3" s="76"/>
      <c r="D3" s="76"/>
      <c r="E3" s="76"/>
      <c r="F3" s="76"/>
    </row>
    <row r="4" spans="1:9" s="33" customFormat="1" x14ac:dyDescent="0.25">
      <c r="A4" s="77" t="s">
        <v>3</v>
      </c>
      <c r="B4" s="77"/>
      <c r="C4" s="42" t="s">
        <v>232</v>
      </c>
      <c r="D4" s="42" t="s">
        <v>49</v>
      </c>
      <c r="E4" s="42" t="s">
        <v>50</v>
      </c>
      <c r="F4" s="42" t="s">
        <v>51</v>
      </c>
      <c r="G4" s="42" t="s">
        <v>69</v>
      </c>
    </row>
    <row r="5" spans="1:9" s="35" customFormat="1" ht="225" x14ac:dyDescent="0.25">
      <c r="A5" s="78" t="s">
        <v>235</v>
      </c>
      <c r="B5" s="79"/>
      <c r="C5" s="1" t="s">
        <v>252</v>
      </c>
      <c r="D5" s="41" t="s">
        <v>265</v>
      </c>
      <c r="E5" s="41" t="s">
        <v>234</v>
      </c>
      <c r="F5" s="41" t="s">
        <v>244</v>
      </c>
      <c r="G5" s="30"/>
      <c r="H5" s="34">
        <f>VLOOKUP(C5,'Reference Sheet'!$A$1:$B$3,2)</f>
        <v>2</v>
      </c>
      <c r="I5" s="34"/>
    </row>
    <row r="6" spans="1:9" s="35" customFormat="1" ht="225" x14ac:dyDescent="0.25">
      <c r="A6" s="71" t="s">
        <v>236</v>
      </c>
      <c r="B6" s="72"/>
      <c r="C6" s="1" t="s">
        <v>252</v>
      </c>
      <c r="D6" s="41" t="s">
        <v>241</v>
      </c>
      <c r="E6" s="41" t="s">
        <v>242</v>
      </c>
      <c r="F6" s="41" t="s">
        <v>243</v>
      </c>
      <c r="G6" s="30"/>
      <c r="H6" s="34">
        <f>VLOOKUP(C6,'Reference Sheet'!$A$1:$B$3,2)</f>
        <v>2</v>
      </c>
      <c r="I6" s="34"/>
    </row>
    <row r="7" spans="1:9" s="35" customFormat="1" ht="135" x14ac:dyDescent="0.25">
      <c r="A7" s="86" t="s">
        <v>237</v>
      </c>
      <c r="B7" s="87"/>
      <c r="C7" s="1" t="s">
        <v>252</v>
      </c>
      <c r="D7" s="41" t="s">
        <v>239</v>
      </c>
      <c r="E7" s="41" t="s">
        <v>238</v>
      </c>
      <c r="F7" s="41" t="s">
        <v>240</v>
      </c>
      <c r="G7" s="30"/>
      <c r="H7" s="34">
        <f>VLOOKUP(C7,'Reference Sheet'!$A$1:$B$3,2)</f>
        <v>2</v>
      </c>
      <c r="I7" s="34"/>
    </row>
    <row r="8" spans="1:9" s="36" customFormat="1" ht="20.25" customHeight="1" x14ac:dyDescent="0.25">
      <c r="A8" s="37"/>
      <c r="B8" s="88" t="s">
        <v>173</v>
      </c>
      <c r="C8" s="88"/>
      <c r="D8" s="88"/>
      <c r="E8" s="88"/>
    </row>
    <row r="9" spans="1:9" x14ac:dyDescent="0.25">
      <c r="A9" s="43"/>
      <c r="B9" s="83" t="s">
        <v>231</v>
      </c>
      <c r="C9" s="84"/>
      <c r="D9" s="84"/>
      <c r="E9" s="84"/>
      <c r="H9" s="37" t="b">
        <f>IF(OR(H5=0, H6=0, H7=0), FALSE, TRUE)</f>
        <v>1</v>
      </c>
    </row>
    <row r="10" spans="1:9" ht="57" customHeight="1" x14ac:dyDescent="0.25">
      <c r="A10" s="43"/>
      <c r="B10" s="89" t="s">
        <v>67</v>
      </c>
      <c r="C10" s="90"/>
      <c r="D10" s="90">
        <f>IFERROR(H10,"")</f>
        <v>6</v>
      </c>
      <c r="E10" s="90"/>
      <c r="H10" s="37">
        <f>SUM(H5:H7)</f>
        <v>6</v>
      </c>
    </row>
    <row r="11" spans="1:9" s="35" customFormat="1" ht="85.5" customHeight="1" x14ac:dyDescent="0.25">
      <c r="A11" s="43"/>
      <c r="B11" s="80" t="s">
        <v>68</v>
      </c>
      <c r="C11" s="81"/>
      <c r="D11" s="82" t="str">
        <f>IFERROR(VLOOKUP(H11,'Reference Sheet'!$A$18:$B$20,2,FALSE),"")</f>
        <v>2: Meets expectations</v>
      </c>
      <c r="E11" s="82"/>
      <c r="H11" s="35">
        <f>SUM(J17:J28)</f>
        <v>2</v>
      </c>
    </row>
    <row r="12" spans="1:9" x14ac:dyDescent="0.25">
      <c r="B12" s="83" t="s">
        <v>230</v>
      </c>
      <c r="C12" s="84"/>
      <c r="D12" s="84"/>
      <c r="E12" s="84"/>
    </row>
    <row r="13" spans="1:9" x14ac:dyDescent="0.25">
      <c r="B13" s="85"/>
      <c r="C13" s="85"/>
      <c r="D13" s="85"/>
      <c r="E13" s="85"/>
    </row>
    <row r="14" spans="1:9" x14ac:dyDescent="0.25">
      <c r="B14" s="85"/>
      <c r="C14" s="85"/>
      <c r="D14" s="85"/>
      <c r="E14" s="85"/>
    </row>
    <row r="15" spans="1:9" x14ac:dyDescent="0.25">
      <c r="A15" s="34"/>
      <c r="B15" s="85"/>
      <c r="C15" s="85"/>
      <c r="D15" s="85"/>
      <c r="E15" s="85"/>
    </row>
    <row r="16" spans="1:9" ht="53.25" customHeight="1" x14ac:dyDescent="0.25">
      <c r="B16" s="85"/>
      <c r="C16" s="85"/>
      <c r="D16" s="85"/>
      <c r="E16" s="85"/>
    </row>
    <row r="17" spans="1:10" s="35" customFormat="1" x14ac:dyDescent="0.25">
      <c r="A17" s="37"/>
      <c r="B17" s="37"/>
      <c r="C17" s="37"/>
      <c r="D17" s="44"/>
      <c r="E17" s="37"/>
      <c r="H17" s="39">
        <v>6</v>
      </c>
      <c r="I17" s="39">
        <v>2</v>
      </c>
      <c r="J17" s="35">
        <f t="shared" ref="J17:J22" si="0">IF(AND(H$9=TRUE,$H$10=H17),I17,0)</f>
        <v>2</v>
      </c>
    </row>
    <row r="18" spans="1:10" x14ac:dyDescent="0.25">
      <c r="H18" s="38">
        <v>5</v>
      </c>
      <c r="I18" s="38">
        <v>2</v>
      </c>
      <c r="J18" s="37">
        <f t="shared" si="0"/>
        <v>0</v>
      </c>
    </row>
    <row r="19" spans="1:10" x14ac:dyDescent="0.25">
      <c r="H19" s="38">
        <v>4</v>
      </c>
      <c r="I19" s="38">
        <v>1</v>
      </c>
      <c r="J19" s="37">
        <f t="shared" si="0"/>
        <v>0</v>
      </c>
    </row>
    <row r="20" spans="1:10" x14ac:dyDescent="0.25">
      <c r="H20" s="38">
        <v>3</v>
      </c>
      <c r="I20" s="38">
        <v>1</v>
      </c>
      <c r="J20" s="37">
        <f t="shared" si="0"/>
        <v>0</v>
      </c>
    </row>
    <row r="21" spans="1:10" x14ac:dyDescent="0.25">
      <c r="H21" s="38">
        <v>2</v>
      </c>
      <c r="I21" s="38">
        <v>0</v>
      </c>
      <c r="J21" s="37">
        <f t="shared" si="0"/>
        <v>0</v>
      </c>
    </row>
    <row r="22" spans="1:10" x14ac:dyDescent="0.25">
      <c r="H22" s="38">
        <v>1</v>
      </c>
      <c r="I22" s="38">
        <v>0</v>
      </c>
      <c r="J22" s="37">
        <f t="shared" si="0"/>
        <v>0</v>
      </c>
    </row>
    <row r="24" spans="1:10" x14ac:dyDescent="0.25">
      <c r="H24" s="46">
        <v>5</v>
      </c>
      <c r="I24" s="46">
        <v>0</v>
      </c>
      <c r="J24" s="37">
        <f>IF(AND(H$9=FALSE,$H$10=H24),I24,0)</f>
        <v>0</v>
      </c>
    </row>
    <row r="25" spans="1:10" x14ac:dyDescent="0.25">
      <c r="H25" s="46">
        <v>4</v>
      </c>
      <c r="I25" s="46">
        <v>0</v>
      </c>
      <c r="J25" s="37">
        <f>IF(AND(H$9=FALSE,$H$10=H25),I25,0)</f>
        <v>0</v>
      </c>
    </row>
    <row r="26" spans="1:10" x14ac:dyDescent="0.25">
      <c r="H26" s="46">
        <v>3</v>
      </c>
      <c r="I26" s="46">
        <v>0</v>
      </c>
      <c r="J26" s="37">
        <f>IF(AND(H$9=FALSE,$H$10=H26),I26,0)</f>
        <v>0</v>
      </c>
    </row>
    <row r="27" spans="1:10" x14ac:dyDescent="0.25">
      <c r="H27" s="46">
        <v>2</v>
      </c>
      <c r="I27" s="46">
        <v>0</v>
      </c>
      <c r="J27" s="37">
        <f>IF(AND(H$9=FALSE,$H$10=H27),I27,0)</f>
        <v>0</v>
      </c>
    </row>
    <row r="28" spans="1:10" x14ac:dyDescent="0.25">
      <c r="H28" s="46">
        <v>1</v>
      </c>
      <c r="I28" s="46">
        <v>0</v>
      </c>
      <c r="J28" s="37">
        <f>IF(AND(H$9=FALSE,$H$10=H28),I28,0)</f>
        <v>0</v>
      </c>
    </row>
  </sheetData>
  <sheetProtection sheet="1" objects="1" scenarios="1"/>
  <mergeCells count="15">
    <mergeCell ref="B11:C11"/>
    <mergeCell ref="D11:E11"/>
    <mergeCell ref="B12:E12"/>
    <mergeCell ref="B13:E16"/>
    <mergeCell ref="A7:B7"/>
    <mergeCell ref="B8:E8"/>
    <mergeCell ref="B9:E9"/>
    <mergeCell ref="B10:C10"/>
    <mergeCell ref="D10:E10"/>
    <mergeCell ref="A6:B6"/>
    <mergeCell ref="A1:F1"/>
    <mergeCell ref="A2:F2"/>
    <mergeCell ref="A3:F3"/>
    <mergeCell ref="A4:B4"/>
    <mergeCell ref="A5:B5"/>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'Reference Sheet'!$A$1:$A$3</xm:f>
          </x14:formula1>
          <xm:sqref>C5:C7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J31"/>
  <sheetViews>
    <sheetView topLeftCell="A7" zoomScale="80" zoomScaleNormal="80" workbookViewId="0">
      <selection activeCell="C8" sqref="C8"/>
    </sheetView>
  </sheetViews>
  <sheetFormatPr defaultColWidth="9.140625" defaultRowHeight="15" x14ac:dyDescent="0.25"/>
  <cols>
    <col min="1" max="1" width="21.28515625" style="37" customWidth="1"/>
    <col min="2" max="2" width="18.42578125" style="37" customWidth="1"/>
    <col min="3" max="3" width="27" style="37" bestFit="1" customWidth="1"/>
    <col min="4" max="4" width="48.85546875" style="44" customWidth="1"/>
    <col min="5" max="5" width="43.140625" style="37" bestFit="1" customWidth="1"/>
    <col min="6" max="6" width="42.28515625" style="37" bestFit="1" customWidth="1"/>
    <col min="7" max="7" width="54.28515625" style="37" customWidth="1"/>
    <col min="8" max="10" width="0" style="37" hidden="1" customWidth="1"/>
    <col min="11" max="16384" width="9.140625" style="37"/>
  </cols>
  <sheetData>
    <row r="1" spans="1:9" s="32" customFormat="1" x14ac:dyDescent="0.25">
      <c r="A1" s="73" t="s">
        <v>14</v>
      </c>
      <c r="B1" s="73"/>
      <c r="C1" s="73"/>
      <c r="D1" s="73"/>
      <c r="E1" s="73"/>
      <c r="F1" s="73"/>
    </row>
    <row r="2" spans="1:9" s="32" customFormat="1" ht="36.75" customHeight="1" x14ac:dyDescent="0.25">
      <c r="A2" s="74" t="s">
        <v>30</v>
      </c>
      <c r="B2" s="74"/>
      <c r="C2" s="74"/>
      <c r="D2" s="74"/>
      <c r="E2" s="74"/>
      <c r="F2" s="74"/>
    </row>
    <row r="3" spans="1:9" s="32" customFormat="1" ht="46.5" customHeight="1" x14ac:dyDescent="0.25">
      <c r="A3" s="75" t="s">
        <v>222</v>
      </c>
      <c r="B3" s="76"/>
      <c r="C3" s="76"/>
      <c r="D3" s="76"/>
      <c r="E3" s="76"/>
      <c r="F3" s="76"/>
    </row>
    <row r="4" spans="1:9" s="33" customFormat="1" x14ac:dyDescent="0.25">
      <c r="A4" s="77" t="s">
        <v>3</v>
      </c>
      <c r="B4" s="77"/>
      <c r="C4" s="42" t="s">
        <v>232</v>
      </c>
      <c r="D4" s="42" t="s">
        <v>49</v>
      </c>
      <c r="E4" s="42" t="s">
        <v>50</v>
      </c>
      <c r="F4" s="42" t="s">
        <v>51</v>
      </c>
      <c r="G4" s="42" t="s">
        <v>69</v>
      </c>
    </row>
    <row r="5" spans="1:9" s="35" customFormat="1" ht="150" x14ac:dyDescent="0.25">
      <c r="A5" s="78" t="s">
        <v>212</v>
      </c>
      <c r="B5" s="79"/>
      <c r="C5" s="1" t="s">
        <v>252</v>
      </c>
      <c r="D5" s="41" t="s">
        <v>226</v>
      </c>
      <c r="E5" s="41" t="s">
        <v>227</v>
      </c>
      <c r="F5" s="41" t="s">
        <v>228</v>
      </c>
      <c r="G5" s="30"/>
      <c r="H5" s="34">
        <f>VLOOKUP(C5,'Reference Sheet'!$A$1:$B$3,2)</f>
        <v>2</v>
      </c>
      <c r="I5" s="34"/>
    </row>
    <row r="6" spans="1:9" s="35" customFormat="1" ht="150" x14ac:dyDescent="0.25">
      <c r="A6" s="71" t="s">
        <v>213</v>
      </c>
      <c r="B6" s="72"/>
      <c r="C6" s="1" t="s">
        <v>252</v>
      </c>
      <c r="D6" s="41" t="s">
        <v>223</v>
      </c>
      <c r="E6" s="41" t="s">
        <v>224</v>
      </c>
      <c r="F6" s="41" t="s">
        <v>225</v>
      </c>
      <c r="G6" s="30"/>
      <c r="H6" s="34">
        <f>VLOOKUP(C6,'Reference Sheet'!$A$1:$B$3,2)</f>
        <v>2</v>
      </c>
      <c r="I6" s="34"/>
    </row>
    <row r="7" spans="1:9" s="35" customFormat="1" ht="135" x14ac:dyDescent="0.25">
      <c r="A7" s="86" t="s">
        <v>214</v>
      </c>
      <c r="B7" s="87"/>
      <c r="C7" s="1" t="s">
        <v>252</v>
      </c>
      <c r="D7" s="41" t="s">
        <v>221</v>
      </c>
      <c r="E7" s="41" t="s">
        <v>220</v>
      </c>
      <c r="F7" s="41" t="s">
        <v>219</v>
      </c>
      <c r="G7" s="30"/>
      <c r="H7" s="34">
        <f>VLOOKUP(C7,'Reference Sheet'!$A$1:$B$3,2)</f>
        <v>2</v>
      </c>
      <c r="I7" s="34"/>
    </row>
    <row r="8" spans="1:9" s="36" customFormat="1" ht="225" x14ac:dyDescent="0.25">
      <c r="A8" s="78" t="s">
        <v>215</v>
      </c>
      <c r="B8" s="79"/>
      <c r="C8" s="1" t="s">
        <v>252</v>
      </c>
      <c r="D8" s="41" t="s">
        <v>217</v>
      </c>
      <c r="E8" s="41" t="s">
        <v>216</v>
      </c>
      <c r="F8" s="41" t="s">
        <v>218</v>
      </c>
      <c r="G8" s="31"/>
      <c r="H8" s="36">
        <f>VLOOKUP(C8,'Reference Sheet'!$A$1:$B$3,2)</f>
        <v>2</v>
      </c>
    </row>
    <row r="9" spans="1:9" s="36" customFormat="1" ht="20.25" customHeight="1" x14ac:dyDescent="0.25">
      <c r="A9" s="37"/>
      <c r="B9" s="88" t="s">
        <v>104</v>
      </c>
      <c r="C9" s="88"/>
      <c r="D9" s="88"/>
      <c r="E9" s="88"/>
    </row>
    <row r="10" spans="1:9" x14ac:dyDescent="0.25">
      <c r="A10" s="43"/>
      <c r="B10" s="83" t="s">
        <v>32</v>
      </c>
      <c r="C10" s="84"/>
      <c r="D10" s="84"/>
      <c r="E10" s="84"/>
      <c r="H10" s="37" t="b">
        <f>IF(OR(H5=0, H6=0, H7=0, H8=0), FALSE, TRUE)</f>
        <v>1</v>
      </c>
    </row>
    <row r="11" spans="1:9" ht="57" customHeight="1" x14ac:dyDescent="0.25">
      <c r="A11" s="43"/>
      <c r="B11" s="89" t="s">
        <v>67</v>
      </c>
      <c r="C11" s="90"/>
      <c r="D11" s="90">
        <f>IFERROR(H11,"")</f>
        <v>8</v>
      </c>
      <c r="E11" s="90"/>
      <c r="H11" s="37">
        <f>SUM(H5:H8)</f>
        <v>8</v>
      </c>
    </row>
    <row r="12" spans="1:9" s="35" customFormat="1" ht="85.5" customHeight="1" x14ac:dyDescent="0.25">
      <c r="A12" s="43"/>
      <c r="B12" s="80" t="s">
        <v>68</v>
      </c>
      <c r="C12" s="81"/>
      <c r="D12" s="82" t="str">
        <f>IFERROR(VLOOKUP(H12,'Reference Sheet'!$A$18:$B$20,2,FALSE),"")</f>
        <v>2: Meets expectations</v>
      </c>
      <c r="E12" s="82"/>
      <c r="H12" s="35">
        <f>SUM(J17:J31)</f>
        <v>2</v>
      </c>
    </row>
    <row r="13" spans="1:9" x14ac:dyDescent="0.25">
      <c r="B13" s="83" t="s">
        <v>31</v>
      </c>
      <c r="C13" s="84"/>
      <c r="D13" s="84"/>
      <c r="E13" s="84"/>
    </row>
    <row r="14" spans="1:9" x14ac:dyDescent="0.25">
      <c r="B14" s="85"/>
      <c r="C14" s="85"/>
      <c r="D14" s="85"/>
      <c r="E14" s="85"/>
    </row>
    <row r="15" spans="1:9" x14ac:dyDescent="0.25">
      <c r="B15" s="85"/>
      <c r="C15" s="85"/>
      <c r="D15" s="85"/>
      <c r="E15" s="85"/>
    </row>
    <row r="16" spans="1:9" x14ac:dyDescent="0.25">
      <c r="A16" s="34"/>
      <c r="B16" s="85"/>
      <c r="C16" s="85"/>
      <c r="D16" s="85"/>
      <c r="E16" s="85"/>
    </row>
    <row r="17" spans="1:10" x14ac:dyDescent="0.25">
      <c r="B17" s="85"/>
      <c r="C17" s="85"/>
      <c r="D17" s="85"/>
      <c r="E17" s="85"/>
      <c r="H17" s="38">
        <v>8</v>
      </c>
      <c r="I17" s="38">
        <v>2</v>
      </c>
      <c r="J17" s="37">
        <f t="shared" ref="J17:J24" si="0">IF(AND(H$10=TRUE,$H$11=H17),I17,0)</f>
        <v>2</v>
      </c>
    </row>
    <row r="18" spans="1:10" s="35" customFormat="1" x14ac:dyDescent="0.25">
      <c r="A18" s="37"/>
      <c r="B18" s="37"/>
      <c r="C18" s="37"/>
      <c r="D18" s="44"/>
      <c r="E18" s="37"/>
      <c r="H18" s="39">
        <v>7</v>
      </c>
      <c r="I18" s="39">
        <v>2</v>
      </c>
      <c r="J18" s="35">
        <f t="shared" si="0"/>
        <v>0</v>
      </c>
    </row>
    <row r="19" spans="1:10" x14ac:dyDescent="0.25">
      <c r="H19" s="38">
        <v>6</v>
      </c>
      <c r="I19" s="38">
        <v>1</v>
      </c>
      <c r="J19" s="37">
        <f t="shared" si="0"/>
        <v>0</v>
      </c>
    </row>
    <row r="20" spans="1:10" x14ac:dyDescent="0.25">
      <c r="H20" s="38">
        <v>5</v>
      </c>
      <c r="I20" s="38">
        <v>1</v>
      </c>
      <c r="J20" s="37">
        <f t="shared" si="0"/>
        <v>0</v>
      </c>
    </row>
    <row r="21" spans="1:10" x14ac:dyDescent="0.25">
      <c r="H21" s="38">
        <v>4</v>
      </c>
      <c r="I21" s="38">
        <v>1</v>
      </c>
      <c r="J21" s="37">
        <f t="shared" si="0"/>
        <v>0</v>
      </c>
    </row>
    <row r="22" spans="1:10" x14ac:dyDescent="0.25">
      <c r="H22" s="38">
        <v>3</v>
      </c>
      <c r="I22" s="38">
        <v>0</v>
      </c>
      <c r="J22" s="37">
        <f t="shared" si="0"/>
        <v>0</v>
      </c>
    </row>
    <row r="23" spans="1:10" x14ac:dyDescent="0.25">
      <c r="H23" s="38">
        <v>2</v>
      </c>
      <c r="I23" s="38">
        <v>0</v>
      </c>
      <c r="J23" s="37">
        <f t="shared" si="0"/>
        <v>0</v>
      </c>
    </row>
    <row r="24" spans="1:10" x14ac:dyDescent="0.25">
      <c r="H24" s="38">
        <v>1</v>
      </c>
      <c r="I24" s="38">
        <v>0</v>
      </c>
      <c r="J24" s="37">
        <f t="shared" si="0"/>
        <v>0</v>
      </c>
    </row>
    <row r="26" spans="1:10" x14ac:dyDescent="0.25">
      <c r="H26" s="46">
        <v>6</v>
      </c>
      <c r="I26" s="46">
        <v>0</v>
      </c>
      <c r="J26" s="37">
        <f t="shared" ref="J26:J31" si="1">IF(AND(H$10=FALSE,$H$11=H26),I26,0)</f>
        <v>0</v>
      </c>
    </row>
    <row r="27" spans="1:10" x14ac:dyDescent="0.25">
      <c r="H27" s="46">
        <v>5</v>
      </c>
      <c r="I27" s="46">
        <v>0</v>
      </c>
      <c r="J27" s="37">
        <f t="shared" si="1"/>
        <v>0</v>
      </c>
    </row>
    <row r="28" spans="1:10" x14ac:dyDescent="0.25">
      <c r="H28" s="46">
        <v>4</v>
      </c>
      <c r="I28" s="46">
        <v>0</v>
      </c>
      <c r="J28" s="37">
        <f t="shared" si="1"/>
        <v>0</v>
      </c>
    </row>
    <row r="29" spans="1:10" x14ac:dyDescent="0.25">
      <c r="H29" s="46">
        <v>3</v>
      </c>
      <c r="I29" s="46">
        <v>0</v>
      </c>
      <c r="J29" s="37">
        <f t="shared" si="1"/>
        <v>0</v>
      </c>
    </row>
    <row r="30" spans="1:10" x14ac:dyDescent="0.25">
      <c r="H30" s="46">
        <v>2</v>
      </c>
      <c r="I30" s="46">
        <v>0</v>
      </c>
      <c r="J30" s="37">
        <f t="shared" si="1"/>
        <v>0</v>
      </c>
    </row>
    <row r="31" spans="1:10" x14ac:dyDescent="0.25">
      <c r="H31" s="46">
        <v>1</v>
      </c>
      <c r="I31" s="46">
        <v>0</v>
      </c>
      <c r="J31" s="37">
        <f t="shared" si="1"/>
        <v>0</v>
      </c>
    </row>
  </sheetData>
  <sheetProtection sheet="1" objects="1" scenarios="1"/>
  <mergeCells count="16">
    <mergeCell ref="A6:B6"/>
    <mergeCell ref="A1:F1"/>
    <mergeCell ref="A2:F2"/>
    <mergeCell ref="A3:F3"/>
    <mergeCell ref="A4:B4"/>
    <mergeCell ref="A5:B5"/>
    <mergeCell ref="B12:C12"/>
    <mergeCell ref="D12:E12"/>
    <mergeCell ref="B13:E13"/>
    <mergeCell ref="B14:E17"/>
    <mergeCell ref="A7:B7"/>
    <mergeCell ref="A8:B8"/>
    <mergeCell ref="B9:E9"/>
    <mergeCell ref="B10:E10"/>
    <mergeCell ref="B11:C11"/>
    <mergeCell ref="D11:E11"/>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'Reference Sheet'!$A$1:$A$3</xm:f>
          </x14:formula1>
          <xm:sqref>C5:C8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J31"/>
  <sheetViews>
    <sheetView topLeftCell="A8" zoomScale="80" zoomScaleNormal="80" workbookViewId="0">
      <selection activeCell="C8" sqref="C8"/>
    </sheetView>
  </sheetViews>
  <sheetFormatPr defaultColWidth="9.140625" defaultRowHeight="15" x14ac:dyDescent="0.25"/>
  <cols>
    <col min="1" max="1" width="21.28515625" style="37" customWidth="1"/>
    <col min="2" max="2" width="18.42578125" style="37" customWidth="1"/>
    <col min="3" max="3" width="27" style="37" bestFit="1" customWidth="1"/>
    <col min="4" max="4" width="48.85546875" style="44" customWidth="1"/>
    <col min="5" max="5" width="43.140625" style="37" bestFit="1" customWidth="1"/>
    <col min="6" max="6" width="42.28515625" style="37" bestFit="1" customWidth="1"/>
    <col min="7" max="7" width="75.7109375" style="37" customWidth="1"/>
    <col min="8" max="10" width="0" style="37" hidden="1" customWidth="1"/>
    <col min="11" max="16384" width="9.140625" style="37"/>
  </cols>
  <sheetData>
    <row r="1" spans="1:9" s="32" customFormat="1" x14ac:dyDescent="0.25">
      <c r="A1" s="73" t="s">
        <v>14</v>
      </c>
      <c r="B1" s="73"/>
      <c r="C1" s="73"/>
      <c r="D1" s="73"/>
      <c r="E1" s="73"/>
      <c r="F1" s="73"/>
    </row>
    <row r="2" spans="1:9" s="32" customFormat="1" ht="36.75" customHeight="1" x14ac:dyDescent="0.25">
      <c r="A2" s="74" t="s">
        <v>33</v>
      </c>
      <c r="B2" s="74"/>
      <c r="C2" s="74"/>
      <c r="D2" s="74"/>
      <c r="E2" s="74"/>
      <c r="F2" s="74"/>
    </row>
    <row r="3" spans="1:9" s="32" customFormat="1" ht="46.5" customHeight="1" x14ac:dyDescent="0.25">
      <c r="A3" s="75" t="s">
        <v>195</v>
      </c>
      <c r="B3" s="76"/>
      <c r="C3" s="76"/>
      <c r="D3" s="76"/>
      <c r="E3" s="76"/>
      <c r="F3" s="76"/>
    </row>
    <row r="4" spans="1:9" s="33" customFormat="1" x14ac:dyDescent="0.25">
      <c r="A4" s="77" t="s">
        <v>3</v>
      </c>
      <c r="B4" s="77"/>
      <c r="C4" s="42" t="s">
        <v>232</v>
      </c>
      <c r="D4" s="42" t="s">
        <v>49</v>
      </c>
      <c r="E4" s="42" t="s">
        <v>50</v>
      </c>
      <c r="F4" s="42" t="s">
        <v>51</v>
      </c>
      <c r="G4" s="42" t="s">
        <v>69</v>
      </c>
    </row>
    <row r="5" spans="1:9" s="35" customFormat="1" ht="195" x14ac:dyDescent="0.25">
      <c r="A5" s="78" t="s">
        <v>196</v>
      </c>
      <c r="B5" s="79"/>
      <c r="C5" s="1" t="s">
        <v>252</v>
      </c>
      <c r="D5" s="41" t="s">
        <v>200</v>
      </c>
      <c r="E5" s="41" t="s">
        <v>201</v>
      </c>
      <c r="F5" s="41" t="s">
        <v>202</v>
      </c>
      <c r="G5" s="30"/>
      <c r="H5" s="34">
        <f>VLOOKUP(C5,'Reference Sheet'!$A$1:$B$3,2)</f>
        <v>2</v>
      </c>
      <c r="I5" s="34"/>
    </row>
    <row r="6" spans="1:9" s="35" customFormat="1" ht="210" x14ac:dyDescent="0.25">
      <c r="A6" s="71" t="s">
        <v>197</v>
      </c>
      <c r="B6" s="72"/>
      <c r="C6" s="1" t="s">
        <v>252</v>
      </c>
      <c r="D6" s="41" t="s">
        <v>203</v>
      </c>
      <c r="E6" s="41" t="s">
        <v>204</v>
      </c>
      <c r="F6" s="41" t="s">
        <v>205</v>
      </c>
      <c r="G6" s="30"/>
      <c r="H6" s="34">
        <f>VLOOKUP(C6,'Reference Sheet'!$A$1:$B$3,2)</f>
        <v>2</v>
      </c>
      <c r="I6" s="34"/>
    </row>
    <row r="7" spans="1:9" s="35" customFormat="1" ht="180" x14ac:dyDescent="0.25">
      <c r="A7" s="86" t="s">
        <v>198</v>
      </c>
      <c r="B7" s="87"/>
      <c r="C7" s="1" t="s">
        <v>252</v>
      </c>
      <c r="D7" s="41" t="s">
        <v>206</v>
      </c>
      <c r="E7" s="41" t="s">
        <v>207</v>
      </c>
      <c r="F7" s="41" t="s">
        <v>208</v>
      </c>
      <c r="G7" s="30"/>
      <c r="H7" s="34">
        <f>VLOOKUP(C7,'Reference Sheet'!$A$1:$B$3,2)</f>
        <v>2</v>
      </c>
      <c r="I7" s="34"/>
    </row>
    <row r="8" spans="1:9" s="36" customFormat="1" ht="225" customHeight="1" x14ac:dyDescent="0.25">
      <c r="A8" s="78" t="s">
        <v>199</v>
      </c>
      <c r="B8" s="79"/>
      <c r="C8" s="1" t="s">
        <v>252</v>
      </c>
      <c r="D8" s="41" t="s">
        <v>209</v>
      </c>
      <c r="E8" s="41" t="s">
        <v>210</v>
      </c>
      <c r="F8" s="41" t="s">
        <v>211</v>
      </c>
      <c r="G8" s="31"/>
      <c r="H8" s="36">
        <f>VLOOKUP(C8,'Reference Sheet'!$A$1:$B$3,2)</f>
        <v>2</v>
      </c>
    </row>
    <row r="9" spans="1:9" s="36" customFormat="1" ht="20.25" customHeight="1" x14ac:dyDescent="0.25">
      <c r="A9" s="37"/>
      <c r="B9" s="88" t="s">
        <v>104</v>
      </c>
      <c r="C9" s="88"/>
      <c r="D9" s="88"/>
      <c r="E9" s="88"/>
    </row>
    <row r="10" spans="1:9" x14ac:dyDescent="0.25">
      <c r="A10" s="43"/>
      <c r="B10" s="83" t="s">
        <v>34</v>
      </c>
      <c r="C10" s="84"/>
      <c r="D10" s="84"/>
      <c r="E10" s="84"/>
      <c r="H10" s="37" t="b">
        <f>IF(OR(H5=0, H6=0, H7=0, H8=0), FALSE, TRUE)</f>
        <v>1</v>
      </c>
    </row>
    <row r="11" spans="1:9" ht="57" customHeight="1" x14ac:dyDescent="0.25">
      <c r="A11" s="43"/>
      <c r="B11" s="89" t="s">
        <v>67</v>
      </c>
      <c r="C11" s="90"/>
      <c r="D11" s="90">
        <f>IFERROR(H11,"")</f>
        <v>8</v>
      </c>
      <c r="E11" s="90"/>
      <c r="H11" s="37">
        <f>SUM(H5:H8)</f>
        <v>8</v>
      </c>
    </row>
    <row r="12" spans="1:9" s="35" customFormat="1" ht="85.5" customHeight="1" x14ac:dyDescent="0.25">
      <c r="A12" s="43"/>
      <c r="B12" s="80" t="s">
        <v>68</v>
      </c>
      <c r="C12" s="81"/>
      <c r="D12" s="82" t="str">
        <f>IFERROR(VLOOKUP(H12,'Reference Sheet'!$A$18:$B$20,2,FALSE),"")</f>
        <v>2: Meets expectations</v>
      </c>
      <c r="E12" s="82"/>
      <c r="H12" s="35">
        <f>SUM(J17:J31)</f>
        <v>2</v>
      </c>
    </row>
    <row r="13" spans="1:9" x14ac:dyDescent="0.25">
      <c r="B13" s="83" t="s">
        <v>35</v>
      </c>
      <c r="C13" s="84"/>
      <c r="D13" s="84"/>
      <c r="E13" s="84"/>
    </row>
    <row r="14" spans="1:9" x14ac:dyDescent="0.25">
      <c r="B14" s="85"/>
      <c r="C14" s="85"/>
      <c r="D14" s="85"/>
      <c r="E14" s="85"/>
    </row>
    <row r="15" spans="1:9" x14ac:dyDescent="0.25">
      <c r="B15" s="85"/>
      <c r="C15" s="85"/>
      <c r="D15" s="85"/>
      <c r="E15" s="85"/>
    </row>
    <row r="16" spans="1:9" x14ac:dyDescent="0.25">
      <c r="A16" s="34"/>
      <c r="B16" s="85"/>
      <c r="C16" s="85"/>
      <c r="D16" s="85"/>
      <c r="E16" s="85"/>
    </row>
    <row r="17" spans="1:10" x14ac:dyDescent="0.25">
      <c r="B17" s="85"/>
      <c r="C17" s="85"/>
      <c r="D17" s="85"/>
      <c r="E17" s="85"/>
      <c r="H17" s="38">
        <v>8</v>
      </c>
      <c r="I17" s="38">
        <v>2</v>
      </c>
      <c r="J17" s="37">
        <f t="shared" ref="J17:J24" si="0">IF(AND(H$10=TRUE,$H$11=H17),I17,0)</f>
        <v>2</v>
      </c>
    </row>
    <row r="18" spans="1:10" s="35" customFormat="1" x14ac:dyDescent="0.25">
      <c r="A18" s="37"/>
      <c r="B18" s="37"/>
      <c r="C18" s="37"/>
      <c r="D18" s="44"/>
      <c r="E18" s="37"/>
      <c r="H18" s="39">
        <v>7</v>
      </c>
      <c r="I18" s="39">
        <v>2</v>
      </c>
      <c r="J18" s="35">
        <f t="shared" si="0"/>
        <v>0</v>
      </c>
    </row>
    <row r="19" spans="1:10" x14ac:dyDescent="0.25">
      <c r="H19" s="38">
        <v>6</v>
      </c>
      <c r="I19" s="38">
        <v>1</v>
      </c>
      <c r="J19" s="37">
        <f t="shared" si="0"/>
        <v>0</v>
      </c>
    </row>
    <row r="20" spans="1:10" x14ac:dyDescent="0.25">
      <c r="H20" s="38">
        <v>5</v>
      </c>
      <c r="I20" s="38">
        <v>1</v>
      </c>
      <c r="J20" s="37">
        <f t="shared" si="0"/>
        <v>0</v>
      </c>
    </row>
    <row r="21" spans="1:10" x14ac:dyDescent="0.25">
      <c r="H21" s="38">
        <v>4</v>
      </c>
      <c r="I21" s="38">
        <v>1</v>
      </c>
      <c r="J21" s="37">
        <f t="shared" si="0"/>
        <v>0</v>
      </c>
    </row>
    <row r="22" spans="1:10" x14ac:dyDescent="0.25">
      <c r="H22" s="38">
        <v>3</v>
      </c>
      <c r="I22" s="38">
        <v>0</v>
      </c>
      <c r="J22" s="37">
        <f t="shared" si="0"/>
        <v>0</v>
      </c>
    </row>
    <row r="23" spans="1:10" x14ac:dyDescent="0.25">
      <c r="H23" s="38">
        <v>2</v>
      </c>
      <c r="I23" s="38">
        <v>0</v>
      </c>
      <c r="J23" s="37">
        <f t="shared" si="0"/>
        <v>0</v>
      </c>
    </row>
    <row r="24" spans="1:10" x14ac:dyDescent="0.25">
      <c r="H24" s="38">
        <v>1</v>
      </c>
      <c r="I24" s="38">
        <v>0</v>
      </c>
      <c r="J24" s="37">
        <f t="shared" si="0"/>
        <v>0</v>
      </c>
    </row>
    <row r="26" spans="1:10" x14ac:dyDescent="0.25">
      <c r="H26" s="46">
        <v>6</v>
      </c>
      <c r="I26" s="46">
        <v>0</v>
      </c>
      <c r="J26" s="37">
        <f t="shared" ref="J26:J31" si="1">IF(AND(H$10=FALSE,$H$11=H26),I26,0)</f>
        <v>0</v>
      </c>
    </row>
    <row r="27" spans="1:10" x14ac:dyDescent="0.25">
      <c r="H27" s="46">
        <v>5</v>
      </c>
      <c r="I27" s="46">
        <v>0</v>
      </c>
      <c r="J27" s="37">
        <f t="shared" si="1"/>
        <v>0</v>
      </c>
    </row>
    <row r="28" spans="1:10" x14ac:dyDescent="0.25">
      <c r="H28" s="46">
        <v>4</v>
      </c>
      <c r="I28" s="46">
        <v>0</v>
      </c>
      <c r="J28" s="37">
        <f t="shared" si="1"/>
        <v>0</v>
      </c>
    </row>
    <row r="29" spans="1:10" x14ac:dyDescent="0.25">
      <c r="H29" s="46">
        <v>3</v>
      </c>
      <c r="I29" s="46">
        <v>0</v>
      </c>
      <c r="J29" s="37">
        <f t="shared" si="1"/>
        <v>0</v>
      </c>
    </row>
    <row r="30" spans="1:10" x14ac:dyDescent="0.25">
      <c r="H30" s="46">
        <v>2</v>
      </c>
      <c r="I30" s="46">
        <v>0</v>
      </c>
      <c r="J30" s="37">
        <f t="shared" si="1"/>
        <v>0</v>
      </c>
    </row>
    <row r="31" spans="1:10" x14ac:dyDescent="0.25">
      <c r="H31" s="46">
        <v>1</v>
      </c>
      <c r="I31" s="46">
        <v>0</v>
      </c>
      <c r="J31" s="37">
        <f t="shared" si="1"/>
        <v>0</v>
      </c>
    </row>
  </sheetData>
  <mergeCells count="16">
    <mergeCell ref="B12:C12"/>
    <mergeCell ref="D12:E12"/>
    <mergeCell ref="B13:E13"/>
    <mergeCell ref="B14:E17"/>
    <mergeCell ref="A7:B7"/>
    <mergeCell ref="A8:B8"/>
    <mergeCell ref="B9:E9"/>
    <mergeCell ref="B10:E10"/>
    <mergeCell ref="B11:C11"/>
    <mergeCell ref="D11:E11"/>
    <mergeCell ref="A6:B6"/>
    <mergeCell ref="A1:F1"/>
    <mergeCell ref="A2:F2"/>
    <mergeCell ref="A3:F3"/>
    <mergeCell ref="A4:B4"/>
    <mergeCell ref="A5:B5"/>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'Reference Sheet'!$A$1:$A$3</xm:f>
          </x14:formula1>
          <xm:sqref>C5:C8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31"/>
  <sheetViews>
    <sheetView zoomScale="80" zoomScaleNormal="80" workbookViewId="0">
      <selection activeCell="C8" sqref="C8"/>
    </sheetView>
  </sheetViews>
  <sheetFormatPr defaultColWidth="9.140625" defaultRowHeight="15" x14ac:dyDescent="0.25"/>
  <cols>
    <col min="1" max="1" width="21.28515625" style="37" customWidth="1"/>
    <col min="2" max="2" width="18.42578125" style="37" customWidth="1"/>
    <col min="3" max="3" width="31.28515625" style="37" bestFit="1" customWidth="1"/>
    <col min="4" max="4" width="48.85546875" style="44" customWidth="1"/>
    <col min="5" max="5" width="43.140625" style="37" bestFit="1" customWidth="1"/>
    <col min="6" max="6" width="42.28515625" style="37" bestFit="1" customWidth="1"/>
    <col min="7" max="7" width="63.42578125" style="37" customWidth="1"/>
    <col min="8" max="10" width="0" style="37" hidden="1" customWidth="1"/>
    <col min="11" max="16384" width="9.140625" style="37"/>
  </cols>
  <sheetData>
    <row r="1" spans="1:9" s="32" customFormat="1" x14ac:dyDescent="0.25">
      <c r="A1" s="73" t="s">
        <v>162</v>
      </c>
      <c r="B1" s="73"/>
      <c r="C1" s="73"/>
      <c r="D1" s="73"/>
      <c r="E1" s="73"/>
      <c r="F1" s="73"/>
    </row>
    <row r="2" spans="1:9" s="32" customFormat="1" ht="36.75" customHeight="1" x14ac:dyDescent="0.25">
      <c r="A2" s="74" t="s">
        <v>175</v>
      </c>
      <c r="B2" s="74"/>
      <c r="C2" s="74"/>
      <c r="D2" s="74"/>
      <c r="E2" s="74"/>
      <c r="F2" s="74"/>
    </row>
    <row r="3" spans="1:9" s="32" customFormat="1" ht="46.5" customHeight="1" x14ac:dyDescent="0.25">
      <c r="A3" s="75" t="s">
        <v>176</v>
      </c>
      <c r="B3" s="76"/>
      <c r="C3" s="76"/>
      <c r="D3" s="76"/>
      <c r="E3" s="76"/>
      <c r="F3" s="76"/>
    </row>
    <row r="4" spans="1:9" s="33" customFormat="1" x14ac:dyDescent="0.25">
      <c r="A4" s="77" t="s">
        <v>3</v>
      </c>
      <c r="B4" s="77"/>
      <c r="C4" s="42" t="s">
        <v>232</v>
      </c>
      <c r="D4" s="42" t="s">
        <v>49</v>
      </c>
      <c r="E4" s="42" t="s">
        <v>50</v>
      </c>
      <c r="F4" s="42" t="s">
        <v>51</v>
      </c>
      <c r="G4" s="42" t="s">
        <v>69</v>
      </c>
    </row>
    <row r="5" spans="1:9" s="35" customFormat="1" ht="150" customHeight="1" x14ac:dyDescent="0.25">
      <c r="A5" s="78" t="s">
        <v>182</v>
      </c>
      <c r="B5" s="79"/>
      <c r="C5" s="1" t="s">
        <v>252</v>
      </c>
      <c r="D5" s="41" t="s">
        <v>179</v>
      </c>
      <c r="E5" s="41" t="s">
        <v>180</v>
      </c>
      <c r="F5" s="41" t="s">
        <v>181</v>
      </c>
      <c r="G5" s="30"/>
      <c r="H5" s="34">
        <f>VLOOKUP(C5,'Reference Sheet'!$A$1:$B$3,2)</f>
        <v>2</v>
      </c>
      <c r="I5" s="34"/>
    </row>
    <row r="6" spans="1:9" s="35" customFormat="1" ht="165" x14ac:dyDescent="0.25">
      <c r="A6" s="71" t="s">
        <v>183</v>
      </c>
      <c r="B6" s="72"/>
      <c r="C6" s="1" t="s">
        <v>252</v>
      </c>
      <c r="D6" s="41" t="s">
        <v>184</v>
      </c>
      <c r="E6" s="41" t="s">
        <v>185</v>
      </c>
      <c r="F6" s="41" t="s">
        <v>186</v>
      </c>
      <c r="G6" s="30"/>
      <c r="H6" s="34">
        <f>VLOOKUP(C6,'Reference Sheet'!$A$1:$B$3,2)</f>
        <v>2</v>
      </c>
      <c r="I6" s="34"/>
    </row>
    <row r="7" spans="1:9" s="35" customFormat="1" ht="165" x14ac:dyDescent="0.25">
      <c r="A7" s="86" t="s">
        <v>187</v>
      </c>
      <c r="B7" s="87"/>
      <c r="C7" s="1" t="s">
        <v>252</v>
      </c>
      <c r="D7" s="41" t="s">
        <v>188</v>
      </c>
      <c r="E7" s="41" t="s">
        <v>189</v>
      </c>
      <c r="F7" s="41" t="s">
        <v>190</v>
      </c>
      <c r="G7" s="30"/>
      <c r="H7" s="34">
        <f>VLOOKUP(C7,'Reference Sheet'!$A$1:$B$3,2)</f>
        <v>2</v>
      </c>
      <c r="I7" s="34"/>
    </row>
    <row r="8" spans="1:9" s="36" customFormat="1" ht="225" customHeight="1" x14ac:dyDescent="0.25">
      <c r="A8" s="78" t="s">
        <v>191</v>
      </c>
      <c r="B8" s="79"/>
      <c r="C8" s="1" t="s">
        <v>252</v>
      </c>
      <c r="D8" s="41" t="s">
        <v>193</v>
      </c>
      <c r="E8" s="41" t="s">
        <v>192</v>
      </c>
      <c r="F8" s="41" t="s">
        <v>194</v>
      </c>
      <c r="G8" s="31"/>
      <c r="H8" s="36">
        <f>VLOOKUP(C8,'Reference Sheet'!$A$1:$B$3,2)</f>
        <v>2</v>
      </c>
    </row>
    <row r="9" spans="1:9" s="36" customFormat="1" ht="20.25" customHeight="1" x14ac:dyDescent="0.25">
      <c r="A9" s="37"/>
      <c r="B9" s="88" t="s">
        <v>259</v>
      </c>
      <c r="C9" s="88"/>
      <c r="D9" s="88"/>
      <c r="E9" s="88"/>
    </row>
    <row r="10" spans="1:9" x14ac:dyDescent="0.25">
      <c r="A10" s="43"/>
      <c r="B10" s="83" t="s">
        <v>178</v>
      </c>
      <c r="C10" s="84"/>
      <c r="D10" s="84"/>
      <c r="E10" s="84"/>
      <c r="H10" s="37" t="b">
        <v>1</v>
      </c>
    </row>
    <row r="11" spans="1:9" ht="57" customHeight="1" x14ac:dyDescent="0.25">
      <c r="A11" s="43"/>
      <c r="B11" s="89" t="s">
        <v>67</v>
      </c>
      <c r="C11" s="90"/>
      <c r="D11" s="90">
        <f>IFERROR(H11,"")</f>
        <v>8</v>
      </c>
      <c r="E11" s="90"/>
      <c r="H11" s="37">
        <f>SUM(H5:H8)</f>
        <v>8</v>
      </c>
    </row>
    <row r="12" spans="1:9" s="35" customFormat="1" ht="85.5" customHeight="1" x14ac:dyDescent="0.25">
      <c r="A12" s="43"/>
      <c r="B12" s="80" t="s">
        <v>68</v>
      </c>
      <c r="C12" s="81"/>
      <c r="D12" s="82" t="str">
        <f>IFERROR(VLOOKUP(H12,'Reference Sheet'!$A$18:$B$20,2,FALSE),"")</f>
        <v>2: Meets expectations</v>
      </c>
      <c r="E12" s="82"/>
      <c r="H12" s="35">
        <f>SUM(J17:J31)</f>
        <v>2</v>
      </c>
    </row>
    <row r="13" spans="1:9" x14ac:dyDescent="0.25">
      <c r="B13" s="83" t="s">
        <v>177</v>
      </c>
      <c r="C13" s="84"/>
      <c r="D13" s="84"/>
      <c r="E13" s="84"/>
    </row>
    <row r="14" spans="1:9" x14ac:dyDescent="0.25">
      <c r="B14" s="85"/>
      <c r="C14" s="85"/>
      <c r="D14" s="85"/>
      <c r="E14" s="85"/>
    </row>
    <row r="15" spans="1:9" x14ac:dyDescent="0.25">
      <c r="B15" s="85"/>
      <c r="C15" s="85"/>
      <c r="D15" s="85"/>
      <c r="E15" s="85"/>
    </row>
    <row r="16" spans="1:9" x14ac:dyDescent="0.25">
      <c r="A16" s="34"/>
      <c r="B16" s="85"/>
      <c r="C16" s="85"/>
      <c r="D16" s="85"/>
      <c r="E16" s="85"/>
    </row>
    <row r="17" spans="1:10" x14ac:dyDescent="0.25">
      <c r="B17" s="85"/>
      <c r="C17" s="85"/>
      <c r="D17" s="85"/>
      <c r="E17" s="85"/>
      <c r="H17" s="38">
        <v>8</v>
      </c>
      <c r="I17" s="38">
        <v>2</v>
      </c>
      <c r="J17" s="37">
        <f t="shared" ref="J17:J24" si="0">IF(AND(H$10=TRUE,$H$11=H17),I17,0)</f>
        <v>2</v>
      </c>
    </row>
    <row r="18" spans="1:10" s="35" customFormat="1" x14ac:dyDescent="0.25">
      <c r="A18" s="37"/>
      <c r="B18" s="37"/>
      <c r="C18" s="37"/>
      <c r="D18" s="44"/>
      <c r="E18" s="37"/>
      <c r="H18" s="39">
        <v>7</v>
      </c>
      <c r="I18" s="39">
        <v>2</v>
      </c>
      <c r="J18" s="35">
        <f t="shared" si="0"/>
        <v>0</v>
      </c>
    </row>
    <row r="19" spans="1:10" x14ac:dyDescent="0.25">
      <c r="H19" s="38">
        <v>6</v>
      </c>
      <c r="I19" s="38">
        <v>1</v>
      </c>
      <c r="J19" s="37">
        <f t="shared" si="0"/>
        <v>0</v>
      </c>
    </row>
    <row r="20" spans="1:10" x14ac:dyDescent="0.25">
      <c r="H20" s="38">
        <v>5</v>
      </c>
      <c r="I20" s="38">
        <v>1</v>
      </c>
      <c r="J20" s="37">
        <f t="shared" si="0"/>
        <v>0</v>
      </c>
    </row>
    <row r="21" spans="1:10" x14ac:dyDescent="0.25">
      <c r="H21" s="38">
        <v>4</v>
      </c>
      <c r="I21" s="38">
        <v>0</v>
      </c>
      <c r="J21" s="37">
        <f t="shared" si="0"/>
        <v>0</v>
      </c>
    </row>
    <row r="22" spans="1:10" x14ac:dyDescent="0.25">
      <c r="H22" s="38">
        <v>3</v>
      </c>
      <c r="I22" s="38">
        <v>0</v>
      </c>
      <c r="J22" s="37">
        <f t="shared" si="0"/>
        <v>0</v>
      </c>
    </row>
    <row r="23" spans="1:10" x14ac:dyDescent="0.25">
      <c r="H23" s="38">
        <v>2</v>
      </c>
      <c r="I23" s="38">
        <v>0</v>
      </c>
      <c r="J23" s="37">
        <f t="shared" si="0"/>
        <v>0</v>
      </c>
    </row>
    <row r="24" spans="1:10" x14ac:dyDescent="0.25">
      <c r="H24" s="38">
        <v>1</v>
      </c>
      <c r="I24" s="38">
        <v>0</v>
      </c>
      <c r="J24" s="37">
        <f t="shared" si="0"/>
        <v>0</v>
      </c>
    </row>
    <row r="25" spans="1:10" x14ac:dyDescent="0.25">
      <c r="H25" s="40"/>
      <c r="I25" s="40"/>
      <c r="J25" s="40"/>
    </row>
    <row r="26" spans="1:10" x14ac:dyDescent="0.25">
      <c r="H26" s="40"/>
      <c r="I26" s="40"/>
      <c r="J26" s="40"/>
    </row>
    <row r="27" spans="1:10" x14ac:dyDescent="0.25">
      <c r="H27" s="40"/>
      <c r="I27" s="40"/>
      <c r="J27" s="40"/>
    </row>
    <row r="28" spans="1:10" x14ac:dyDescent="0.25">
      <c r="H28" s="40"/>
      <c r="I28" s="40"/>
      <c r="J28" s="40"/>
    </row>
    <row r="29" spans="1:10" x14ac:dyDescent="0.25">
      <c r="H29" s="40"/>
      <c r="I29" s="40"/>
      <c r="J29" s="40"/>
    </row>
    <row r="30" spans="1:10" x14ac:dyDescent="0.25">
      <c r="H30" s="40"/>
      <c r="I30" s="40"/>
      <c r="J30" s="40"/>
    </row>
    <row r="31" spans="1:10" x14ac:dyDescent="0.25">
      <c r="H31" s="40"/>
      <c r="I31" s="40"/>
      <c r="J31" s="40"/>
    </row>
  </sheetData>
  <sheetProtection sheet="1" objects="1" scenarios="1"/>
  <mergeCells count="16">
    <mergeCell ref="B12:C12"/>
    <mergeCell ref="D12:E12"/>
    <mergeCell ref="B13:E13"/>
    <mergeCell ref="B14:E17"/>
    <mergeCell ref="A7:B7"/>
    <mergeCell ref="A8:B8"/>
    <mergeCell ref="B9:E9"/>
    <mergeCell ref="B10:E10"/>
    <mergeCell ref="B11:C11"/>
    <mergeCell ref="D11:E11"/>
    <mergeCell ref="A6:B6"/>
    <mergeCell ref="A1:F1"/>
    <mergeCell ref="A2:F2"/>
    <mergeCell ref="A3:F3"/>
    <mergeCell ref="A4:B4"/>
    <mergeCell ref="A5:B5"/>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'Reference Sheet'!$A$1:$A$3</xm:f>
          </x14:formula1>
          <xm:sqref>C5:C8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J28"/>
  <sheetViews>
    <sheetView zoomScale="80" zoomScaleNormal="80" workbookViewId="0">
      <selection activeCell="C7" sqref="C7"/>
    </sheetView>
  </sheetViews>
  <sheetFormatPr defaultColWidth="9.140625" defaultRowHeight="15" x14ac:dyDescent="0.25"/>
  <cols>
    <col min="1" max="1" width="21.28515625" style="37" customWidth="1"/>
    <col min="2" max="2" width="18.42578125" style="37" customWidth="1"/>
    <col min="3" max="3" width="31.28515625" style="37" bestFit="1" customWidth="1"/>
    <col min="4" max="4" width="48.85546875" style="44" customWidth="1"/>
    <col min="5" max="5" width="43.140625" style="37" bestFit="1" customWidth="1"/>
    <col min="6" max="6" width="42.28515625" style="37" bestFit="1" customWidth="1"/>
    <col min="7" max="7" width="67.7109375" style="37" customWidth="1"/>
    <col min="8" max="8" width="5.85546875" style="37" hidden="1" customWidth="1"/>
    <col min="9" max="9" width="2.28515625" style="37" hidden="1" customWidth="1"/>
    <col min="10" max="10" width="116.42578125" style="37" hidden="1" customWidth="1"/>
    <col min="11" max="16384" width="9.140625" style="37"/>
  </cols>
  <sheetData>
    <row r="1" spans="1:9" s="32" customFormat="1" x14ac:dyDescent="0.25">
      <c r="A1" s="73" t="s">
        <v>162</v>
      </c>
      <c r="B1" s="73"/>
      <c r="C1" s="73"/>
      <c r="D1" s="73"/>
      <c r="E1" s="73"/>
      <c r="F1" s="73"/>
    </row>
    <row r="2" spans="1:9" s="32" customFormat="1" ht="36.75" customHeight="1" x14ac:dyDescent="0.25">
      <c r="A2" s="74" t="s">
        <v>163</v>
      </c>
      <c r="B2" s="74"/>
      <c r="C2" s="74"/>
      <c r="D2" s="74"/>
      <c r="E2" s="74"/>
      <c r="F2" s="74"/>
    </row>
    <row r="3" spans="1:9" s="32" customFormat="1" ht="46.5" customHeight="1" x14ac:dyDescent="0.25">
      <c r="A3" s="75" t="s">
        <v>164</v>
      </c>
      <c r="B3" s="76"/>
      <c r="C3" s="76"/>
      <c r="D3" s="76"/>
      <c r="E3" s="76"/>
      <c r="F3" s="76"/>
    </row>
    <row r="4" spans="1:9" s="33" customFormat="1" x14ac:dyDescent="0.25">
      <c r="A4" s="77" t="s">
        <v>3</v>
      </c>
      <c r="B4" s="77"/>
      <c r="C4" s="42" t="s">
        <v>232</v>
      </c>
      <c r="D4" s="42" t="s">
        <v>49</v>
      </c>
      <c r="E4" s="42" t="s">
        <v>50</v>
      </c>
      <c r="F4" s="42" t="s">
        <v>51</v>
      </c>
      <c r="G4" s="42" t="s">
        <v>69</v>
      </c>
    </row>
    <row r="5" spans="1:9" s="35" customFormat="1" ht="240" x14ac:dyDescent="0.25">
      <c r="A5" s="78" t="s">
        <v>161</v>
      </c>
      <c r="B5" s="79"/>
      <c r="C5" s="1" t="s">
        <v>252</v>
      </c>
      <c r="D5" s="41" t="s">
        <v>264</v>
      </c>
      <c r="E5" s="41" t="s">
        <v>165</v>
      </c>
      <c r="F5" s="41" t="s">
        <v>166</v>
      </c>
      <c r="G5" s="30"/>
      <c r="H5" s="34">
        <f>VLOOKUP(C5,'Reference Sheet'!$A$1:$B$3,2)</f>
        <v>2</v>
      </c>
      <c r="I5" s="34"/>
    </row>
    <row r="6" spans="1:9" s="35" customFormat="1" ht="285" x14ac:dyDescent="0.25">
      <c r="A6" s="71" t="s">
        <v>167</v>
      </c>
      <c r="B6" s="72"/>
      <c r="C6" s="1" t="s">
        <v>252</v>
      </c>
      <c r="D6" s="41" t="s">
        <v>168</v>
      </c>
      <c r="E6" s="41" t="s">
        <v>169</v>
      </c>
      <c r="F6" s="41" t="s">
        <v>170</v>
      </c>
      <c r="G6" s="30"/>
      <c r="H6" s="34">
        <f>VLOOKUP(C6,'Reference Sheet'!$A$1:$B$3,2)</f>
        <v>2</v>
      </c>
      <c r="I6" s="34"/>
    </row>
    <row r="7" spans="1:9" s="35" customFormat="1" ht="150" x14ac:dyDescent="0.25">
      <c r="A7" s="78" t="s">
        <v>174</v>
      </c>
      <c r="B7" s="79"/>
      <c r="C7" s="1" t="s">
        <v>252</v>
      </c>
      <c r="D7" s="41" t="s">
        <v>171</v>
      </c>
      <c r="E7" s="41" t="s">
        <v>172</v>
      </c>
      <c r="F7" s="41" t="s">
        <v>266</v>
      </c>
      <c r="G7" s="30"/>
      <c r="H7" s="34">
        <f>VLOOKUP(C7,'Reference Sheet'!$A$1:$B$3,2)</f>
        <v>2</v>
      </c>
      <c r="I7" s="34"/>
    </row>
    <row r="8" spans="1:9" s="36" customFormat="1" ht="20.25" customHeight="1" x14ac:dyDescent="0.25">
      <c r="A8" s="37"/>
      <c r="B8" s="88" t="s">
        <v>262</v>
      </c>
      <c r="C8" s="88"/>
      <c r="D8" s="88"/>
      <c r="E8" s="88"/>
    </row>
    <row r="9" spans="1:9" x14ac:dyDescent="0.25">
      <c r="A9" s="43"/>
      <c r="B9" s="83" t="s">
        <v>261</v>
      </c>
      <c r="C9" s="84"/>
      <c r="D9" s="84"/>
      <c r="E9" s="84"/>
      <c r="H9" s="37" t="b">
        <v>1</v>
      </c>
    </row>
    <row r="10" spans="1:9" ht="57" customHeight="1" x14ac:dyDescent="0.25">
      <c r="A10" s="43"/>
      <c r="B10" s="89" t="s">
        <v>67</v>
      </c>
      <c r="C10" s="90"/>
      <c r="D10" s="90">
        <f>IFERROR(H10,"")</f>
        <v>6</v>
      </c>
      <c r="E10" s="90"/>
      <c r="H10" s="37">
        <f>SUM(H5:H7)</f>
        <v>6</v>
      </c>
    </row>
    <row r="11" spans="1:9" s="35" customFormat="1" ht="85.5" customHeight="1" x14ac:dyDescent="0.25">
      <c r="A11" s="43"/>
      <c r="B11" s="80" t="s">
        <v>68</v>
      </c>
      <c r="C11" s="81"/>
      <c r="D11" s="82" t="str">
        <f>IFERROR(VLOOKUP(H11,'Reference Sheet'!$A$18:$B$20,2,FALSE),"")</f>
        <v>2: Meets expectations</v>
      </c>
      <c r="E11" s="82"/>
      <c r="H11" s="35">
        <f>SUM(J17:J28)</f>
        <v>2</v>
      </c>
    </row>
    <row r="12" spans="1:9" x14ac:dyDescent="0.25">
      <c r="B12" s="83" t="s">
        <v>260</v>
      </c>
      <c r="C12" s="84"/>
      <c r="D12" s="84"/>
      <c r="E12" s="84"/>
    </row>
    <row r="13" spans="1:9" x14ac:dyDescent="0.25">
      <c r="B13" s="85"/>
      <c r="C13" s="85"/>
      <c r="D13" s="85"/>
      <c r="E13" s="85"/>
    </row>
    <row r="14" spans="1:9" x14ac:dyDescent="0.25">
      <c r="B14" s="85"/>
      <c r="C14" s="85"/>
      <c r="D14" s="85"/>
      <c r="E14" s="85"/>
    </row>
    <row r="15" spans="1:9" x14ac:dyDescent="0.25">
      <c r="A15" s="34"/>
      <c r="B15" s="85"/>
      <c r="C15" s="85"/>
      <c r="D15" s="85"/>
      <c r="E15" s="85"/>
    </row>
    <row r="16" spans="1:9" ht="53.25" customHeight="1" x14ac:dyDescent="0.25">
      <c r="B16" s="85"/>
      <c r="C16" s="85"/>
      <c r="D16" s="85"/>
      <c r="E16" s="85"/>
    </row>
    <row r="17" spans="1:10" s="35" customFormat="1" x14ac:dyDescent="0.25">
      <c r="A17" s="37"/>
      <c r="B17" s="37"/>
      <c r="C17" s="37"/>
      <c r="D17" s="44"/>
      <c r="E17" s="37"/>
      <c r="H17" s="39">
        <v>6</v>
      </c>
      <c r="I17" s="39">
        <v>2</v>
      </c>
      <c r="J17" s="35">
        <f t="shared" ref="J17:J22" si="0">IF(AND(H$9=TRUE,$H$10=H17),I17,0)</f>
        <v>2</v>
      </c>
    </row>
    <row r="18" spans="1:10" x14ac:dyDescent="0.25">
      <c r="H18" s="38">
        <v>5</v>
      </c>
      <c r="I18" s="38">
        <v>2</v>
      </c>
      <c r="J18" s="37">
        <f t="shared" si="0"/>
        <v>0</v>
      </c>
    </row>
    <row r="19" spans="1:10" x14ac:dyDescent="0.25">
      <c r="H19" s="38">
        <v>4</v>
      </c>
      <c r="I19" s="38">
        <v>1</v>
      </c>
      <c r="J19" s="37">
        <f t="shared" si="0"/>
        <v>0</v>
      </c>
    </row>
    <row r="20" spans="1:10" x14ac:dyDescent="0.25">
      <c r="H20" s="38">
        <v>3</v>
      </c>
      <c r="I20" s="38">
        <v>0</v>
      </c>
      <c r="J20" s="37">
        <f t="shared" si="0"/>
        <v>0</v>
      </c>
    </row>
    <row r="21" spans="1:10" x14ac:dyDescent="0.25">
      <c r="H21" s="38">
        <v>2</v>
      </c>
      <c r="I21" s="38">
        <v>0</v>
      </c>
      <c r="J21" s="37">
        <f t="shared" si="0"/>
        <v>0</v>
      </c>
    </row>
    <row r="22" spans="1:10" x14ac:dyDescent="0.25">
      <c r="H22" s="38">
        <v>1</v>
      </c>
      <c r="I22" s="38">
        <v>0</v>
      </c>
      <c r="J22" s="37">
        <f t="shared" si="0"/>
        <v>0</v>
      </c>
    </row>
    <row r="24" spans="1:10" x14ac:dyDescent="0.25">
      <c r="H24" s="40"/>
      <c r="I24" s="40"/>
      <c r="J24" s="40"/>
    </row>
    <row r="25" spans="1:10" x14ac:dyDescent="0.25">
      <c r="H25" s="40"/>
      <c r="I25" s="40"/>
      <c r="J25" s="40"/>
    </row>
    <row r="26" spans="1:10" x14ac:dyDescent="0.25">
      <c r="H26" s="40"/>
      <c r="I26" s="40"/>
      <c r="J26" s="40"/>
    </row>
    <row r="27" spans="1:10" x14ac:dyDescent="0.25">
      <c r="H27" s="40"/>
      <c r="I27" s="40"/>
      <c r="J27" s="40"/>
    </row>
    <row r="28" spans="1:10" x14ac:dyDescent="0.25">
      <c r="H28" s="40"/>
      <c r="I28" s="40"/>
      <c r="J28" s="40"/>
    </row>
  </sheetData>
  <sheetProtection sheet="1" objects="1" scenarios="1"/>
  <mergeCells count="15">
    <mergeCell ref="B12:E12"/>
    <mergeCell ref="B13:E16"/>
    <mergeCell ref="A7:B7"/>
    <mergeCell ref="B8:E8"/>
    <mergeCell ref="B9:E9"/>
    <mergeCell ref="B10:C10"/>
    <mergeCell ref="D10:E10"/>
    <mergeCell ref="B11:C11"/>
    <mergeCell ref="D11:E11"/>
    <mergeCell ref="A6:B6"/>
    <mergeCell ref="A1:F1"/>
    <mergeCell ref="A2:F2"/>
    <mergeCell ref="A3:F3"/>
    <mergeCell ref="A4:B4"/>
    <mergeCell ref="A5:B5"/>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'Reference Sheet'!$A$1:$A$3</xm:f>
          </x14:formula1>
          <xm:sqref>C5:C7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J31"/>
  <sheetViews>
    <sheetView zoomScale="80" zoomScaleNormal="80" workbookViewId="0">
      <selection activeCell="C8" sqref="C8"/>
    </sheetView>
  </sheetViews>
  <sheetFormatPr defaultColWidth="9.140625" defaultRowHeight="15" x14ac:dyDescent="0.25"/>
  <cols>
    <col min="1" max="1" width="21.28515625" style="37" customWidth="1"/>
    <col min="2" max="2" width="18.42578125" style="37" customWidth="1"/>
    <col min="3" max="3" width="31.28515625" style="37" bestFit="1" customWidth="1"/>
    <col min="4" max="4" width="48.85546875" style="44" customWidth="1"/>
    <col min="5" max="5" width="43.140625" style="37" bestFit="1" customWidth="1"/>
    <col min="6" max="6" width="42.28515625" style="37" bestFit="1" customWidth="1"/>
    <col min="7" max="7" width="55" style="37" customWidth="1"/>
    <col min="8" max="9" width="0" style="37" hidden="1" customWidth="1"/>
    <col min="10" max="10" width="33.42578125" style="37" hidden="1" customWidth="1"/>
    <col min="11" max="16384" width="9.140625" style="37"/>
  </cols>
  <sheetData>
    <row r="1" spans="1:9" s="32" customFormat="1" x14ac:dyDescent="0.25">
      <c r="A1" s="73" t="s">
        <v>109</v>
      </c>
      <c r="B1" s="73"/>
      <c r="C1" s="73"/>
      <c r="D1" s="73"/>
      <c r="E1" s="73"/>
      <c r="F1" s="73"/>
    </row>
    <row r="2" spans="1:9" s="32" customFormat="1" ht="36.75" customHeight="1" x14ac:dyDescent="0.25">
      <c r="A2" s="74" t="s">
        <v>142</v>
      </c>
      <c r="B2" s="74"/>
      <c r="C2" s="74"/>
      <c r="D2" s="74"/>
      <c r="E2" s="74"/>
      <c r="F2" s="74"/>
    </row>
    <row r="3" spans="1:9" s="32" customFormat="1" ht="46.5" customHeight="1" x14ac:dyDescent="0.25">
      <c r="A3" s="75" t="s">
        <v>145</v>
      </c>
      <c r="B3" s="76"/>
      <c r="C3" s="76"/>
      <c r="D3" s="76"/>
      <c r="E3" s="76"/>
      <c r="F3" s="76"/>
    </row>
    <row r="4" spans="1:9" s="33" customFormat="1" x14ac:dyDescent="0.25">
      <c r="A4" s="77" t="s">
        <v>3</v>
      </c>
      <c r="B4" s="77"/>
      <c r="C4" s="42" t="s">
        <v>232</v>
      </c>
      <c r="D4" s="42" t="s">
        <v>49</v>
      </c>
      <c r="E4" s="42" t="s">
        <v>50</v>
      </c>
      <c r="F4" s="42" t="s">
        <v>51</v>
      </c>
      <c r="G4" s="42" t="s">
        <v>69</v>
      </c>
    </row>
    <row r="5" spans="1:9" s="35" customFormat="1" ht="180" x14ac:dyDescent="0.25">
      <c r="A5" s="78" t="s">
        <v>151</v>
      </c>
      <c r="B5" s="79"/>
      <c r="C5" s="1" t="s">
        <v>252</v>
      </c>
      <c r="D5" s="41" t="s">
        <v>147</v>
      </c>
      <c r="E5" s="41" t="s">
        <v>146</v>
      </c>
      <c r="F5" s="41" t="s">
        <v>267</v>
      </c>
      <c r="G5" s="30"/>
      <c r="H5" s="34">
        <f>VLOOKUP(C5,'Reference Sheet'!$A$1:$B$3,2)</f>
        <v>2</v>
      </c>
      <c r="I5" s="34"/>
    </row>
    <row r="6" spans="1:9" s="35" customFormat="1" ht="165" customHeight="1" x14ac:dyDescent="0.25">
      <c r="A6" s="71" t="s">
        <v>152</v>
      </c>
      <c r="B6" s="72"/>
      <c r="C6" s="1" t="s">
        <v>252</v>
      </c>
      <c r="D6" s="41" t="s">
        <v>148</v>
      </c>
      <c r="E6" s="41" t="s">
        <v>149</v>
      </c>
      <c r="F6" s="41" t="s">
        <v>150</v>
      </c>
      <c r="G6" s="30" t="s">
        <v>272</v>
      </c>
      <c r="H6" s="34">
        <f>VLOOKUP(C6,'Reference Sheet'!$A$1:$B$3,2)</f>
        <v>2</v>
      </c>
      <c r="I6" s="34"/>
    </row>
    <row r="7" spans="1:9" s="35" customFormat="1" ht="135" customHeight="1" x14ac:dyDescent="0.25">
      <c r="A7" s="86" t="s">
        <v>153</v>
      </c>
      <c r="B7" s="87"/>
      <c r="C7" s="1" t="s">
        <v>252</v>
      </c>
      <c r="D7" s="41" t="s">
        <v>155</v>
      </c>
      <c r="E7" s="41" t="s">
        <v>156</v>
      </c>
      <c r="F7" s="41" t="s">
        <v>157</v>
      </c>
      <c r="G7" s="30"/>
      <c r="H7" s="34">
        <f>VLOOKUP(C7,'Reference Sheet'!$A$1:$B$3,2)</f>
        <v>2</v>
      </c>
      <c r="I7" s="34"/>
    </row>
    <row r="8" spans="1:9" s="36" customFormat="1" ht="187.5" customHeight="1" x14ac:dyDescent="0.25">
      <c r="A8" s="78" t="s">
        <v>154</v>
      </c>
      <c r="B8" s="79"/>
      <c r="C8" s="1" t="s">
        <v>252</v>
      </c>
      <c r="D8" s="41" t="s">
        <v>160</v>
      </c>
      <c r="E8" s="41" t="s">
        <v>159</v>
      </c>
      <c r="F8" s="41" t="s">
        <v>158</v>
      </c>
      <c r="G8" s="31"/>
      <c r="H8" s="36">
        <f>VLOOKUP(C8,'Reference Sheet'!$A$1:$B$3,2)</f>
        <v>2</v>
      </c>
    </row>
    <row r="9" spans="1:9" s="36" customFormat="1" ht="20.25" customHeight="1" x14ac:dyDescent="0.25">
      <c r="A9" s="37"/>
      <c r="B9" s="88" t="s">
        <v>104</v>
      </c>
      <c r="C9" s="88"/>
      <c r="D9" s="88"/>
      <c r="E9" s="88"/>
    </row>
    <row r="10" spans="1:9" x14ac:dyDescent="0.25">
      <c r="A10" s="43"/>
      <c r="B10" s="83" t="s">
        <v>144</v>
      </c>
      <c r="C10" s="84"/>
      <c r="D10" s="84"/>
      <c r="E10" s="84"/>
      <c r="H10" s="37" t="b">
        <v>1</v>
      </c>
    </row>
    <row r="11" spans="1:9" ht="57" customHeight="1" x14ac:dyDescent="0.25">
      <c r="A11" s="43"/>
      <c r="B11" s="89" t="s">
        <v>67</v>
      </c>
      <c r="C11" s="90"/>
      <c r="D11" s="90">
        <f>IFERROR(H11,"")</f>
        <v>8</v>
      </c>
      <c r="E11" s="90"/>
      <c r="H11" s="37">
        <f>SUM(H5:H8)</f>
        <v>8</v>
      </c>
    </row>
    <row r="12" spans="1:9" s="35" customFormat="1" ht="85.5" customHeight="1" x14ac:dyDescent="0.25">
      <c r="A12" s="43"/>
      <c r="B12" s="80" t="s">
        <v>68</v>
      </c>
      <c r="C12" s="81"/>
      <c r="D12" s="82" t="str">
        <f>IFERROR(VLOOKUP(H12,'Reference Sheet'!$A$18:$B$20,2,FALSE),"")</f>
        <v>2: Meets expectations</v>
      </c>
      <c r="E12" s="82"/>
      <c r="H12" s="35">
        <f>SUM(J17:J31)</f>
        <v>2</v>
      </c>
    </row>
    <row r="13" spans="1:9" x14ac:dyDescent="0.25">
      <c r="B13" s="83" t="s">
        <v>143</v>
      </c>
      <c r="C13" s="84"/>
      <c r="D13" s="84"/>
      <c r="E13" s="84"/>
    </row>
    <row r="14" spans="1:9" x14ac:dyDescent="0.25">
      <c r="B14" s="85"/>
      <c r="C14" s="85"/>
      <c r="D14" s="85"/>
      <c r="E14" s="85"/>
    </row>
    <row r="15" spans="1:9" x14ac:dyDescent="0.25">
      <c r="B15" s="85"/>
      <c r="C15" s="85"/>
      <c r="D15" s="85"/>
      <c r="E15" s="85"/>
    </row>
    <row r="16" spans="1:9" x14ac:dyDescent="0.25">
      <c r="A16" s="34"/>
      <c r="B16" s="85"/>
      <c r="C16" s="85"/>
      <c r="D16" s="85"/>
      <c r="E16" s="85"/>
    </row>
    <row r="17" spans="1:10" x14ac:dyDescent="0.25">
      <c r="B17" s="85"/>
      <c r="C17" s="85"/>
      <c r="D17" s="85"/>
      <c r="E17" s="85"/>
      <c r="H17" s="38">
        <v>8</v>
      </c>
      <c r="I17" s="38">
        <v>2</v>
      </c>
      <c r="J17" s="37">
        <f t="shared" ref="J17:J24" si="0">IF(AND(H$10=TRUE,$H$11=H17),I17,0)</f>
        <v>2</v>
      </c>
    </row>
    <row r="18" spans="1:10" s="35" customFormat="1" x14ac:dyDescent="0.25">
      <c r="A18" s="37"/>
      <c r="B18" s="37"/>
      <c r="C18" s="37"/>
      <c r="D18" s="44"/>
      <c r="E18" s="37"/>
      <c r="H18" s="39">
        <v>7</v>
      </c>
      <c r="I18" s="39">
        <v>2</v>
      </c>
      <c r="J18" s="35">
        <f t="shared" si="0"/>
        <v>0</v>
      </c>
    </row>
    <row r="19" spans="1:10" x14ac:dyDescent="0.25">
      <c r="H19" s="38">
        <v>6</v>
      </c>
      <c r="I19" s="38">
        <v>1</v>
      </c>
      <c r="J19" s="37">
        <f t="shared" si="0"/>
        <v>0</v>
      </c>
    </row>
    <row r="20" spans="1:10" x14ac:dyDescent="0.25">
      <c r="H20" s="38">
        <v>5</v>
      </c>
      <c r="I20" s="38">
        <v>1</v>
      </c>
      <c r="J20" s="37">
        <f t="shared" si="0"/>
        <v>0</v>
      </c>
    </row>
    <row r="21" spans="1:10" x14ac:dyDescent="0.25">
      <c r="H21" s="38">
        <v>4</v>
      </c>
      <c r="I21" s="38">
        <v>1</v>
      </c>
      <c r="J21" s="37">
        <f t="shared" si="0"/>
        <v>0</v>
      </c>
    </row>
    <row r="22" spans="1:10" x14ac:dyDescent="0.25">
      <c r="H22" s="38">
        <v>3</v>
      </c>
      <c r="I22" s="38">
        <v>0</v>
      </c>
      <c r="J22" s="37">
        <f t="shared" si="0"/>
        <v>0</v>
      </c>
    </row>
    <row r="23" spans="1:10" x14ac:dyDescent="0.25">
      <c r="H23" s="38">
        <v>2</v>
      </c>
      <c r="I23" s="38">
        <v>0</v>
      </c>
      <c r="J23" s="37">
        <f t="shared" si="0"/>
        <v>0</v>
      </c>
    </row>
    <row r="24" spans="1:10" x14ac:dyDescent="0.25">
      <c r="H24" s="38">
        <v>1</v>
      </c>
      <c r="I24" s="38">
        <v>0</v>
      </c>
      <c r="J24" s="37">
        <f t="shared" si="0"/>
        <v>0</v>
      </c>
    </row>
    <row r="25" spans="1:10" x14ac:dyDescent="0.25">
      <c r="H25" s="40"/>
      <c r="I25" s="40"/>
      <c r="J25" s="40"/>
    </row>
    <row r="26" spans="1:10" x14ac:dyDescent="0.25">
      <c r="H26" s="40"/>
      <c r="I26" s="40"/>
      <c r="J26" s="40"/>
    </row>
    <row r="27" spans="1:10" x14ac:dyDescent="0.25">
      <c r="H27" s="40"/>
      <c r="I27" s="40"/>
      <c r="J27" s="40"/>
    </row>
    <row r="28" spans="1:10" x14ac:dyDescent="0.25">
      <c r="H28" s="40"/>
      <c r="I28" s="40"/>
      <c r="J28" s="40"/>
    </row>
    <row r="29" spans="1:10" x14ac:dyDescent="0.25">
      <c r="H29" s="40"/>
      <c r="I29" s="40"/>
      <c r="J29" s="40"/>
    </row>
    <row r="30" spans="1:10" x14ac:dyDescent="0.25">
      <c r="H30" s="40"/>
      <c r="I30" s="40"/>
      <c r="J30" s="40"/>
    </row>
    <row r="31" spans="1:10" x14ac:dyDescent="0.25">
      <c r="H31" s="40"/>
      <c r="I31" s="40"/>
      <c r="J31" s="40"/>
    </row>
  </sheetData>
  <sheetProtection sheet="1" objects="1" scenarios="1"/>
  <mergeCells count="16">
    <mergeCell ref="B12:C12"/>
    <mergeCell ref="D12:E12"/>
    <mergeCell ref="B13:E13"/>
    <mergeCell ref="B14:E17"/>
    <mergeCell ref="A7:B7"/>
    <mergeCell ref="A8:B8"/>
    <mergeCell ref="B9:E9"/>
    <mergeCell ref="B10:E10"/>
    <mergeCell ref="B11:C11"/>
    <mergeCell ref="D11:E11"/>
    <mergeCell ref="A6:B6"/>
    <mergeCell ref="A1:F1"/>
    <mergeCell ref="A2:F2"/>
    <mergeCell ref="A3:F3"/>
    <mergeCell ref="A4:B4"/>
    <mergeCell ref="A5:B5"/>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'Reference Sheet'!$A$1:$A$3</xm:f>
          </x14:formula1>
          <xm:sqref>C5:C8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J31"/>
  <sheetViews>
    <sheetView topLeftCell="A7" zoomScale="80" zoomScaleNormal="80" workbookViewId="0">
      <selection activeCell="C8" sqref="C8"/>
    </sheetView>
  </sheetViews>
  <sheetFormatPr defaultColWidth="9.140625" defaultRowHeight="15" x14ac:dyDescent="0.25"/>
  <cols>
    <col min="1" max="1" width="21.28515625" style="37" customWidth="1"/>
    <col min="2" max="2" width="18.42578125" style="37" customWidth="1"/>
    <col min="3" max="3" width="31.28515625" style="37" bestFit="1" customWidth="1"/>
    <col min="4" max="4" width="48.85546875" style="44" customWidth="1"/>
    <col min="5" max="5" width="43.140625" style="37" bestFit="1" customWidth="1"/>
    <col min="6" max="6" width="42.28515625" style="37" bestFit="1" customWidth="1"/>
    <col min="7" max="7" width="69.7109375" style="37" customWidth="1"/>
    <col min="8" max="10" width="0" style="37" hidden="1" customWidth="1"/>
    <col min="11" max="16384" width="9.140625" style="37"/>
  </cols>
  <sheetData>
    <row r="1" spans="1:9" s="32" customFormat="1" x14ac:dyDescent="0.25">
      <c r="A1" s="73" t="s">
        <v>109</v>
      </c>
      <c r="B1" s="73"/>
      <c r="C1" s="73"/>
      <c r="D1" s="73"/>
      <c r="E1" s="73"/>
      <c r="F1" s="73"/>
    </row>
    <row r="2" spans="1:9" s="32" customFormat="1" ht="36.75" customHeight="1" x14ac:dyDescent="0.25">
      <c r="A2" s="74" t="s">
        <v>127</v>
      </c>
      <c r="B2" s="74"/>
      <c r="C2" s="74"/>
      <c r="D2" s="74"/>
      <c r="E2" s="74"/>
      <c r="F2" s="74"/>
    </row>
    <row r="3" spans="1:9" s="32" customFormat="1" ht="46.5" customHeight="1" x14ac:dyDescent="0.25">
      <c r="A3" s="75" t="s">
        <v>128</v>
      </c>
      <c r="B3" s="76"/>
      <c r="C3" s="76"/>
      <c r="D3" s="76"/>
      <c r="E3" s="76"/>
      <c r="F3" s="76"/>
    </row>
    <row r="4" spans="1:9" s="33" customFormat="1" x14ac:dyDescent="0.25">
      <c r="A4" s="77" t="s">
        <v>3</v>
      </c>
      <c r="B4" s="77"/>
      <c r="C4" s="42" t="s">
        <v>232</v>
      </c>
      <c r="D4" s="42" t="s">
        <v>49</v>
      </c>
      <c r="E4" s="42" t="s">
        <v>50</v>
      </c>
      <c r="F4" s="42" t="s">
        <v>51</v>
      </c>
      <c r="G4" s="42" t="s">
        <v>69</v>
      </c>
    </row>
    <row r="5" spans="1:9" s="35" customFormat="1" ht="195" x14ac:dyDescent="0.25">
      <c r="A5" s="78" t="s">
        <v>129</v>
      </c>
      <c r="B5" s="79"/>
      <c r="C5" s="1" t="s">
        <v>252</v>
      </c>
      <c r="D5" s="41" t="s">
        <v>245</v>
      </c>
      <c r="E5" s="41" t="s">
        <v>246</v>
      </c>
      <c r="F5" s="41" t="s">
        <v>268</v>
      </c>
      <c r="G5" s="30"/>
      <c r="H5" s="34">
        <f>VLOOKUP(C5,'Reference Sheet'!$A$1:$B$3,2)</f>
        <v>2</v>
      </c>
      <c r="I5" s="34"/>
    </row>
    <row r="6" spans="1:9" s="35" customFormat="1" ht="165" customHeight="1" x14ac:dyDescent="0.25">
      <c r="A6" s="71" t="s">
        <v>130</v>
      </c>
      <c r="B6" s="72"/>
      <c r="C6" s="1" t="s">
        <v>252</v>
      </c>
      <c r="D6" s="41" t="s">
        <v>131</v>
      </c>
      <c r="E6" s="41" t="s">
        <v>132</v>
      </c>
      <c r="F6" s="41" t="s">
        <v>133</v>
      </c>
      <c r="G6" s="30"/>
      <c r="H6" s="34">
        <f>VLOOKUP(C6,'Reference Sheet'!$A$1:$B$3,2)</f>
        <v>2</v>
      </c>
      <c r="I6" s="34"/>
    </row>
    <row r="7" spans="1:9" s="35" customFormat="1" ht="180" x14ac:dyDescent="0.25">
      <c r="A7" s="86" t="s">
        <v>134</v>
      </c>
      <c r="B7" s="87"/>
      <c r="C7" s="1" t="s">
        <v>252</v>
      </c>
      <c r="D7" s="41" t="s">
        <v>136</v>
      </c>
      <c r="E7" s="41" t="s">
        <v>135</v>
      </c>
      <c r="F7" s="41" t="s">
        <v>137</v>
      </c>
      <c r="G7" s="30"/>
      <c r="H7" s="34">
        <f>VLOOKUP(C7,'Reference Sheet'!$A$1:$B$3,2)</f>
        <v>2</v>
      </c>
      <c r="I7" s="34"/>
    </row>
    <row r="8" spans="1:9" s="36" customFormat="1" ht="225" customHeight="1" x14ac:dyDescent="0.25">
      <c r="A8" s="78" t="s">
        <v>138</v>
      </c>
      <c r="B8" s="79"/>
      <c r="C8" s="1" t="s">
        <v>252</v>
      </c>
      <c r="D8" s="41" t="s">
        <v>139</v>
      </c>
      <c r="E8" s="41" t="s">
        <v>140</v>
      </c>
      <c r="F8" s="41" t="s">
        <v>141</v>
      </c>
      <c r="G8" s="31" t="s">
        <v>273</v>
      </c>
      <c r="H8" s="36">
        <f>VLOOKUP(C8,'Reference Sheet'!$A$1:$B$3,2)</f>
        <v>2</v>
      </c>
    </row>
    <row r="9" spans="1:9" s="36" customFormat="1" ht="20.25" customHeight="1" x14ac:dyDescent="0.25">
      <c r="A9" s="37"/>
      <c r="B9" s="88" t="s">
        <v>104</v>
      </c>
      <c r="C9" s="88"/>
      <c r="D9" s="88"/>
      <c r="E9" s="88"/>
    </row>
    <row r="10" spans="1:9" x14ac:dyDescent="0.25">
      <c r="A10" s="43"/>
      <c r="B10" s="83" t="s">
        <v>126</v>
      </c>
      <c r="C10" s="84"/>
      <c r="D10" s="84"/>
      <c r="E10" s="84"/>
      <c r="H10" s="37" t="b">
        <v>1</v>
      </c>
    </row>
    <row r="11" spans="1:9" ht="57" customHeight="1" x14ac:dyDescent="0.25">
      <c r="A11" s="43"/>
      <c r="B11" s="89" t="s">
        <v>67</v>
      </c>
      <c r="C11" s="90"/>
      <c r="D11" s="90">
        <f>IFERROR(H11,"")</f>
        <v>8</v>
      </c>
      <c r="E11" s="90"/>
      <c r="H11" s="37">
        <f>SUM(H5:H8)</f>
        <v>8</v>
      </c>
    </row>
    <row r="12" spans="1:9" s="35" customFormat="1" ht="85.5" customHeight="1" x14ac:dyDescent="0.25">
      <c r="A12" s="43"/>
      <c r="B12" s="80" t="s">
        <v>68</v>
      </c>
      <c r="C12" s="81"/>
      <c r="D12" s="82" t="str">
        <f>IFERROR(VLOOKUP(H12,'Reference Sheet'!$A$18:$B$20,2,FALSE),"")</f>
        <v>2: Meets expectations</v>
      </c>
      <c r="E12" s="82"/>
      <c r="H12" s="35">
        <f>SUM(J17:J31)</f>
        <v>2</v>
      </c>
    </row>
    <row r="13" spans="1:9" x14ac:dyDescent="0.25">
      <c r="B13" s="83" t="s">
        <v>125</v>
      </c>
      <c r="C13" s="84"/>
      <c r="D13" s="84"/>
      <c r="E13" s="84"/>
    </row>
    <row r="14" spans="1:9" x14ac:dyDescent="0.25">
      <c r="B14" s="85"/>
      <c r="C14" s="85"/>
      <c r="D14" s="85"/>
      <c r="E14" s="85"/>
    </row>
    <row r="15" spans="1:9" x14ac:dyDescent="0.25">
      <c r="B15" s="85"/>
      <c r="C15" s="85"/>
      <c r="D15" s="85"/>
      <c r="E15" s="85"/>
    </row>
    <row r="16" spans="1:9" x14ac:dyDescent="0.25">
      <c r="A16" s="34"/>
      <c r="B16" s="85"/>
      <c r="C16" s="85"/>
      <c r="D16" s="85"/>
      <c r="E16" s="85"/>
    </row>
    <row r="17" spans="1:10" x14ac:dyDescent="0.25">
      <c r="B17" s="85"/>
      <c r="C17" s="85"/>
      <c r="D17" s="85"/>
      <c r="E17" s="85"/>
      <c r="H17" s="38">
        <v>8</v>
      </c>
      <c r="I17" s="38">
        <v>2</v>
      </c>
      <c r="J17" s="37">
        <f t="shared" ref="J17:J24" si="0">IF(AND(H$10=TRUE,$H$11=H17),I17,0)</f>
        <v>2</v>
      </c>
    </row>
    <row r="18" spans="1:10" s="35" customFormat="1" x14ac:dyDescent="0.25">
      <c r="A18" s="37"/>
      <c r="B18" s="37"/>
      <c r="C18" s="37"/>
      <c r="D18" s="44"/>
      <c r="E18" s="37"/>
      <c r="H18" s="39">
        <v>7</v>
      </c>
      <c r="I18" s="39">
        <v>2</v>
      </c>
      <c r="J18" s="35">
        <f t="shared" si="0"/>
        <v>0</v>
      </c>
    </row>
    <row r="19" spans="1:10" x14ac:dyDescent="0.25">
      <c r="H19" s="38">
        <v>6</v>
      </c>
      <c r="I19" s="38">
        <v>1</v>
      </c>
      <c r="J19" s="37">
        <f t="shared" si="0"/>
        <v>0</v>
      </c>
    </row>
    <row r="20" spans="1:10" x14ac:dyDescent="0.25">
      <c r="H20" s="38">
        <v>5</v>
      </c>
      <c r="I20" s="38">
        <v>1</v>
      </c>
      <c r="J20" s="37">
        <f t="shared" si="0"/>
        <v>0</v>
      </c>
    </row>
    <row r="21" spans="1:10" x14ac:dyDescent="0.25">
      <c r="H21" s="38">
        <v>4</v>
      </c>
      <c r="I21" s="38">
        <v>1</v>
      </c>
      <c r="J21" s="37">
        <f t="shared" si="0"/>
        <v>0</v>
      </c>
    </row>
    <row r="22" spans="1:10" x14ac:dyDescent="0.25">
      <c r="H22" s="38">
        <v>3</v>
      </c>
      <c r="I22" s="38">
        <v>0</v>
      </c>
      <c r="J22" s="37">
        <f t="shared" si="0"/>
        <v>0</v>
      </c>
    </row>
    <row r="23" spans="1:10" x14ac:dyDescent="0.25">
      <c r="H23" s="38">
        <v>2</v>
      </c>
      <c r="I23" s="38">
        <v>0</v>
      </c>
      <c r="J23" s="37">
        <f t="shared" si="0"/>
        <v>0</v>
      </c>
    </row>
    <row r="24" spans="1:10" x14ac:dyDescent="0.25">
      <c r="H24" s="38">
        <v>1</v>
      </c>
      <c r="I24" s="38">
        <v>0</v>
      </c>
      <c r="J24" s="37">
        <f t="shared" si="0"/>
        <v>0</v>
      </c>
    </row>
    <row r="25" spans="1:10" x14ac:dyDescent="0.25">
      <c r="H25" s="40"/>
      <c r="I25" s="40"/>
      <c r="J25" s="40"/>
    </row>
    <row r="26" spans="1:10" x14ac:dyDescent="0.25">
      <c r="H26" s="40"/>
      <c r="I26" s="40"/>
      <c r="J26" s="40"/>
    </row>
    <row r="27" spans="1:10" x14ac:dyDescent="0.25">
      <c r="H27" s="40"/>
      <c r="I27" s="40"/>
      <c r="J27" s="40"/>
    </row>
    <row r="28" spans="1:10" x14ac:dyDescent="0.25">
      <c r="H28" s="40"/>
      <c r="I28" s="40"/>
      <c r="J28" s="40"/>
    </row>
    <row r="29" spans="1:10" x14ac:dyDescent="0.25">
      <c r="H29" s="40"/>
      <c r="I29" s="40"/>
      <c r="J29" s="40"/>
    </row>
    <row r="30" spans="1:10" x14ac:dyDescent="0.25">
      <c r="H30" s="40"/>
      <c r="I30" s="40"/>
      <c r="J30" s="40"/>
    </row>
    <row r="31" spans="1:10" x14ac:dyDescent="0.25">
      <c r="H31" s="40"/>
      <c r="I31" s="40"/>
      <c r="J31" s="40"/>
    </row>
  </sheetData>
  <sheetProtection sheet="1" objects="1" scenarios="1"/>
  <mergeCells count="16">
    <mergeCell ref="B12:C12"/>
    <mergeCell ref="D12:E12"/>
    <mergeCell ref="B13:E13"/>
    <mergeCell ref="B14:E17"/>
    <mergeCell ref="A7:B7"/>
    <mergeCell ref="A8:B8"/>
    <mergeCell ref="B9:E9"/>
    <mergeCell ref="B10:E10"/>
    <mergeCell ref="B11:C11"/>
    <mergeCell ref="D11:E11"/>
    <mergeCell ref="A6:B6"/>
    <mergeCell ref="A1:F1"/>
    <mergeCell ref="A2:F2"/>
    <mergeCell ref="A3:F3"/>
    <mergeCell ref="A4:B4"/>
    <mergeCell ref="A5:B5"/>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'Reference Sheet'!$A$1:$A$3</xm:f>
          </x14:formula1>
          <xm:sqref>C5:C8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J31"/>
  <sheetViews>
    <sheetView topLeftCell="A7" zoomScale="80" zoomScaleNormal="80" workbookViewId="0">
      <selection activeCell="C8" sqref="C8"/>
    </sheetView>
  </sheetViews>
  <sheetFormatPr defaultColWidth="9.140625" defaultRowHeight="15" x14ac:dyDescent="0.25"/>
  <cols>
    <col min="1" max="1" width="21.28515625" style="37" customWidth="1"/>
    <col min="2" max="2" width="18.42578125" style="37" customWidth="1"/>
    <col min="3" max="3" width="31.28515625" style="37" bestFit="1" customWidth="1"/>
    <col min="4" max="4" width="48.85546875" style="44" customWidth="1"/>
    <col min="5" max="5" width="43.140625" style="37" bestFit="1" customWidth="1"/>
    <col min="6" max="6" width="42.28515625" style="37" bestFit="1" customWidth="1"/>
    <col min="7" max="7" width="62.28515625" style="37" customWidth="1"/>
    <col min="8" max="10" width="0" style="37" hidden="1" customWidth="1"/>
    <col min="11" max="16384" width="9.140625" style="37"/>
  </cols>
  <sheetData>
    <row r="1" spans="1:9" s="32" customFormat="1" x14ac:dyDescent="0.25">
      <c r="A1" s="73" t="s">
        <v>109</v>
      </c>
      <c r="B1" s="73"/>
      <c r="C1" s="73"/>
      <c r="D1" s="73"/>
      <c r="E1" s="73"/>
      <c r="F1" s="73"/>
    </row>
    <row r="2" spans="1:9" s="32" customFormat="1" ht="36.75" customHeight="1" x14ac:dyDescent="0.25">
      <c r="A2" s="74" t="s">
        <v>110</v>
      </c>
      <c r="B2" s="74"/>
      <c r="C2" s="74"/>
      <c r="D2" s="74"/>
      <c r="E2" s="74"/>
      <c r="F2" s="74"/>
    </row>
    <row r="3" spans="1:9" s="32" customFormat="1" ht="46.5" customHeight="1" x14ac:dyDescent="0.25">
      <c r="A3" s="75" t="s">
        <v>43</v>
      </c>
      <c r="B3" s="76"/>
      <c r="C3" s="76"/>
      <c r="D3" s="76"/>
      <c r="E3" s="76"/>
      <c r="F3" s="76"/>
    </row>
    <row r="4" spans="1:9" s="33" customFormat="1" x14ac:dyDescent="0.25">
      <c r="A4" s="77" t="s">
        <v>3</v>
      </c>
      <c r="B4" s="77"/>
      <c r="C4" s="42" t="s">
        <v>232</v>
      </c>
      <c r="D4" s="42" t="s">
        <v>49</v>
      </c>
      <c r="E4" s="42" t="s">
        <v>50</v>
      </c>
      <c r="F4" s="42" t="s">
        <v>51</v>
      </c>
      <c r="G4" s="42" t="s">
        <v>69</v>
      </c>
    </row>
    <row r="5" spans="1:9" s="35" customFormat="1" ht="150" customHeight="1" x14ac:dyDescent="0.25">
      <c r="A5" s="78" t="s">
        <v>107</v>
      </c>
      <c r="B5" s="79"/>
      <c r="C5" s="1" t="s">
        <v>252</v>
      </c>
      <c r="D5" s="41" t="s">
        <v>108</v>
      </c>
      <c r="E5" s="41" t="s">
        <v>115</v>
      </c>
      <c r="F5" s="41" t="s">
        <v>116</v>
      </c>
      <c r="G5" s="30"/>
      <c r="H5" s="34">
        <f>VLOOKUP(C5,'Reference Sheet'!$A$1:$B$3,2)</f>
        <v>2</v>
      </c>
      <c r="I5" s="34"/>
    </row>
    <row r="6" spans="1:9" s="35" customFormat="1" ht="165" customHeight="1" x14ac:dyDescent="0.25">
      <c r="A6" s="71" t="s">
        <v>111</v>
      </c>
      <c r="B6" s="72"/>
      <c r="C6" s="1" t="s">
        <v>252</v>
      </c>
      <c r="D6" s="45" t="s">
        <v>112</v>
      </c>
      <c r="E6" s="41" t="s">
        <v>113</v>
      </c>
      <c r="F6" s="41" t="s">
        <v>114</v>
      </c>
      <c r="G6" s="30" t="s">
        <v>274</v>
      </c>
      <c r="H6" s="34">
        <f>VLOOKUP(C6,'Reference Sheet'!$A$1:$B$3,2)</f>
        <v>2</v>
      </c>
      <c r="I6" s="34"/>
    </row>
    <row r="7" spans="1:9" s="35" customFormat="1" ht="135" customHeight="1" x14ac:dyDescent="0.25">
      <c r="A7" s="86" t="s">
        <v>117</v>
      </c>
      <c r="B7" s="87"/>
      <c r="C7" s="1" t="s">
        <v>252</v>
      </c>
      <c r="D7" s="41" t="s">
        <v>119</v>
      </c>
      <c r="E7" s="41" t="s">
        <v>120</v>
      </c>
      <c r="F7" s="41" t="s">
        <v>121</v>
      </c>
      <c r="G7" s="30"/>
      <c r="H7" s="34">
        <f>VLOOKUP(C7,'Reference Sheet'!$A$1:$B$3,2)</f>
        <v>2</v>
      </c>
      <c r="I7" s="34"/>
    </row>
    <row r="8" spans="1:9" s="36" customFormat="1" ht="225" customHeight="1" x14ac:dyDescent="0.25">
      <c r="A8" s="78" t="s">
        <v>118</v>
      </c>
      <c r="B8" s="79"/>
      <c r="C8" s="1" t="s">
        <v>252</v>
      </c>
      <c r="D8" s="41" t="s">
        <v>122</v>
      </c>
      <c r="E8" s="41" t="s">
        <v>123</v>
      </c>
      <c r="F8" s="41" t="s">
        <v>124</v>
      </c>
      <c r="G8" s="31"/>
      <c r="H8" s="36">
        <f>VLOOKUP(C8,'Reference Sheet'!$A$1:$B$3,2)</f>
        <v>2</v>
      </c>
    </row>
    <row r="9" spans="1:9" s="36" customFormat="1" ht="20.25" customHeight="1" x14ac:dyDescent="0.25">
      <c r="A9" s="37"/>
      <c r="B9" s="88" t="s">
        <v>104</v>
      </c>
      <c r="C9" s="88"/>
      <c r="D9" s="88"/>
      <c r="E9" s="88"/>
    </row>
    <row r="10" spans="1:9" x14ac:dyDescent="0.25">
      <c r="A10" s="43"/>
      <c r="B10" s="83" t="s">
        <v>41</v>
      </c>
      <c r="C10" s="84"/>
      <c r="D10" s="84"/>
      <c r="E10" s="84"/>
      <c r="H10" s="37" t="b">
        <v>1</v>
      </c>
    </row>
    <row r="11" spans="1:9" ht="57" customHeight="1" x14ac:dyDescent="0.25">
      <c r="A11" s="43"/>
      <c r="B11" s="89" t="s">
        <v>67</v>
      </c>
      <c r="C11" s="90"/>
      <c r="D11" s="90">
        <f>IFERROR(H11,"")</f>
        <v>8</v>
      </c>
      <c r="E11" s="90"/>
      <c r="H11" s="37">
        <f>SUM(H5:H8)</f>
        <v>8</v>
      </c>
    </row>
    <row r="12" spans="1:9" s="35" customFormat="1" ht="85.5" customHeight="1" x14ac:dyDescent="0.25">
      <c r="A12" s="43"/>
      <c r="B12" s="80" t="s">
        <v>68</v>
      </c>
      <c r="C12" s="81"/>
      <c r="D12" s="82" t="str">
        <f>IFERROR(VLOOKUP(H12,'Reference Sheet'!$A$18:$B$20,2,FALSE),"")</f>
        <v>2: Meets expectations</v>
      </c>
      <c r="E12" s="82"/>
      <c r="H12" s="35">
        <f>SUM(J17:J31)</f>
        <v>2</v>
      </c>
    </row>
    <row r="13" spans="1:9" x14ac:dyDescent="0.25">
      <c r="B13" s="83" t="s">
        <v>42</v>
      </c>
      <c r="C13" s="84"/>
      <c r="D13" s="84"/>
      <c r="E13" s="84"/>
    </row>
    <row r="14" spans="1:9" x14ac:dyDescent="0.25">
      <c r="B14" s="85"/>
      <c r="C14" s="85"/>
      <c r="D14" s="85"/>
      <c r="E14" s="85"/>
    </row>
    <row r="15" spans="1:9" x14ac:dyDescent="0.25">
      <c r="B15" s="85"/>
      <c r="C15" s="85"/>
      <c r="D15" s="85"/>
      <c r="E15" s="85"/>
    </row>
    <row r="16" spans="1:9" x14ac:dyDescent="0.25">
      <c r="A16" s="34"/>
      <c r="B16" s="85"/>
      <c r="C16" s="85"/>
      <c r="D16" s="85"/>
      <c r="E16" s="85"/>
    </row>
    <row r="17" spans="1:10" x14ac:dyDescent="0.25">
      <c r="B17" s="85"/>
      <c r="C17" s="85"/>
      <c r="D17" s="85"/>
      <c r="E17" s="85"/>
      <c r="H17" s="38">
        <v>8</v>
      </c>
      <c r="I17" s="38">
        <v>2</v>
      </c>
      <c r="J17" s="37">
        <f t="shared" ref="J17:J24" si="0">IF(AND(H$10=TRUE,$H$11=H17),I17,0)</f>
        <v>2</v>
      </c>
    </row>
    <row r="18" spans="1:10" s="35" customFormat="1" x14ac:dyDescent="0.25">
      <c r="A18" s="37"/>
      <c r="B18" s="37"/>
      <c r="C18" s="37"/>
      <c r="D18" s="44"/>
      <c r="E18" s="37"/>
      <c r="H18" s="39">
        <v>7</v>
      </c>
      <c r="I18" s="39">
        <v>2</v>
      </c>
      <c r="J18" s="35">
        <f t="shared" si="0"/>
        <v>0</v>
      </c>
    </row>
    <row r="19" spans="1:10" x14ac:dyDescent="0.25">
      <c r="H19" s="38">
        <v>6</v>
      </c>
      <c r="I19" s="38">
        <v>1</v>
      </c>
      <c r="J19" s="37">
        <f t="shared" si="0"/>
        <v>0</v>
      </c>
    </row>
    <row r="20" spans="1:10" x14ac:dyDescent="0.25">
      <c r="H20" s="38">
        <v>5</v>
      </c>
      <c r="I20" s="38">
        <v>1</v>
      </c>
      <c r="J20" s="37">
        <f t="shared" si="0"/>
        <v>0</v>
      </c>
    </row>
    <row r="21" spans="1:10" x14ac:dyDescent="0.25">
      <c r="H21" s="38">
        <v>4</v>
      </c>
      <c r="I21" s="38">
        <v>1</v>
      </c>
      <c r="J21" s="37">
        <f t="shared" si="0"/>
        <v>0</v>
      </c>
    </row>
    <row r="22" spans="1:10" x14ac:dyDescent="0.25">
      <c r="H22" s="38">
        <v>3</v>
      </c>
      <c r="I22" s="38">
        <v>0</v>
      </c>
      <c r="J22" s="37">
        <f t="shared" si="0"/>
        <v>0</v>
      </c>
    </row>
    <row r="23" spans="1:10" x14ac:dyDescent="0.25">
      <c r="H23" s="38">
        <v>2</v>
      </c>
      <c r="I23" s="38">
        <v>0</v>
      </c>
      <c r="J23" s="37">
        <f t="shared" si="0"/>
        <v>0</v>
      </c>
    </row>
    <row r="24" spans="1:10" x14ac:dyDescent="0.25">
      <c r="H24" s="38">
        <v>1</v>
      </c>
      <c r="I24" s="38">
        <v>0</v>
      </c>
      <c r="J24" s="37">
        <f t="shared" si="0"/>
        <v>0</v>
      </c>
    </row>
    <row r="25" spans="1:10" x14ac:dyDescent="0.25">
      <c r="H25" s="40"/>
      <c r="I25" s="40"/>
      <c r="J25" s="40"/>
    </row>
    <row r="26" spans="1:10" x14ac:dyDescent="0.25">
      <c r="H26" s="40"/>
      <c r="I26" s="40"/>
      <c r="J26" s="40"/>
    </row>
    <row r="27" spans="1:10" x14ac:dyDescent="0.25">
      <c r="H27" s="40"/>
      <c r="I27" s="40"/>
      <c r="J27" s="40"/>
    </row>
    <row r="28" spans="1:10" x14ac:dyDescent="0.25">
      <c r="H28" s="40"/>
      <c r="I28" s="40"/>
      <c r="J28" s="40"/>
    </row>
    <row r="29" spans="1:10" x14ac:dyDescent="0.25">
      <c r="H29" s="40"/>
      <c r="I29" s="40"/>
      <c r="J29" s="40"/>
    </row>
    <row r="30" spans="1:10" x14ac:dyDescent="0.25">
      <c r="H30" s="40"/>
      <c r="I30" s="40"/>
      <c r="J30" s="40"/>
    </row>
    <row r="31" spans="1:10" x14ac:dyDescent="0.25">
      <c r="H31" s="40"/>
      <c r="I31" s="40"/>
      <c r="J31" s="40"/>
    </row>
  </sheetData>
  <sheetProtection sheet="1" objects="1" scenarios="1"/>
  <mergeCells count="16">
    <mergeCell ref="B12:C12"/>
    <mergeCell ref="D12:E12"/>
    <mergeCell ref="B13:E13"/>
    <mergeCell ref="B14:E17"/>
    <mergeCell ref="A7:B7"/>
    <mergeCell ref="A8:B8"/>
    <mergeCell ref="B9:E9"/>
    <mergeCell ref="B10:E10"/>
    <mergeCell ref="B11:C11"/>
    <mergeCell ref="D11:E11"/>
    <mergeCell ref="A6:B6"/>
    <mergeCell ref="A1:F1"/>
    <mergeCell ref="A2:F2"/>
    <mergeCell ref="A3:F3"/>
    <mergeCell ref="A4:B4"/>
    <mergeCell ref="A5:B5"/>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'Reference Sheet'!$A$1:$A$3</xm:f>
          </x14:formula1>
          <xm:sqref>C5:C8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E26D6015BDD45468DC5CCFBD726BD3C" ma:contentTypeVersion="7" ma:contentTypeDescription="Create a new document." ma:contentTypeScope="" ma:versionID="54c36d6d3d1d3ecdf079e9a4ab199866">
  <xsd:schema xmlns:xsd="http://www.w3.org/2001/XMLSchema" xmlns:xs="http://www.w3.org/2001/XMLSchema" xmlns:p="http://schemas.microsoft.com/office/2006/metadata/properties" xmlns:ns1="http://schemas.microsoft.com/sharepoint/v3" xmlns:ns2="f8cca4d9-050d-4afb-bade-626262a121bd" xmlns:ns3="54031767-dd6d-417c-ab73-583408f47564" targetNamespace="http://schemas.microsoft.com/office/2006/metadata/properties" ma:root="true" ma:fieldsID="3f5986c854c958878e2b855714a4409e" ns1:_="" ns2:_="" ns3:_="">
    <xsd:import namespace="http://schemas.microsoft.com/sharepoint/v3"/>
    <xsd:import namespace="f8cca4d9-050d-4afb-bade-626262a121bd"/>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8cca4d9-050d-4afb-bade-626262a121bd"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Remediation_x0020_Date xmlns="f8cca4d9-050d-4afb-bade-626262a121bd">2022-06-24T16:28:09+00:00</Remediation_x0020_Date>
    <Estimated_x0020_Creation_x0020_Date xmlns="f8cca4d9-050d-4afb-bade-626262a121bd" xsi:nil="true"/>
    <PublishingExpirationDate xmlns="http://schemas.microsoft.com/sharepoint/v3" xsi:nil="true"/>
    <PublishingStartDate xmlns="http://schemas.microsoft.com/sharepoint/v3" xsi:nil="true"/>
    <Priority xmlns="f8cca4d9-050d-4afb-bade-626262a121bd">New</Priority>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0EE14C9-E7C9-4AA7-9B1E-3C206B0969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8cca4d9-050d-4afb-bade-626262a121bd"/>
    <ds:schemaRef ds:uri="54031767-dd6d-417c-ab73-583408f475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56CCB78-6933-43E6-91C7-2AD791F458BC}">
  <ds:schemaRefs>
    <ds:schemaRef ds:uri="http://schemas.microsoft.com/office/2006/metadata/properties"/>
    <ds:schemaRef ds:uri="http://schemas.microsoft.com/office/infopath/2007/PartnerControls"/>
    <ds:schemaRef ds:uri="f8cca4d9-050d-4afb-bade-626262a121bd"/>
    <ds:schemaRef ds:uri="http://schemas.microsoft.com/sharepoint/v3"/>
  </ds:schemaRefs>
</ds:datastoreItem>
</file>

<file path=customXml/itemProps3.xml><?xml version="1.0" encoding="utf-8"?>
<ds:datastoreItem xmlns:ds="http://schemas.openxmlformats.org/officeDocument/2006/customXml" ds:itemID="{25EF3652-92DD-48AD-8317-37AE36353A3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Summary</vt:lpstr>
      <vt:lpstr>1.1 Alignment</vt:lpstr>
      <vt:lpstr>1.2 Rigor &amp; Communication</vt:lpstr>
      <vt:lpstr>1.3 Cognitive Challenge</vt:lpstr>
      <vt:lpstr>2.1 Engagement &amp; Motivation</vt:lpstr>
      <vt:lpstr>2.2 Culturally Responsive</vt:lpstr>
      <vt:lpstr>3.1 Supports for Teachers</vt:lpstr>
      <vt:lpstr>3.2 Supports for Students</vt:lpstr>
      <vt:lpstr>3.3 Digital Design Elements</vt:lpstr>
      <vt:lpstr>4.1 Formative Assessment</vt:lpstr>
      <vt:lpstr>4.2 Performance Assessments</vt:lpstr>
      <vt:lpstr>4.3 Integrated Assessment</vt:lpstr>
      <vt:lpstr>Reference Sheet</vt:lpstr>
      <vt:lpstr>Sheet2</vt:lpstr>
    </vt:vector>
  </TitlesOfParts>
  <Company>Oregon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"MooreA"</dc:creator>
  <cp:lastModifiedBy>"MooreA"</cp:lastModifiedBy>
  <dcterms:created xsi:type="dcterms:W3CDTF">2020-07-14T16:36:14Z</dcterms:created>
  <dcterms:modified xsi:type="dcterms:W3CDTF">2022-08-12T15:59:45Z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0x0101000E26D6015BDD45468DC5CCFBD726BD3C</vt:lpwstr>
  </property>
</Properties>
</file>