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2 Adoption\Scores (2022)\2022 Score Notification\Big Ideas Learning (005)\"/>
    </mc:Choice>
  </mc:AlternateContent>
  <workbookProtection lockStructure="1"/>
  <bookViews>
    <workbookView xWindow="0" yWindow="0" windowWidth="28800" windowHeight="11610"/>
  </bookViews>
  <sheets>
    <sheet name="Summary" sheetId="26" r:id="rId1"/>
    <sheet name="1.1 Alignment" sheetId="50" r:id="rId2"/>
    <sheet name="1.2 Rigor &amp; Communication" sheetId="49" r:id="rId3"/>
    <sheet name="1.3 Cognitive Challenge" sheetId="54" r:id="rId4"/>
    <sheet name="2.1 Engagement &amp; Motivation" sheetId="55" r:id="rId5"/>
    <sheet name="2.2 Culturally Responsive" sheetId="56"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6" l="1"/>
  <c r="E11" i="26"/>
  <c r="H8" i="63" l="1"/>
  <c r="H7" i="63"/>
  <c r="H6" i="63"/>
  <c r="H5" i="63"/>
  <c r="H8" i="62"/>
  <c r="H7" i="62"/>
  <c r="H6" i="62"/>
  <c r="H5" i="62"/>
  <c r="H8" i="61"/>
  <c r="H7" i="61"/>
  <c r="H6" i="61"/>
  <c r="H5" i="61"/>
  <c r="H8" i="60"/>
  <c r="H7" i="60"/>
  <c r="H6" i="60"/>
  <c r="H5" i="60"/>
  <c r="H8" i="59"/>
  <c r="H7" i="59"/>
  <c r="H6" i="59"/>
  <c r="H5" i="59"/>
  <c r="H8" i="57"/>
  <c r="H7" i="57"/>
  <c r="H6" i="57"/>
  <c r="H5" i="57"/>
  <c r="H7" i="56"/>
  <c r="H6" i="56"/>
  <c r="H5" i="56"/>
  <c r="H11" i="62" l="1"/>
  <c r="J19" i="62" s="1"/>
  <c r="H11" i="61"/>
  <c r="J18" i="61" s="1"/>
  <c r="H11" i="59"/>
  <c r="D11" i="59" s="1"/>
  <c r="H11" i="60"/>
  <c r="J24" i="60" s="1"/>
  <c r="H11" i="63"/>
  <c r="J22" i="63" s="1"/>
  <c r="H11" i="57"/>
  <c r="J24" i="57" s="1"/>
  <c r="H10" i="56"/>
  <c r="D10" i="56" s="1"/>
  <c r="H8" i="55"/>
  <c r="H7" i="55"/>
  <c r="H6" i="55"/>
  <c r="H5" i="55"/>
  <c r="H8" i="54"/>
  <c r="H7" i="54"/>
  <c r="H6" i="54"/>
  <c r="H5" i="54"/>
  <c r="J21" i="62" l="1"/>
  <c r="J22" i="62"/>
  <c r="J17" i="62"/>
  <c r="D11" i="62"/>
  <c r="J18" i="62"/>
  <c r="J20" i="62"/>
  <c r="J23" i="62"/>
  <c r="J24" i="62"/>
  <c r="J17" i="61"/>
  <c r="J22" i="61"/>
  <c r="J23" i="61"/>
  <c r="J24" i="61"/>
  <c r="J19" i="61"/>
  <c r="H12" i="61" s="1"/>
  <c r="D12" i="61" s="1"/>
  <c r="C27" i="26" s="1"/>
  <c r="E27" i="26" s="1"/>
  <c r="J20" i="61"/>
  <c r="D11" i="61"/>
  <c r="J21" i="61"/>
  <c r="J17" i="59"/>
  <c r="J21" i="59"/>
  <c r="J22" i="59"/>
  <c r="J23" i="59"/>
  <c r="J24" i="59"/>
  <c r="J18" i="59"/>
  <c r="J19" i="59"/>
  <c r="J20" i="59"/>
  <c r="J20" i="60"/>
  <c r="J21" i="60"/>
  <c r="D11" i="60"/>
  <c r="J22" i="60"/>
  <c r="J23" i="60"/>
  <c r="J17" i="60"/>
  <c r="J19" i="60"/>
  <c r="J18" i="60"/>
  <c r="J24" i="63"/>
  <c r="J23" i="63"/>
  <c r="J17" i="63"/>
  <c r="J18" i="63"/>
  <c r="J21" i="63"/>
  <c r="J19" i="63"/>
  <c r="J20" i="63"/>
  <c r="D11" i="63"/>
  <c r="J18" i="57"/>
  <c r="J19" i="57"/>
  <c r="J20" i="57"/>
  <c r="D11" i="57"/>
  <c r="J21" i="57"/>
  <c r="J22" i="57"/>
  <c r="J23" i="57"/>
  <c r="J17" i="57"/>
  <c r="J19" i="56"/>
  <c r="J17" i="56"/>
  <c r="J22" i="56"/>
  <c r="J21" i="56"/>
  <c r="J20" i="56"/>
  <c r="J18" i="56"/>
  <c r="H11" i="55"/>
  <c r="D11" i="55" s="1"/>
  <c r="H11" i="54"/>
  <c r="D11" i="54" s="1"/>
  <c r="H10" i="54"/>
  <c r="H8" i="49"/>
  <c r="H7" i="49"/>
  <c r="H6" i="49"/>
  <c r="H12" i="62" l="1"/>
  <c r="D12" i="62" s="1"/>
  <c r="C28" i="26" s="1"/>
  <c r="E28" i="26" s="1"/>
  <c r="H12" i="59"/>
  <c r="D12" i="59" s="1"/>
  <c r="C23" i="26" s="1"/>
  <c r="E23" i="26" s="1"/>
  <c r="H12" i="60"/>
  <c r="D12" i="60" s="1"/>
  <c r="C24" i="26" s="1"/>
  <c r="E24" i="26" s="1"/>
  <c r="H12" i="63"/>
  <c r="D12" i="63" s="1"/>
  <c r="C29" i="26" s="1"/>
  <c r="H12" i="57"/>
  <c r="D12" i="57" s="1"/>
  <c r="C22" i="26" s="1"/>
  <c r="H11" i="56"/>
  <c r="D11" i="56" s="1"/>
  <c r="C19" i="26" s="1"/>
  <c r="E19" i="26" s="1"/>
  <c r="J19" i="55"/>
  <c r="J17" i="55"/>
  <c r="J24" i="55"/>
  <c r="J18" i="55"/>
  <c r="J23" i="55"/>
  <c r="J22" i="55"/>
  <c r="J21" i="55"/>
  <c r="J20" i="55"/>
  <c r="J31" i="54"/>
  <c r="J22" i="54"/>
  <c r="J30" i="54"/>
  <c r="J21" i="54"/>
  <c r="J19" i="54"/>
  <c r="J29" i="54"/>
  <c r="J20" i="54"/>
  <c r="J28" i="54"/>
  <c r="J27" i="54"/>
  <c r="J18" i="54"/>
  <c r="J17" i="54"/>
  <c r="J24" i="54"/>
  <c r="J23" i="54"/>
  <c r="J26" i="54"/>
  <c r="H5" i="49"/>
  <c r="H7" i="50"/>
  <c r="H6" i="50"/>
  <c r="H5" i="50"/>
  <c r="F30" i="26" l="1"/>
  <c r="E22" i="26"/>
  <c r="F25" i="26"/>
  <c r="H12" i="55"/>
  <c r="D12" i="55" s="1"/>
  <c r="C18" i="26" s="1"/>
  <c r="H12" i="54"/>
  <c r="D12" i="54" s="1"/>
  <c r="C15" i="26" s="1"/>
  <c r="E15" i="26" s="1"/>
  <c r="H10" i="49"/>
  <c r="H11" i="49"/>
  <c r="D11" i="49" s="1"/>
  <c r="H9" i="50"/>
  <c r="H10" i="50"/>
  <c r="D10" i="50" s="1"/>
  <c r="F20" i="26" l="1"/>
  <c r="E18" i="26"/>
  <c r="J31" i="49"/>
  <c r="J22" i="49"/>
  <c r="J30" i="49"/>
  <c r="J21" i="49"/>
  <c r="J29" i="49"/>
  <c r="J20" i="49"/>
  <c r="J28" i="49"/>
  <c r="J27" i="49"/>
  <c r="J26" i="49"/>
  <c r="J24" i="49"/>
  <c r="J23" i="49"/>
  <c r="J17" i="49"/>
  <c r="J18" i="49"/>
  <c r="J19" i="49"/>
  <c r="J26" i="50"/>
  <c r="J25" i="50"/>
  <c r="J24" i="50"/>
  <c r="J21" i="50"/>
  <c r="J22" i="50"/>
  <c r="J28" i="50"/>
  <c r="J19" i="50"/>
  <c r="J27" i="50"/>
  <c r="J18" i="50"/>
  <c r="J20" i="50"/>
  <c r="J17" i="50"/>
  <c r="H12" i="49" l="1"/>
  <c r="D12" i="49" s="1"/>
  <c r="C14" i="26" s="1"/>
  <c r="H11" i="50"/>
  <c r="D11" i="50" s="1"/>
  <c r="C13" i="26" s="1"/>
  <c r="E13" i="26" s="1"/>
  <c r="E14" i="26" l="1"/>
  <c r="E31" i="26" s="1"/>
  <c r="F16" i="26"/>
  <c r="F31" i="26" s="1"/>
  <c r="C31" i="26" s="1"/>
</calcChain>
</file>

<file path=xl/sharedStrings.xml><?xml version="1.0" encoding="utf-8"?>
<sst xmlns="http://schemas.openxmlformats.org/spreadsheetml/2006/main" count="454" uniqueCount="308">
  <si>
    <t>0: Does Not Meet</t>
  </si>
  <si>
    <t>1: Partially Meets</t>
  </si>
  <si>
    <t>2: Meets</t>
  </si>
  <si>
    <t>Metric</t>
  </si>
  <si>
    <t>No</t>
  </si>
  <si>
    <t>Overall Rating</t>
  </si>
  <si>
    <t>Publisher:</t>
  </si>
  <si>
    <t>Title:</t>
  </si>
  <si>
    <t>Publishing Date:</t>
  </si>
  <si>
    <t>Category</t>
  </si>
  <si>
    <t>Review Date:</t>
  </si>
  <si>
    <t>Legal Requirements</t>
  </si>
  <si>
    <t>Mathematics (2023-2030)</t>
  </si>
  <si>
    <t>Oregon Instructional Material Evaluation Tool (OR-IMET) Summary</t>
  </si>
  <si>
    <t>Part 1: Oregon Mathematics Baseline Criteria</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</si>
  <si>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</si>
  <si>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</si>
  <si>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</si>
  <si>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</si>
  <si>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</si>
  <si>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</si>
  <si>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</si>
  <si>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</si>
  <si>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</si>
  <si>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</si>
  <si>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</si>
  <si>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</si>
  <si>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</si>
  <si>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</si>
  <si>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</si>
  <si>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1.2 Rigor &amp; Communication</t>
  </si>
  <si>
    <t>Final Comments for 1.2 Rigor &amp; Communication</t>
  </si>
  <si>
    <t>Rating for 1.2 Rigor &amp; Communication</t>
  </si>
  <si>
    <t>1.3 Cognitive Challenge</t>
  </si>
  <si>
    <t>Rating for 1.3 Cognitive Challenge</t>
  </si>
  <si>
    <t>Final Comments for 1.3 Cognitive Challenge</t>
  </si>
  <si>
    <t>K-2</t>
  </si>
  <si>
    <t>3-5</t>
  </si>
  <si>
    <t>6-8</t>
  </si>
  <si>
    <t xml:space="preserve">HS Core </t>
  </si>
  <si>
    <t>HS Third-Credit (+1)</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</si>
  <si>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</si>
  <si>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</si>
  <si>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</si>
  <si>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</si>
  <si>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</si>
  <si>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</si>
  <si>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</si>
  <si>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</si>
  <si>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t>2 points</t>
  </si>
  <si>
    <t>1 point</t>
  </si>
  <si>
    <t>0 points</t>
  </si>
  <si>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</si>
  <si>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</si>
  <si>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</si>
  <si>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*These metrics are designed to evaluate integrated assessment systems when present in instructional materials. </t>
  </si>
  <si>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</si>
  <si>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r>
      <rPr>
        <b/>
        <sz val="11"/>
        <color theme="1"/>
        <rFont val="Arial"/>
        <family val="2"/>
      </rPr>
      <t>4.3.1 Assessment Design</t>
    </r>
    <r>
      <rPr>
        <sz val="11"/>
        <color theme="1"/>
        <rFont val="Arial"/>
        <family val="2"/>
      </rPr>
      <t xml:space="preserve">
Diagnostic assessments are designed to focus students on grade-level math content and practices. They are well-designed, rigorous, connected to standards, and offer multiple means of interaction (e.g., short answer, matching, drag-and-drop, etc.).</t>
    </r>
  </si>
  <si>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</si>
  <si>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</si>
  <si>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families’ primary languages that allow them to effectively partner with their child(ren) in the learning process</t>
    </r>
  </si>
  <si>
    <r>
      <rPr>
        <b/>
        <sz val="11"/>
        <color theme="1"/>
        <rFont val="Arial"/>
        <family val="2"/>
      </rPr>
      <t>4.2.1: Alignment</t>
    </r>
    <r>
      <rPr>
        <sz val="11"/>
        <color theme="1"/>
        <rFont val="Arial"/>
        <family val="2"/>
      </rPr>
      <t xml:space="preserve">
Materials include performance tasks that show clear alignment to both Oregon math content and practice standards.
</t>
    </r>
  </si>
  <si>
    <r>
      <rPr>
        <b/>
        <sz val="11"/>
        <color theme="1"/>
        <rFont val="Arial"/>
        <family val="2"/>
      </rPr>
      <t>4.2.2 Cultural Affirmation</t>
    </r>
    <r>
      <rPr>
        <sz val="11"/>
        <color theme="1"/>
        <rFont val="Arial"/>
        <family val="2"/>
      </rPr>
      <t xml:space="preserve">
Performance assessments utilize and affirm students’ interests and cultural background. Tasks are suitable for both group and individual engagement.
</t>
    </r>
  </si>
  <si>
    <r>
      <rPr>
        <b/>
        <sz val="11"/>
        <color theme="1"/>
        <rFont val="Arial"/>
        <family val="2"/>
      </rPr>
      <t>4.2.3 Responsiveness</t>
    </r>
    <r>
      <rPr>
        <sz val="11"/>
        <color theme="1"/>
        <rFont val="Arial"/>
        <family val="2"/>
      </rPr>
      <t xml:space="preserve">
Performance assessments allow students to work with relevant mathematics and authentic audiences.
</t>
    </r>
  </si>
  <si>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</si>
  <si>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t xml:space="preserve">Rating for 4.2 Performance Assessments </t>
  </si>
  <si>
    <t xml:space="preserve">Final Comments for 4.2 Performance Assessments </t>
  </si>
  <si>
    <t xml:space="preserve">Point Total: </t>
  </si>
  <si>
    <t>Criterion Score</t>
  </si>
  <si>
    <t xml:space="preserve">Comments </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</si>
  <si>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</si>
  <si>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</si>
  <si>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</si>
  <si>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</si>
  <si>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r>
      <rPr>
        <b/>
        <sz val="11"/>
        <color theme="1"/>
        <rFont val="Arial"/>
        <family val="2"/>
      </rPr>
      <t>4.1.4 Action and Adjustment</t>
    </r>
    <r>
      <rPr>
        <sz val="11"/>
        <color theme="1"/>
        <rFont val="Arial"/>
        <family val="2"/>
      </rPr>
      <t xml:space="preserve">
Materials guide educators and students to act on feedback and determine next steps for learning.
</t>
    </r>
  </si>
  <si>
    <t>Learning goals:
always include performance/success criteria that describe learning goals
AND
are embedded and referred to throughout the unit and lesson content</t>
  </si>
  <si>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</si>
  <si>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</si>
  <si>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</si>
  <si>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</si>
  <si>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</si>
  <si>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have unclear or missing scoring criteria
AND
do not promote feedback to students</t>
  </si>
  <si>
    <t>Performance assessments:
use scoring criteria that are clear to teachers, but not students
OR
promote actionable feedback to students</t>
  </si>
  <si>
    <t>Performance assessments:
use scoring criteria that are clear and understandable to students
AND
promote actionable feedback to students</t>
  </si>
  <si>
    <t>Performance assessments:
engage students in inauthentic contexts
AND
do not include opportunities for students to engage with authentic audiences</t>
  </si>
  <si>
    <t>Performance assessments:
require students to apply math concepts in authentic contexts
OR
include opportunities for students to engage with authentic audiences</t>
  </si>
  <si>
    <t>Performance assessments: 
require students to apply math concepts in authentic contexts
AND
include opportunities for students to engage with authentic audiences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</si>
  <si>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</si>
  <si>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</si>
  <si>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t>Assessment results:
are ambiguous or not easy to use 
AND
do not inform any next steps in the learning and teaching process</t>
  </si>
  <si>
    <t>Assessment results:
are clear and understandable
OR
are designed to inform next steps in the learning and teaching process</t>
  </si>
  <si>
    <t>Assessment results:
are clear and understandable 
AND
are designed to inform next steps in the learning and teaching process</t>
  </si>
  <si>
    <t>Assessment reports:
are not easy to read or understandable by students and families
AND
do not provide resources that students and/or families can use to support any needed learning outside the classroom</t>
  </si>
  <si>
    <t>Assessment reports:
are easy to read and understandable by students and families
AND
provide resources that students and/or families can use to support any needed learning outside the classroom</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</si>
  <si>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</si>
  <si>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</si>
  <si>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</si>
  <si>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</si>
  <si>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</si>
  <si>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</si>
  <si>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</si>
  <si>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</si>
  <si>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</si>
  <si>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</si>
  <si>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</si>
  <si>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</si>
  <si>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</si>
  <si>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</si>
  <si>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</si>
  <si>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Part 3: Technical Usability</t>
  </si>
  <si>
    <t>3.3: Digital Learning Design Elements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</si>
  <si>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</si>
  <si>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</si>
  <si>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</si>
  <si>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</si>
  <si>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</si>
  <si>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</si>
  <si>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</si>
  <si>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</si>
  <si>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</si>
  <si>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</si>
  <si>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</si>
  <si>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</si>
  <si>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</si>
  <si>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</si>
  <si>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</si>
  <si>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</si>
  <si>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</si>
  <si>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</si>
  <si>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</si>
  <si>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b/>
        <sz val="11"/>
        <color theme="1"/>
        <rFont val="Arial"/>
        <family val="2"/>
      </rPr>
      <t xml:space="preserve">3.2.2 Student Differentiation
</t>
    </r>
    <r>
      <rPr>
        <sz val="11"/>
        <color theme="1"/>
        <rFont val="Arial"/>
        <family val="2"/>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</si>
  <si>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</si>
  <si>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</si>
  <si>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</si>
  <si>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</si>
  <si>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</si>
  <si>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</si>
  <si>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</si>
  <si>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family val="2"/>
      </rPr>
      <t>3.2.4 Student Editability</t>
    </r>
    <r>
      <rPr>
        <sz val="11"/>
        <color theme="1"/>
        <rFont val="Arial"/>
        <family val="2"/>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</si>
  <si>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</si>
  <si>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</si>
  <si>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</si>
  <si>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</si>
  <si>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</si>
  <si>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</si>
  <si>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</si>
  <si>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</si>
  <si>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</si>
  <si>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</si>
  <si>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</si>
  <si>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
</t>
    </r>
  </si>
  <si>
    <r>
      <rPr>
        <b/>
        <sz val="11"/>
        <color theme="1"/>
        <rFont val="Arial"/>
        <family val="2"/>
      </rPr>
      <t>3.1.1 Supporting Guidance</t>
    </r>
    <r>
      <rPr>
        <sz val="11"/>
        <color theme="1"/>
        <rFont val="Arial"/>
        <family val="2"/>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</si>
  <si>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r>
      <rPr>
        <b/>
        <sz val="11"/>
        <color theme="1"/>
        <rFont val="Arial"/>
        <family val="2"/>
      </rPr>
      <t>3.1.2 Math Knowledge for Teaching</t>
    </r>
    <r>
      <rPr>
        <sz val="11"/>
        <color theme="1"/>
        <rFont val="Arial"/>
        <family val="2"/>
      </rPr>
      <t xml:space="preserve">
Materials contain adult-level explanations and examples of the more complex grade or course-level concepts from previous courses, and beyond the current course, so that teachers can improve their own knowledge of the subject.
</t>
    </r>
  </si>
  <si>
    <r>
      <rPr>
        <b/>
        <sz val="11"/>
        <color theme="1"/>
        <rFont val="Arial"/>
        <family val="2"/>
      </rPr>
      <t xml:space="preserve">3.1.3 Home Connection </t>
    </r>
    <r>
      <rPr>
        <sz val="11"/>
        <color theme="1"/>
        <rFont val="Arial"/>
        <family val="2"/>
      </rPr>
      <t xml:space="preserve">
Materials provide strategies for informing all partners, including students, parents, or caregivers about the program and suggestions for how they can help support student progress and achievement.</t>
    </r>
  </si>
  <si>
    <r>
      <rPr>
        <b/>
        <sz val="11"/>
        <color theme="1"/>
        <rFont val="Arial"/>
        <family val="2"/>
      </rPr>
      <t xml:space="preserve">3.1.4 Content Editability </t>
    </r>
    <r>
      <rPr>
        <sz val="11"/>
        <color theme="1"/>
        <rFont val="Arial"/>
        <family val="2"/>
      </rPr>
      <t xml:space="preserve">
Materials are designed to allow a teacher the ability to differentiate content within lessons, tasks, or other activities for students. Materials also include opportunities to communicate with writing and/or technology. </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</si>
  <si>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</si>
  <si>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</si>
  <si>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</si>
  <si>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</si>
  <si>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</si>
  <si>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</si>
  <si>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r>
      <rPr>
        <b/>
        <sz val="11"/>
        <color theme="1"/>
        <rFont val="Arial"/>
        <family val="2"/>
      </rPr>
      <t>2.2.1 Asset-Based Perspective</t>
    </r>
    <r>
      <rPr>
        <sz val="11"/>
        <color theme="1"/>
        <rFont val="Arial"/>
        <family val="2"/>
      </rPr>
      <t xml:space="preserve">
Materials identify, value, and maintain a high commitment to student experiences from their home and communities that can be leveraged as resources for mathematics teaching and learning.</t>
    </r>
  </si>
  <si>
    <t>Part 2: Equitable Student Engagement and Cultural Pedagogy</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</si>
  <si>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</si>
  <si>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</si>
  <si>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</si>
  <si>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</si>
  <si>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family val="2"/>
      </rPr>
      <t>2.2.2 Frames of Reference</t>
    </r>
    <r>
      <rPr>
        <sz val="11"/>
        <color theme="1"/>
        <rFont val="Arial"/>
        <family val="2"/>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</si>
  <si>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</si>
  <si>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</si>
  <si>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</si>
  <si>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</si>
  <si>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</si>
  <si>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t>Meets Expectations (5-6 points)     Partially Meets Expectations (3-4 points)     Does Not Meet Expectations (0-2 points)</t>
  </si>
  <si>
    <r>
      <rPr>
        <b/>
        <sz val="11"/>
        <color theme="1"/>
        <rFont val="Arial"/>
        <family val="2"/>
      </rPr>
      <t>2.2.3 Inclusive Cultural Views</t>
    </r>
    <r>
      <rPr>
        <sz val="11"/>
        <color theme="1"/>
        <rFont val="Arial"/>
        <family val="2"/>
      </rPr>
      <t xml:space="preserve">
Materials include pathways to math competence that leverage cultural perspectives that affirm student identities and reflect knowledge of students' background experiences and social realities.</t>
    </r>
  </si>
  <si>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</si>
  <si>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</si>
  <si>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t>Final Comments for 2.1: Engagement &amp; Motivation</t>
  </si>
  <si>
    <t>Rating for 2.1: Engagement &amp; Motivation</t>
  </si>
  <si>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</si>
  <si>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</si>
  <si>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</si>
  <si>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family val="2"/>
      </rPr>
      <t>2.1.1 Relevance</t>
    </r>
    <r>
      <rPr>
        <sz val="11"/>
        <color theme="1"/>
        <rFont val="Arial"/>
        <family val="2"/>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</si>
  <si>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r>
      <rPr>
        <b/>
        <sz val="11"/>
        <color theme="1"/>
        <rFont val="Arial"/>
        <family val="2"/>
      </rPr>
      <t>2.1.2 Student Choice</t>
    </r>
    <r>
      <rPr>
        <sz val="11"/>
        <color theme="1"/>
        <rFont val="Arial"/>
        <family val="2"/>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</si>
  <si>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</si>
  <si>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</si>
  <si>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</si>
  <si>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family val="2"/>
      </rPr>
      <t xml:space="preserve">2.1.3 Collaborative Learning </t>
    </r>
    <r>
      <rPr>
        <sz val="11"/>
        <color theme="1"/>
        <rFont val="Arial"/>
        <family val="2"/>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</si>
  <si>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</si>
  <si>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</si>
  <si>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</si>
  <si>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family val="2"/>
      </rPr>
      <t xml:space="preserve">2.1.4 Individual Student Adaptability </t>
    </r>
    <r>
      <rPr>
        <sz val="11"/>
        <color theme="1"/>
        <rFont val="Arial"/>
        <family val="2"/>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</si>
  <si>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</si>
  <si>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</si>
  <si>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</si>
  <si>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</si>
  <si>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family val="2"/>
      </rPr>
      <t>1.3.1  Recall &amp; Reproduction</t>
    </r>
    <r>
      <rPr>
        <sz val="11"/>
        <color theme="1"/>
        <rFont val="Arial"/>
        <family val="2"/>
      </rPr>
      <t xml:space="preserve">
Materials include opportunities for  students to recall facts, strategies, concepts, algorithms, and formulas when performing routine procedures. 
</t>
    </r>
  </si>
  <si>
    <r>
      <rPr>
        <b/>
        <sz val="11"/>
        <color theme="1"/>
        <rFont val="Arial"/>
        <family val="2"/>
      </rPr>
      <t>1.3.2 Basic Application &amp; Skills</t>
    </r>
    <r>
      <rPr>
        <sz val="11"/>
        <color theme="1"/>
        <rFont val="Arial"/>
        <family val="2"/>
      </rPr>
      <t xml:space="preserve">
Materials include opportunities for students to apply knowledge and skills when solving problems, explaining results, selecting procedures and/or organizing or displaying data. 
</t>
    </r>
  </si>
  <si>
    <r>
      <rPr>
        <b/>
        <sz val="11"/>
        <color theme="1"/>
        <rFont val="Arial"/>
        <family val="2"/>
      </rPr>
      <t xml:space="preserve">1.3.3 Strategic Thinking </t>
    </r>
    <r>
      <rPr>
        <sz val="11"/>
        <color theme="1"/>
        <rFont val="Arial"/>
        <family val="2"/>
      </rPr>
      <t xml:space="preserve">
Materials include opportunities for students to formulate strategies when representing concepts, solving problems and/or analyzing data. 
</t>
    </r>
  </si>
  <si>
    <r>
      <rPr>
        <b/>
        <sz val="11"/>
        <color theme="1"/>
        <rFont val="Arial"/>
        <family val="2"/>
      </rPr>
      <t>1.3.4 Extended Thinking</t>
    </r>
    <r>
      <rPr>
        <sz val="11"/>
        <color theme="1"/>
        <rFont val="Arial"/>
        <family val="2"/>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</si>
  <si>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</si>
  <si>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</si>
  <si>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</si>
  <si>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</si>
  <si>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</si>
  <si>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</si>
  <si>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</si>
  <si>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</si>
  <si>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</si>
  <si>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</si>
  <si>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</si>
  <si>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</si>
  <si>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r>
      <rPr>
        <b/>
        <sz val="11"/>
        <color theme="1"/>
        <rFont val="Arial"/>
        <family val="2"/>
      </rPr>
      <t xml:space="preserve">1.2.4 Communication </t>
    </r>
    <r>
      <rPr>
        <sz val="11"/>
        <color theme="1"/>
        <rFont val="Arial"/>
        <family val="2"/>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</si>
  <si>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</si>
  <si>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</si>
  <si>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</si>
  <si>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Materials do not provide either routine or non-routine applications of mathematics throughout the grade-level.
AND
Materials do not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</si>
  <si>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</si>
  <si>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provide both routine and non-routine applications of mathematics throughout the grade-level.
AND
Materials provide opportunities for students to extend or personalize applications throughout the grade-level.</t>
  </si>
  <si>
    <t>Materials reflect grade-level and/or course expectations by giving students opportunities to communicate reasoning as well as attend to the balance of rigor across developing conceptual understanding, procedural fluency, and engaging applications.</t>
  </si>
  <si>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</si>
  <si>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</si>
  <si>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</si>
  <si>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</si>
  <si>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</si>
  <si>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</si>
  <si>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1.1: Alignment</t>
  </si>
  <si>
    <t>Final Comments for 1.1: Alignment</t>
  </si>
  <si>
    <t>Rating for 1.1: Alignment</t>
  </si>
  <si>
    <t>Score</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</si>
  <si>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</si>
  <si>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</si>
  <si>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r>
      <rPr>
        <b/>
        <sz val="11"/>
        <color theme="1"/>
        <rFont val="Arial"/>
        <family val="2"/>
      </rPr>
      <t xml:space="preserve">1.1.1 Focus </t>
    </r>
    <r>
      <rPr>
        <sz val="11"/>
        <color theme="1"/>
        <rFont val="Arial"/>
        <family val="2"/>
      </rPr>
      <t xml:space="preserve">
Materials are closely aligned with the Oregon Math Standards and provide opportunities  for students to engage with content that meets the full intent of grade-level standards.
</t>
    </r>
  </si>
  <si>
    <r>
      <rPr>
        <b/>
        <sz val="11"/>
        <color theme="1"/>
        <rFont val="Arial"/>
        <family val="2"/>
      </rPr>
      <t>1.1.3 Math Practices</t>
    </r>
    <r>
      <rPr>
        <sz val="11"/>
        <color theme="1"/>
        <rFont val="Arial"/>
        <family val="2"/>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</si>
  <si>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</si>
  <si>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</si>
  <si>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</si>
  <si>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</si>
  <si>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</si>
  <si>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</si>
  <si>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</si>
  <si>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family val="2"/>
        <scheme val="minor"/>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</si>
  <si>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</si>
  <si>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r>
      <rPr>
        <b/>
        <sz val="11"/>
        <color theme="1"/>
        <rFont val="Arial"/>
        <family val="2"/>
      </rPr>
      <t>4.1.3  Interpretation of Feedback</t>
    </r>
    <r>
      <rPr>
        <sz val="11"/>
        <color theme="1"/>
        <rFont val="Arial"/>
        <family val="2"/>
      </rPr>
      <t xml:space="preserve">
Materials facilitate meaningful and strengths-based feedback to move learning forward.</t>
    </r>
  </si>
  <si>
    <t>Instructional materials:
do not ask students to reflect on their thinking or assess their own learning
AND
do not include a comprehensive set of both extensions and resources/interventions for students who need additional supports</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</si>
  <si>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</si>
  <si>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</si>
  <si>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Performance assessments: 
do not reflect a diversity of cultures, ability levels, gender identities, etc., or include them superficially
AND
does not represent the diversity of our state and local communities</t>
  </si>
  <si>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</si>
  <si>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</si>
  <si>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</si>
  <si>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</si>
  <si>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</si>
  <si>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</si>
  <si>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</si>
  <si>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Meets Expectations (7-8 points)     Partially Meets Expectations (5-6 points)     Does Not Meet Expectations (0-4 points)</t>
  </si>
  <si>
    <t>Final Comments for 2.2: Culturally Responsive Instructional Support</t>
  </si>
  <si>
    <t>Rating for 2.2: Culturally Responsive Instructional Support</t>
  </si>
  <si>
    <t>Meets Expectations (5-6 points)     Partially Meets Expectations (4 points)     Does Not Meet Expectations (0-3 points)</t>
  </si>
  <si>
    <t>Rating</t>
  </si>
  <si>
    <r>
      <rPr>
        <b/>
        <sz val="11"/>
        <color theme="1"/>
        <rFont val="Arial"/>
        <family val="2"/>
      </rPr>
      <t>1.1.2 Coherence</t>
    </r>
    <r>
      <rPr>
        <sz val="11"/>
        <color theme="1"/>
        <rFont val="Arial"/>
        <family val="2"/>
      </rPr>
      <t xml:space="preserve">
Materials include learning objectives consistent with Oregon reasoning progressions that connect content across domains, lessons, units, and courses.
</t>
    </r>
  </si>
  <si>
    <r>
      <rPr>
        <b/>
        <sz val="11"/>
        <color theme="1"/>
        <rFont val="Arial"/>
        <family val="2"/>
      </rPr>
      <t>1.2.1 Conceptual Understanding</t>
    </r>
    <r>
      <rPr>
        <sz val="11"/>
        <color theme="1"/>
        <rFont val="Arial"/>
        <family val="2"/>
      </rPr>
      <t xml:space="preserve">
Materials include opportunities for
students to develop comprehension of mathematical concepts, operations, and
relations to understand math as an integrated whole.</t>
    </r>
  </si>
  <si>
    <r>
      <rPr>
        <b/>
        <sz val="11"/>
        <color theme="1"/>
        <rFont val="Arial"/>
        <family val="2"/>
      </rPr>
      <t xml:space="preserve">1.2.2 Procedural Fluency </t>
    </r>
    <r>
      <rPr>
        <sz val="11"/>
        <color theme="1"/>
        <rFont val="Arial"/>
        <family val="2"/>
      </rPr>
      <t xml:space="preserve">
Materials include opportunities for students to develop skills in carrying out procedures flexibly, accurately, efficiently, and with technology when appropriate.
</t>
    </r>
  </si>
  <si>
    <r>
      <rPr>
        <b/>
        <sz val="11"/>
        <color theme="1"/>
        <rFont val="Arial"/>
        <family val="2"/>
      </rPr>
      <t xml:space="preserve">1.2.3 Application </t>
    </r>
    <r>
      <rPr>
        <sz val="11"/>
        <color theme="1"/>
        <rFont val="Arial"/>
        <family val="2"/>
      </rPr>
      <t xml:space="preserve">
Materials include meaningful contexts for students to apply and build important conceptual understanding and procedural skills through the mathematical modeling
process and allow multiple pathways to a solution(s).
</t>
    </r>
  </si>
  <si>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</si>
  <si>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</si>
  <si>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guidance on engaging diverse learners using culturally responsive instructional practices. 
AND
Materials do not include resources for teachers to include knowledge of students' background experiences and social realities into instruction.</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</si>
  <si>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</si>
  <si>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</si>
  <si>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Big Ideas</t>
  </si>
  <si>
    <t>More strategies for addressing special populations other than ELL would make this area even stronger.</t>
  </si>
  <si>
    <t>Opportunites for students to engage with authentic audiences is not evident.</t>
  </si>
  <si>
    <t>Evidence of promoting actionable feedback to students was not found.</t>
  </si>
  <si>
    <t>Evidence of this was not available to reviewers.</t>
  </si>
  <si>
    <t>The curriculum provides performance assessments that are easily located within the resources.  These assessments are aligned to Oregon standards and of high cognitive demand.  Assessments could be improved by providing more actionable feedback to students, give students opportunities to engage with authentic audiences and incorporate more culturally relevant topics and experiences.</t>
  </si>
  <si>
    <t>If an integrated assessment system exists for the curriculum, reviewers were not given access or were unable to locate it during their review.</t>
  </si>
  <si>
    <t>This curriculum is aligned to CCSS. The Oregon Standards are contained within the program, but the curriculum also includes content beyond the scope of the Oregon Standards.  Teachers may find it necessary to omit some units.</t>
  </si>
  <si>
    <t xml:space="preserve">The Oregon Algebra 1 (and Geometry) Standards Correlations document provides links to lessons which address each Standard. The Laurie's Notes in Chapter and Section Overviews provide statements regarding FOCUS on Major Work. </t>
  </si>
  <si>
    <t>Progression Charts for each unit include Coherence through Grades and Coherence through Chapter.</t>
  </si>
  <si>
    <t>References to the MP's are made in the annotations in the Teacher's Edition. They are also stated in the Student Edition within the lessons with red boxes. Individual exercises are identified as MP problems with red highlights.</t>
  </si>
  <si>
    <t>Students develop conceptual understanding in “Explore It” sections using models, tools, or real-life applications. Development is enhanced through Math Practice questions in the Student Edition and teacher-posed questions or prompts in the Teaching Edition. The conceptual understanding development is carried throughout the lesson in the Examples and Exercises.</t>
  </si>
  <si>
    <t>Students have the opportunity to develop procedural skills and fluency in the Self-Assessments offered in each lesson. These are related to Examples in the lesson. The first problems in the Practice section are devoted to developing procedural skills and fluency. The Teaching Edition offers multiple supports in the Laurie's Notes for implementing these components of the lesson.</t>
  </si>
  <si>
    <t xml:space="preserve">Lessons provide opportunities for students to move from conceptual understanding in the "explorations" towards procedural fluency and application through exercises and activities. Many instructional strategies are provided to teachers for effectively implementing the components of the lessons as they guide student learning. </t>
  </si>
  <si>
    <t>This curriculum includes regular use of review and refresh exercises to reinforce skills.  Exercise questions offer various levels of DOK.  Extension and differentiation guidance is included in chapter resources in the Teaching Edition.</t>
  </si>
  <si>
    <t>Performance Tasks at the end of each Chapter provide opportunities for extended thinking. Enrich &amp; Extend problems in the Teacher Resources are another source of extension opportunities.</t>
  </si>
  <si>
    <t>The curriculum incorporates strategies for collaborative learning. The instructional materials also reflect a variety of student interests.  While the materials maintain rigor across all options, the activities often seem overly structured. Students have some choice in process or tools, but their choice of content or product is limited.</t>
  </si>
  <si>
    <t>The activities within the lessons are very structured. Students have some choice in process or tools, but choice in which activities they engage (content) or problems where there may be more than one solution (product) is limited. There are opportunities for differentiation; these are largely teacher directed rather than guided by student choice.</t>
  </si>
  <si>
    <t xml:space="preserve">The textbook does use images (videos) of culturally diverse people using math, but the application is not authentic to the unit. This resource would be more effective if the  video content was leveraged within the unit to enhance and expand student learning. </t>
  </si>
  <si>
    <t xml:space="preserve">The curriculum does not present examples of mathematicians, math concepts, and math reasoning from both Western and non-Western cultures. </t>
  </si>
  <si>
    <t>Explicit guidance for teachers to include students' background experiences is not apparent in the teacher resources. There is limited or no evidence of instructional strategies to engage diverse learners using culturally responsive practices.</t>
  </si>
  <si>
    <t>While the curriculum was void of harmful biases, there were missed opportunities to elevate examples of math reasoning from non-Western cultures.  This program provides an abundance of teacher guidance for effectively implementing lessons and supporting all levels of learners. However, the teacher resources are lacking explicit guidance in leveraging students' background experiences and cultures in an authentic way.</t>
  </si>
  <si>
    <t>A parent letter which includes example problems and learning targets for each chapter is included in the Teacher Resources. This resource could be improved by including specific suggestions for parents and caregivers for supporting students, beyond completing the provided activity with them.</t>
  </si>
  <si>
    <t>This curriculum utilizes the Dynamic Classroom tool along with a traditional text.  The Dynamic Classroom offers many online resources and experiences to augment the math learning experience.  The resources directed to parents and caregivers include helpful information such as learning targets and example problems. These materials could be improved with the addition of specific suggestions to assist parents/caregivers in supporting their student.</t>
  </si>
  <si>
    <t>This curriculum includes many resources that can be used by teachers to support special populations and multilingual learners.  However, the teacher's guide and other resource materials are lacking specific guidance on how to use these resources to their best effect.</t>
  </si>
  <si>
    <t>Extension resources are available, More guidance on how to implement these extensions in an effective way (where they aren't just "more work") would strengthen this area.</t>
  </si>
  <si>
    <t>Materials do not provide guidance on how to use student resources to capture thinking and demonstrate proficiency in content.</t>
  </si>
  <si>
    <t>The Dynamic classroom provides a highly interactive form of the textbook. Students have supports in the way of "stepped out solutions" and video tutorials for each example. Self-assessments provide instant feedback to the student and the teacher. The Geometry curriculum utilizes dynamic software in some of the Exploration activities. The Homework App allows students to track and complete assignments on mobile devices.</t>
  </si>
  <si>
    <t>The Teaching Edition provides guidance in each lesson for student-to-teacher and student-to-student collaboration.</t>
  </si>
  <si>
    <t>The Dynamic Classroom tool provides a robust selection of tools and resources that can be used to extend student math understandings. These digital tools are clearly integrated with the written component of the program.</t>
  </si>
  <si>
    <t>Question prompts to promote student discourse and elicit thinking are provided for teachers in the Teaching Edition. Prompts for students to share their thinking within individual student tasks and problems are not present. The addition of such prompts in student materials would be an improvement to this curriculum.</t>
  </si>
  <si>
    <t>Resources for extension and intervention are available in this program. However, guidance for utilizing these resources could be more robust. Without proper guidance and implementation, use of the available resources could become "just more work" for the struggling or excelling student.</t>
  </si>
  <si>
    <t>The Learning Targets and Success Criteria are stated at the beginning of every chapter in the Teaching Edition and at the beginning of every section in the Student and Teaching Editions. They are also accessed through a tab in the Dynamic Classroom lessons.</t>
  </si>
  <si>
    <t>Clear, thorough and accessible Learning Targets is a strength of this program. Learning goals are also are identified within assessments and are tied to learning within units. Extension and intervention resources are available. These resources could benefit from additional guidance for effective teacher use. Teacher resources do highlight opportunities for providing quality feedback to students.</t>
  </si>
  <si>
    <t>Formative assessment guidance abounds in the Teaching Edition. Mini assessments are provided in the margins of the Teaching Edition. Other formative assessment strategies include Quick Write and One-Minute Tip. . Self-assessments and assignments completed digitally provide opportunities for feedback in real-time.</t>
  </si>
  <si>
    <t xml:space="preserve">Performance tasks are provided at the end of each Chapter. PT's are tied to Learning Objectives. The questions are non-routine and multi-part with some parts at higher DOK levels. Prepared chapter assessments are available or teachers can create assessments from a bank of questions. Problems in the question bank reference their DOK level. </t>
  </si>
  <si>
    <t>The bulk of the assessments (quizzes and chapter tests) are traditional in nature, with largely routine questions. The content of the questions does not represent student interests, cultural backgrounds, or diverse communities. Each chapter has an alternative assessment, but it appeared to be a more difficult assessment rather than one which provided students with multiple entry points to demonstrate what they know. More inclusive, creative assessments would be an area for improvement for this program.</t>
  </si>
  <si>
    <t>Each course has a DAP which is diagnostic across multiple grade levels and can be given multiple times to track student progress. Problems in the Dynamic classroom and in the assessment question bank provide multiple ways for students to interact with the math concepts. These digital assessments include a wide range of embedded tools/supports.</t>
  </si>
  <si>
    <t>Oregon 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</si>
</sst>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
      <sz val="10"/>
      <color rgb="FF000000"/>
      <name val="Roboto"/>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4">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19" fillId="0" borderId="0" xfId="0" applyFont="1" applyProtection="1">
      <protection locked="0"/>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0" fillId="0" borderId="2" xfId="0" applyBorder="1" applyAlignment="1">
      <alignment horizontal="left" vertical="top"/>
    </xf>
    <xf numFmtId="0" fontId="0" fillId="0" borderId="16" xfId="0" applyBorder="1" applyAlignment="1">
      <alignment horizontal="left" vertical="top"/>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18" fillId="0" borderId="0" xfId="0" applyFont="1" applyBorder="1" applyAlignment="1" applyProtection="1">
      <alignment horizontal="center" wrapText="1"/>
    </xf>
    <xf numFmtId="0" fontId="0" fillId="0" borderId="0" xfId="0" applyBorder="1" applyAlignment="1" applyProtection="1">
      <alignment horizontal="center" wrapText="1"/>
      <protection locked="0"/>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tabSelected="1" workbookViewId="0">
      <selection activeCell="J31" sqref="J31"/>
    </sheetView>
  </sheetViews>
  <sheetFormatPr defaultRowHeight="15"/>
  <cols>
    <col min="1" max="1" width="14.85546875" customWidth="1"/>
    <col min="2" max="2" width="67.28515625" customWidth="1"/>
    <col min="3" max="3" width="9.140625" style="52"/>
    <col min="4" max="4" width="23.7109375" style="52" customWidth="1"/>
    <col min="5" max="6" width="8.42578125" hidden="1" customWidth="1"/>
    <col min="7" max="7" width="0" hidden="1" customWidth="1"/>
  </cols>
  <sheetData>
    <row r="1" spans="1:11" ht="24" thickBot="1">
      <c r="A1" s="58" t="s">
        <v>13</v>
      </c>
      <c r="B1" s="59"/>
      <c r="C1" s="59"/>
      <c r="D1" s="59"/>
      <c r="E1" s="60"/>
      <c r="H1" s="14"/>
    </row>
    <row r="2" spans="1:11" ht="21.75" thickBot="1">
      <c r="A2" s="5"/>
      <c r="B2" s="6" t="s">
        <v>12</v>
      </c>
      <c r="C2" s="47"/>
      <c r="D2" s="47"/>
      <c r="E2" s="7"/>
      <c r="H2" s="14"/>
    </row>
    <row r="3" spans="1:11" ht="18.75">
      <c r="A3" s="61" t="s">
        <v>5</v>
      </c>
      <c r="B3" s="62"/>
      <c r="C3" s="62"/>
      <c r="D3" s="62"/>
      <c r="E3" s="8"/>
      <c r="H3" s="14"/>
    </row>
    <row r="4" spans="1:11">
      <c r="A4" s="9" t="s">
        <v>6</v>
      </c>
      <c r="B4" s="10" t="s">
        <v>269</v>
      </c>
      <c r="C4" s="48"/>
      <c r="D4" s="48"/>
      <c r="E4" s="8"/>
      <c r="H4" s="14"/>
    </row>
    <row r="5" spans="1:11">
      <c r="A5" s="9" t="s">
        <v>7</v>
      </c>
      <c r="B5" s="10" t="s">
        <v>307</v>
      </c>
      <c r="C5" s="48"/>
      <c r="D5" s="48"/>
      <c r="E5" s="8"/>
      <c r="H5" s="14"/>
    </row>
    <row r="6" spans="1:11">
      <c r="A6" s="9" t="s">
        <v>8</v>
      </c>
      <c r="B6" s="10"/>
      <c r="C6" s="48"/>
      <c r="D6" s="48"/>
      <c r="E6" s="8"/>
      <c r="H6" s="14"/>
    </row>
    <row r="7" spans="1:11">
      <c r="A7" s="9" t="s">
        <v>9</v>
      </c>
      <c r="B7" s="12" t="s">
        <v>39</v>
      </c>
      <c r="C7" s="48"/>
      <c r="D7" s="48"/>
      <c r="E7" s="8"/>
      <c r="H7" s="14"/>
    </row>
    <row r="8" spans="1:11">
      <c r="A8" s="9" t="s">
        <v>10</v>
      </c>
      <c r="B8" s="13">
        <v>44768</v>
      </c>
      <c r="C8" s="48"/>
      <c r="D8" s="48"/>
      <c r="E8" s="8"/>
      <c r="H8" s="14"/>
    </row>
    <row r="9" spans="1:11">
      <c r="A9" s="14"/>
      <c r="B9" s="11"/>
      <c r="C9" s="48"/>
      <c r="D9" s="48"/>
      <c r="E9" s="8"/>
      <c r="H9" s="14"/>
    </row>
    <row r="10" spans="1:11">
      <c r="A10" s="14"/>
      <c r="B10" s="29" t="s">
        <v>11</v>
      </c>
      <c r="C10" s="66" t="s">
        <v>251</v>
      </c>
      <c r="D10" s="67"/>
      <c r="E10" s="8"/>
      <c r="F10" s="17"/>
      <c r="G10" s="17"/>
      <c r="H10" s="25"/>
      <c r="I10" s="17"/>
      <c r="J10" s="17"/>
      <c r="K10" s="17"/>
    </row>
    <row r="11" spans="1:11">
      <c r="A11" s="14"/>
      <c r="B11" s="21"/>
      <c r="C11" s="49"/>
      <c r="D11" s="48"/>
      <c r="E11" s="53">
        <f>COUNTIF(C10,"Yes")</f>
        <v>1</v>
      </c>
      <c r="G11" s="17"/>
      <c r="H11" s="25"/>
      <c r="I11" s="17"/>
      <c r="J11" s="17"/>
    </row>
    <row r="12" spans="1:11">
      <c r="A12" s="14"/>
      <c r="B12" s="15" t="s">
        <v>14</v>
      </c>
      <c r="C12" s="68" t="s">
        <v>259</v>
      </c>
      <c r="D12" s="69"/>
      <c r="E12" s="8"/>
      <c r="F12" s="17">
        <f>COUNTBLANK(C10)</f>
        <v>0</v>
      </c>
      <c r="H12" s="14"/>
    </row>
    <row r="13" spans="1:11">
      <c r="A13" s="14"/>
      <c r="B13" s="16" t="s">
        <v>15</v>
      </c>
      <c r="C13" s="70" t="str">
        <f>IFERROR('1.1 Alignment'!D11,"")</f>
        <v>2: Meets expectations</v>
      </c>
      <c r="D13" s="71"/>
      <c r="E13" s="8">
        <f>COUNTIF(C13,"2: Meets expectations")+COUNTIF(C13,"1: Partially meets expectations")</f>
        <v>1</v>
      </c>
      <c r="F13" s="17"/>
      <c r="G13" s="17"/>
      <c r="H13" s="25"/>
      <c r="I13" s="17"/>
      <c r="J13" s="17"/>
      <c r="K13" s="17"/>
    </row>
    <row r="14" spans="1:11">
      <c r="A14" s="14"/>
      <c r="B14" s="16" t="s">
        <v>16</v>
      </c>
      <c r="C14" s="70" t="str">
        <f>IFERROR('1.2 Rigor &amp; Communication'!D12,"")</f>
        <v>2: Meets expectations</v>
      </c>
      <c r="D14" s="71"/>
      <c r="E14" s="8">
        <f>COUNTIF(C14,"2: Meets expectations")+COUNTIF(C14,"1: Partially meets expectations")</f>
        <v>1</v>
      </c>
      <c r="F14" s="17"/>
      <c r="G14" s="17"/>
      <c r="H14" s="25"/>
      <c r="I14" s="17"/>
      <c r="J14" s="17"/>
      <c r="K14" s="17"/>
    </row>
    <row r="15" spans="1:11">
      <c r="A15" s="14"/>
      <c r="B15" s="16" t="s">
        <v>17</v>
      </c>
      <c r="C15" s="70" t="str">
        <f>IFERROR('1.3 Cognitive Challenge'!D12,"")</f>
        <v>2: Meets expectations</v>
      </c>
      <c r="D15" s="71"/>
      <c r="E15" s="8">
        <f>COUNTIF(C15,"2: Meets expectations")+COUNTIF(C15,"1: Partially meets expectations")</f>
        <v>1</v>
      </c>
      <c r="G15" s="17"/>
      <c r="H15" s="25"/>
      <c r="I15" s="17"/>
      <c r="J15" s="17"/>
      <c r="K15" s="17"/>
    </row>
    <row r="16" spans="1:11">
      <c r="A16" s="14"/>
      <c r="B16" s="18"/>
      <c r="C16" s="63"/>
      <c r="D16" s="63"/>
      <c r="E16" s="8"/>
      <c r="F16" s="17">
        <f>COUNTBLANK(C13:C15)</f>
        <v>0</v>
      </c>
      <c r="H16" s="14"/>
    </row>
    <row r="17" spans="1:8">
      <c r="A17" s="14"/>
      <c r="B17" s="19" t="s">
        <v>18</v>
      </c>
      <c r="C17" s="68" t="s">
        <v>259</v>
      </c>
      <c r="D17" s="69"/>
      <c r="E17" s="8"/>
      <c r="H17" s="14"/>
    </row>
    <row r="18" spans="1:8">
      <c r="A18" s="14"/>
      <c r="B18" s="20" t="s">
        <v>19</v>
      </c>
      <c r="C18" s="70" t="str">
        <f>IFERROR('2.1 Engagement &amp; Motivation'!D12,"")</f>
        <v>2: Meets expectations</v>
      </c>
      <c r="D18" s="71"/>
      <c r="E18" s="8">
        <f>COUNTIF(C18,"2: Meets expectations")+COUNTIF(C18,"1: Partially meets expectations")</f>
        <v>1</v>
      </c>
      <c r="H18" s="14"/>
    </row>
    <row r="19" spans="1:8">
      <c r="A19" s="14"/>
      <c r="B19" s="20" t="s">
        <v>20</v>
      </c>
      <c r="C19" s="70" t="str">
        <f>IFERROR('2.2 Culturally Responsive'!D11,"")</f>
        <v>1: Partially meets expectations</v>
      </c>
      <c r="D19" s="71"/>
      <c r="E19" s="8">
        <f>COUNTIF(C19,"2: Meets expectations")+COUNTIF(C19,"1: Partially meets expectations")</f>
        <v>1</v>
      </c>
      <c r="H19" s="14"/>
    </row>
    <row r="20" spans="1:8">
      <c r="A20" s="14"/>
      <c r="B20" s="21"/>
      <c r="C20" s="50"/>
      <c r="D20" s="50"/>
      <c r="E20" s="8"/>
      <c r="F20">
        <f>COUNTBLANK(C18:C19)</f>
        <v>0</v>
      </c>
      <c r="H20" s="14"/>
    </row>
    <row r="21" spans="1:8">
      <c r="A21" s="14"/>
      <c r="B21" s="15" t="s">
        <v>21</v>
      </c>
      <c r="C21" s="68" t="s">
        <v>259</v>
      </c>
      <c r="D21" s="69"/>
      <c r="E21" s="8"/>
      <c r="H21" s="14"/>
    </row>
    <row r="22" spans="1:8">
      <c r="A22" s="14"/>
      <c r="B22" s="26" t="s">
        <v>22</v>
      </c>
      <c r="C22" s="70" t="str">
        <f>IFERROR('3.1 Supports for Teachers'!D12,"")</f>
        <v>2: Meets expectations</v>
      </c>
      <c r="D22" s="71"/>
      <c r="E22" s="8">
        <f>COUNTIF(C22,"2: Meets expectations")+COUNTIF(C22,"1: Partially meets expectations")</f>
        <v>1</v>
      </c>
      <c r="H22" s="14"/>
    </row>
    <row r="23" spans="1:8">
      <c r="A23" s="14"/>
      <c r="B23" s="26" t="s">
        <v>23</v>
      </c>
      <c r="C23" s="70" t="str">
        <f>IFERROR('3.2 Supports for Students'!D12,"")</f>
        <v>1: Partially meets expectations</v>
      </c>
      <c r="D23" s="71"/>
      <c r="E23" s="8">
        <f>COUNTIF(C23,"2: Meets expectations")+COUNTIF(C23,"1: Partially meets expectations")</f>
        <v>1</v>
      </c>
      <c r="H23" s="14"/>
    </row>
    <row r="24" spans="1:8">
      <c r="A24" s="14"/>
      <c r="B24" s="26" t="s">
        <v>24</v>
      </c>
      <c r="C24" s="70" t="str">
        <f>IFERROR('3.3 Digital Design Elements'!D12,"")</f>
        <v>2: Meets expectations</v>
      </c>
      <c r="D24" s="71"/>
      <c r="E24" s="8">
        <f>COUNTIF(C24,"2: Meets expectations")+COUNTIF(C24,"1: Partially meets expectations")</f>
        <v>1</v>
      </c>
      <c r="H24" s="14"/>
    </row>
    <row r="25" spans="1:8">
      <c r="A25" s="25"/>
      <c r="B25" s="21"/>
      <c r="C25" s="51"/>
      <c r="D25" s="50"/>
      <c r="E25" s="8"/>
      <c r="F25">
        <f>COUNTBLANK(C22:C24)</f>
        <v>0</v>
      </c>
      <c r="H25" s="14"/>
    </row>
    <row r="26" spans="1:8">
      <c r="A26" s="23"/>
      <c r="B26" s="15" t="s">
        <v>25</v>
      </c>
      <c r="C26" s="68" t="s">
        <v>259</v>
      </c>
      <c r="D26" s="69"/>
      <c r="E26" s="8"/>
      <c r="H26" s="14"/>
    </row>
    <row r="27" spans="1:8">
      <c r="A27" s="14"/>
      <c r="B27" s="27" t="s">
        <v>26</v>
      </c>
      <c r="C27" s="70" t="str">
        <f>IFERROR('4.1 Formative Assessment'!D12,"")</f>
        <v>1: Partially meets expectations</v>
      </c>
      <c r="D27" s="71"/>
      <c r="E27" s="8">
        <f>COUNTIF(C27,"2: Meets expectations")+COUNTIF(C27,"1: Partially meets expectations")</f>
        <v>1</v>
      </c>
      <c r="H27" s="14"/>
    </row>
    <row r="28" spans="1:8">
      <c r="A28" s="14"/>
      <c r="B28" s="27" t="s">
        <v>27</v>
      </c>
      <c r="C28" s="70" t="str">
        <f>IFERROR('4.2 Performance Assessments'!D12,"")</f>
        <v>1: Partially meets expectations</v>
      </c>
      <c r="D28" s="71"/>
      <c r="E28" s="8">
        <f>COUNTIF(C28,"2: Meets expectations")+COUNTIF(C28,"1: Partially meets expectations")</f>
        <v>1</v>
      </c>
      <c r="H28" s="14"/>
    </row>
    <row r="29" spans="1:8">
      <c r="A29" s="14"/>
      <c r="B29" s="27" t="s">
        <v>28</v>
      </c>
      <c r="C29" s="70" t="str">
        <f>IFERROR('4.3 Integrated Assessment'!D12,"")</f>
        <v/>
      </c>
      <c r="D29" s="71"/>
      <c r="E29" s="8"/>
      <c r="H29" s="14"/>
    </row>
    <row r="30" spans="1:8" ht="15.75" thickBot="1">
      <c r="A30" s="14"/>
      <c r="B30" s="11"/>
      <c r="C30" s="48"/>
      <c r="D30" s="48"/>
      <c r="E30" s="8"/>
      <c r="F30">
        <f>COUNTBLANK(C27:C28)</f>
        <v>0</v>
      </c>
      <c r="H30" s="14"/>
    </row>
    <row r="31" spans="1:8" ht="15.75" thickBot="1">
      <c r="A31" s="14"/>
      <c r="B31" s="22" t="s">
        <v>5</v>
      </c>
      <c r="C31" s="64" t="str">
        <f>(IF(AND(F31&gt;0),"",IF(AND(E31=11),"MEETS","DOES NOT MEET")))</f>
        <v>MEETS</v>
      </c>
      <c r="D31" s="65"/>
      <c r="E31" s="8">
        <f>SUM(E11:E29)</f>
        <v>11</v>
      </c>
      <c r="F31">
        <f>SUM(F12:F30)</f>
        <v>0</v>
      </c>
      <c r="H31" s="14"/>
    </row>
    <row r="32" spans="1:8">
      <c r="A32" s="14"/>
      <c r="B32" s="11"/>
      <c r="C32" s="48"/>
      <c r="D32" s="48"/>
      <c r="E32" s="8"/>
      <c r="H32" s="14"/>
    </row>
    <row r="33" spans="1:8" ht="27" thickBot="1">
      <c r="A33" s="54"/>
      <c r="B33" s="55" t="s">
        <v>29</v>
      </c>
      <c r="C33" s="56"/>
      <c r="D33" s="56"/>
      <c r="E33" s="24"/>
      <c r="H33" s="14"/>
    </row>
  </sheetData>
  <mergeCells count="20">
    <mergeCell ref="C24:D24"/>
    <mergeCell ref="C27:D27"/>
    <mergeCell ref="C28:D28"/>
    <mergeCell ref="C29:D29"/>
    <mergeCell ref="A1:E1"/>
    <mergeCell ref="A3:D3"/>
    <mergeCell ref="C16:D16"/>
    <mergeCell ref="C31:D31"/>
    <mergeCell ref="C10:D10"/>
    <mergeCell ref="C12:D12"/>
    <mergeCell ref="C17:D17"/>
    <mergeCell ref="C21:D21"/>
    <mergeCell ref="C26:D26"/>
    <mergeCell ref="C13:D13"/>
    <mergeCell ref="C14:D14"/>
    <mergeCell ref="C15:D15"/>
    <mergeCell ref="C18:D18"/>
    <mergeCell ref="C19:D19"/>
    <mergeCell ref="C22:D22"/>
    <mergeCell ref="C23:D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topLeftCell="A7"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97.5703125" style="37" customWidth="1"/>
    <col min="8" max="10" width="0" style="37" hidden="1" customWidth="1"/>
    <col min="11" max="16384" width="9.140625" style="37"/>
  </cols>
  <sheetData>
    <row r="1" spans="1:9" s="32" customFormat="1">
      <c r="A1" s="85" t="s">
        <v>25</v>
      </c>
      <c r="B1" s="85"/>
      <c r="C1" s="85"/>
      <c r="D1" s="85"/>
      <c r="E1" s="85"/>
      <c r="F1" s="85"/>
    </row>
    <row r="2" spans="1:9" s="32" customFormat="1" ht="36.75" customHeight="1">
      <c r="A2" s="86" t="s">
        <v>71</v>
      </c>
      <c r="B2" s="86"/>
      <c r="C2" s="86"/>
      <c r="D2" s="86"/>
      <c r="E2" s="86"/>
      <c r="F2" s="86"/>
    </row>
    <row r="3" spans="1:9" s="32" customFormat="1" ht="46.5" customHeight="1">
      <c r="A3" s="87" t="s">
        <v>70</v>
      </c>
      <c r="B3" s="88"/>
      <c r="C3" s="88"/>
      <c r="D3" s="88"/>
      <c r="E3" s="88"/>
      <c r="F3" s="88"/>
    </row>
    <row r="4" spans="1:9" s="33" customFormat="1">
      <c r="A4" s="89" t="s">
        <v>3</v>
      </c>
      <c r="B4" s="89"/>
      <c r="C4" s="42" t="s">
        <v>229</v>
      </c>
      <c r="D4" s="42" t="s">
        <v>49</v>
      </c>
      <c r="E4" s="42" t="s">
        <v>50</v>
      </c>
      <c r="F4" s="42" t="s">
        <v>51</v>
      </c>
      <c r="G4" s="42" t="s">
        <v>69</v>
      </c>
    </row>
    <row r="5" spans="1:9" s="35" customFormat="1" ht="135">
      <c r="A5" s="90" t="s">
        <v>72</v>
      </c>
      <c r="B5" s="91"/>
      <c r="C5" s="1" t="s">
        <v>248</v>
      </c>
      <c r="D5" s="41" t="s">
        <v>75</v>
      </c>
      <c r="E5" s="41" t="s">
        <v>94</v>
      </c>
      <c r="F5" s="41" t="s">
        <v>95</v>
      </c>
      <c r="G5" s="30" t="s">
        <v>301</v>
      </c>
      <c r="H5" s="34">
        <f>VLOOKUP(C5,'Reference Sheet'!$A$1:$B$3,2)</f>
        <v>2</v>
      </c>
      <c r="I5" s="34"/>
    </row>
    <row r="6" spans="1:9" s="35" customFormat="1" ht="165" customHeight="1">
      <c r="A6" s="83" t="s">
        <v>73</v>
      </c>
      <c r="B6" s="84"/>
      <c r="C6" s="1" t="s">
        <v>249</v>
      </c>
      <c r="D6" s="41" t="s">
        <v>96</v>
      </c>
      <c r="E6" s="41" t="s">
        <v>97</v>
      </c>
      <c r="F6" s="41" t="s">
        <v>98</v>
      </c>
      <c r="G6" s="30" t="s">
        <v>299</v>
      </c>
      <c r="H6" s="34">
        <f>VLOOKUP(C6,'Reference Sheet'!$A$1:$B$3,2)</f>
        <v>1</v>
      </c>
      <c r="I6" s="34"/>
    </row>
    <row r="7" spans="1:9" s="35" customFormat="1" ht="150">
      <c r="A7" s="78" t="s">
        <v>243</v>
      </c>
      <c r="B7" s="79"/>
      <c r="C7" s="1" t="s">
        <v>248</v>
      </c>
      <c r="D7" s="41" t="s">
        <v>99</v>
      </c>
      <c r="E7" s="41" t="s">
        <v>100</v>
      </c>
      <c r="F7" s="41" t="s">
        <v>101</v>
      </c>
      <c r="G7" s="30" t="s">
        <v>303</v>
      </c>
      <c r="H7" s="34">
        <f>VLOOKUP(C7,'Reference Sheet'!$A$1:$B$3,2)</f>
        <v>2</v>
      </c>
      <c r="I7" s="34"/>
    </row>
    <row r="8" spans="1:9" s="36" customFormat="1" ht="225" customHeight="1">
      <c r="A8" s="90" t="s">
        <v>74</v>
      </c>
      <c r="B8" s="91"/>
      <c r="C8" s="1" t="s">
        <v>249</v>
      </c>
      <c r="D8" s="41" t="s">
        <v>102</v>
      </c>
      <c r="E8" s="41" t="s">
        <v>103</v>
      </c>
      <c r="F8" s="41" t="s">
        <v>244</v>
      </c>
      <c r="G8" s="30" t="s">
        <v>300</v>
      </c>
      <c r="H8" s="36">
        <f>VLOOKUP(C8,'Reference Sheet'!$A$1:$B$3,2)</f>
        <v>1</v>
      </c>
    </row>
    <row r="9" spans="1:9" s="36" customFormat="1" ht="20.25" customHeight="1">
      <c r="A9" s="37"/>
      <c r="B9" s="80" t="s">
        <v>104</v>
      </c>
      <c r="C9" s="80"/>
      <c r="D9" s="80"/>
      <c r="E9" s="80"/>
    </row>
    <row r="10" spans="1:9">
      <c r="A10" s="43"/>
      <c r="B10" s="75" t="s">
        <v>106</v>
      </c>
      <c r="C10" s="76"/>
      <c r="D10" s="76"/>
      <c r="E10" s="76"/>
      <c r="H10" s="37" t="b">
        <v>1</v>
      </c>
    </row>
    <row r="11" spans="1:9" ht="57" customHeight="1">
      <c r="A11" s="43"/>
      <c r="B11" s="81" t="s">
        <v>67</v>
      </c>
      <c r="C11" s="82"/>
      <c r="D11" s="82">
        <f>IFERROR(H11,"")</f>
        <v>6</v>
      </c>
      <c r="E11" s="82"/>
      <c r="H11" s="37">
        <f>SUM(H5:H8)</f>
        <v>6</v>
      </c>
    </row>
    <row r="12" spans="1:9" s="35" customFormat="1" ht="85.5" customHeight="1">
      <c r="A12" s="43"/>
      <c r="B12" s="72" t="s">
        <v>68</v>
      </c>
      <c r="C12" s="73"/>
      <c r="D12" s="74" t="str">
        <f>IFERROR(VLOOKUP(H12,'Reference Sheet'!$A$18:$B$20,2,FALSE),"")</f>
        <v>1: Partially meets expectations</v>
      </c>
      <c r="E12" s="74"/>
      <c r="H12" s="35">
        <f>SUM(J17:J31)</f>
        <v>1</v>
      </c>
    </row>
    <row r="13" spans="1:9">
      <c r="B13" s="75" t="s">
        <v>105</v>
      </c>
      <c r="C13" s="76"/>
      <c r="D13" s="76"/>
      <c r="E13" s="76"/>
    </row>
    <row r="14" spans="1:9">
      <c r="B14" s="93" t="s">
        <v>302</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0</v>
      </c>
    </row>
    <row r="18" spans="1:10" s="35" customFormat="1">
      <c r="A18" s="37"/>
      <c r="B18" s="37"/>
      <c r="C18" s="37"/>
      <c r="D18" s="44"/>
      <c r="E18" s="37"/>
      <c r="H18" s="39">
        <v>7</v>
      </c>
      <c r="I18" s="39">
        <v>2</v>
      </c>
      <c r="J18" s="35">
        <f t="shared" si="0"/>
        <v>0</v>
      </c>
    </row>
    <row r="19" spans="1:10">
      <c r="H19" s="38">
        <v>6</v>
      </c>
      <c r="I19" s="38">
        <v>1</v>
      </c>
      <c r="J19" s="37">
        <f t="shared" si="0"/>
        <v>1</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topLeftCell="B2"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97.140625" style="37" customWidth="1"/>
    <col min="8" max="10" width="0" style="37" hidden="1" customWidth="1"/>
    <col min="11" max="16384" width="9.140625" style="37"/>
  </cols>
  <sheetData>
    <row r="1" spans="1:9" s="32" customFormat="1">
      <c r="A1" s="85" t="s">
        <v>25</v>
      </c>
      <c r="B1" s="85"/>
      <c r="C1" s="85"/>
      <c r="D1" s="85"/>
      <c r="E1" s="85"/>
      <c r="F1" s="85"/>
    </row>
    <row r="2" spans="1:9" s="32" customFormat="1" ht="36.75" customHeight="1">
      <c r="A2" s="86" t="s">
        <v>44</v>
      </c>
      <c r="B2" s="86"/>
      <c r="C2" s="86"/>
      <c r="D2" s="86"/>
      <c r="E2" s="86"/>
      <c r="F2" s="86"/>
    </row>
    <row r="3" spans="1:9" s="32" customFormat="1" ht="46.5" customHeight="1">
      <c r="A3" s="87" t="s">
        <v>64</v>
      </c>
      <c r="B3" s="88"/>
      <c r="C3" s="88"/>
      <c r="D3" s="88"/>
      <c r="E3" s="88"/>
      <c r="F3" s="88"/>
    </row>
    <row r="4" spans="1:9" s="33" customFormat="1">
      <c r="A4" s="89" t="s">
        <v>3</v>
      </c>
      <c r="B4" s="89"/>
      <c r="C4" s="42" t="s">
        <v>229</v>
      </c>
      <c r="D4" s="42" t="s">
        <v>49</v>
      </c>
      <c r="E4" s="42" t="s">
        <v>50</v>
      </c>
      <c r="F4" s="42" t="s">
        <v>51</v>
      </c>
      <c r="G4" s="42" t="s">
        <v>69</v>
      </c>
    </row>
    <row r="5" spans="1:9" s="35" customFormat="1" ht="150" customHeight="1">
      <c r="A5" s="90" t="s">
        <v>61</v>
      </c>
      <c r="B5" s="91"/>
      <c r="C5" s="1" t="s">
        <v>248</v>
      </c>
      <c r="D5" s="41" t="s">
        <v>76</v>
      </c>
      <c r="E5" s="41" t="s">
        <v>77</v>
      </c>
      <c r="F5" s="41" t="s">
        <v>78</v>
      </c>
      <c r="G5" s="30" t="s">
        <v>304</v>
      </c>
      <c r="H5" s="34">
        <f>VLOOKUP(C5,'Reference Sheet'!$A$1:$B$3,2)</f>
        <v>2</v>
      </c>
      <c r="I5" s="34"/>
    </row>
    <row r="6" spans="1:9" s="35" customFormat="1" ht="165" customHeight="1">
      <c r="A6" s="83" t="s">
        <v>62</v>
      </c>
      <c r="B6" s="84"/>
      <c r="C6" s="1" t="s">
        <v>249</v>
      </c>
      <c r="D6" s="41" t="s">
        <v>79</v>
      </c>
      <c r="E6" s="41" t="s">
        <v>80</v>
      </c>
      <c r="F6" s="41" t="s">
        <v>247</v>
      </c>
      <c r="G6" s="30" t="s">
        <v>305</v>
      </c>
      <c r="H6" s="34">
        <f>VLOOKUP(C6,'Reference Sheet'!$A$1:$B$3,2)</f>
        <v>1</v>
      </c>
      <c r="I6" s="34"/>
    </row>
    <row r="7" spans="1:9" s="35" customFormat="1" ht="135" customHeight="1">
      <c r="A7" s="78" t="s">
        <v>63</v>
      </c>
      <c r="B7" s="79"/>
      <c r="C7" s="1" t="s">
        <v>249</v>
      </c>
      <c r="D7" s="41" t="s">
        <v>86</v>
      </c>
      <c r="E7" s="41" t="s">
        <v>85</v>
      </c>
      <c r="F7" s="41" t="s">
        <v>84</v>
      </c>
      <c r="G7" s="57" t="s">
        <v>271</v>
      </c>
      <c r="H7" s="34">
        <f>VLOOKUP(C7,'Reference Sheet'!$A$1:$B$3,2)</f>
        <v>1</v>
      </c>
      <c r="I7" s="34"/>
    </row>
    <row r="8" spans="1:9" s="36" customFormat="1" ht="225" customHeight="1">
      <c r="A8" s="90" t="s">
        <v>245</v>
      </c>
      <c r="B8" s="91"/>
      <c r="C8" s="1" t="s">
        <v>249</v>
      </c>
      <c r="D8" s="41" t="s">
        <v>83</v>
      </c>
      <c r="E8" s="41" t="s">
        <v>82</v>
      </c>
      <c r="F8" s="41" t="s">
        <v>81</v>
      </c>
      <c r="G8" s="31" t="s">
        <v>272</v>
      </c>
      <c r="H8" s="36">
        <f>VLOOKUP(C8,'Reference Sheet'!$A$1:$B$3,2)</f>
        <v>1</v>
      </c>
    </row>
    <row r="9" spans="1:9" s="36" customFormat="1" ht="20.25" customHeight="1">
      <c r="A9" s="37"/>
      <c r="B9" s="80" t="s">
        <v>104</v>
      </c>
      <c r="C9" s="80"/>
      <c r="D9" s="80"/>
      <c r="E9" s="80"/>
    </row>
    <row r="10" spans="1:9">
      <c r="A10" s="43"/>
      <c r="B10" s="75" t="s">
        <v>65</v>
      </c>
      <c r="C10" s="76"/>
      <c r="D10" s="76"/>
      <c r="E10" s="76"/>
      <c r="H10" s="37" t="b">
        <v>1</v>
      </c>
    </row>
    <row r="11" spans="1:9" ht="57" customHeight="1">
      <c r="A11" s="43"/>
      <c r="B11" s="81" t="s">
        <v>67</v>
      </c>
      <c r="C11" s="82"/>
      <c r="D11" s="82">
        <f>IFERROR(H11,"")</f>
        <v>5</v>
      </c>
      <c r="E11" s="82"/>
      <c r="H11" s="37">
        <f>SUM(H5:H8)</f>
        <v>5</v>
      </c>
    </row>
    <row r="12" spans="1:9" s="35" customFormat="1" ht="85.5" customHeight="1">
      <c r="A12" s="43"/>
      <c r="B12" s="72" t="s">
        <v>68</v>
      </c>
      <c r="C12" s="73"/>
      <c r="D12" s="74" t="str">
        <f>IFERROR(VLOOKUP(H12,'Reference Sheet'!$A$18:$B$20,2,FALSE),"")</f>
        <v>1: Partially meets expectations</v>
      </c>
      <c r="E12" s="74"/>
      <c r="H12" s="35">
        <f>SUM(J17:J31)</f>
        <v>1</v>
      </c>
    </row>
    <row r="13" spans="1:9">
      <c r="B13" s="75" t="s">
        <v>66</v>
      </c>
      <c r="C13" s="76"/>
      <c r="D13" s="76"/>
      <c r="E13" s="76"/>
    </row>
    <row r="14" spans="1:9">
      <c r="B14" s="93" t="s">
        <v>274</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0</v>
      </c>
    </row>
    <row r="18" spans="1:10" s="35" customFormat="1">
      <c r="A18" s="37"/>
      <c r="B18" s="37"/>
      <c r="C18" s="37"/>
      <c r="D18" s="44"/>
      <c r="E18" s="37"/>
      <c r="H18" s="39">
        <v>7</v>
      </c>
      <c r="I18" s="39">
        <v>2</v>
      </c>
      <c r="J18" s="35">
        <f t="shared" si="0"/>
        <v>0</v>
      </c>
    </row>
    <row r="19" spans="1:10">
      <c r="H19" s="38">
        <v>6</v>
      </c>
      <c r="I19" s="38">
        <v>1</v>
      </c>
      <c r="J19" s="37">
        <f t="shared" si="0"/>
        <v>0</v>
      </c>
    </row>
    <row r="20" spans="1:10">
      <c r="H20" s="38">
        <v>5</v>
      </c>
      <c r="I20" s="38">
        <v>1</v>
      </c>
      <c r="J20" s="37">
        <f t="shared" si="0"/>
        <v>1</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topLeftCell="B8" zoomScale="80" zoomScaleNormal="80" workbookViewId="0">
      <selection activeCell="G6" sqref="G6"/>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3.5703125" style="37" customWidth="1"/>
    <col min="8" max="8" width="6" style="37" hidden="1" customWidth="1"/>
    <col min="9" max="9" width="2.28515625" style="37" hidden="1" customWidth="1"/>
    <col min="10" max="10" width="5.85546875" style="37" hidden="1" customWidth="1"/>
    <col min="11" max="16384" width="9.140625" style="37"/>
  </cols>
  <sheetData>
    <row r="1" spans="1:9" s="32" customFormat="1" ht="15" customHeight="1">
      <c r="A1" s="85" t="s">
        <v>25</v>
      </c>
      <c r="B1" s="85"/>
      <c r="C1" s="85"/>
      <c r="D1" s="85"/>
      <c r="E1" s="85"/>
      <c r="F1" s="85"/>
    </row>
    <row r="2" spans="1:9" s="32" customFormat="1" ht="36.75" customHeight="1">
      <c r="A2" s="86" t="s">
        <v>45</v>
      </c>
      <c r="B2" s="86"/>
      <c r="C2" s="86"/>
      <c r="D2" s="86"/>
      <c r="E2" s="86"/>
      <c r="F2" s="86"/>
    </row>
    <row r="3" spans="1:9" s="32" customFormat="1" ht="46.5" customHeight="1">
      <c r="A3" s="87" t="s">
        <v>48</v>
      </c>
      <c r="B3" s="88"/>
      <c r="C3" s="88"/>
      <c r="D3" s="88"/>
      <c r="E3" s="88"/>
      <c r="F3" s="88"/>
    </row>
    <row r="4" spans="1:9" s="33" customFormat="1">
      <c r="A4" s="89" t="s">
        <v>3</v>
      </c>
      <c r="B4" s="89"/>
      <c r="C4" s="42" t="s">
        <v>229</v>
      </c>
      <c r="D4" s="42" t="s">
        <v>49</v>
      </c>
      <c r="E4" s="42" t="s">
        <v>50</v>
      </c>
      <c r="F4" s="42" t="s">
        <v>51</v>
      </c>
      <c r="G4" s="42" t="s">
        <v>69</v>
      </c>
    </row>
    <row r="5" spans="1:9" s="35" customFormat="1" ht="255">
      <c r="A5" s="90" t="s">
        <v>57</v>
      </c>
      <c r="B5" s="91"/>
      <c r="C5" s="1" t="s">
        <v>248</v>
      </c>
      <c r="D5" s="41" t="s">
        <v>246</v>
      </c>
      <c r="E5" s="41" t="s">
        <v>87</v>
      </c>
      <c r="F5" s="41" t="s">
        <v>88</v>
      </c>
      <c r="G5" s="30" t="s">
        <v>306</v>
      </c>
      <c r="H5" s="34">
        <f>VLOOKUP(C5,'Reference Sheet'!$A$1:$B$3,2)</f>
        <v>2</v>
      </c>
      <c r="I5" s="34"/>
    </row>
    <row r="6" spans="1:9" s="35" customFormat="1" ht="165" customHeight="1">
      <c r="A6" s="83" t="s">
        <v>58</v>
      </c>
      <c r="B6" s="84"/>
      <c r="C6" s="1"/>
      <c r="D6" s="41" t="s">
        <v>91</v>
      </c>
      <c r="E6" s="41" t="s">
        <v>90</v>
      </c>
      <c r="F6" s="41" t="s">
        <v>89</v>
      </c>
      <c r="G6" s="30" t="s">
        <v>273</v>
      </c>
      <c r="H6" s="34" t="e">
        <f>VLOOKUP(C6,'Reference Sheet'!$A$1:$B$3,2)</f>
        <v>#N/A</v>
      </c>
      <c r="I6" s="34"/>
    </row>
    <row r="7" spans="1:9" s="35" customFormat="1" ht="135" customHeight="1">
      <c r="A7" s="78" t="s">
        <v>59</v>
      </c>
      <c r="B7" s="79"/>
      <c r="C7" s="1"/>
      <c r="D7" s="41" t="s">
        <v>52</v>
      </c>
      <c r="E7" s="41" t="s">
        <v>53</v>
      </c>
      <c r="F7" s="41" t="s">
        <v>54</v>
      </c>
      <c r="G7" s="57" t="s">
        <v>273</v>
      </c>
      <c r="H7" s="34" t="e">
        <f>VLOOKUP(C7,'Reference Sheet'!$A$1:$B$3,2)</f>
        <v>#N/A</v>
      </c>
      <c r="I7" s="34"/>
    </row>
    <row r="8" spans="1:9" s="36" customFormat="1" ht="225" customHeight="1">
      <c r="A8" s="90" t="s">
        <v>60</v>
      </c>
      <c r="B8" s="91"/>
      <c r="C8" s="1"/>
      <c r="D8" s="41" t="s">
        <v>56</v>
      </c>
      <c r="E8" s="41" t="s">
        <v>93</v>
      </c>
      <c r="F8" s="41" t="s">
        <v>92</v>
      </c>
      <c r="G8" s="31" t="s">
        <v>273</v>
      </c>
      <c r="H8" s="36" t="e">
        <f>VLOOKUP(C8,'Reference Sheet'!$A$1:$B$3,2)</f>
        <v>#N/A</v>
      </c>
    </row>
    <row r="9" spans="1:9" s="36" customFormat="1" ht="20.25" customHeight="1">
      <c r="A9" s="37"/>
      <c r="B9" s="80" t="s">
        <v>104</v>
      </c>
      <c r="C9" s="80"/>
      <c r="D9" s="80"/>
      <c r="E9" s="80"/>
    </row>
    <row r="10" spans="1:9">
      <c r="A10" s="43"/>
      <c r="B10" s="75" t="s">
        <v>46</v>
      </c>
      <c r="C10" s="76"/>
      <c r="D10" s="76"/>
      <c r="E10" s="76"/>
      <c r="H10" s="37" t="b">
        <v>1</v>
      </c>
    </row>
    <row r="11" spans="1:9" ht="57" customHeight="1">
      <c r="A11" s="43"/>
      <c r="B11" s="81" t="s">
        <v>67</v>
      </c>
      <c r="C11" s="82"/>
      <c r="D11" s="82" t="str">
        <f>IFERROR(H11,"")</f>
        <v/>
      </c>
      <c r="E11" s="82"/>
      <c r="H11" s="37" t="e">
        <f>SUM(H5:H8)</f>
        <v>#N/A</v>
      </c>
    </row>
    <row r="12" spans="1:9" s="35" customFormat="1" ht="85.5" customHeight="1">
      <c r="A12" s="43"/>
      <c r="B12" s="72" t="s">
        <v>68</v>
      </c>
      <c r="C12" s="73"/>
      <c r="D12" s="74" t="str">
        <f>IFERROR(VLOOKUP(H12,'Reference Sheet'!$A$18:$B$20,2,FALSE),"")</f>
        <v/>
      </c>
      <c r="E12" s="74"/>
      <c r="H12" s="35" t="e">
        <f>SUM(J17:J31)</f>
        <v>#N/A</v>
      </c>
    </row>
    <row r="13" spans="1:9">
      <c r="B13" s="75" t="s">
        <v>47</v>
      </c>
      <c r="C13" s="76"/>
      <c r="D13" s="76"/>
      <c r="E13" s="76"/>
    </row>
    <row r="14" spans="1:9">
      <c r="B14" s="77" t="s">
        <v>275</v>
      </c>
      <c r="C14" s="77"/>
      <c r="D14" s="77"/>
      <c r="E14" s="77"/>
    </row>
    <row r="15" spans="1:9">
      <c r="B15" s="77"/>
      <c r="C15" s="77"/>
      <c r="D15" s="77"/>
      <c r="E15" s="77"/>
    </row>
    <row r="16" spans="1:9">
      <c r="A16" s="34"/>
      <c r="B16" s="77"/>
      <c r="C16" s="77"/>
      <c r="D16" s="77"/>
      <c r="E16" s="77"/>
    </row>
    <row r="17" spans="1:10">
      <c r="B17" s="77"/>
      <c r="C17" s="77"/>
      <c r="D17" s="77"/>
      <c r="E17" s="77"/>
      <c r="H17" s="38">
        <v>8</v>
      </c>
      <c r="I17" s="38">
        <v>2</v>
      </c>
      <c r="J17" s="37" t="e">
        <f t="shared" ref="J17:J24" si="0">IF(AND(H$10=TRUE,$H$11=H17),I17,0)</f>
        <v>#N/A</v>
      </c>
    </row>
    <row r="18" spans="1:10" s="35" customFormat="1">
      <c r="A18" s="37"/>
      <c r="B18" s="92" t="s">
        <v>55</v>
      </c>
      <c r="C18" s="92"/>
      <c r="D18" s="92"/>
      <c r="E18" s="92"/>
      <c r="H18" s="39">
        <v>7</v>
      </c>
      <c r="I18" s="39">
        <v>2</v>
      </c>
      <c r="J18" s="35" t="e">
        <f t="shared" si="0"/>
        <v>#N/A</v>
      </c>
    </row>
    <row r="19" spans="1:10">
      <c r="H19" s="38">
        <v>6</v>
      </c>
      <c r="I19" s="38">
        <v>1</v>
      </c>
      <c r="J19" s="37" t="e">
        <f t="shared" si="0"/>
        <v>#N/A</v>
      </c>
    </row>
    <row r="20" spans="1:10">
      <c r="H20" s="38">
        <v>5</v>
      </c>
      <c r="I20" s="38">
        <v>1</v>
      </c>
      <c r="J20" s="37" t="e">
        <f t="shared" si="0"/>
        <v>#N/A</v>
      </c>
    </row>
    <row r="21" spans="1:10">
      <c r="H21" s="38">
        <v>4</v>
      </c>
      <c r="I21" s="38">
        <v>1</v>
      </c>
      <c r="J21" s="37" t="e">
        <f t="shared" si="0"/>
        <v>#N/A</v>
      </c>
    </row>
    <row r="22" spans="1:10">
      <c r="H22" s="38">
        <v>3</v>
      </c>
      <c r="I22" s="38">
        <v>0</v>
      </c>
      <c r="J22" s="37" t="e">
        <f t="shared" si="0"/>
        <v>#N/A</v>
      </c>
    </row>
    <row r="23" spans="1:10">
      <c r="H23" s="38">
        <v>2</v>
      </c>
      <c r="I23" s="38">
        <v>0</v>
      </c>
      <c r="J23" s="37" t="e">
        <f t="shared" si="0"/>
        <v>#N/A</v>
      </c>
    </row>
    <row r="24" spans="1:10">
      <c r="H24" s="38">
        <v>1</v>
      </c>
      <c r="I24" s="38">
        <v>0</v>
      </c>
      <c r="J24" s="37" t="e">
        <f t="shared" si="0"/>
        <v>#N/A</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sheetProtection sheet="1" objects="1" scenarios="1"/>
  <mergeCells count="17">
    <mergeCell ref="A6:B6"/>
    <mergeCell ref="A1:F1"/>
    <mergeCell ref="A2:F2"/>
    <mergeCell ref="A3:F3"/>
    <mergeCell ref="A4:B4"/>
    <mergeCell ref="A5:B5"/>
    <mergeCell ref="A7:B7"/>
    <mergeCell ref="A8:B8"/>
    <mergeCell ref="B9:E9"/>
    <mergeCell ref="B10:E10"/>
    <mergeCell ref="B11:C11"/>
    <mergeCell ref="D11:E11"/>
    <mergeCell ref="B12:C12"/>
    <mergeCell ref="D12:E12"/>
    <mergeCell ref="B13:E13"/>
    <mergeCell ref="B14:E17"/>
    <mergeCell ref="B18:E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B19" sqref="B19"/>
    </sheetView>
  </sheetViews>
  <sheetFormatPr defaultRowHeight="15"/>
  <cols>
    <col min="1" max="1" width="30.85546875" bestFit="1" customWidth="1"/>
  </cols>
  <sheetData>
    <row r="1" spans="1:3">
      <c r="A1" s="2" t="s">
        <v>250</v>
      </c>
      <c r="B1" s="2">
        <v>0</v>
      </c>
      <c r="C1" s="3"/>
    </row>
    <row r="2" spans="1:3">
      <c r="A2" s="3" t="s">
        <v>249</v>
      </c>
      <c r="B2" s="2">
        <v>1</v>
      </c>
      <c r="C2" s="3"/>
    </row>
    <row r="3" spans="1:3">
      <c r="A3" s="2" t="s">
        <v>248</v>
      </c>
      <c r="B3" s="2">
        <v>2</v>
      </c>
      <c r="C3" s="3"/>
    </row>
    <row r="4" spans="1:3">
      <c r="A4" s="4"/>
      <c r="B4" s="3"/>
    </row>
    <row r="5" spans="1:3">
      <c r="A5" s="28" t="s">
        <v>36</v>
      </c>
    </row>
    <row r="6" spans="1:3">
      <c r="A6" s="28" t="s">
        <v>37</v>
      </c>
    </row>
    <row r="7" spans="1:3">
      <c r="A7" s="28" t="s">
        <v>38</v>
      </c>
    </row>
    <row r="8" spans="1:3">
      <c r="A8" s="28" t="s">
        <v>39</v>
      </c>
    </row>
    <row r="9" spans="1:3">
      <c r="A9" s="28" t="s">
        <v>40</v>
      </c>
    </row>
    <row r="10" spans="1:3">
      <c r="A10" s="28"/>
    </row>
    <row r="11" spans="1:3">
      <c r="A11">
        <v>2</v>
      </c>
      <c r="B11" t="s">
        <v>252</v>
      </c>
    </row>
    <row r="12" spans="1:3">
      <c r="A12">
        <v>1</v>
      </c>
      <c r="B12" t="s">
        <v>253</v>
      </c>
    </row>
    <row r="13" spans="1:3">
      <c r="A13">
        <v>0</v>
      </c>
      <c r="B13" t="s">
        <v>254</v>
      </c>
    </row>
    <row r="15" spans="1:3">
      <c r="A15" t="s">
        <v>251</v>
      </c>
    </row>
    <row r="16" spans="1:3">
      <c r="A16" t="s">
        <v>4</v>
      </c>
    </row>
    <row r="18" spans="1:2">
      <c r="A18">
        <v>2</v>
      </c>
      <c r="B18" s="2" t="s">
        <v>248</v>
      </c>
    </row>
    <row r="19" spans="1:2">
      <c r="A19">
        <v>1</v>
      </c>
      <c r="B19" s="3" t="s">
        <v>249</v>
      </c>
    </row>
    <row r="20" spans="1:2">
      <c r="A20">
        <v>0</v>
      </c>
      <c r="B20" s="2" t="s">
        <v>250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RowHeight="15"/>
  <sheetData>
    <row r="1" spans="1:1">
      <c r="A1" t="s">
        <v>0</v>
      </c>
    </row>
    <row r="2" spans="1:1">
      <c r="A2" t="s">
        <v>1</v>
      </c>
    </row>
    <row r="3" spans="1:1">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zoomScale="80" zoomScaleNormal="80" workbookViewId="0">
      <selection activeCell="B13" sqref="B13:E16"/>
    </sheetView>
  </sheetViews>
  <sheetFormatPr defaultColWidth="9.140625" defaultRowHeight="1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70.14062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c r="A1" s="85" t="s">
        <v>14</v>
      </c>
      <c r="B1" s="85"/>
      <c r="C1" s="85"/>
      <c r="D1" s="85"/>
      <c r="E1" s="85"/>
      <c r="F1" s="85"/>
    </row>
    <row r="2" spans="1:9" s="32" customFormat="1" ht="36.75" customHeight="1">
      <c r="A2" s="86" t="s">
        <v>226</v>
      </c>
      <c r="B2" s="86"/>
      <c r="C2" s="86"/>
      <c r="D2" s="86"/>
      <c r="E2" s="86"/>
      <c r="F2" s="86"/>
    </row>
    <row r="3" spans="1:9" s="32" customFormat="1" ht="46.5" customHeight="1">
      <c r="A3" s="87" t="s">
        <v>230</v>
      </c>
      <c r="B3" s="88"/>
      <c r="C3" s="88"/>
      <c r="D3" s="88"/>
      <c r="E3" s="88"/>
      <c r="F3" s="88"/>
    </row>
    <row r="4" spans="1:9" s="33" customFormat="1">
      <c r="A4" s="89" t="s">
        <v>3</v>
      </c>
      <c r="B4" s="89"/>
      <c r="C4" s="42" t="s">
        <v>229</v>
      </c>
      <c r="D4" s="42" t="s">
        <v>49</v>
      </c>
      <c r="E4" s="42" t="s">
        <v>50</v>
      </c>
      <c r="F4" s="42" t="s">
        <v>51</v>
      </c>
      <c r="G4" s="42" t="s">
        <v>69</v>
      </c>
    </row>
    <row r="5" spans="1:9" s="35" customFormat="1" ht="225">
      <c r="A5" s="90" t="s">
        <v>232</v>
      </c>
      <c r="B5" s="91"/>
      <c r="C5" s="1" t="s">
        <v>248</v>
      </c>
      <c r="D5" s="41" t="s">
        <v>265</v>
      </c>
      <c r="E5" s="41" t="s">
        <v>231</v>
      </c>
      <c r="F5" s="41" t="s">
        <v>240</v>
      </c>
      <c r="G5" s="30" t="s">
        <v>277</v>
      </c>
      <c r="H5" s="34">
        <f>VLOOKUP(C5,'Reference Sheet'!$A$1:$B$3,2)</f>
        <v>2</v>
      </c>
      <c r="I5" s="34"/>
    </row>
    <row r="6" spans="1:9" s="35" customFormat="1" ht="225">
      <c r="A6" s="83" t="s">
        <v>260</v>
      </c>
      <c r="B6" s="84"/>
      <c r="C6" s="1" t="s">
        <v>248</v>
      </c>
      <c r="D6" s="41" t="s">
        <v>237</v>
      </c>
      <c r="E6" s="41" t="s">
        <v>238</v>
      </c>
      <c r="F6" s="41" t="s">
        <v>239</v>
      </c>
      <c r="G6" s="30" t="s">
        <v>278</v>
      </c>
      <c r="H6" s="34">
        <f>VLOOKUP(C6,'Reference Sheet'!$A$1:$B$3,2)</f>
        <v>2</v>
      </c>
      <c r="I6" s="34"/>
    </row>
    <row r="7" spans="1:9" s="35" customFormat="1" ht="135">
      <c r="A7" s="78" t="s">
        <v>233</v>
      </c>
      <c r="B7" s="79"/>
      <c r="C7" s="1" t="s">
        <v>248</v>
      </c>
      <c r="D7" s="41" t="s">
        <v>235</v>
      </c>
      <c r="E7" s="41" t="s">
        <v>234</v>
      </c>
      <c r="F7" s="41" t="s">
        <v>236</v>
      </c>
      <c r="G7" s="30" t="s">
        <v>279</v>
      </c>
      <c r="H7" s="34">
        <f>VLOOKUP(C7,'Reference Sheet'!$A$1:$B$3,2)</f>
        <v>2</v>
      </c>
      <c r="I7" s="34"/>
    </row>
    <row r="8" spans="1:9" s="36" customFormat="1" ht="20.25" customHeight="1">
      <c r="A8" s="37"/>
      <c r="B8" s="80" t="s">
        <v>173</v>
      </c>
      <c r="C8" s="80"/>
      <c r="D8" s="80"/>
      <c r="E8" s="80"/>
    </row>
    <row r="9" spans="1:9">
      <c r="A9" s="43"/>
      <c r="B9" s="75" t="s">
        <v>228</v>
      </c>
      <c r="C9" s="76"/>
      <c r="D9" s="76"/>
      <c r="E9" s="76"/>
      <c r="H9" s="37" t="b">
        <f>IF(OR(H5=0, H6=0, H7=0), FALSE, TRUE)</f>
        <v>1</v>
      </c>
    </row>
    <row r="10" spans="1:9" ht="57" customHeight="1">
      <c r="A10" s="43"/>
      <c r="B10" s="81" t="s">
        <v>67</v>
      </c>
      <c r="C10" s="82"/>
      <c r="D10" s="82">
        <f>IFERROR(H10,"")</f>
        <v>6</v>
      </c>
      <c r="E10" s="82"/>
      <c r="H10" s="37">
        <f>SUM(H5:H7)</f>
        <v>6</v>
      </c>
    </row>
    <row r="11" spans="1:9" s="35" customFormat="1" ht="85.5" customHeight="1">
      <c r="A11" s="43"/>
      <c r="B11" s="72" t="s">
        <v>68</v>
      </c>
      <c r="C11" s="73"/>
      <c r="D11" s="74" t="str">
        <f>IFERROR(VLOOKUP(H11,'Reference Sheet'!$A$18:$B$20,2,FALSE),"")</f>
        <v>2: Meets expectations</v>
      </c>
      <c r="E11" s="74"/>
      <c r="H11" s="35">
        <f>SUM(J17:J28)</f>
        <v>2</v>
      </c>
    </row>
    <row r="12" spans="1:9">
      <c r="B12" s="75" t="s">
        <v>227</v>
      </c>
      <c r="C12" s="76"/>
      <c r="D12" s="76"/>
      <c r="E12" s="76"/>
    </row>
    <row r="13" spans="1:9">
      <c r="B13" s="93" t="s">
        <v>276</v>
      </c>
      <c r="C13" s="93"/>
      <c r="D13" s="93"/>
      <c r="E13" s="93"/>
    </row>
    <row r="14" spans="1:9">
      <c r="B14" s="93"/>
      <c r="C14" s="93"/>
      <c r="D14" s="93"/>
      <c r="E14" s="93"/>
    </row>
    <row r="15" spans="1:9">
      <c r="A15" s="34"/>
      <c r="B15" s="93"/>
      <c r="C15" s="93"/>
      <c r="D15" s="93"/>
      <c r="E15" s="93"/>
    </row>
    <row r="16" spans="1:9" ht="53.25" customHeight="1">
      <c r="B16" s="93"/>
      <c r="C16" s="93"/>
      <c r="D16" s="93"/>
      <c r="E16" s="93"/>
    </row>
    <row r="17" spans="1:10" s="35" customFormat="1">
      <c r="A17" s="37"/>
      <c r="B17" s="37"/>
      <c r="C17" s="37"/>
      <c r="D17" s="44"/>
      <c r="E17" s="37"/>
      <c r="H17" s="39">
        <v>6</v>
      </c>
      <c r="I17" s="39">
        <v>2</v>
      </c>
      <c r="J17" s="35">
        <f t="shared" ref="J17:J22" si="0">IF(AND(H$9=TRUE,$H$10=H17),I17,0)</f>
        <v>2</v>
      </c>
    </row>
    <row r="18" spans="1:10">
      <c r="H18" s="38">
        <v>5</v>
      </c>
      <c r="I18" s="38">
        <v>2</v>
      </c>
      <c r="J18" s="37">
        <f t="shared" si="0"/>
        <v>0</v>
      </c>
    </row>
    <row r="19" spans="1:10">
      <c r="H19" s="38">
        <v>4</v>
      </c>
      <c r="I19" s="38">
        <v>1</v>
      </c>
      <c r="J19" s="37">
        <f t="shared" si="0"/>
        <v>0</v>
      </c>
    </row>
    <row r="20" spans="1:10">
      <c r="H20" s="38">
        <v>3</v>
      </c>
      <c r="I20" s="38">
        <v>1</v>
      </c>
      <c r="J20" s="37">
        <f t="shared" si="0"/>
        <v>0</v>
      </c>
    </row>
    <row r="21" spans="1:10">
      <c r="H21" s="38">
        <v>2</v>
      </c>
      <c r="I21" s="38">
        <v>0</v>
      </c>
      <c r="J21" s="37">
        <f t="shared" si="0"/>
        <v>0</v>
      </c>
    </row>
    <row r="22" spans="1:10">
      <c r="H22" s="38">
        <v>1</v>
      </c>
      <c r="I22" s="38">
        <v>0</v>
      </c>
      <c r="J22" s="37">
        <f t="shared" si="0"/>
        <v>0</v>
      </c>
    </row>
    <row r="24" spans="1:10">
      <c r="H24" s="46">
        <v>5</v>
      </c>
      <c r="I24" s="46">
        <v>0</v>
      </c>
      <c r="J24" s="37">
        <f>IF(AND(H$9=FALSE,$H$10=H24),I24,0)</f>
        <v>0</v>
      </c>
    </row>
    <row r="25" spans="1:10">
      <c r="H25" s="46">
        <v>4</v>
      </c>
      <c r="I25" s="46">
        <v>0</v>
      </c>
      <c r="J25" s="37">
        <f>IF(AND(H$9=FALSE,$H$10=H25),I25,0)</f>
        <v>0</v>
      </c>
    </row>
    <row r="26" spans="1:10">
      <c r="H26" s="46">
        <v>3</v>
      </c>
      <c r="I26" s="46">
        <v>0</v>
      </c>
      <c r="J26" s="37">
        <f>IF(AND(H$9=FALSE,$H$10=H26),I26,0)</f>
        <v>0</v>
      </c>
    </row>
    <row r="27" spans="1:10">
      <c r="H27" s="46">
        <v>2</v>
      </c>
      <c r="I27" s="46">
        <v>0</v>
      </c>
      <c r="J27" s="37">
        <f>IF(AND(H$9=FALSE,$H$10=H27),I27,0)</f>
        <v>0</v>
      </c>
    </row>
    <row r="28" spans="1:10">
      <c r="H28" s="46">
        <v>1</v>
      </c>
      <c r="I28" s="46">
        <v>0</v>
      </c>
      <c r="J28" s="37">
        <f>IF(AND(H$9=FALSE,$H$10=H28),I28,0)</f>
        <v>0</v>
      </c>
    </row>
  </sheetData>
  <mergeCells count="15">
    <mergeCell ref="A6:B6"/>
    <mergeCell ref="A1:F1"/>
    <mergeCell ref="A2:F2"/>
    <mergeCell ref="A3:F3"/>
    <mergeCell ref="A4:B4"/>
    <mergeCell ref="A5:B5"/>
    <mergeCell ref="B11:C11"/>
    <mergeCell ref="D11:E11"/>
    <mergeCell ref="B12:E12"/>
    <mergeCell ref="B13:E16"/>
    <mergeCell ref="A7:B7"/>
    <mergeCell ref="B8:E8"/>
    <mergeCell ref="B9:E9"/>
    <mergeCell ref="B10:C10"/>
    <mergeCell ref="D10:E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topLeftCell="B8"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100" style="37" customWidth="1"/>
    <col min="8" max="10" width="0" style="37" hidden="1" customWidth="1"/>
    <col min="11" max="16384" width="9.140625" style="37"/>
  </cols>
  <sheetData>
    <row r="1" spans="1:9" s="32" customFormat="1">
      <c r="A1" s="85" t="s">
        <v>14</v>
      </c>
      <c r="B1" s="85"/>
      <c r="C1" s="85"/>
      <c r="D1" s="85"/>
      <c r="E1" s="85"/>
      <c r="F1" s="85"/>
    </row>
    <row r="2" spans="1:9" s="32" customFormat="1" ht="36.75" customHeight="1">
      <c r="A2" s="86" t="s">
        <v>30</v>
      </c>
      <c r="B2" s="86"/>
      <c r="C2" s="86"/>
      <c r="D2" s="86"/>
      <c r="E2" s="86"/>
      <c r="F2" s="86"/>
    </row>
    <row r="3" spans="1:9" s="32" customFormat="1" ht="46.5" customHeight="1">
      <c r="A3" s="87" t="s">
        <v>219</v>
      </c>
      <c r="B3" s="88"/>
      <c r="C3" s="88"/>
      <c r="D3" s="88"/>
      <c r="E3" s="88"/>
      <c r="F3" s="88"/>
    </row>
    <row r="4" spans="1:9" s="33" customFormat="1">
      <c r="A4" s="89" t="s">
        <v>3</v>
      </c>
      <c r="B4" s="89"/>
      <c r="C4" s="42" t="s">
        <v>229</v>
      </c>
      <c r="D4" s="42" t="s">
        <v>49</v>
      </c>
      <c r="E4" s="42" t="s">
        <v>50</v>
      </c>
      <c r="F4" s="42" t="s">
        <v>51</v>
      </c>
      <c r="G4" s="42" t="s">
        <v>69</v>
      </c>
    </row>
    <row r="5" spans="1:9" s="35" customFormat="1" ht="150">
      <c r="A5" s="90" t="s">
        <v>261</v>
      </c>
      <c r="B5" s="91"/>
      <c r="C5" s="1" t="s">
        <v>248</v>
      </c>
      <c r="D5" s="41" t="s">
        <v>223</v>
      </c>
      <c r="E5" s="41" t="s">
        <v>224</v>
      </c>
      <c r="F5" s="41" t="s">
        <v>225</v>
      </c>
      <c r="G5" s="30" t="s">
        <v>280</v>
      </c>
      <c r="H5" s="34">
        <f>VLOOKUP(C5,'Reference Sheet'!$A$1:$B$3,2)</f>
        <v>2</v>
      </c>
      <c r="I5" s="34"/>
    </row>
    <row r="6" spans="1:9" s="35" customFormat="1" ht="150">
      <c r="A6" s="83" t="s">
        <v>262</v>
      </c>
      <c r="B6" s="84"/>
      <c r="C6" s="1" t="s">
        <v>248</v>
      </c>
      <c r="D6" s="41" t="s">
        <v>220</v>
      </c>
      <c r="E6" s="41" t="s">
        <v>221</v>
      </c>
      <c r="F6" s="41" t="s">
        <v>222</v>
      </c>
      <c r="G6" s="30" t="s">
        <v>281</v>
      </c>
      <c r="H6" s="34">
        <f>VLOOKUP(C6,'Reference Sheet'!$A$1:$B$3,2)</f>
        <v>2</v>
      </c>
      <c r="I6" s="34"/>
    </row>
    <row r="7" spans="1:9" s="35" customFormat="1" ht="135">
      <c r="A7" s="78" t="s">
        <v>263</v>
      </c>
      <c r="B7" s="79"/>
      <c r="C7" s="1" t="s">
        <v>248</v>
      </c>
      <c r="D7" s="41" t="s">
        <v>218</v>
      </c>
      <c r="E7" s="41" t="s">
        <v>217</v>
      </c>
      <c r="F7" s="41" t="s">
        <v>216</v>
      </c>
      <c r="G7" s="30"/>
      <c r="H7" s="34">
        <f>VLOOKUP(C7,'Reference Sheet'!$A$1:$B$3,2)</f>
        <v>2</v>
      </c>
      <c r="I7" s="34"/>
    </row>
    <row r="8" spans="1:9" s="36" customFormat="1" ht="225">
      <c r="A8" s="90" t="s">
        <v>212</v>
      </c>
      <c r="B8" s="91"/>
      <c r="C8" s="1" t="s">
        <v>248</v>
      </c>
      <c r="D8" s="41" t="s">
        <v>214</v>
      </c>
      <c r="E8" s="41" t="s">
        <v>213</v>
      </c>
      <c r="F8" s="41" t="s">
        <v>215</v>
      </c>
      <c r="G8" s="31"/>
      <c r="H8" s="36">
        <f>VLOOKUP(C8,'Reference Sheet'!$A$1:$B$3,2)</f>
        <v>2</v>
      </c>
    </row>
    <row r="9" spans="1:9" s="36" customFormat="1" ht="20.25" customHeight="1">
      <c r="A9" s="37"/>
      <c r="B9" s="80" t="s">
        <v>104</v>
      </c>
      <c r="C9" s="80"/>
      <c r="D9" s="80"/>
      <c r="E9" s="80"/>
    </row>
    <row r="10" spans="1:9">
      <c r="A10" s="43"/>
      <c r="B10" s="75" t="s">
        <v>32</v>
      </c>
      <c r="C10" s="76"/>
      <c r="D10" s="76"/>
      <c r="E10" s="76"/>
      <c r="H10" s="37" t="b">
        <f>IF(OR(H5=0, H6=0, H7=0, H8=0), FALSE, TRUE)</f>
        <v>1</v>
      </c>
    </row>
    <row r="11" spans="1:9" ht="57" customHeight="1">
      <c r="A11" s="43"/>
      <c r="B11" s="81" t="s">
        <v>67</v>
      </c>
      <c r="C11" s="82"/>
      <c r="D11" s="82">
        <f>IFERROR(H11,"")</f>
        <v>8</v>
      </c>
      <c r="E11" s="82"/>
      <c r="H11" s="37">
        <f>SUM(H5:H8)</f>
        <v>8</v>
      </c>
    </row>
    <row r="12" spans="1:9" s="35" customFormat="1" ht="85.5" customHeight="1">
      <c r="A12" s="43"/>
      <c r="B12" s="72" t="s">
        <v>68</v>
      </c>
      <c r="C12" s="73"/>
      <c r="D12" s="74" t="str">
        <f>IFERROR(VLOOKUP(H12,'Reference Sheet'!$A$18:$B$20,2,FALSE),"")</f>
        <v>2: Meets expectations</v>
      </c>
      <c r="E12" s="74"/>
      <c r="H12" s="35">
        <f>SUM(J17:J31)</f>
        <v>2</v>
      </c>
    </row>
    <row r="13" spans="1:9">
      <c r="B13" s="75" t="s">
        <v>31</v>
      </c>
      <c r="C13" s="76"/>
      <c r="D13" s="76"/>
      <c r="E13" s="76"/>
    </row>
    <row r="14" spans="1:9">
      <c r="B14" s="93" t="s">
        <v>282</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2</v>
      </c>
    </row>
    <row r="18" spans="1:10" s="35" customFormat="1">
      <c r="A18" s="37"/>
      <c r="B18" s="37"/>
      <c r="C18" s="37"/>
      <c r="D18" s="44"/>
      <c r="E18" s="37"/>
      <c r="H18" s="39">
        <v>7</v>
      </c>
      <c r="I18" s="39">
        <v>2</v>
      </c>
      <c r="J18" s="35">
        <f t="shared" si="0"/>
        <v>0</v>
      </c>
    </row>
    <row r="19" spans="1:10">
      <c r="H19" s="38">
        <v>6</v>
      </c>
      <c r="I19" s="38">
        <v>1</v>
      </c>
      <c r="J19" s="37">
        <f t="shared" si="0"/>
        <v>0</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6" spans="1:10">
      <c r="H26" s="46">
        <v>6</v>
      </c>
      <c r="I26" s="46">
        <v>0</v>
      </c>
      <c r="J26" s="37">
        <f t="shared" ref="J26:J31" si="1">IF(AND(H$10=FALSE,$H$11=H26),I26,0)</f>
        <v>0</v>
      </c>
    </row>
    <row r="27" spans="1:10">
      <c r="H27" s="46">
        <v>5</v>
      </c>
      <c r="I27" s="46">
        <v>0</v>
      </c>
      <c r="J27" s="37">
        <f t="shared" si="1"/>
        <v>0</v>
      </c>
    </row>
    <row r="28" spans="1:10">
      <c r="H28" s="46">
        <v>4</v>
      </c>
      <c r="I28" s="46">
        <v>0</v>
      </c>
      <c r="J28" s="37">
        <f t="shared" si="1"/>
        <v>0</v>
      </c>
    </row>
    <row r="29" spans="1:10">
      <c r="H29" s="46">
        <v>3</v>
      </c>
      <c r="I29" s="46">
        <v>0</v>
      </c>
      <c r="J29" s="37">
        <f t="shared" si="1"/>
        <v>0</v>
      </c>
    </row>
    <row r="30" spans="1:10">
      <c r="H30" s="46">
        <v>2</v>
      </c>
      <c r="I30" s="46">
        <v>0</v>
      </c>
      <c r="J30" s="37">
        <f t="shared" si="1"/>
        <v>0</v>
      </c>
    </row>
    <row r="31" spans="1:10">
      <c r="H31" s="46">
        <v>1</v>
      </c>
      <c r="I31" s="46">
        <v>0</v>
      </c>
      <c r="J31" s="37">
        <f t="shared" si="1"/>
        <v>0</v>
      </c>
    </row>
  </sheetData>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topLeftCell="A7" zoomScale="80" zoomScaleNormal="80" workbookViewId="0">
      <selection activeCell="G8" sqref="G8"/>
    </sheetView>
  </sheetViews>
  <sheetFormatPr defaultColWidth="9.140625" defaultRowHeight="1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71.42578125" style="37" customWidth="1"/>
    <col min="8" max="10" width="0" style="37" hidden="1" customWidth="1"/>
    <col min="11" max="16384" width="9.140625" style="37"/>
  </cols>
  <sheetData>
    <row r="1" spans="1:9" s="32" customFormat="1">
      <c r="A1" s="85" t="s">
        <v>14</v>
      </c>
      <c r="B1" s="85"/>
      <c r="C1" s="85"/>
      <c r="D1" s="85"/>
      <c r="E1" s="85"/>
      <c r="F1" s="85"/>
    </row>
    <row r="2" spans="1:9" s="32" customFormat="1" ht="36.75" customHeight="1">
      <c r="A2" s="86" t="s">
        <v>33</v>
      </c>
      <c r="B2" s="86"/>
      <c r="C2" s="86"/>
      <c r="D2" s="86"/>
      <c r="E2" s="86"/>
      <c r="F2" s="86"/>
    </row>
    <row r="3" spans="1:9" s="32" customFormat="1" ht="46.5" customHeight="1">
      <c r="A3" s="87" t="s">
        <v>195</v>
      </c>
      <c r="B3" s="88"/>
      <c r="C3" s="88"/>
      <c r="D3" s="88"/>
      <c r="E3" s="88"/>
      <c r="F3" s="88"/>
    </row>
    <row r="4" spans="1:9" s="33" customFormat="1">
      <c r="A4" s="89" t="s">
        <v>3</v>
      </c>
      <c r="B4" s="89"/>
      <c r="C4" s="42" t="s">
        <v>229</v>
      </c>
      <c r="D4" s="42" t="s">
        <v>49</v>
      </c>
      <c r="E4" s="42" t="s">
        <v>50</v>
      </c>
      <c r="F4" s="42" t="s">
        <v>51</v>
      </c>
      <c r="G4" s="42" t="s">
        <v>69</v>
      </c>
    </row>
    <row r="5" spans="1:9" s="35" customFormat="1" ht="195">
      <c r="A5" s="90" t="s">
        <v>196</v>
      </c>
      <c r="B5" s="91"/>
      <c r="C5" s="1" t="s">
        <v>248</v>
      </c>
      <c r="D5" s="41" t="s">
        <v>200</v>
      </c>
      <c r="E5" s="41" t="s">
        <v>201</v>
      </c>
      <c r="F5" s="41" t="s">
        <v>202</v>
      </c>
      <c r="G5" s="30"/>
      <c r="H5" s="34">
        <f>VLOOKUP(C5,'Reference Sheet'!$A$1:$B$3,2)</f>
        <v>2</v>
      </c>
      <c r="I5" s="34"/>
    </row>
    <row r="6" spans="1:9" s="35" customFormat="1" ht="210">
      <c r="A6" s="83" t="s">
        <v>197</v>
      </c>
      <c r="B6" s="84"/>
      <c r="C6" s="1" t="s">
        <v>248</v>
      </c>
      <c r="D6" s="41" t="s">
        <v>203</v>
      </c>
      <c r="E6" s="41" t="s">
        <v>204</v>
      </c>
      <c r="F6" s="41" t="s">
        <v>205</v>
      </c>
      <c r="G6" s="30"/>
      <c r="H6" s="34">
        <f>VLOOKUP(C6,'Reference Sheet'!$A$1:$B$3,2)</f>
        <v>2</v>
      </c>
      <c r="I6" s="34"/>
    </row>
    <row r="7" spans="1:9" s="35" customFormat="1" ht="180">
      <c r="A7" s="78" t="s">
        <v>198</v>
      </c>
      <c r="B7" s="79"/>
      <c r="C7" s="1" t="s">
        <v>248</v>
      </c>
      <c r="D7" s="41" t="s">
        <v>206</v>
      </c>
      <c r="E7" s="41" t="s">
        <v>207</v>
      </c>
      <c r="F7" s="41" t="s">
        <v>208</v>
      </c>
      <c r="G7" s="30"/>
      <c r="H7" s="34">
        <f>VLOOKUP(C7,'Reference Sheet'!$A$1:$B$3,2)</f>
        <v>2</v>
      </c>
      <c r="I7" s="34"/>
    </row>
    <row r="8" spans="1:9" s="36" customFormat="1" ht="225" customHeight="1">
      <c r="A8" s="90" t="s">
        <v>199</v>
      </c>
      <c r="B8" s="91"/>
      <c r="C8" s="1" t="s">
        <v>248</v>
      </c>
      <c r="D8" s="41" t="s">
        <v>209</v>
      </c>
      <c r="E8" s="41" t="s">
        <v>210</v>
      </c>
      <c r="F8" s="41" t="s">
        <v>211</v>
      </c>
      <c r="G8" s="30" t="s">
        <v>284</v>
      </c>
      <c r="H8" s="36">
        <f>VLOOKUP(C8,'Reference Sheet'!$A$1:$B$3,2)</f>
        <v>2</v>
      </c>
    </row>
    <row r="9" spans="1:9" s="36" customFormat="1" ht="20.25" customHeight="1">
      <c r="A9" s="37"/>
      <c r="B9" s="80" t="s">
        <v>104</v>
      </c>
      <c r="C9" s="80"/>
      <c r="D9" s="80"/>
      <c r="E9" s="80"/>
    </row>
    <row r="10" spans="1:9">
      <c r="A10" s="43"/>
      <c r="B10" s="75" t="s">
        <v>34</v>
      </c>
      <c r="C10" s="76"/>
      <c r="D10" s="76"/>
      <c r="E10" s="76"/>
      <c r="H10" s="37" t="b">
        <f>IF(OR(H5=0, H6=0, H7=0, H8=0), FALSE, TRUE)</f>
        <v>1</v>
      </c>
    </row>
    <row r="11" spans="1:9" ht="57" customHeight="1">
      <c r="A11" s="43"/>
      <c r="B11" s="81" t="s">
        <v>67</v>
      </c>
      <c r="C11" s="82"/>
      <c r="D11" s="82">
        <f>IFERROR(H11,"")</f>
        <v>8</v>
      </c>
      <c r="E11" s="82"/>
      <c r="H11" s="37">
        <f>SUM(H5:H8)</f>
        <v>8</v>
      </c>
    </row>
    <row r="12" spans="1:9" s="35" customFormat="1" ht="85.5" customHeight="1">
      <c r="A12" s="43"/>
      <c r="B12" s="72" t="s">
        <v>68</v>
      </c>
      <c r="C12" s="73"/>
      <c r="D12" s="74" t="str">
        <f>IFERROR(VLOOKUP(H12,'Reference Sheet'!$A$18:$B$20,2,FALSE),"")</f>
        <v>2: Meets expectations</v>
      </c>
      <c r="E12" s="74"/>
      <c r="H12" s="35">
        <f>SUM(J17:J31)</f>
        <v>2</v>
      </c>
    </row>
    <row r="13" spans="1:9">
      <c r="B13" s="75" t="s">
        <v>35</v>
      </c>
      <c r="C13" s="76"/>
      <c r="D13" s="76"/>
      <c r="E13" s="76"/>
    </row>
    <row r="14" spans="1:9">
      <c r="B14" s="93" t="s">
        <v>283</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2</v>
      </c>
    </row>
    <row r="18" spans="1:10" s="35" customFormat="1">
      <c r="A18" s="37"/>
      <c r="B18" s="37"/>
      <c r="C18" s="37"/>
      <c r="D18" s="44"/>
      <c r="E18" s="37"/>
      <c r="H18" s="39">
        <v>7</v>
      </c>
      <c r="I18" s="39">
        <v>2</v>
      </c>
      <c r="J18" s="35">
        <f t="shared" si="0"/>
        <v>0</v>
      </c>
    </row>
    <row r="19" spans="1:10">
      <c r="H19" s="38">
        <v>6</v>
      </c>
      <c r="I19" s="38">
        <v>1</v>
      </c>
      <c r="J19" s="37">
        <f t="shared" si="0"/>
        <v>0</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6" spans="1:10">
      <c r="H26" s="46">
        <v>6</v>
      </c>
      <c r="I26" s="46">
        <v>0</v>
      </c>
      <c r="J26" s="37">
        <f t="shared" ref="J26:J31" si="1">IF(AND(H$10=FALSE,$H$11=H26),I26,0)</f>
        <v>0</v>
      </c>
    </row>
    <row r="27" spans="1:10">
      <c r="H27" s="46">
        <v>5</v>
      </c>
      <c r="I27" s="46">
        <v>0</v>
      </c>
      <c r="J27" s="37">
        <f t="shared" si="1"/>
        <v>0</v>
      </c>
    </row>
    <row r="28" spans="1:10">
      <c r="H28" s="46">
        <v>4</v>
      </c>
      <c r="I28" s="46">
        <v>0</v>
      </c>
      <c r="J28" s="37">
        <f t="shared" si="1"/>
        <v>0</v>
      </c>
    </row>
    <row r="29" spans="1:10">
      <c r="H29" s="46">
        <v>3</v>
      </c>
      <c r="I29" s="46">
        <v>0</v>
      </c>
      <c r="J29" s="37">
        <f t="shared" si="1"/>
        <v>0</v>
      </c>
    </row>
    <row r="30" spans="1:10">
      <c r="H30" s="46">
        <v>2</v>
      </c>
      <c r="I30" s="46">
        <v>0</v>
      </c>
      <c r="J30" s="37">
        <f t="shared" si="1"/>
        <v>0</v>
      </c>
    </row>
    <row r="31" spans="1:10">
      <c r="H31" s="46">
        <v>1</v>
      </c>
      <c r="I31" s="46">
        <v>0</v>
      </c>
      <c r="J31" s="37">
        <f t="shared" si="1"/>
        <v>0</v>
      </c>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1"/>
  <sheetViews>
    <sheetView topLeftCell="A2"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8" style="37" customWidth="1"/>
    <col min="8" max="10" width="0" style="37" hidden="1" customWidth="1"/>
    <col min="11" max="16384" width="9.140625" style="37"/>
  </cols>
  <sheetData>
    <row r="1" spans="1:9" s="32" customFormat="1">
      <c r="A1" s="85" t="s">
        <v>162</v>
      </c>
      <c r="B1" s="85"/>
      <c r="C1" s="85"/>
      <c r="D1" s="85"/>
      <c r="E1" s="85"/>
      <c r="F1" s="85"/>
    </row>
    <row r="2" spans="1:9" s="32" customFormat="1" ht="36.75" customHeight="1">
      <c r="A2" s="86" t="s">
        <v>175</v>
      </c>
      <c r="B2" s="86"/>
      <c r="C2" s="86"/>
      <c r="D2" s="86"/>
      <c r="E2" s="86"/>
      <c r="F2" s="86"/>
    </row>
    <row r="3" spans="1:9" s="32" customFormat="1" ht="46.5" customHeight="1">
      <c r="A3" s="87" t="s">
        <v>176</v>
      </c>
      <c r="B3" s="88"/>
      <c r="C3" s="88"/>
      <c r="D3" s="88"/>
      <c r="E3" s="88"/>
      <c r="F3" s="88"/>
    </row>
    <row r="4" spans="1:9" s="33" customFormat="1">
      <c r="A4" s="89" t="s">
        <v>3</v>
      </c>
      <c r="B4" s="89"/>
      <c r="C4" s="42" t="s">
        <v>229</v>
      </c>
      <c r="D4" s="42" t="s">
        <v>49</v>
      </c>
      <c r="E4" s="42" t="s">
        <v>50</v>
      </c>
      <c r="F4" s="42" t="s">
        <v>51</v>
      </c>
      <c r="G4" s="42" t="s">
        <v>69</v>
      </c>
    </row>
    <row r="5" spans="1:9" s="35" customFormat="1" ht="150" customHeight="1">
      <c r="A5" s="90" t="s">
        <v>182</v>
      </c>
      <c r="B5" s="91"/>
      <c r="C5" s="1" t="s">
        <v>248</v>
      </c>
      <c r="D5" s="41" t="s">
        <v>179</v>
      </c>
      <c r="E5" s="41" t="s">
        <v>180</v>
      </c>
      <c r="F5" s="41" t="s">
        <v>181</v>
      </c>
      <c r="G5" s="30"/>
      <c r="H5" s="34">
        <f>VLOOKUP(C5,'Reference Sheet'!$A$1:$B$3,2)</f>
        <v>2</v>
      </c>
      <c r="I5" s="34"/>
    </row>
    <row r="6" spans="1:9" s="35" customFormat="1" ht="165">
      <c r="A6" s="83" t="s">
        <v>183</v>
      </c>
      <c r="B6" s="84"/>
      <c r="C6" s="1" t="s">
        <v>249</v>
      </c>
      <c r="D6" s="41" t="s">
        <v>184</v>
      </c>
      <c r="E6" s="41" t="s">
        <v>185</v>
      </c>
      <c r="F6" s="41" t="s">
        <v>186</v>
      </c>
      <c r="G6" s="30" t="s">
        <v>286</v>
      </c>
      <c r="H6" s="34">
        <f>VLOOKUP(C6,'Reference Sheet'!$A$1:$B$3,2)</f>
        <v>1</v>
      </c>
      <c r="I6" s="34"/>
    </row>
    <row r="7" spans="1:9" s="35" customFormat="1" ht="165">
      <c r="A7" s="78" t="s">
        <v>187</v>
      </c>
      <c r="B7" s="79"/>
      <c r="C7" s="1" t="s">
        <v>248</v>
      </c>
      <c r="D7" s="41" t="s">
        <v>188</v>
      </c>
      <c r="E7" s="41" t="s">
        <v>189</v>
      </c>
      <c r="F7" s="41" t="s">
        <v>190</v>
      </c>
      <c r="G7" s="30"/>
      <c r="H7" s="34">
        <f>VLOOKUP(C7,'Reference Sheet'!$A$1:$B$3,2)</f>
        <v>2</v>
      </c>
      <c r="I7" s="34"/>
    </row>
    <row r="8" spans="1:9" s="36" customFormat="1" ht="225" customHeight="1">
      <c r="A8" s="90" t="s">
        <v>191</v>
      </c>
      <c r="B8" s="91"/>
      <c r="C8" s="1" t="s">
        <v>248</v>
      </c>
      <c r="D8" s="41" t="s">
        <v>193</v>
      </c>
      <c r="E8" s="41" t="s">
        <v>192</v>
      </c>
      <c r="F8" s="41" t="s">
        <v>194</v>
      </c>
      <c r="G8" s="31"/>
      <c r="H8" s="36">
        <f>VLOOKUP(C8,'Reference Sheet'!$A$1:$B$3,2)</f>
        <v>2</v>
      </c>
    </row>
    <row r="9" spans="1:9" s="36" customFormat="1" ht="20.25" customHeight="1">
      <c r="A9" s="37"/>
      <c r="B9" s="80" t="s">
        <v>255</v>
      </c>
      <c r="C9" s="80"/>
      <c r="D9" s="80"/>
      <c r="E9" s="80"/>
    </row>
    <row r="10" spans="1:9">
      <c r="A10" s="43"/>
      <c r="B10" s="75" t="s">
        <v>178</v>
      </c>
      <c r="C10" s="76"/>
      <c r="D10" s="76"/>
      <c r="E10" s="76"/>
      <c r="H10" s="37" t="b">
        <v>1</v>
      </c>
    </row>
    <row r="11" spans="1:9" ht="57" customHeight="1">
      <c r="A11" s="43"/>
      <c r="B11" s="81" t="s">
        <v>67</v>
      </c>
      <c r="C11" s="82"/>
      <c r="D11" s="82">
        <f>IFERROR(H11,"")</f>
        <v>7</v>
      </c>
      <c r="E11" s="82"/>
      <c r="H11" s="37">
        <f>SUM(H5:H8)</f>
        <v>7</v>
      </c>
    </row>
    <row r="12" spans="1:9" s="35" customFormat="1" ht="85.5" customHeight="1">
      <c r="A12" s="43"/>
      <c r="B12" s="72" t="s">
        <v>68</v>
      </c>
      <c r="C12" s="73"/>
      <c r="D12" s="74" t="str">
        <f>IFERROR(VLOOKUP(H12,'Reference Sheet'!$A$18:$B$20,2,FALSE),"")</f>
        <v>2: Meets expectations</v>
      </c>
      <c r="E12" s="74"/>
      <c r="H12" s="35">
        <f>SUM(J17:J31)</f>
        <v>2</v>
      </c>
    </row>
    <row r="13" spans="1:9">
      <c r="B13" s="75" t="s">
        <v>177</v>
      </c>
      <c r="C13" s="76"/>
      <c r="D13" s="76"/>
      <c r="E13" s="76"/>
    </row>
    <row r="14" spans="1:9">
      <c r="B14" s="93" t="s">
        <v>285</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0</v>
      </c>
    </row>
    <row r="18" spans="1:10" s="35" customFormat="1">
      <c r="A18" s="37"/>
      <c r="B18" s="37"/>
      <c r="C18" s="37"/>
      <c r="D18" s="44"/>
      <c r="E18" s="37"/>
      <c r="H18" s="39">
        <v>7</v>
      </c>
      <c r="I18" s="39">
        <v>2</v>
      </c>
      <c r="J18" s="35">
        <f t="shared" si="0"/>
        <v>2</v>
      </c>
    </row>
    <row r="19" spans="1:10">
      <c r="H19" s="38">
        <v>6</v>
      </c>
      <c r="I19" s="38">
        <v>1</v>
      </c>
      <c r="J19" s="37">
        <f t="shared" si="0"/>
        <v>0</v>
      </c>
    </row>
    <row r="20" spans="1:10">
      <c r="H20" s="38">
        <v>5</v>
      </c>
      <c r="I20" s="38">
        <v>1</v>
      </c>
      <c r="J20" s="37">
        <f t="shared" si="0"/>
        <v>0</v>
      </c>
    </row>
    <row r="21" spans="1:10">
      <c r="H21" s="38">
        <v>4</v>
      </c>
      <c r="I21" s="38">
        <v>0</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topLeftCell="A7" zoomScale="80" zoomScaleNormal="80" workbookViewId="0">
      <selection activeCell="B13" sqref="B13:E16"/>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91.855468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c r="A1" s="85" t="s">
        <v>162</v>
      </c>
      <c r="B1" s="85"/>
      <c r="C1" s="85"/>
      <c r="D1" s="85"/>
      <c r="E1" s="85"/>
      <c r="F1" s="85"/>
    </row>
    <row r="2" spans="1:9" s="32" customFormat="1" ht="36.75" customHeight="1">
      <c r="A2" s="86" t="s">
        <v>163</v>
      </c>
      <c r="B2" s="86"/>
      <c r="C2" s="86"/>
      <c r="D2" s="86"/>
      <c r="E2" s="86"/>
      <c r="F2" s="86"/>
    </row>
    <row r="3" spans="1:9" s="32" customFormat="1" ht="46.5" customHeight="1">
      <c r="A3" s="87" t="s">
        <v>164</v>
      </c>
      <c r="B3" s="88"/>
      <c r="C3" s="88"/>
      <c r="D3" s="88"/>
      <c r="E3" s="88"/>
      <c r="F3" s="88"/>
    </row>
    <row r="4" spans="1:9" s="33" customFormat="1">
      <c r="A4" s="89" t="s">
        <v>3</v>
      </c>
      <c r="B4" s="89"/>
      <c r="C4" s="42" t="s">
        <v>229</v>
      </c>
      <c r="D4" s="42" t="s">
        <v>49</v>
      </c>
      <c r="E4" s="42" t="s">
        <v>50</v>
      </c>
      <c r="F4" s="42" t="s">
        <v>51</v>
      </c>
      <c r="G4" s="42" t="s">
        <v>69</v>
      </c>
    </row>
    <row r="5" spans="1:9" s="35" customFormat="1" ht="240">
      <c r="A5" s="90" t="s">
        <v>161</v>
      </c>
      <c r="B5" s="91"/>
      <c r="C5" s="1" t="s">
        <v>249</v>
      </c>
      <c r="D5" s="41" t="s">
        <v>264</v>
      </c>
      <c r="E5" s="41" t="s">
        <v>165</v>
      </c>
      <c r="F5" s="41" t="s">
        <v>166</v>
      </c>
      <c r="G5" s="30" t="s">
        <v>287</v>
      </c>
      <c r="H5" s="34">
        <f>VLOOKUP(C5,'Reference Sheet'!$A$1:$B$3,2)</f>
        <v>1</v>
      </c>
      <c r="I5" s="34"/>
    </row>
    <row r="6" spans="1:9" s="35" customFormat="1" ht="285">
      <c r="A6" s="83" t="s">
        <v>167</v>
      </c>
      <c r="B6" s="84"/>
      <c r="C6" s="1" t="s">
        <v>249</v>
      </c>
      <c r="D6" s="41" t="s">
        <v>168</v>
      </c>
      <c r="E6" s="41" t="s">
        <v>169</v>
      </c>
      <c r="F6" s="41" t="s">
        <v>170</v>
      </c>
      <c r="G6" s="30" t="s">
        <v>288</v>
      </c>
      <c r="H6" s="34">
        <f>VLOOKUP(C6,'Reference Sheet'!$A$1:$B$3,2)</f>
        <v>1</v>
      </c>
      <c r="I6" s="34"/>
    </row>
    <row r="7" spans="1:9" s="35" customFormat="1" ht="150">
      <c r="A7" s="90" t="s">
        <v>174</v>
      </c>
      <c r="B7" s="91"/>
      <c r="C7" s="1" t="s">
        <v>249</v>
      </c>
      <c r="D7" s="41" t="s">
        <v>171</v>
      </c>
      <c r="E7" s="41" t="s">
        <v>172</v>
      </c>
      <c r="F7" s="41" t="s">
        <v>266</v>
      </c>
      <c r="G7" s="30" t="s">
        <v>289</v>
      </c>
      <c r="H7" s="34">
        <f>VLOOKUP(C7,'Reference Sheet'!$A$1:$B$3,2)</f>
        <v>1</v>
      </c>
      <c r="I7" s="34"/>
    </row>
    <row r="8" spans="1:9" s="36" customFormat="1" ht="20.25" customHeight="1">
      <c r="A8" s="37"/>
      <c r="B8" s="80" t="s">
        <v>258</v>
      </c>
      <c r="C8" s="80"/>
      <c r="D8" s="80"/>
      <c r="E8" s="80"/>
    </row>
    <row r="9" spans="1:9">
      <c r="A9" s="43"/>
      <c r="B9" s="75" t="s">
        <v>257</v>
      </c>
      <c r="C9" s="76"/>
      <c r="D9" s="76"/>
      <c r="E9" s="76"/>
      <c r="H9" s="37" t="b">
        <v>1</v>
      </c>
    </row>
    <row r="10" spans="1:9" ht="57" customHeight="1">
      <c r="A10" s="43"/>
      <c r="B10" s="81" t="s">
        <v>67</v>
      </c>
      <c r="C10" s="82"/>
      <c r="D10" s="82">
        <f>IFERROR(H10,"")</f>
        <v>3</v>
      </c>
      <c r="E10" s="82"/>
      <c r="H10" s="37">
        <f>SUM(H5:H7)</f>
        <v>3</v>
      </c>
    </row>
    <row r="11" spans="1:9" s="35" customFormat="1" ht="85.5" customHeight="1">
      <c r="A11" s="43"/>
      <c r="B11" s="72" t="s">
        <v>68</v>
      </c>
      <c r="C11" s="73"/>
      <c r="D11" s="74" t="str">
        <f>IFERROR(VLOOKUP(H11,'Reference Sheet'!$A$18:$B$20,2,FALSE),"")</f>
        <v>1: Partially meets expectations</v>
      </c>
      <c r="E11" s="74"/>
      <c r="H11" s="35">
        <f>SUM(J17:J28)</f>
        <v>1</v>
      </c>
    </row>
    <row r="12" spans="1:9">
      <c r="B12" s="75" t="s">
        <v>256</v>
      </c>
      <c r="C12" s="76"/>
      <c r="D12" s="76"/>
      <c r="E12" s="76"/>
    </row>
    <row r="13" spans="1:9">
      <c r="B13" s="93" t="s">
        <v>290</v>
      </c>
      <c r="C13" s="93"/>
      <c r="D13" s="93"/>
      <c r="E13" s="93"/>
    </row>
    <row r="14" spans="1:9">
      <c r="B14" s="93"/>
      <c r="C14" s="93"/>
      <c r="D14" s="93"/>
      <c r="E14" s="93"/>
    </row>
    <row r="15" spans="1:9">
      <c r="A15" s="34"/>
      <c r="B15" s="93"/>
      <c r="C15" s="93"/>
      <c r="D15" s="93"/>
      <c r="E15" s="93"/>
    </row>
    <row r="16" spans="1:9" ht="53.25" customHeight="1">
      <c r="B16" s="93"/>
      <c r="C16" s="93"/>
      <c r="D16" s="93"/>
      <c r="E16" s="93"/>
    </row>
    <row r="17" spans="1:10" s="35" customFormat="1">
      <c r="A17" s="37"/>
      <c r="B17" s="37"/>
      <c r="C17" s="37"/>
      <c r="D17" s="44"/>
      <c r="E17" s="37"/>
      <c r="H17" s="39">
        <v>6</v>
      </c>
      <c r="I17" s="39">
        <v>2</v>
      </c>
      <c r="J17" s="35">
        <f t="shared" ref="J17:J22" si="0">IF(AND(H$9=TRUE,$H$10=H17),I17,0)</f>
        <v>0</v>
      </c>
    </row>
    <row r="18" spans="1:10">
      <c r="H18" s="38">
        <v>5</v>
      </c>
      <c r="I18" s="38">
        <v>2</v>
      </c>
      <c r="J18" s="37">
        <f t="shared" si="0"/>
        <v>0</v>
      </c>
    </row>
    <row r="19" spans="1:10">
      <c r="H19" s="38">
        <v>4</v>
      </c>
      <c r="I19" s="38">
        <v>1</v>
      </c>
      <c r="J19" s="37">
        <f t="shared" si="0"/>
        <v>0</v>
      </c>
    </row>
    <row r="20" spans="1:10">
      <c r="H20" s="38">
        <v>3</v>
      </c>
      <c r="I20" s="38">
        <v>1</v>
      </c>
      <c r="J20" s="37">
        <f t="shared" si="0"/>
        <v>1</v>
      </c>
    </row>
    <row r="21" spans="1:10">
      <c r="H21" s="38">
        <v>2</v>
      </c>
      <c r="I21" s="38">
        <v>0</v>
      </c>
      <c r="J21" s="37">
        <f t="shared" si="0"/>
        <v>0</v>
      </c>
    </row>
    <row r="22" spans="1:10">
      <c r="H22" s="38">
        <v>1</v>
      </c>
      <c r="I22" s="38">
        <v>0</v>
      </c>
      <c r="J22" s="37">
        <f t="shared" si="0"/>
        <v>0</v>
      </c>
    </row>
    <row r="24" spans="1:10">
      <c r="H24" s="40"/>
      <c r="I24" s="40"/>
      <c r="J24" s="40"/>
    </row>
    <row r="25" spans="1:10">
      <c r="H25" s="40"/>
      <c r="I25" s="40"/>
      <c r="J25" s="40"/>
    </row>
    <row r="26" spans="1:10">
      <c r="H26" s="40"/>
      <c r="I26" s="40"/>
      <c r="J26" s="40"/>
    </row>
    <row r="27" spans="1:10">
      <c r="H27" s="40"/>
      <c r="I27" s="40"/>
      <c r="J27" s="40"/>
    </row>
    <row r="28" spans="1:10">
      <c r="H28" s="40"/>
      <c r="I28" s="40"/>
      <c r="J28" s="40"/>
    </row>
  </sheetData>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topLeftCell="B7"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4.140625" style="37" customWidth="1"/>
    <col min="8" max="10" width="0" style="37" hidden="1" customWidth="1"/>
    <col min="11" max="16384" width="9.140625" style="37"/>
  </cols>
  <sheetData>
    <row r="1" spans="1:9" s="32" customFormat="1">
      <c r="A1" s="85" t="s">
        <v>109</v>
      </c>
      <c r="B1" s="85"/>
      <c r="C1" s="85"/>
      <c r="D1" s="85"/>
      <c r="E1" s="85"/>
      <c r="F1" s="85"/>
    </row>
    <row r="2" spans="1:9" s="32" customFormat="1" ht="36.75" customHeight="1">
      <c r="A2" s="86" t="s">
        <v>142</v>
      </c>
      <c r="B2" s="86"/>
      <c r="C2" s="86"/>
      <c r="D2" s="86"/>
      <c r="E2" s="86"/>
      <c r="F2" s="86"/>
    </row>
    <row r="3" spans="1:9" s="32" customFormat="1" ht="46.5" customHeight="1">
      <c r="A3" s="87" t="s">
        <v>145</v>
      </c>
      <c r="B3" s="88"/>
      <c r="C3" s="88"/>
      <c r="D3" s="88"/>
      <c r="E3" s="88"/>
      <c r="F3" s="88"/>
    </row>
    <row r="4" spans="1:9" s="33" customFormat="1">
      <c r="A4" s="89" t="s">
        <v>3</v>
      </c>
      <c r="B4" s="89"/>
      <c r="C4" s="42" t="s">
        <v>229</v>
      </c>
      <c r="D4" s="42" t="s">
        <v>49</v>
      </c>
      <c r="E4" s="42" t="s">
        <v>50</v>
      </c>
      <c r="F4" s="42" t="s">
        <v>51</v>
      </c>
      <c r="G4" s="42" t="s">
        <v>69</v>
      </c>
    </row>
    <row r="5" spans="1:9" s="35" customFormat="1" ht="180">
      <c r="A5" s="90" t="s">
        <v>151</v>
      </c>
      <c r="B5" s="91"/>
      <c r="C5" s="1" t="s">
        <v>248</v>
      </c>
      <c r="D5" s="41" t="s">
        <v>147</v>
      </c>
      <c r="E5" s="41" t="s">
        <v>146</v>
      </c>
      <c r="F5" s="41" t="s">
        <v>267</v>
      </c>
      <c r="G5" s="30"/>
      <c r="H5" s="34">
        <f>VLOOKUP(C5,'Reference Sheet'!$A$1:$B$3,2)</f>
        <v>2</v>
      </c>
      <c r="I5" s="34"/>
    </row>
    <row r="6" spans="1:9" s="35" customFormat="1" ht="165" customHeight="1">
      <c r="A6" s="83" t="s">
        <v>152</v>
      </c>
      <c r="B6" s="84"/>
      <c r="C6" s="1" t="s">
        <v>248</v>
      </c>
      <c r="D6" s="41" t="s">
        <v>148</v>
      </c>
      <c r="E6" s="41" t="s">
        <v>149</v>
      </c>
      <c r="F6" s="41" t="s">
        <v>150</v>
      </c>
      <c r="G6" s="30"/>
      <c r="H6" s="34">
        <f>VLOOKUP(C6,'Reference Sheet'!$A$1:$B$3,2)</f>
        <v>2</v>
      </c>
      <c r="I6" s="34"/>
    </row>
    <row r="7" spans="1:9" s="35" customFormat="1" ht="135" customHeight="1">
      <c r="A7" s="78" t="s">
        <v>153</v>
      </c>
      <c r="B7" s="79"/>
      <c r="C7" s="1" t="s">
        <v>249</v>
      </c>
      <c r="D7" s="41" t="s">
        <v>155</v>
      </c>
      <c r="E7" s="41" t="s">
        <v>156</v>
      </c>
      <c r="F7" s="41" t="s">
        <v>157</v>
      </c>
      <c r="G7" s="30" t="s">
        <v>291</v>
      </c>
      <c r="H7" s="34">
        <f>VLOOKUP(C7,'Reference Sheet'!$A$1:$B$3,2)</f>
        <v>1</v>
      </c>
      <c r="I7" s="34"/>
    </row>
    <row r="8" spans="1:9" s="36" customFormat="1" ht="225" customHeight="1">
      <c r="A8" s="90" t="s">
        <v>154</v>
      </c>
      <c r="B8" s="91"/>
      <c r="C8" s="1" t="s">
        <v>248</v>
      </c>
      <c r="D8" s="41" t="s">
        <v>160</v>
      </c>
      <c r="E8" s="41" t="s">
        <v>159</v>
      </c>
      <c r="F8" s="41" t="s">
        <v>158</v>
      </c>
      <c r="G8" s="31"/>
      <c r="H8" s="36">
        <f>VLOOKUP(C8,'Reference Sheet'!$A$1:$B$3,2)</f>
        <v>2</v>
      </c>
    </row>
    <row r="9" spans="1:9" s="36" customFormat="1" ht="20.25" customHeight="1">
      <c r="A9" s="37"/>
      <c r="B9" s="80" t="s">
        <v>104</v>
      </c>
      <c r="C9" s="80"/>
      <c r="D9" s="80"/>
      <c r="E9" s="80"/>
    </row>
    <row r="10" spans="1:9">
      <c r="A10" s="43"/>
      <c r="B10" s="75" t="s">
        <v>144</v>
      </c>
      <c r="C10" s="76"/>
      <c r="D10" s="76"/>
      <c r="E10" s="76"/>
      <c r="H10" s="37" t="b">
        <v>1</v>
      </c>
    </row>
    <row r="11" spans="1:9" ht="57" customHeight="1">
      <c r="A11" s="43"/>
      <c r="B11" s="81" t="s">
        <v>67</v>
      </c>
      <c r="C11" s="82"/>
      <c r="D11" s="82">
        <f>IFERROR(H11,"")</f>
        <v>7</v>
      </c>
      <c r="E11" s="82"/>
      <c r="H11" s="37">
        <f>SUM(H5:H8)</f>
        <v>7</v>
      </c>
    </row>
    <row r="12" spans="1:9" s="35" customFormat="1" ht="85.5" customHeight="1">
      <c r="A12" s="43"/>
      <c r="B12" s="72" t="s">
        <v>68</v>
      </c>
      <c r="C12" s="73"/>
      <c r="D12" s="74" t="str">
        <f>IFERROR(VLOOKUP(H12,'Reference Sheet'!$A$18:$B$20,2,FALSE),"")</f>
        <v>2: Meets expectations</v>
      </c>
      <c r="E12" s="74"/>
      <c r="H12" s="35">
        <f>SUM(J17:J31)</f>
        <v>2</v>
      </c>
    </row>
    <row r="13" spans="1:9">
      <c r="B13" s="75" t="s">
        <v>143</v>
      </c>
      <c r="C13" s="76"/>
      <c r="D13" s="76"/>
      <c r="E13" s="76"/>
    </row>
    <row r="14" spans="1:9">
      <c r="B14" s="93" t="s">
        <v>292</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0</v>
      </c>
    </row>
    <row r="18" spans="1:10" s="35" customFormat="1">
      <c r="A18" s="37"/>
      <c r="B18" s="37"/>
      <c r="C18" s="37"/>
      <c r="D18" s="44"/>
      <c r="E18" s="37"/>
      <c r="H18" s="39">
        <v>7</v>
      </c>
      <c r="I18" s="39">
        <v>2</v>
      </c>
      <c r="J18" s="35">
        <f t="shared" si="0"/>
        <v>2</v>
      </c>
    </row>
    <row r="19" spans="1:10">
      <c r="H19" s="38">
        <v>6</v>
      </c>
      <c r="I19" s="38">
        <v>1</v>
      </c>
      <c r="J19" s="37">
        <f t="shared" si="0"/>
        <v>0</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topLeftCell="B8"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1.28515625" style="37" customWidth="1"/>
    <col min="8" max="10" width="0" style="37" hidden="1" customWidth="1"/>
    <col min="11" max="16384" width="9.140625" style="37"/>
  </cols>
  <sheetData>
    <row r="1" spans="1:9" s="32" customFormat="1">
      <c r="A1" s="85" t="s">
        <v>109</v>
      </c>
      <c r="B1" s="85"/>
      <c r="C1" s="85"/>
      <c r="D1" s="85"/>
      <c r="E1" s="85"/>
      <c r="F1" s="85"/>
    </row>
    <row r="2" spans="1:9" s="32" customFormat="1" ht="36.75" customHeight="1">
      <c r="A2" s="86" t="s">
        <v>127</v>
      </c>
      <c r="B2" s="86"/>
      <c r="C2" s="86"/>
      <c r="D2" s="86"/>
      <c r="E2" s="86"/>
      <c r="F2" s="86"/>
    </row>
    <row r="3" spans="1:9" s="32" customFormat="1" ht="46.5" customHeight="1">
      <c r="A3" s="87" t="s">
        <v>128</v>
      </c>
      <c r="B3" s="88"/>
      <c r="C3" s="88"/>
      <c r="D3" s="88"/>
      <c r="E3" s="88"/>
      <c r="F3" s="88"/>
    </row>
    <row r="4" spans="1:9" s="33" customFormat="1">
      <c r="A4" s="89" t="s">
        <v>3</v>
      </c>
      <c r="B4" s="89"/>
      <c r="C4" s="42" t="s">
        <v>229</v>
      </c>
      <c r="D4" s="42" t="s">
        <v>49</v>
      </c>
      <c r="E4" s="42" t="s">
        <v>50</v>
      </c>
      <c r="F4" s="42" t="s">
        <v>51</v>
      </c>
      <c r="G4" s="42" t="s">
        <v>69</v>
      </c>
    </row>
    <row r="5" spans="1:9" s="35" customFormat="1" ht="195">
      <c r="A5" s="90" t="s">
        <v>129</v>
      </c>
      <c r="B5" s="91"/>
      <c r="C5" s="1" t="s">
        <v>248</v>
      </c>
      <c r="D5" s="41" t="s">
        <v>241</v>
      </c>
      <c r="E5" s="41" t="s">
        <v>242</v>
      </c>
      <c r="F5" s="41" t="s">
        <v>268</v>
      </c>
      <c r="G5" s="30" t="s">
        <v>270</v>
      </c>
      <c r="H5" s="34">
        <f>VLOOKUP(C5,'Reference Sheet'!$A$1:$B$3,2)</f>
        <v>2</v>
      </c>
      <c r="I5" s="34"/>
    </row>
    <row r="6" spans="1:9" s="35" customFormat="1" ht="165" customHeight="1">
      <c r="A6" s="83" t="s">
        <v>130</v>
      </c>
      <c r="B6" s="84"/>
      <c r="C6" s="1" t="s">
        <v>249</v>
      </c>
      <c r="D6" s="41" t="s">
        <v>131</v>
      </c>
      <c r="E6" s="41" t="s">
        <v>132</v>
      </c>
      <c r="F6" s="41" t="s">
        <v>133</v>
      </c>
      <c r="G6" s="30" t="s">
        <v>294</v>
      </c>
      <c r="H6" s="34">
        <f>VLOOKUP(C6,'Reference Sheet'!$A$1:$B$3,2)</f>
        <v>1</v>
      </c>
      <c r="I6" s="34"/>
    </row>
    <row r="7" spans="1:9" s="35" customFormat="1" ht="180">
      <c r="A7" s="78" t="s">
        <v>134</v>
      </c>
      <c r="B7" s="79"/>
      <c r="C7" s="1" t="s">
        <v>248</v>
      </c>
      <c r="D7" s="41" t="s">
        <v>136</v>
      </c>
      <c r="E7" s="41" t="s">
        <v>135</v>
      </c>
      <c r="F7" s="41" t="s">
        <v>137</v>
      </c>
      <c r="G7" s="30"/>
      <c r="H7" s="34">
        <f>VLOOKUP(C7,'Reference Sheet'!$A$1:$B$3,2)</f>
        <v>2</v>
      </c>
      <c r="I7" s="34"/>
    </row>
    <row r="8" spans="1:9" s="36" customFormat="1" ht="225" customHeight="1">
      <c r="A8" s="90" t="s">
        <v>138</v>
      </c>
      <c r="B8" s="91"/>
      <c r="C8" s="1" t="s">
        <v>249</v>
      </c>
      <c r="D8" s="41" t="s">
        <v>139</v>
      </c>
      <c r="E8" s="41" t="s">
        <v>140</v>
      </c>
      <c r="F8" s="41" t="s">
        <v>141</v>
      </c>
      <c r="G8" s="30" t="s">
        <v>295</v>
      </c>
      <c r="H8" s="36">
        <f>VLOOKUP(C8,'Reference Sheet'!$A$1:$B$3,2)</f>
        <v>1</v>
      </c>
    </row>
    <row r="9" spans="1:9" s="36" customFormat="1" ht="20.25" customHeight="1">
      <c r="A9" s="37"/>
      <c r="B9" s="80" t="s">
        <v>104</v>
      </c>
      <c r="C9" s="80"/>
      <c r="D9" s="80"/>
      <c r="E9" s="80"/>
    </row>
    <row r="10" spans="1:9">
      <c r="A10" s="43"/>
      <c r="B10" s="75" t="s">
        <v>126</v>
      </c>
      <c r="C10" s="76"/>
      <c r="D10" s="76"/>
      <c r="E10" s="76"/>
      <c r="H10" s="37" t="b">
        <v>1</v>
      </c>
    </row>
    <row r="11" spans="1:9" ht="57" customHeight="1">
      <c r="A11" s="43"/>
      <c r="B11" s="81" t="s">
        <v>67</v>
      </c>
      <c r="C11" s="82"/>
      <c r="D11" s="82">
        <f>IFERROR(H11,"")</f>
        <v>6</v>
      </c>
      <c r="E11" s="82"/>
      <c r="H11" s="37">
        <f>SUM(H5:H8)</f>
        <v>6</v>
      </c>
    </row>
    <row r="12" spans="1:9" s="35" customFormat="1" ht="85.5" customHeight="1">
      <c r="A12" s="43"/>
      <c r="B12" s="72" t="s">
        <v>68</v>
      </c>
      <c r="C12" s="73"/>
      <c r="D12" s="74" t="str">
        <f>IFERROR(VLOOKUP(H12,'Reference Sheet'!$A$18:$B$20,2,FALSE),"")</f>
        <v>1: Partially meets expectations</v>
      </c>
      <c r="E12" s="74"/>
      <c r="H12" s="35">
        <f>SUM(J17:J31)</f>
        <v>1</v>
      </c>
    </row>
    <row r="13" spans="1:9">
      <c r="B13" s="75" t="s">
        <v>125</v>
      </c>
      <c r="C13" s="76"/>
      <c r="D13" s="76"/>
      <c r="E13" s="76"/>
    </row>
    <row r="14" spans="1:9">
      <c r="B14" s="93" t="s">
        <v>293</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0</v>
      </c>
    </row>
    <row r="18" spans="1:10" s="35" customFormat="1">
      <c r="A18" s="37"/>
      <c r="B18" s="37"/>
      <c r="C18" s="37"/>
      <c r="D18" s="44"/>
      <c r="E18" s="37"/>
      <c r="H18" s="39">
        <v>7</v>
      </c>
      <c r="I18" s="39">
        <v>2</v>
      </c>
      <c r="J18" s="35">
        <f t="shared" si="0"/>
        <v>0</v>
      </c>
    </row>
    <row r="19" spans="1:10">
      <c r="H19" s="38">
        <v>6</v>
      </c>
      <c r="I19" s="38">
        <v>1</v>
      </c>
      <c r="J19" s="37">
        <f t="shared" si="0"/>
        <v>1</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topLeftCell="B1" zoomScale="80" zoomScaleNormal="80" workbookViewId="0">
      <selection activeCell="B14" sqref="B14:E17"/>
    </sheetView>
  </sheetViews>
  <sheetFormatPr defaultColWidth="9.140625" defaultRowHeight="1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83.5703125" style="37" customWidth="1"/>
    <col min="8" max="9" width="0" style="37" hidden="1" customWidth="1"/>
    <col min="10" max="10" width="66.85546875" style="37" hidden="1" customWidth="1"/>
    <col min="11" max="16384" width="9.140625" style="37"/>
  </cols>
  <sheetData>
    <row r="1" spans="1:9" s="32" customFormat="1">
      <c r="A1" s="85" t="s">
        <v>109</v>
      </c>
      <c r="B1" s="85"/>
      <c r="C1" s="85"/>
      <c r="D1" s="85"/>
      <c r="E1" s="85"/>
      <c r="F1" s="85"/>
    </row>
    <row r="2" spans="1:9" s="32" customFormat="1" ht="36.75" customHeight="1">
      <c r="A2" s="86" t="s">
        <v>110</v>
      </c>
      <c r="B2" s="86"/>
      <c r="C2" s="86"/>
      <c r="D2" s="86"/>
      <c r="E2" s="86"/>
      <c r="F2" s="86"/>
    </row>
    <row r="3" spans="1:9" s="32" customFormat="1" ht="46.5" customHeight="1">
      <c r="A3" s="87" t="s">
        <v>43</v>
      </c>
      <c r="B3" s="88"/>
      <c r="C3" s="88"/>
      <c r="D3" s="88"/>
      <c r="E3" s="88"/>
      <c r="F3" s="88"/>
    </row>
    <row r="4" spans="1:9" s="33" customFormat="1">
      <c r="A4" s="89" t="s">
        <v>3</v>
      </c>
      <c r="B4" s="89"/>
      <c r="C4" s="42" t="s">
        <v>229</v>
      </c>
      <c r="D4" s="42" t="s">
        <v>49</v>
      </c>
      <c r="E4" s="42" t="s">
        <v>50</v>
      </c>
      <c r="F4" s="42" t="s">
        <v>51</v>
      </c>
      <c r="G4" s="42" t="s">
        <v>69</v>
      </c>
    </row>
    <row r="5" spans="1:9" s="35" customFormat="1" ht="150" customHeight="1">
      <c r="A5" s="90" t="s">
        <v>107</v>
      </c>
      <c r="B5" s="91"/>
      <c r="C5" s="1" t="s">
        <v>248</v>
      </c>
      <c r="D5" s="41" t="s">
        <v>108</v>
      </c>
      <c r="E5" s="41" t="s">
        <v>115</v>
      </c>
      <c r="F5" s="41" t="s">
        <v>116</v>
      </c>
      <c r="G5" s="30" t="s">
        <v>296</v>
      </c>
      <c r="H5" s="34">
        <f>VLOOKUP(C5,'Reference Sheet'!$A$1:$B$3,2)</f>
        <v>2</v>
      </c>
      <c r="I5" s="34"/>
    </row>
    <row r="6" spans="1:9" s="35" customFormat="1" ht="165" customHeight="1">
      <c r="A6" s="83" t="s">
        <v>111</v>
      </c>
      <c r="B6" s="84"/>
      <c r="C6" s="1" t="s">
        <v>248</v>
      </c>
      <c r="D6" s="45" t="s">
        <v>112</v>
      </c>
      <c r="E6" s="41" t="s">
        <v>113</v>
      </c>
      <c r="F6" s="41" t="s">
        <v>114</v>
      </c>
      <c r="G6" s="30" t="s">
        <v>297</v>
      </c>
      <c r="H6" s="34">
        <f>VLOOKUP(C6,'Reference Sheet'!$A$1:$B$3,2)</f>
        <v>2</v>
      </c>
      <c r="I6" s="34"/>
    </row>
    <row r="7" spans="1:9" s="35" customFormat="1" ht="135" customHeight="1">
      <c r="A7" s="78" t="s">
        <v>117</v>
      </c>
      <c r="B7" s="79"/>
      <c r="C7" s="1" t="s">
        <v>248</v>
      </c>
      <c r="D7" s="41" t="s">
        <v>119</v>
      </c>
      <c r="E7" s="41" t="s">
        <v>120</v>
      </c>
      <c r="F7" s="41" t="s">
        <v>121</v>
      </c>
      <c r="G7" s="30"/>
      <c r="H7" s="34">
        <f>VLOOKUP(C7,'Reference Sheet'!$A$1:$B$3,2)</f>
        <v>2</v>
      </c>
      <c r="I7" s="34"/>
    </row>
    <row r="8" spans="1:9" s="36" customFormat="1" ht="225" customHeight="1">
      <c r="A8" s="90" t="s">
        <v>118</v>
      </c>
      <c r="B8" s="91"/>
      <c r="C8" s="1" t="s">
        <v>248</v>
      </c>
      <c r="D8" s="41" t="s">
        <v>122</v>
      </c>
      <c r="E8" s="41" t="s">
        <v>123</v>
      </c>
      <c r="F8" s="41" t="s">
        <v>124</v>
      </c>
      <c r="G8" s="31"/>
      <c r="H8" s="36">
        <f>VLOOKUP(C8,'Reference Sheet'!$A$1:$B$3,2)</f>
        <v>2</v>
      </c>
    </row>
    <row r="9" spans="1:9" s="36" customFormat="1" ht="20.25" customHeight="1">
      <c r="A9" s="37"/>
      <c r="B9" s="80" t="s">
        <v>104</v>
      </c>
      <c r="C9" s="80"/>
      <c r="D9" s="80"/>
      <c r="E9" s="80"/>
    </row>
    <row r="10" spans="1:9">
      <c r="A10" s="43"/>
      <c r="B10" s="75" t="s">
        <v>41</v>
      </c>
      <c r="C10" s="76"/>
      <c r="D10" s="76"/>
      <c r="E10" s="76"/>
      <c r="H10" s="37" t="b">
        <v>1</v>
      </c>
    </row>
    <row r="11" spans="1:9" ht="57" customHeight="1">
      <c r="A11" s="43"/>
      <c r="B11" s="81" t="s">
        <v>67</v>
      </c>
      <c r="C11" s="82"/>
      <c r="D11" s="82">
        <f>IFERROR(H11,"")</f>
        <v>8</v>
      </c>
      <c r="E11" s="82"/>
      <c r="H11" s="37">
        <f>SUM(H5:H8)</f>
        <v>8</v>
      </c>
    </row>
    <row r="12" spans="1:9" s="35" customFormat="1" ht="85.5" customHeight="1">
      <c r="A12" s="43"/>
      <c r="B12" s="72" t="s">
        <v>68</v>
      </c>
      <c r="C12" s="73"/>
      <c r="D12" s="74" t="str">
        <f>IFERROR(VLOOKUP(H12,'Reference Sheet'!$A$18:$B$20,2,FALSE),"")</f>
        <v>2: Meets expectations</v>
      </c>
      <c r="E12" s="74"/>
      <c r="H12" s="35">
        <f>SUM(J17:J31)</f>
        <v>2</v>
      </c>
    </row>
    <row r="13" spans="1:9">
      <c r="B13" s="75" t="s">
        <v>42</v>
      </c>
      <c r="C13" s="76"/>
      <c r="D13" s="76"/>
      <c r="E13" s="76"/>
    </row>
    <row r="14" spans="1:9">
      <c r="B14" s="93" t="s">
        <v>298</v>
      </c>
      <c r="C14" s="93"/>
      <c r="D14" s="93"/>
      <c r="E14" s="93"/>
    </row>
    <row r="15" spans="1:9">
      <c r="B15" s="93"/>
      <c r="C15" s="93"/>
      <c r="D15" s="93"/>
      <c r="E15" s="93"/>
    </row>
    <row r="16" spans="1:9">
      <c r="A16" s="34"/>
      <c r="B16" s="93"/>
      <c r="C16" s="93"/>
      <c r="D16" s="93"/>
      <c r="E16" s="93"/>
    </row>
    <row r="17" spans="1:10">
      <c r="B17" s="93"/>
      <c r="C17" s="93"/>
      <c r="D17" s="93"/>
      <c r="E17" s="93"/>
      <c r="H17" s="38">
        <v>8</v>
      </c>
      <c r="I17" s="38">
        <v>2</v>
      </c>
      <c r="J17" s="37">
        <f t="shared" ref="J17:J24" si="0">IF(AND(H$10=TRUE,$H$11=H17),I17,0)</f>
        <v>2</v>
      </c>
    </row>
    <row r="18" spans="1:10" s="35" customFormat="1">
      <c r="A18" s="37"/>
      <c r="B18" s="37"/>
      <c r="C18" s="37"/>
      <c r="D18" s="44"/>
      <c r="E18" s="37"/>
      <c r="H18" s="39">
        <v>7</v>
      </c>
      <c r="I18" s="39">
        <v>2</v>
      </c>
      <c r="J18" s="35">
        <f t="shared" si="0"/>
        <v>0</v>
      </c>
    </row>
    <row r="19" spans="1:10">
      <c r="H19" s="38">
        <v>6</v>
      </c>
      <c r="I19" s="38">
        <v>1</v>
      </c>
      <c r="J19" s="37">
        <f t="shared" si="0"/>
        <v>0</v>
      </c>
    </row>
    <row r="20" spans="1:10">
      <c r="H20" s="38">
        <v>5</v>
      </c>
      <c r="I20" s="38">
        <v>1</v>
      </c>
      <c r="J20" s="37">
        <f t="shared" si="0"/>
        <v>0</v>
      </c>
    </row>
    <row r="21" spans="1:10">
      <c r="H21" s="38">
        <v>4</v>
      </c>
      <c r="I21" s="38">
        <v>1</v>
      </c>
      <c r="J21" s="37">
        <f t="shared" si="0"/>
        <v>0</v>
      </c>
    </row>
    <row r="22" spans="1:10">
      <c r="H22" s="38">
        <v>3</v>
      </c>
      <c r="I22" s="38">
        <v>0</v>
      </c>
      <c r="J22" s="37">
        <f t="shared" si="0"/>
        <v>0</v>
      </c>
    </row>
    <row r="23" spans="1:10">
      <c r="H23" s="38">
        <v>2</v>
      </c>
      <c r="I23" s="38">
        <v>0</v>
      </c>
      <c r="J23" s="37">
        <f t="shared" si="0"/>
        <v>0</v>
      </c>
    </row>
    <row r="24" spans="1:10">
      <c r="H24" s="38">
        <v>1</v>
      </c>
      <c r="I24" s="38">
        <v>0</v>
      </c>
      <c r="J24" s="37">
        <f t="shared" si="0"/>
        <v>0</v>
      </c>
    </row>
    <row r="25" spans="1:10">
      <c r="H25" s="40"/>
      <c r="I25" s="40"/>
      <c r="J25" s="40"/>
    </row>
    <row r="26" spans="1:10">
      <c r="H26" s="40"/>
      <c r="I26" s="40"/>
      <c r="J26" s="40"/>
    </row>
    <row r="27" spans="1:10">
      <c r="H27" s="40"/>
      <c r="I27" s="40"/>
      <c r="J27" s="40"/>
    </row>
    <row r="28" spans="1:10">
      <c r="H28" s="40"/>
      <c r="I28" s="40"/>
      <c r="J28" s="40"/>
    </row>
    <row r="29" spans="1:10">
      <c r="H29" s="40"/>
      <c r="I29" s="40"/>
      <c r="J29" s="40"/>
    </row>
    <row r="30" spans="1:10">
      <c r="H30" s="40"/>
      <c r="I30" s="40"/>
      <c r="J30" s="40"/>
    </row>
    <row r="31" spans="1:10">
      <c r="H31" s="40"/>
      <c r="I31" s="40"/>
      <c r="J31" s="40"/>
    </row>
  </sheetData>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2022-06-24T16:28:09+00:00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D8730-41CC-4677-83C9-9FFEB387F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ca4d9-050d-4afb-bade-626262a121b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FBC705-5AF8-4690-B35B-27959791C4EF}">
  <ds:schemaRefs>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54031767-dd6d-417c-ab73-583408f47564"/>
    <ds:schemaRef ds:uri="http://schemas.microsoft.com/office/2006/metadata/properties"/>
    <ds:schemaRef ds:uri="f8cca4d9-050d-4afb-bade-626262a121bd"/>
    <ds:schemaRef ds:uri="http://schemas.microsoft.com/sharepoint/v3"/>
    <ds:schemaRef ds:uri="http://purl.org/dc/dcmitype/"/>
  </ds:schemaRefs>
</ds:datastoreItem>
</file>

<file path=customXml/itemProps3.xml><?xml version="1.0" encoding="utf-8"?>
<ds:datastoreItem xmlns:ds="http://schemas.openxmlformats.org/officeDocument/2006/customXml" ds:itemID="{566CEA74-797D-4EED-BB58-F20D8FAFEF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2022-08-12T15:21:03Z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