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A-7 Standards &amp; Instructional Support\Instructional Materials\Adoptions\2021 Adoption\ELA\Score Sheets\Score Notification\McGraw Hill LLC\"/>
    </mc:Choice>
  </mc:AlternateContent>
  <bookViews>
    <workbookView xWindow="0" yWindow="0" windowWidth="28800" windowHeight="11610"/>
  </bookViews>
  <sheets>
    <sheet name="Overall Rating" sheetId="25" r:id="rId1"/>
    <sheet name="Scoring Summary" sheetId="18" r:id="rId2"/>
    <sheet name="Reference" sheetId="27" state="hidden" r:id="rId3"/>
    <sheet name="Reference Sheet" sheetId="24" state="hidden" r:id="rId4"/>
    <sheet name="Sheet2" sheetId="2" state="hidden"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2" i="18" l="1"/>
  <c r="F23" i="18"/>
  <c r="F25" i="18"/>
  <c r="F26" i="18"/>
  <c r="F27" i="18"/>
  <c r="F28" i="18"/>
  <c r="F29" i="18"/>
  <c r="F30" i="18"/>
  <c r="F32" i="18"/>
  <c r="F33" i="18"/>
  <c r="F34" i="18"/>
  <c r="F36" i="18"/>
  <c r="F37" i="18"/>
  <c r="F38" i="18"/>
  <c r="F39" i="18"/>
  <c r="F40" i="18"/>
  <c r="F42" i="18"/>
  <c r="F43" i="18"/>
  <c r="F45" i="18"/>
  <c r="F46" i="18"/>
  <c r="F21" i="18"/>
  <c r="F10" i="18"/>
  <c r="F11" i="18"/>
  <c r="F13" i="18"/>
  <c r="F14" i="18"/>
  <c r="F8" i="18"/>
  <c r="F7" i="18"/>
  <c r="F24" i="18" l="1"/>
  <c r="C17" i="25" s="1"/>
  <c r="G6" i="18"/>
  <c r="C6" i="18" s="1"/>
  <c r="G20" i="18"/>
  <c r="C20" i="18" s="1"/>
  <c r="G44" i="18"/>
  <c r="C44" i="18" s="1"/>
  <c r="G41" i="18"/>
  <c r="C41" i="18" s="1"/>
  <c r="G24" i="18"/>
  <c r="C24" i="18" s="1"/>
  <c r="G31" i="18"/>
  <c r="C31" i="18" s="1"/>
  <c r="G35" i="18"/>
  <c r="C35" i="18" s="1"/>
  <c r="G12" i="18"/>
  <c r="C12" i="18" s="1"/>
  <c r="G9" i="18"/>
  <c r="C9" i="18" s="1"/>
  <c r="F35" i="18"/>
  <c r="C19" i="25" s="1"/>
  <c r="F41" i="18"/>
  <c r="C20" i="25" s="1"/>
  <c r="F6" i="18"/>
  <c r="C11" i="25" s="1"/>
  <c r="F12" i="18"/>
  <c r="F9" i="18"/>
  <c r="F44" i="18"/>
  <c r="C21" i="25" s="1"/>
  <c r="F31" i="18"/>
  <c r="C18" i="25" s="1"/>
  <c r="F20" i="18"/>
  <c r="C16" i="25" s="1"/>
  <c r="F22" i="25" l="1"/>
  <c r="G22" i="25" s="1"/>
  <c r="E22" i="25"/>
  <c r="D17" i="25"/>
  <c r="D19" i="25"/>
  <c r="D20" i="25"/>
  <c r="D21" i="25"/>
  <c r="D16" i="25"/>
  <c r="D18" i="25"/>
  <c r="D13" i="25"/>
  <c r="C13" i="25"/>
  <c r="D12" i="25"/>
  <c r="C12" i="25"/>
  <c r="D11" i="25"/>
  <c r="F14" i="25" l="1"/>
  <c r="E14" i="25"/>
  <c r="C23" i="25" l="1"/>
</calcChain>
</file>

<file path=xl/sharedStrings.xml><?xml version="1.0" encoding="utf-8"?>
<sst xmlns="http://schemas.openxmlformats.org/spreadsheetml/2006/main" count="174" uniqueCount="121">
  <si>
    <t>Oregon Instructional Material Review Summary</t>
  </si>
  <si>
    <t>Title:</t>
  </si>
  <si>
    <t>Publishing Date:</t>
  </si>
  <si>
    <t>Review Date:</t>
  </si>
  <si>
    <t xml:space="preserve">Section I: ALIGNMENT TO ENGLISH LANGUAGE ARTS &amp; LITERACY CONTENT </t>
  </si>
  <si>
    <t>Meets</t>
  </si>
  <si>
    <t>%</t>
  </si>
  <si>
    <t>Legal Requirements</t>
  </si>
  <si>
    <r>
      <rPr>
        <b/>
        <sz val="12"/>
        <rFont val="Arial"/>
        <family val="2"/>
      </rPr>
      <t>NN1</t>
    </r>
    <r>
      <rPr>
        <sz val="12"/>
        <rFont val="Arial"/>
        <family val="2"/>
      </rPr>
      <t xml:space="preserve"> High-quality text</t>
    </r>
  </si>
  <si>
    <r>
      <rPr>
        <b/>
        <sz val="12"/>
        <rFont val="Arial"/>
        <family val="2"/>
      </rPr>
      <t>NN2</t>
    </r>
    <r>
      <rPr>
        <sz val="12"/>
        <rFont val="Arial"/>
        <family val="2"/>
      </rPr>
      <t xml:space="preserve"> Evidence-Based Discussion and Writing</t>
    </r>
  </si>
  <si>
    <r>
      <rPr>
        <b/>
        <sz val="12"/>
        <rFont val="Arial"/>
        <family val="2"/>
      </rPr>
      <t>NN3</t>
    </r>
    <r>
      <rPr>
        <sz val="12"/>
        <rFont val="Arial"/>
        <family val="2"/>
      </rPr>
      <t xml:space="preserve"> Building Knowledge</t>
    </r>
  </si>
  <si>
    <t>Section II:  INSTRUCTIONAL SUPPORT AND ASSESSMENT ALIGNMENT CRITERIA</t>
  </si>
  <si>
    <r>
      <rPr>
        <b/>
        <sz val="12"/>
        <rFont val="Arial"/>
        <family val="2"/>
      </rPr>
      <t>AC1</t>
    </r>
    <r>
      <rPr>
        <sz val="12"/>
        <rFont val="Arial"/>
        <family val="2"/>
      </rPr>
      <t xml:space="preserve"> Range and Quality of Texts</t>
    </r>
  </si>
  <si>
    <r>
      <t xml:space="preserve">AC2  </t>
    </r>
    <r>
      <rPr>
        <sz val="12"/>
        <rFont val="Arial"/>
        <family val="2"/>
      </rPr>
      <t>Questions, Tasks, and Assignments</t>
    </r>
  </si>
  <si>
    <r>
      <t xml:space="preserve">AC3 </t>
    </r>
    <r>
      <rPr>
        <sz val="12"/>
        <rFont val="Arial"/>
        <family val="2"/>
      </rPr>
      <t>Building Knowledge with Texts, Vocabulary, and Tasks</t>
    </r>
  </si>
  <si>
    <r>
      <t>AC4</t>
    </r>
    <r>
      <rPr>
        <sz val="12"/>
        <rFont val="Arial"/>
        <family val="2"/>
      </rPr>
      <t xml:space="preserve"> Access to Standards for All Students</t>
    </r>
  </si>
  <si>
    <r>
      <t xml:space="preserve">AC5  </t>
    </r>
    <r>
      <rPr>
        <sz val="12"/>
        <rFont val="Arial"/>
        <family val="2"/>
      </rPr>
      <t>Cultural Representation</t>
    </r>
  </si>
  <si>
    <r>
      <t xml:space="preserve">AC6 </t>
    </r>
    <r>
      <rPr>
        <sz val="12"/>
        <rFont val="Arial"/>
        <family val="2"/>
      </rPr>
      <t>Accessibility/Usability</t>
    </r>
  </si>
  <si>
    <t>Overall Rating</t>
  </si>
  <si>
    <t>The instructional materials align with the concepts of the English Language Arts standards and proficiency expectations:</t>
  </si>
  <si>
    <t>Criteria</t>
  </si>
  <si>
    <t>Metric</t>
  </si>
  <si>
    <t>Score/Rating</t>
  </si>
  <si>
    <t>Comments</t>
  </si>
  <si>
    <r>
      <rPr>
        <b/>
        <sz val="11"/>
        <rFont val="Calibri"/>
        <family val="2"/>
        <scheme val="minor"/>
      </rPr>
      <t>NN1</t>
    </r>
    <r>
      <rPr>
        <sz val="11"/>
        <rFont val="Calibri"/>
        <family val="2"/>
        <scheme val="minor"/>
      </rPr>
      <t xml:space="preserve"> High-quality text</t>
    </r>
  </si>
  <si>
    <t>Anchor texts are worthy of students’ time and attention: texts are of quality and are rigorous, containing rich academic language, meeting appropriate complexity criteria for each grade.</t>
  </si>
  <si>
    <t>NN1A</t>
  </si>
  <si>
    <t>NN1B</t>
  </si>
  <si>
    <t>Anchor texts in the materials are of publishable quality and worthy of especially careful reading; they include a mix of informational texts and literature.</t>
  </si>
  <si>
    <r>
      <rPr>
        <b/>
        <sz val="11"/>
        <rFont val="Calibri"/>
        <family val="2"/>
        <scheme val="minor"/>
      </rPr>
      <t>NN2</t>
    </r>
    <r>
      <rPr>
        <sz val="11"/>
        <rFont val="Calibri"/>
        <family val="2"/>
        <scheme val="minor"/>
      </rPr>
      <t xml:space="preserve"> Evidence-Based Discussion and Writing</t>
    </r>
  </si>
  <si>
    <t xml:space="preserve">Materials provide opportunities for rich and rigorous evidence-based discussions and writing about texts to build strong literacy skills. </t>
  </si>
  <si>
    <t>NN 2A</t>
  </si>
  <si>
    <t xml:space="preserve">At least 80% of all questions, tasks, and assignments in the materials are text-dependent, requiring students to draw on textual evidence to support both what is explicit as well as valid inferences from the text. The overwhelming majority of these questions and tasks are text-specific. </t>
  </si>
  <si>
    <t>NN 2B</t>
  </si>
  <si>
    <t>Materials include frequent opportunities for evidence-based discussions and writing to support careful analyses, well-defended claims, and clear information about texts to address the analytical thinking required by the Standards at each grade level.</t>
  </si>
  <si>
    <r>
      <rPr>
        <b/>
        <sz val="11"/>
        <rFont val="Calibri"/>
        <family val="2"/>
        <scheme val="minor"/>
      </rPr>
      <t>NN3</t>
    </r>
    <r>
      <rPr>
        <sz val="11"/>
        <rFont val="Calibri"/>
        <family val="2"/>
        <scheme val="minor"/>
      </rPr>
      <t xml:space="preserve"> Building Knowledge</t>
    </r>
  </si>
  <si>
    <t>Materials build knowledge systematically through reading, writing, speaking and listening, and language study.</t>
  </si>
  <si>
    <t>NN 3A</t>
  </si>
  <si>
    <t>NN 3B</t>
  </si>
  <si>
    <t>Materials provide instructions, clear design, and lightweight student accountability that guide instructors regarding how students will regularly engage in a volume of reading both assigned (related to the anchor texts) or texts of their own choosing, in or outside of class.</t>
  </si>
  <si>
    <t>Section II: ALIGNMENT TO INSTRUCTIONAL SUPPORT AND ASSESSMENT CRITERIA</t>
  </si>
  <si>
    <t>The instructional materials support instruction and learning for all students and monitoring student progress.</t>
  </si>
  <si>
    <t>Score</t>
  </si>
  <si>
    <r>
      <rPr>
        <b/>
        <sz val="11"/>
        <rFont val="Calibri"/>
        <family val="2"/>
        <scheme val="minor"/>
      </rPr>
      <t>AC1</t>
    </r>
    <r>
      <rPr>
        <sz val="11"/>
        <rFont val="Calibri"/>
        <family val="2"/>
        <scheme val="minor"/>
      </rPr>
      <t xml:space="preserve"> Range and Quality of Texts</t>
    </r>
  </si>
  <si>
    <t>Materials reflect the distribution of text types and genres required by the Standards and are at the right text complexity for grade level, student, and task.</t>
  </si>
  <si>
    <t>AC 1A</t>
  </si>
  <si>
    <t>In grades 3-5, materials shift the balance of texts and instructional time to 50% literature / 50% informational high-quality text. In grades 6–12, ELA materials include substantial attention to high-quality nonfiction.</t>
  </si>
  <si>
    <t>AC 1B</t>
  </si>
  <si>
    <t>A large majority of texts included in the instructional materials reflect the text, characteristics, and genres that are specifically required by the Standards at each grade level.</t>
  </si>
  <si>
    <t>AC 1C</t>
  </si>
  <si>
    <t>Support materials for the anchor text(s) provide opportunities for students to engage in a range and volume of reading to achieve reading fluency of grade-level complex text as required by the Foundational Skills Standards, as well as the Standards regarding range and complexity for reading.</t>
  </si>
  <si>
    <r>
      <t xml:space="preserve">AC2  </t>
    </r>
    <r>
      <rPr>
        <sz val="11"/>
        <rFont val="Calibri"/>
        <family val="2"/>
        <scheme val="minor"/>
      </rPr>
      <t>Questions, Tasks, and Assignments</t>
    </r>
  </si>
  <si>
    <t>Materials support students in building reading comprehension, in finding and producing the textual evidence to support their responses, and in developing grade-level academic language.</t>
  </si>
  <si>
    <t>AC 2A</t>
  </si>
  <si>
    <t xml:space="preserve">High-quality sequences of text-dependent questions are prevalent in the materials and build to a deep understanding of the knowledge and central ideas of the text. </t>
  </si>
  <si>
    <t>3- Meets All of the Criteria</t>
  </si>
  <si>
    <t>AC 2B</t>
  </si>
  <si>
    <t xml:space="preserve">Questions and tasks in the materials support students in understanding the academic language (vocabulary and syntax) prevalent in complex texts. </t>
  </si>
  <si>
    <t>2- Meets Most of the Criteria</t>
  </si>
  <si>
    <t>AC 2C</t>
  </si>
  <si>
    <t>Materials focus on argument and informative writing in the specified proportions. Alternately, they may reflect blended forms in similar proportions (e.g., exposition and persuasion).</t>
  </si>
  <si>
    <t>0- Does Not Meet Criteria</t>
  </si>
  <si>
    <t>AC 2D</t>
  </si>
  <si>
    <t>Materials support students’ developing writing skills over the course of the school year. This includes writing opportunities that are prominent and varied.</t>
  </si>
  <si>
    <t>1- Partially Meets the Criteria</t>
  </si>
  <si>
    <t>AC 2E</t>
  </si>
  <si>
    <t>Materials integrate speaking and listening into lessons, questions, and tasks and build in frequent opportunities for collaborative discussions.</t>
  </si>
  <si>
    <t>AC 2F</t>
  </si>
  <si>
    <t>Materials include explicit instruction of the grammar and conventions standards for grade level as applied in increasingly sophisticated contexts, with opportunities for application both in and out of context.</t>
  </si>
  <si>
    <r>
      <t xml:space="preserve">AC3 </t>
    </r>
    <r>
      <rPr>
        <sz val="11"/>
        <rFont val="Calibri"/>
        <family val="2"/>
        <scheme val="minor"/>
      </rPr>
      <t>Building Knowledge with Texts, Vocabulary, and Tasks</t>
    </r>
  </si>
  <si>
    <t>Materials build students’ knowledge across topics and content areas.</t>
  </si>
  <si>
    <t>AC 3A</t>
  </si>
  <si>
    <t>Materials regularly ask students to complete culminating tasks in which they demonstrate their knowledge of a topic.</t>
  </si>
  <si>
    <t>AC 3B</t>
  </si>
  <si>
    <t>Materials require students to engage in many short, focused research projects annually to develop students’ knowledge in a range of areas and to enable students to develop the expertise needed to conduct research independently.</t>
  </si>
  <si>
    <t>AC 3C</t>
  </si>
  <si>
    <t>Materials include a cohesive, year-long plan for students to interact with and build academic vocabulary and increasingly sophisticated syntax.</t>
  </si>
  <si>
    <r>
      <t>AC4</t>
    </r>
    <r>
      <rPr>
        <sz val="11"/>
        <rFont val="Calibri"/>
        <family val="2"/>
        <scheme val="minor"/>
      </rPr>
      <t xml:space="preserve"> Access to Standards for All Students</t>
    </r>
  </si>
  <si>
    <t>Materials are designed to provide thoughtful supports/scaffolds to support all students in accessing the standards.</t>
  </si>
  <si>
    <t>AC 4A</t>
  </si>
  <si>
    <t xml:space="preserve">Teachers and students can reasonably complete the core content within a regular school year to maximize students’ learning. </t>
  </si>
  <si>
    <t>AC 4B</t>
  </si>
  <si>
    <t xml:space="preserve">Materials regularly provide all students, including those who read, write, speak, or listen below grade level, or whose first language is other than English, with extensive opportunities to work with and meet grade-level standards. </t>
  </si>
  <si>
    <t>AC 4C</t>
  </si>
  <si>
    <t xml:space="preserve">Materials regularly include extensions and/or more advanced opportunities for students who read, write, speak, or listen above grade level. </t>
  </si>
  <si>
    <t>AC 4D</t>
  </si>
  <si>
    <t xml:space="preserve">Materials regularly and systematically build in the time, resources, and suggestions required for adapting instruction to allow teachers to guide all students to meet grade-level standards (e.g., alternative teaching approaches, pacing, instructional delivery options, suggestions for addressing common student difficulties, remediation strategies). </t>
  </si>
  <si>
    <t>AC 4E</t>
  </si>
  <si>
    <t>Materials regularly and systematically offer assessment opportunities that genuinely measure progress on reading comprehension and writing proficiency as well as on mastery of grade level standards. This progress includes gradual release of supporting scaffolds for students to measure their independent abilities.</t>
  </si>
  <si>
    <r>
      <t xml:space="preserve">AC5  </t>
    </r>
    <r>
      <rPr>
        <sz val="11"/>
        <rFont val="Calibri"/>
        <family val="2"/>
        <scheme val="minor"/>
      </rPr>
      <t>Cultural Representation</t>
    </r>
  </si>
  <si>
    <t>Materials are designed to be place-based, culturally and linguistically responsive and engaging for all students.</t>
  </si>
  <si>
    <t>AC 5A</t>
  </si>
  <si>
    <t>Texts included in the instructional materials are place-based, culturally and linguistically responsive and relevant.</t>
  </si>
  <si>
    <t>AC 5B</t>
  </si>
  <si>
    <t>Materials promote equitable instruction by providing guidance for teachers to support learning activities that are place-based, culturally and linguistically responsive and relevant.</t>
  </si>
  <si>
    <r>
      <t xml:space="preserve">AC6 </t>
    </r>
    <r>
      <rPr>
        <sz val="11"/>
        <rFont val="Calibri"/>
        <family val="2"/>
        <scheme val="minor"/>
      </rPr>
      <t>Accessibility/ Usability</t>
    </r>
  </si>
  <si>
    <t xml:space="preserve">Materials are feasible to implement, and where technology is used, it is accessible to teachers and students. </t>
  </si>
  <si>
    <t>AC 6A</t>
  </si>
  <si>
    <t>Materials provide technological supports.</t>
  </si>
  <si>
    <t>AC 6B</t>
  </si>
  <si>
    <t>Materials maximize teacher usability.</t>
  </si>
  <si>
    <t>ELA IMET Rating Scale</t>
  </si>
  <si>
    <t>0: Does not meet the criteria</t>
  </si>
  <si>
    <t>1: Partially meets the criteria</t>
  </si>
  <si>
    <t>2: Meets most of the criteria</t>
  </si>
  <si>
    <t>3: Meets all criteria</t>
  </si>
  <si>
    <t>Non-negotiables</t>
  </si>
  <si>
    <t>Alignment Criteria</t>
  </si>
  <si>
    <t>1: Partially meets the critera</t>
  </si>
  <si>
    <t>0: Does Not Meet</t>
  </si>
  <si>
    <t>1: Partially Meets</t>
  </si>
  <si>
    <t>2: Meets</t>
  </si>
  <si>
    <t>Publisher:</t>
  </si>
  <si>
    <t>English Language Arts 2022-2028</t>
  </si>
  <si>
    <t>Anchor texts are high-quality and rigorous, containing rich academic language, meeting appropriate complexity criteria for each grade. (Texts that are part of a series or chosen to build knowledge or for independent student reading should vary in complexity levels.)</t>
  </si>
  <si>
    <t xml:space="preserve">Materials provide a sequence or series of texts that build knowledge and vocabulary systematically through reading, writing, listening, and speaking. These texts are organized around a variety of topics at each grade level. </t>
  </si>
  <si>
    <t>Category 3: Grades 6-8</t>
  </si>
  <si>
    <t>ELA Category 3: Grades 6-8</t>
  </si>
  <si>
    <t>McGraw Hill LLC</t>
  </si>
  <si>
    <t>StudySync</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</si>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</sst>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scheme val="minor"/>
    </font>
    <font>
      <sz val="10"/>
      <color theme="1"/>
      <name val="Calibri"/>
      <family val="2"/>
      <scheme val="minor"/>
    </font>
    <font>
      <sz val="10"/>
      <name val="Arial"/>
      <family val="2"/>
    </font>
    <font>
      <sz val="11"/>
      <name val="Calibri"/>
      <family val="2"/>
      <scheme val="minor"/>
    </font>
    <font>
      <sz val="10"/>
      <color rgb="FF000000"/>
      <name val="Calibri"/>
      <family val="2"/>
    </font>
    <font>
      <b/>
      <sz val="11"/>
      <name val="Calibri"/>
      <family val="2"/>
      <scheme val="minor"/>
    </font>
    <font>
      <b/>
      <sz val="16"/>
      <color theme="1"/>
      <name val="Calibri"/>
      <family val="2"/>
      <scheme val="minor"/>
    </font>
    <font>
      <sz val="10"/>
      <color rgb="FF000000"/>
      <name val="Arial"/>
      <family val="2"/>
    </font>
    <font>
      <sz val="11"/>
      <color theme="1"/>
      <name val="Calibri"/>
      <family val="2"/>
      <scheme val="minor"/>
    </font>
    <font>
      <sz val="22"/>
      <color theme="1"/>
      <name val="Calibri"/>
      <family val="2"/>
      <scheme val="minor"/>
    </font>
    <font>
      <sz val="22"/>
      <color theme="0"/>
      <name val="Calibri"/>
      <family val="2"/>
      <scheme val="minor"/>
    </font>
    <font>
      <b/>
      <sz val="14"/>
      <color theme="1"/>
      <name val="Calibri"/>
      <family val="2"/>
      <scheme val="minor"/>
    </font>
    <font>
      <sz val="11"/>
      <color rgb="FF212121"/>
      <name val="Calibri"/>
      <family val="2"/>
      <scheme val="minor"/>
    </font>
    <font>
      <b/>
      <sz val="14"/>
      <color rgb="FFFFFFFF"/>
      <name val="Calibri"/>
      <family val="2"/>
      <scheme val="minor"/>
    </font>
    <font>
      <sz val="12"/>
      <color theme="1"/>
      <name val="Calibri"/>
      <family val="2"/>
      <scheme val="minor"/>
    </font>
    <font>
      <sz val="14"/>
      <color theme="1"/>
      <name val="Calibri"/>
      <family val="2"/>
      <scheme val="minor"/>
    </font>
    <font>
      <sz val="12"/>
      <color theme="0"/>
      <name val="Calibri"/>
      <family val="2"/>
      <scheme val="minor"/>
    </font>
    <font>
      <sz val="24"/>
      <color theme="0"/>
      <name val="Calibri"/>
      <family val="2"/>
      <scheme val="minor"/>
    </font>
    <font>
      <i/>
      <sz val="14"/>
      <name val="Calibri"/>
      <family val="2"/>
      <scheme val="minor"/>
    </font>
    <font>
      <sz val="18"/>
      <color theme="1"/>
      <name val="Calibri"/>
      <family val="2"/>
      <scheme val="minor"/>
    </font>
    <font>
      <sz val="12"/>
      <name val="Arial"/>
      <family val="2"/>
    </font>
    <font>
      <b/>
      <sz val="12"/>
      <name val="Arial"/>
      <family val="2"/>
    </font>
    <font>
      <sz val="14"/>
      <name val="Calibri"/>
      <family val="2"/>
      <scheme val="minor"/>
    </font>
  </fonts>
  <fills count="10">
    <fill>
      <patternFill patternType="none"/>
    </fill>
    <fill>
      <patternFill patternType="gray125"/>
    </fill>
    <fill>
      <patternFill patternType="solid">
        <fgColor rgb="FFB7B7B7"/>
        <bgColor rgb="FFB7B7B7"/>
      </patternFill>
    </fill>
    <fill>
      <patternFill patternType="solid">
        <fgColor rgb="FF666666"/>
        <bgColor rgb="FF666666"/>
      </patternFill>
    </fill>
    <fill>
      <patternFill patternType="solid">
        <fgColor theme="1"/>
        <bgColor indexed="64"/>
      </patternFill>
    </fill>
    <fill>
      <patternFill patternType="solid">
        <fgColor theme="0" tint="-0.14999847407452621"/>
        <bgColor rgb="FFEFEFEF"/>
      </patternFill>
    </fill>
    <fill>
      <patternFill patternType="solid">
        <fgColor theme="0" tint="-0.14999847407452621"/>
        <bgColor indexed="64"/>
      </patternFill>
    </fill>
    <fill>
      <patternFill patternType="solid">
        <fgColor rgb="FF6699FF"/>
        <bgColor rgb="FF0000FF"/>
      </patternFill>
    </fill>
    <fill>
      <patternFill patternType="solid">
        <fgColor rgb="FF6699FF"/>
        <bgColor indexed="64"/>
      </patternFill>
    </fill>
    <fill>
      <patternFill patternType="solid">
        <fgColor theme="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medium">
        <color indexed="64"/>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style="thin">
        <color rgb="FF000000"/>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3">
    <xf numFmtId="0" fontId="0" fillId="0" borderId="0"/>
    <xf numFmtId="0" fontId="7" fillId="0" borderId="0"/>
    <xf numFmtId="9" fontId="8" fillId="0" borderId="0" applyFont="0" applyFill="0" applyBorder="0" applyAlignment="0" applyProtection="0"/>
  </cellStyleXfs>
  <cellXfs count="135">
    <xf numFmtId="0" fontId="0" fillId="0" borderId="0" xfId="0"/>
    <xf numFmtId="0" fontId="2" fillId="0" borderId="0" xfId="1" applyFont="1" applyAlignment="1"/>
    <xf numFmtId="0" fontId="7" fillId="0" borderId="0" xfId="1" applyFont="1" applyAlignment="1"/>
    <xf numFmtId="20" fontId="7" fillId="0" borderId="0" xfId="1" applyNumberFormat="1" applyFont="1" applyAlignment="1"/>
    <xf numFmtId="0" fontId="7" fillId="0" borderId="0" xfId="1" applyFont="1" applyFill="1" applyAlignment="1"/>
    <xf numFmtId="20" fontId="2" fillId="0" borderId="0" xfId="1" applyNumberFormat="1" applyFont="1" applyAlignment="1"/>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0" fillId="0" borderId="0" xfId="0" applyAlignment="1">
      <alignment vertical="center"/>
    </xf>
    <xf numFmtId="0" fontId="9" fillId="0" borderId="0" xfId="0" applyFont="1" applyBorder="1" applyAlignment="1">
      <alignment horizontal="left"/>
    </xf>
    <xf numFmtId="0" fontId="9" fillId="0" borderId="4" xfId="0" applyFont="1" applyBorder="1" applyAlignment="1">
      <alignment horizontal="left"/>
    </xf>
    <xf numFmtId="0" fontId="17" fillId="4" borderId="6" xfId="0" applyFont="1" applyFill="1" applyBorder="1" applyAlignment="1">
      <alignment horizontal="center"/>
    </xf>
    <xf numFmtId="0" fontId="15" fillId="0" borderId="1" xfId="0" applyFont="1" applyBorder="1" applyAlignment="1" applyProtection="1">
      <alignment horizontal="center" vertical="center"/>
      <protection locked="0"/>
    </xf>
    <xf numFmtId="0" fontId="15" fillId="0" borderId="1" xfId="0" applyFont="1" applyBorder="1" applyAlignment="1">
      <alignment horizontal="center" vertical="center" wrapText="1"/>
    </xf>
    <xf numFmtId="10" fontId="15" fillId="0" borderId="9" xfId="0" applyNumberFormat="1" applyFont="1" applyBorder="1" applyAlignment="1">
      <alignment horizontal="center" vertical="center" wrapText="1"/>
    </xf>
    <xf numFmtId="0" fontId="3" fillId="6" borderId="9" xfId="0" applyFont="1" applyFill="1" applyBorder="1" applyAlignment="1">
      <alignment horizontal="center" vertical="center" wrapText="1"/>
    </xf>
    <xf numFmtId="0" fontId="0" fillId="0" borderId="0" xfId="0" applyAlignment="1">
      <alignment wrapText="1"/>
    </xf>
    <xf numFmtId="0" fontId="1" fillId="0" borderId="0" xfId="0" applyFont="1" applyAlignment="1">
      <alignment wrapText="1"/>
    </xf>
    <xf numFmtId="0" fontId="1" fillId="0" borderId="0" xfId="0" applyFont="1" applyAlignment="1">
      <alignment vertical="center" wrapText="1"/>
    </xf>
    <xf numFmtId="0" fontId="1" fillId="0" borderId="0" xfId="0" applyFont="1" applyAlignment="1"/>
    <xf numFmtId="9" fontId="22" fillId="4" borderId="9" xfId="2" applyFont="1" applyFill="1" applyBorder="1" applyAlignment="1">
      <alignment vertical="center"/>
    </xf>
    <xf numFmtId="0" fontId="0" fillId="0" borderId="0" xfId="0" applyAlignment="1"/>
    <xf numFmtId="0" fontId="3" fillId="0" borderId="0" xfId="0" applyFont="1" applyFill="1" applyBorder="1" applyAlignment="1">
      <alignment horizontal="center" vertical="center" wrapText="1"/>
    </xf>
    <xf numFmtId="0" fontId="11" fillId="0" borderId="1" xfId="0" applyFont="1" applyBorder="1" applyAlignment="1">
      <alignment horizontal="center" vertical="center" wrapText="1"/>
    </xf>
    <xf numFmtId="10" fontId="11" fillId="0" borderId="9" xfId="0" applyNumberFormat="1"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9" fillId="0" borderId="8" xfId="0" applyFont="1" applyBorder="1" applyAlignment="1">
      <alignment horizontal="center"/>
    </xf>
    <xf numFmtId="0" fontId="15" fillId="9" borderId="16" xfId="0" applyFont="1" applyFill="1" applyBorder="1" applyAlignment="1">
      <alignment horizontal="center"/>
    </xf>
    <xf numFmtId="0" fontId="15" fillId="9" borderId="17" xfId="0" applyFont="1" applyFill="1" applyBorder="1" applyAlignment="1">
      <alignment horizontal="center"/>
    </xf>
    <xf numFmtId="0" fontId="15" fillId="9" borderId="1" xfId="0" applyFont="1" applyFill="1" applyBorder="1" applyAlignment="1">
      <alignment horizontal="center"/>
    </xf>
    <xf numFmtId="0" fontId="15" fillId="9" borderId="9" xfId="0" applyFont="1" applyFill="1" applyBorder="1" applyAlignment="1">
      <alignment horizontal="center"/>
    </xf>
    <xf numFmtId="0" fontId="14" fillId="9" borderId="15" xfId="0" applyFont="1" applyFill="1" applyBorder="1"/>
    <xf numFmtId="0" fontId="14" fillId="9" borderId="11" xfId="0" applyFont="1" applyFill="1" applyBorder="1"/>
    <xf numFmtId="0" fontId="14" fillId="9" borderId="12" xfId="0" applyFont="1" applyFill="1" applyBorder="1"/>
    <xf numFmtId="0" fontId="0" fillId="0" borderId="0" xfId="0" applyFont="1" applyAlignment="1">
      <alignment vertical="center"/>
    </xf>
    <xf numFmtId="0" fontId="0" fillId="0" borderId="0" xfId="0" applyFont="1" applyFill="1" applyAlignment="1">
      <alignment vertical="center"/>
    </xf>
    <xf numFmtId="0" fontId="13" fillId="0" borderId="0" xfId="0" applyFont="1" applyFill="1" applyBorder="1" applyAlignment="1">
      <alignment horizontal="center" vertical="center"/>
    </xf>
    <xf numFmtId="0" fontId="18" fillId="0" borderId="0" xfId="0" applyFont="1" applyFill="1" applyBorder="1" applyAlignment="1">
      <alignment horizontal="center" vertical="center" wrapText="1"/>
    </xf>
    <xf numFmtId="0" fontId="3" fillId="0" borderId="3" xfId="0" applyFont="1" applyBorder="1" applyAlignment="1">
      <alignment vertical="center"/>
    </xf>
    <xf numFmtId="0" fontId="3" fillId="0" borderId="0" xfId="0" applyFont="1" applyBorder="1" applyAlignment="1">
      <alignment vertical="center"/>
    </xf>
    <xf numFmtId="0" fontId="3" fillId="0" borderId="8" xfId="0" applyFont="1" applyBorder="1" applyAlignment="1">
      <alignment vertical="center"/>
    </xf>
    <xf numFmtId="0" fontId="3" fillId="0" borderId="0" xfId="0" applyFont="1" applyFill="1" applyBorder="1" applyAlignment="1">
      <alignment vertical="center"/>
    </xf>
    <xf numFmtId="0" fontId="13" fillId="3" borderId="2" xfId="0" applyFont="1" applyFill="1" applyBorder="1" applyAlignment="1">
      <alignment horizontal="center" vertical="center"/>
    </xf>
    <xf numFmtId="0" fontId="13" fillId="3" borderId="8" xfId="0" applyFont="1" applyFill="1" applyBorder="1" applyAlignment="1">
      <alignment horizontal="center" vertical="center"/>
    </xf>
    <xf numFmtId="0" fontId="11" fillId="0" borderId="0" xfId="0" applyFont="1" applyAlignment="1">
      <alignment vertical="center"/>
    </xf>
    <xf numFmtId="0" fontId="3" fillId="6" borderId="9" xfId="0" applyFont="1" applyFill="1" applyBorder="1" applyAlignment="1">
      <alignment horizontal="left" vertical="center" wrapText="1"/>
    </xf>
    <xf numFmtId="0" fontId="0" fillId="0" borderId="0" xfId="0" applyFont="1" applyAlignment="1">
      <alignment vertical="center" wrapText="1"/>
    </xf>
    <xf numFmtId="0" fontId="3" fillId="0" borderId="9" xfId="0" applyFont="1" applyBorder="1" applyAlignment="1" applyProtection="1">
      <alignment horizontal="left" vertical="center" wrapText="1"/>
      <protection locked="0"/>
    </xf>
    <xf numFmtId="0" fontId="3" fillId="0" borderId="9" xfId="0" applyFont="1" applyFill="1" applyBorder="1" applyAlignment="1" applyProtection="1">
      <alignment horizontal="left" vertical="center" wrapText="1"/>
      <protection locked="0"/>
    </xf>
    <xf numFmtId="0" fontId="18" fillId="0" borderId="0" xfId="0" applyFont="1" applyFill="1" applyBorder="1" applyAlignment="1">
      <alignment horizontal="center" vertical="center" shrinkToFit="1"/>
    </xf>
    <xf numFmtId="0" fontId="0" fillId="0" borderId="11" xfId="0" applyBorder="1" applyAlignment="1" applyProtection="1">
      <alignment horizontal="right" vertical="center" wrapText="1"/>
    </xf>
    <xf numFmtId="0" fontId="1" fillId="0" borderId="1" xfId="0" applyFont="1" applyBorder="1" applyAlignment="1" applyProtection="1">
      <alignment vertical="center" wrapText="1"/>
    </xf>
    <xf numFmtId="0" fontId="0" fillId="0" borderId="1" xfId="0" applyFont="1" applyBorder="1" applyAlignment="1" applyProtection="1">
      <alignment horizontal="center" vertical="center" wrapText="1"/>
      <protection locked="0"/>
    </xf>
    <xf numFmtId="0" fontId="0" fillId="0" borderId="9" xfId="0" applyFont="1" applyBorder="1" applyAlignment="1" applyProtection="1">
      <alignment vertical="center"/>
      <protection locked="0"/>
    </xf>
    <xf numFmtId="0" fontId="0" fillId="0" borderId="12" xfId="0" applyBorder="1" applyAlignment="1" applyProtection="1">
      <alignment horizontal="right" vertical="center" wrapText="1"/>
    </xf>
    <xf numFmtId="0" fontId="1" fillId="0" borderId="13" xfId="0" applyFont="1" applyBorder="1" applyAlignment="1" applyProtection="1">
      <alignment vertical="center" wrapText="1"/>
    </xf>
    <xf numFmtId="0" fontId="0" fillId="0" borderId="13" xfId="0" applyFont="1" applyBorder="1" applyAlignment="1" applyProtection="1">
      <alignment horizontal="center" vertical="center" wrapText="1"/>
      <protection locked="0"/>
    </xf>
    <xf numFmtId="0" fontId="0" fillId="0" borderId="14" xfId="0" applyFont="1" applyBorder="1" applyAlignment="1" applyProtection="1">
      <alignment vertical="center"/>
      <protection locked="0"/>
    </xf>
    <xf numFmtId="0" fontId="3" fillId="0" borderId="3" xfId="0" applyFont="1" applyBorder="1" applyAlignment="1" applyProtection="1">
      <alignment vertical="center"/>
    </xf>
    <xf numFmtId="0" fontId="3" fillId="0" borderId="0" xfId="0" applyFont="1" applyBorder="1" applyAlignment="1" applyProtection="1">
      <alignment vertical="center"/>
    </xf>
    <xf numFmtId="0" fontId="3" fillId="0" borderId="8" xfId="0" applyFont="1" applyBorder="1" applyAlignment="1" applyProtection="1">
      <alignment vertical="center"/>
    </xf>
    <xf numFmtId="0" fontId="13" fillId="3" borderId="10" xfId="0" applyFont="1" applyFill="1" applyBorder="1" applyAlignment="1" applyProtection="1">
      <alignment horizontal="center" vertical="center"/>
    </xf>
    <xf numFmtId="0" fontId="13" fillId="3" borderId="2" xfId="0" applyFont="1" applyFill="1" applyBorder="1" applyAlignment="1" applyProtection="1">
      <alignment horizontal="center" vertical="center"/>
    </xf>
    <xf numFmtId="0" fontId="13" fillId="3" borderId="8" xfId="0" applyFont="1" applyFill="1" applyBorder="1" applyAlignment="1" applyProtection="1">
      <alignment horizontal="center" vertical="center"/>
    </xf>
    <xf numFmtId="0" fontId="3" fillId="5" borderId="11" xfId="0" applyFont="1" applyFill="1" applyBorder="1" applyAlignment="1" applyProtection="1">
      <alignment horizontal="center" vertical="center"/>
    </xf>
    <xf numFmtId="0" fontId="12" fillId="6" borderId="1" xfId="0" applyFont="1" applyFill="1" applyBorder="1" applyAlignment="1" applyProtection="1">
      <alignment vertical="center" wrapText="1"/>
    </xf>
    <xf numFmtId="0" fontId="0" fillId="0" borderId="11" xfId="0" applyFont="1" applyBorder="1" applyAlignment="1" applyProtection="1">
      <alignment horizontal="right" vertical="center" wrapText="1"/>
    </xf>
    <xf numFmtId="0" fontId="0" fillId="0" borderId="1" xfId="0" applyFont="1" applyBorder="1" applyAlignment="1" applyProtection="1">
      <alignment vertical="center" wrapText="1"/>
    </xf>
    <xf numFmtId="0" fontId="3" fillId="5" borderId="11" xfId="0" applyFont="1" applyFill="1" applyBorder="1" applyAlignment="1" applyProtection="1">
      <alignment vertical="center" wrapText="1"/>
    </xf>
    <xf numFmtId="0" fontId="0" fillId="6" borderId="1" xfId="0" applyFont="1" applyFill="1" applyBorder="1" applyAlignment="1" applyProtection="1">
      <alignment vertical="center" wrapText="1"/>
    </xf>
    <xf numFmtId="0" fontId="4" fillId="0" borderId="0" xfId="0" applyFont="1" applyBorder="1" applyAlignment="1" applyProtection="1">
      <alignment vertical="center" wrapText="1"/>
    </xf>
    <xf numFmtId="0" fontId="5" fillId="5" borderId="11" xfId="0" applyFont="1" applyFill="1" applyBorder="1" applyAlignment="1" applyProtection="1">
      <alignment vertical="center" wrapText="1"/>
    </xf>
    <xf numFmtId="0" fontId="4" fillId="0" borderId="1" xfId="0" applyFont="1" applyBorder="1" applyAlignment="1" applyProtection="1">
      <alignment vertical="center" wrapText="1"/>
    </xf>
    <xf numFmtId="0" fontId="10" fillId="4" borderId="5" xfId="0" applyFont="1" applyFill="1" applyBorder="1" applyAlignment="1">
      <alignment horizontal="center"/>
    </xf>
    <xf numFmtId="0" fontId="10" fillId="4" borderId="6" xfId="0" applyFont="1" applyFill="1" applyBorder="1" applyAlignment="1">
      <alignment horizontal="center"/>
    </xf>
    <xf numFmtId="0" fontId="10" fillId="4" borderId="7" xfId="0" applyFont="1" applyFill="1" applyBorder="1" applyAlignment="1">
      <alignment horizontal="center"/>
    </xf>
    <xf numFmtId="0" fontId="9" fillId="9" borderId="3" xfId="0" applyFont="1" applyFill="1" applyBorder="1" applyAlignment="1">
      <alignment horizontal="center"/>
    </xf>
    <xf numFmtId="0" fontId="9" fillId="9" borderId="0" xfId="0" applyFont="1" applyFill="1" applyBorder="1" applyAlignment="1">
      <alignment horizontal="center"/>
    </xf>
    <xf numFmtId="0" fontId="9" fillId="9" borderId="8" xfId="0" applyFont="1" applyFill="1" applyBorder="1" applyAlignment="1">
      <alignment horizontal="center"/>
    </xf>
    <xf numFmtId="0" fontId="19" fillId="9" borderId="3" xfId="0" applyFont="1" applyFill="1" applyBorder="1" applyAlignment="1">
      <alignment horizontal="center"/>
    </xf>
    <xf numFmtId="0" fontId="19" fillId="9" borderId="0" xfId="0" applyFont="1" applyFill="1" applyBorder="1" applyAlignment="1">
      <alignment horizontal="center"/>
    </xf>
    <xf numFmtId="0" fontId="19" fillId="9" borderId="8" xfId="0" applyFont="1" applyFill="1" applyBorder="1" applyAlignment="1">
      <alignment horizontal="center"/>
    </xf>
    <xf numFmtId="0" fontId="6" fillId="9" borderId="12" xfId="0" applyFont="1" applyFill="1" applyBorder="1" applyAlignment="1">
      <alignment horizontal="center" vertical="center" wrapText="1"/>
    </xf>
    <xf numFmtId="0" fontId="6" fillId="9" borderId="13" xfId="0" applyFont="1" applyFill="1" applyBorder="1" applyAlignment="1">
      <alignment horizontal="center" vertical="center" wrapText="1"/>
    </xf>
    <xf numFmtId="0" fontId="0" fillId="0" borderId="19" xfId="0" applyBorder="1"/>
    <xf numFmtId="0" fontId="0" fillId="0" borderId="20" xfId="0" applyBorder="1"/>
    <xf numFmtId="0" fontId="0" fillId="0" borderId="21" xfId="0" applyBorder="1"/>
    <xf numFmtId="0" fontId="0" fillId="0" borderId="3" xfId="0" applyBorder="1"/>
    <xf numFmtId="0" fontId="0" fillId="0" borderId="0" xfId="0" applyBorder="1"/>
    <xf numFmtId="0" fontId="0" fillId="0" borderId="8" xfId="0" applyBorder="1"/>
    <xf numFmtId="0" fontId="0" fillId="0" borderId="22" xfId="0" applyBorder="1"/>
    <xf numFmtId="0" fontId="0" fillId="0" borderId="18" xfId="0" applyBorder="1"/>
    <xf numFmtId="0" fontId="0" fillId="0" borderId="23" xfId="0" applyBorder="1"/>
    <xf numFmtId="0" fontId="21" fillId="0" borderId="1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6" fillId="8" borderId="11" xfId="0" applyFont="1" applyFill="1" applyBorder="1" applyAlignment="1">
      <alignment horizontal="center" wrapText="1"/>
    </xf>
    <xf numFmtId="0" fontId="16" fillId="8" borderId="1" xfId="0" applyFont="1" applyFill="1" applyBorder="1" applyAlignment="1">
      <alignment horizontal="center" wrapText="1"/>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20" fillId="0" borderId="11" xfId="0" applyFont="1" applyFill="1" applyBorder="1" applyAlignment="1">
      <alignment horizontal="center" vertical="center"/>
    </xf>
    <xf numFmtId="0" fontId="20" fillId="0" borderId="1" xfId="0" applyFont="1" applyFill="1" applyBorder="1" applyAlignment="1">
      <alignment horizontal="center" vertical="center"/>
    </xf>
    <xf numFmtId="0" fontId="15" fillId="0" borderId="16" xfId="0" applyFont="1" applyBorder="1" applyAlignment="1" applyProtection="1">
      <alignment horizontal="left"/>
      <protection locked="0"/>
    </xf>
    <xf numFmtId="0" fontId="15" fillId="0" borderId="17" xfId="0" applyFont="1" applyBorder="1" applyAlignment="1" applyProtection="1">
      <alignment horizontal="left"/>
      <protection locked="0"/>
    </xf>
    <xf numFmtId="0" fontId="15" fillId="0" borderId="1" xfId="0" applyFont="1" applyBorder="1" applyAlignment="1" applyProtection="1">
      <alignment horizontal="left"/>
      <protection locked="0"/>
    </xf>
    <xf numFmtId="0" fontId="15" fillId="0" borderId="9" xfId="0" applyFont="1" applyBorder="1" applyAlignment="1" applyProtection="1">
      <alignment horizontal="left"/>
      <protection locked="0"/>
    </xf>
    <xf numFmtId="14" fontId="15" fillId="0" borderId="13" xfId="0" applyNumberFormat="1" applyFont="1" applyBorder="1" applyAlignment="1" applyProtection="1">
      <alignment horizontal="left"/>
      <protection locked="0"/>
    </xf>
    <xf numFmtId="0" fontId="15" fillId="0" borderId="13" xfId="0" applyFont="1" applyBorder="1" applyAlignment="1" applyProtection="1">
      <alignment horizontal="left"/>
      <protection locked="0"/>
    </xf>
    <xf numFmtId="0" fontId="15" fillId="0" borderId="14" xfId="0" applyFont="1" applyBorder="1" applyAlignment="1" applyProtection="1">
      <alignment horizontal="left"/>
      <protection locked="0"/>
    </xf>
    <xf numFmtId="0" fontId="16" fillId="8" borderId="15" xfId="0" applyFont="1" applyFill="1" applyBorder="1" applyAlignment="1">
      <alignment horizontal="center"/>
    </xf>
    <xf numFmtId="0" fontId="16" fillId="8" borderId="16" xfId="0" applyFont="1" applyFill="1" applyBorder="1" applyAlignment="1">
      <alignment horizontal="center"/>
    </xf>
    <xf numFmtId="0" fontId="14" fillId="0" borderId="1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3" fillId="7" borderId="5" xfId="0" applyFont="1" applyFill="1" applyBorder="1" applyAlignment="1" applyProtection="1">
      <alignment horizontal="center" vertical="center"/>
    </xf>
    <xf numFmtId="0" fontId="13" fillId="7" borderId="6" xfId="0" applyFont="1" applyFill="1" applyBorder="1" applyAlignment="1" applyProtection="1">
      <alignment horizontal="center" vertical="center"/>
    </xf>
    <xf numFmtId="0" fontId="13" fillId="7" borderId="7" xfId="0" applyFont="1" applyFill="1" applyBorder="1" applyAlignment="1" applyProtection="1">
      <alignment horizontal="center" vertical="center"/>
    </xf>
    <xf numFmtId="0" fontId="13" fillId="7" borderId="5" xfId="0" applyFont="1" applyFill="1" applyBorder="1" applyAlignment="1">
      <alignment horizontal="center" vertical="center"/>
    </xf>
    <xf numFmtId="0" fontId="13" fillId="7" borderId="6" xfId="0" applyFont="1" applyFill="1" applyBorder="1" applyAlignment="1">
      <alignment horizontal="center" vertical="center"/>
    </xf>
    <xf numFmtId="0" fontId="13" fillId="7" borderId="7" xfId="0" applyFont="1" applyFill="1" applyBorder="1" applyAlignment="1">
      <alignment horizontal="center" vertical="center"/>
    </xf>
    <xf numFmtId="0" fontId="18" fillId="2" borderId="3"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18" fillId="2" borderId="8" xfId="0" applyFont="1" applyFill="1" applyBorder="1" applyAlignment="1" applyProtection="1">
      <alignment horizontal="center" vertical="center" wrapText="1"/>
    </xf>
    <xf numFmtId="0" fontId="18" fillId="2" borderId="3" xfId="0" applyFont="1" applyFill="1" applyBorder="1" applyAlignment="1">
      <alignment horizontal="center" vertical="center" shrinkToFit="1"/>
    </xf>
    <xf numFmtId="0" fontId="18" fillId="2" borderId="0" xfId="0" applyFont="1" applyFill="1" applyBorder="1" applyAlignment="1">
      <alignment horizontal="center" vertical="center" shrinkToFit="1"/>
    </xf>
    <xf numFmtId="0" fontId="18" fillId="2" borderId="8" xfId="0" applyFont="1" applyFill="1" applyBorder="1" applyAlignment="1">
      <alignment horizontal="center" vertical="center" shrinkToFit="1"/>
    </xf>
    <xf numFmtId="0" fontId="6" fillId="0" borderId="4" xfId="0" applyFont="1" applyBorder="1" applyAlignment="1" applyProtection="1">
      <alignment vertical="center"/>
    </xf>
    <xf numFmtId="0" fontId="13" fillId="3" borderId="0" xfId="0" applyFont="1" applyFill="1" applyBorder="1" applyAlignment="1" applyProtection="1">
      <alignment horizontal="center" vertical="center"/>
    </xf>
    <xf numFmtId="0" fontId="3" fillId="0" borderId="24" xfId="0" applyFont="1" applyFill="1" applyBorder="1" applyAlignment="1">
      <alignment horizontal="center" vertical="center" wrapText="1"/>
    </xf>
    <xf numFmtId="0" fontId="3" fillId="0" borderId="24" xfId="0" applyFont="1" applyBorder="1" applyAlignment="1" applyProtection="1">
      <alignment horizontal="center" vertical="center" wrapText="1"/>
      <protection locked="0"/>
    </xf>
    <xf numFmtId="0" fontId="3" fillId="0" borderId="24" xfId="0" applyFont="1" applyBorder="1" applyAlignment="1">
      <alignment horizontal="center" vertical="center" wrapText="1"/>
    </xf>
    <xf numFmtId="0" fontId="13" fillId="3" borderId="0" xfId="0" applyFont="1" applyFill="1" applyBorder="1" applyAlignment="1">
      <alignment horizontal="center" vertical="center"/>
    </xf>
    <xf numFmtId="0" fontId="0" fillId="0" borderId="24" xfId="0" applyFont="1" applyBorder="1" applyAlignment="1" applyProtection="1">
      <alignment horizontal="center" vertical="center" wrapText="1"/>
      <protection locked="0"/>
    </xf>
    <xf numFmtId="0" fontId="0" fillId="0" borderId="25" xfId="0" applyFont="1" applyBorder="1" applyAlignment="1" applyProtection="1">
      <alignment horizontal="center" vertical="center" wrapText="1"/>
      <protection locked="0"/>
    </xf>
  </cellXfs>
  <cellStyles count="3">
    <cellStyle name="Normal" xfId="0" builtinId="0"/>
    <cellStyle name="Normal 2" xfId="1"/>
    <cellStyle name="Percent" xfId="2" builtinId="5"/>
  </cellStyles>
  <dxfs count="59">
    <dxf>
      <fill>
        <patternFill>
          <bgColor rgb="FF00B050"/>
        </patternFill>
      </fill>
    </dxf>
    <dxf>
      <fill>
        <patternFill>
          <bgColor rgb="FFFF0000"/>
        </patternFill>
      </fill>
    </dxf>
    <dxf>
      <fill>
        <patternFill>
          <bgColor rgb="FF00B050"/>
        </patternFill>
      </fill>
    </dxf>
    <dxf>
      <fill>
        <patternFill>
          <bgColor rgb="FFFF000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00B050"/>
        </patternFill>
      </fill>
    </dxf>
    <dxf>
      <font>
        <b/>
        <i val="0"/>
      </font>
      <fill>
        <patternFill>
          <bgColor rgb="FFFF0000"/>
        </patternFill>
      </fill>
    </dxf>
    <dxf>
      <font>
        <color auto="1"/>
      </font>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ont>
        <b/>
        <i val="0"/>
      </font>
      <fill>
        <patternFill>
          <bgColor rgb="FFFF0000"/>
        </patternFill>
      </fill>
    </dxf>
    <dxf>
      <font>
        <b/>
        <i val="0"/>
      </font>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ont>
        <b/>
        <i val="0"/>
      </font>
      <fill>
        <patternFill>
          <bgColor rgb="FF00B050"/>
        </patternFill>
      </fill>
    </dxf>
    <dxf>
      <font>
        <b/>
        <i val="0"/>
      </font>
      <fill>
        <patternFill>
          <bgColor rgb="FFFF0000"/>
        </patternFill>
      </fill>
    </dxf>
    <dxf>
      <font>
        <color auto="1"/>
      </font>
      <fill>
        <patternFill>
          <bgColor rgb="FFFFFF00"/>
        </patternFill>
      </fill>
    </dxf>
    <dxf>
      <fill>
        <patternFill>
          <bgColor rgb="FF00B050"/>
        </patternFill>
      </fill>
    </dxf>
    <dxf>
      <fill>
        <patternFill>
          <bgColor rgb="FFFF0000"/>
        </patternFill>
      </fill>
    </dxf>
    <dxf>
      <font>
        <b/>
        <i val="0"/>
      </font>
      <fill>
        <patternFill>
          <bgColor rgb="FF00B050"/>
        </patternFill>
      </fill>
    </dxf>
    <dxf>
      <font>
        <b/>
        <i val="0"/>
      </font>
      <fill>
        <patternFill>
          <bgColor rgb="FFFF0000"/>
        </patternFill>
      </fill>
    </dxf>
    <dxf>
      <font>
        <color auto="1"/>
      </font>
      <fill>
        <patternFill>
          <bgColor rgb="FFFFFF00"/>
        </patternFill>
      </fill>
    </dxf>
    <dxf>
      <font>
        <b/>
        <i val="0"/>
        <strike val="0"/>
      </font>
      <fill>
        <patternFill>
          <bgColor rgb="FFFF0000"/>
        </patternFill>
      </fill>
    </dxf>
    <dxf>
      <font>
        <b/>
        <i val="0"/>
      </font>
      <fill>
        <patternFill>
          <bgColor rgb="FF00B050"/>
        </patternFill>
      </fill>
    </dxf>
    <dxf>
      <font>
        <b/>
        <i val="0"/>
        <strike val="0"/>
        <color auto="1"/>
      </font>
      <fill>
        <patternFill>
          <bgColor rgb="FF00B050"/>
        </patternFill>
      </fill>
    </dxf>
    <dxf>
      <font>
        <b/>
        <i val="0"/>
      </font>
      <fill>
        <patternFill>
          <bgColor rgb="FFFF0000"/>
        </patternFill>
      </fill>
    </dxf>
    <dxf>
      <fill>
        <patternFill>
          <bgColor rgb="FFFFFF00"/>
        </patternFill>
      </fill>
    </dxf>
  </dxfs>
  <tableStyles count="0" defaultTableStyle="TableStyleMedium2" defaultPivotStyle="PivotStyleLight16"/>
  <colors>
    <mruColors>
      <color rgb="FF6699FF"/>
      <color rgb="FFFF1515"/>
      <color rgb="FFCC3300"/>
      <color rgb="FFF20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tabSelected="1" workbookViewId="0">
      <selection activeCell="C10" sqref="C10"/>
    </sheetView>
  </sheetViews>
  <sheetFormatPr defaultRowHeight="15" x14ac:dyDescent="0.25"/>
  <cols>
    <col min="1" max="1" width="16.140625" customWidth="1"/>
    <col min="2" max="2" width="70.85546875" customWidth="1"/>
    <col min="3" max="4" width="14.85546875" customWidth="1"/>
    <col min="5" max="5" width="10" style="16" hidden="1" customWidth="1"/>
    <col min="6" max="7" width="8.7109375" hidden="1" customWidth="1"/>
  </cols>
  <sheetData>
    <row r="1" spans="1:6" ht="32.1" customHeight="1" x14ac:dyDescent="0.45">
      <c r="A1" s="74" t="s">
        <v>0</v>
      </c>
      <c r="B1" s="75"/>
      <c r="C1" s="75"/>
      <c r="D1" s="76"/>
    </row>
    <row r="2" spans="1:6" ht="28.5" x14ac:dyDescent="0.45">
      <c r="A2" s="77" t="s">
        <v>113</v>
      </c>
      <c r="B2" s="78"/>
      <c r="C2" s="78"/>
      <c r="D2" s="79"/>
      <c r="E2" s="27"/>
    </row>
    <row r="3" spans="1:6" ht="24" thickBot="1" x14ac:dyDescent="0.4">
      <c r="A3" s="80" t="s">
        <v>116</v>
      </c>
      <c r="B3" s="81"/>
      <c r="C3" s="81"/>
      <c r="D3" s="82"/>
    </row>
    <row r="4" spans="1:6" ht="18.75" x14ac:dyDescent="0.3">
      <c r="A4" s="32" t="s">
        <v>112</v>
      </c>
      <c r="B4" s="104" t="s">
        <v>118</v>
      </c>
      <c r="C4" s="104"/>
      <c r="D4" s="105"/>
    </row>
    <row r="5" spans="1:6" ht="18.75" x14ac:dyDescent="0.3">
      <c r="A5" s="33" t="s">
        <v>1</v>
      </c>
      <c r="B5" s="106" t="s">
        <v>119</v>
      </c>
      <c r="C5" s="106"/>
      <c r="D5" s="107"/>
    </row>
    <row r="6" spans="1:6" ht="18.75" x14ac:dyDescent="0.3">
      <c r="A6" s="33" t="s">
        <v>2</v>
      </c>
      <c r="B6" s="106">
        <v>2021</v>
      </c>
      <c r="C6" s="106"/>
      <c r="D6" s="107"/>
    </row>
    <row r="7" spans="1:6" ht="19.5" thickBot="1" x14ac:dyDescent="0.35">
      <c r="A7" s="34" t="s">
        <v>3</v>
      </c>
      <c r="B7" s="108">
        <v>44404</v>
      </c>
      <c r="C7" s="109"/>
      <c r="D7" s="110"/>
    </row>
    <row r="8" spans="1:6" ht="15.75" thickBot="1" x14ac:dyDescent="0.3">
      <c r="A8" s="88"/>
      <c r="B8" s="89"/>
      <c r="C8" s="89"/>
      <c r="D8" s="90"/>
    </row>
    <row r="9" spans="1:6" s="21" customFormat="1" ht="20.100000000000001" customHeight="1" x14ac:dyDescent="0.3">
      <c r="A9" s="111" t="s">
        <v>4</v>
      </c>
      <c r="B9" s="112"/>
      <c r="C9" s="28" t="s">
        <v>5</v>
      </c>
      <c r="D9" s="29" t="s">
        <v>6</v>
      </c>
      <c r="E9" s="19"/>
    </row>
    <row r="10" spans="1:6" s="8" customFormat="1" ht="24.95" customHeight="1" x14ac:dyDescent="0.25">
      <c r="A10" s="113" t="s">
        <v>7</v>
      </c>
      <c r="B10" s="114"/>
      <c r="C10" s="12" t="s">
        <v>120</v>
      </c>
      <c r="D10" s="20"/>
      <c r="E10" s="18"/>
    </row>
    <row r="11" spans="1:6" s="8" customFormat="1" ht="24.95" customHeight="1" x14ac:dyDescent="0.25">
      <c r="A11" s="102" t="s">
        <v>8</v>
      </c>
      <c r="B11" s="103"/>
      <c r="C11" s="23" t="str">
        <f>IFERROR(IF('Scoring Summary'!F6=1,"YES", "NO"),"")</f>
        <v>YES</v>
      </c>
      <c r="D11" s="14">
        <f>IFERROR('Scoring Summary'!F6,"")</f>
        <v>1</v>
      </c>
      <c r="E11" s="18"/>
    </row>
    <row r="12" spans="1:6" s="8" customFormat="1" ht="24.95" customHeight="1" x14ac:dyDescent="0.25">
      <c r="A12" s="96" t="s">
        <v>9</v>
      </c>
      <c r="B12" s="97"/>
      <c r="C12" s="23" t="str">
        <f>IFERROR(IF('Scoring Summary'!F9=1,"YES", "NO"),"")</f>
        <v>YES</v>
      </c>
      <c r="D12" s="14">
        <f>IFERROR('Scoring Summary'!F9,"")</f>
        <v>1</v>
      </c>
      <c r="E12" s="18"/>
    </row>
    <row r="13" spans="1:6" s="8" customFormat="1" ht="24.95" customHeight="1" x14ac:dyDescent="0.25">
      <c r="A13" s="96" t="s">
        <v>10</v>
      </c>
      <c r="B13" s="97"/>
      <c r="C13" s="13" t="str">
        <f>IFERROR(IF('Scoring Summary'!F12=1,"YES", "NO"),"")</f>
        <v>YES</v>
      </c>
      <c r="D13" s="14">
        <f>IFERROR('Scoring Summary'!F12,"")</f>
        <v>1</v>
      </c>
      <c r="E13" s="18"/>
    </row>
    <row r="14" spans="1:6" ht="18.600000000000001" customHeight="1" x14ac:dyDescent="0.25">
      <c r="A14" s="85"/>
      <c r="B14" s="86"/>
      <c r="C14" s="86"/>
      <c r="D14" s="87"/>
      <c r="E14" s="17">
        <f>COUNTBLANK(C10:C13)</f>
        <v>0</v>
      </c>
      <c r="F14">
        <f>COUNTIF(C10:C13,"YES")</f>
        <v>4</v>
      </c>
    </row>
    <row r="15" spans="1:6" ht="20.100000000000001" customHeight="1" x14ac:dyDescent="0.3">
      <c r="A15" s="98" t="s">
        <v>11</v>
      </c>
      <c r="B15" s="99"/>
      <c r="C15" s="30" t="s">
        <v>5</v>
      </c>
      <c r="D15" s="31" t="s">
        <v>6</v>
      </c>
      <c r="E15" s="19"/>
    </row>
    <row r="16" spans="1:6" ht="24.95" customHeight="1" x14ac:dyDescent="0.25">
      <c r="A16" s="96" t="s">
        <v>12</v>
      </c>
      <c r="B16" s="97"/>
      <c r="C16" s="13" t="str">
        <f>IFERROR(IF('Scoring Summary'!F20&gt;=0.66,"YES","NO"),"")</f>
        <v>YES</v>
      </c>
      <c r="D16" s="24">
        <f>IFERROR('Scoring Summary'!F20,"")</f>
        <v>1</v>
      </c>
      <c r="E16" s="17"/>
    </row>
    <row r="17" spans="1:7" ht="24.95" customHeight="1" x14ac:dyDescent="0.25">
      <c r="A17" s="94" t="s">
        <v>13</v>
      </c>
      <c r="B17" s="95"/>
      <c r="C17" s="23" t="str">
        <f>IFERROR(IF('Scoring Summary'!F24&gt;=0.66,"YES","NO"),"")</f>
        <v>YES</v>
      </c>
      <c r="D17" s="24">
        <f>IFERROR('Scoring Summary'!F24,"")</f>
        <v>1</v>
      </c>
    </row>
    <row r="18" spans="1:7" ht="24.95" customHeight="1" x14ac:dyDescent="0.25">
      <c r="A18" s="94" t="s">
        <v>14</v>
      </c>
      <c r="B18" s="95"/>
      <c r="C18" s="23" t="str">
        <f>IFERROR(IF('Scoring Summary'!F31&gt;=0.66,"YES","NO"),"")</f>
        <v>YES</v>
      </c>
      <c r="D18" s="24">
        <f>IFERROR('Scoring Summary'!F31,"")</f>
        <v>1</v>
      </c>
      <c r="E18" s="18"/>
    </row>
    <row r="19" spans="1:7" ht="24.95" customHeight="1" x14ac:dyDescent="0.25">
      <c r="A19" s="94" t="s">
        <v>15</v>
      </c>
      <c r="B19" s="95"/>
      <c r="C19" s="23" t="str">
        <f>IFERROR(IF('Scoring Summary'!F35&gt;=0.66,"YES","NO"),"")</f>
        <v>YES</v>
      </c>
      <c r="D19" s="24">
        <f>IFERROR('Scoring Summary'!F35,"")</f>
        <v>1</v>
      </c>
    </row>
    <row r="20" spans="1:7" ht="24.95" customHeight="1" x14ac:dyDescent="0.25">
      <c r="A20" s="94" t="s">
        <v>16</v>
      </c>
      <c r="B20" s="95"/>
      <c r="C20" s="23" t="str">
        <f>IFERROR(IF('Scoring Summary'!F41&gt;=0.66,"YES","NO"),"")</f>
        <v>YES</v>
      </c>
      <c r="D20" s="24">
        <f>IFERROR('Scoring Summary'!F41,"")</f>
        <v>1</v>
      </c>
    </row>
    <row r="21" spans="1:7" ht="24.95" customHeight="1" x14ac:dyDescent="0.25">
      <c r="A21" s="94" t="s">
        <v>17</v>
      </c>
      <c r="B21" s="95"/>
      <c r="C21" s="23" t="str">
        <f>IFERROR(IF('Scoring Summary'!F44&gt;=0.66,"YES","NO"),"")</f>
        <v>YES</v>
      </c>
      <c r="D21" s="24">
        <f>IFERROR('Scoring Summary'!F44,"")</f>
        <v>1</v>
      </c>
    </row>
    <row r="22" spans="1:7" x14ac:dyDescent="0.25">
      <c r="A22" s="91"/>
      <c r="B22" s="92"/>
      <c r="C22" s="92"/>
      <c r="D22" s="93"/>
      <c r="E22" s="17">
        <f>COUNTBLANK(C16:C21)</f>
        <v>0</v>
      </c>
      <c r="F22">
        <f>COUNTIF(C16:C21,"YES")</f>
        <v>6</v>
      </c>
      <c r="G22">
        <f>F22/6</f>
        <v>1</v>
      </c>
    </row>
    <row r="23" spans="1:7" ht="39.950000000000003" customHeight="1" thickBot="1" x14ac:dyDescent="0.3">
      <c r="A23" s="83" t="s">
        <v>18</v>
      </c>
      <c r="B23" s="84"/>
      <c r="C23" s="100" t="str">
        <f>(IF(AND(E14+E22&gt;0),"",IF(AND(F14=4,G22&gt;=0.66),"MEETS","DOES NOT MEET")))</f>
        <v>MEETS</v>
      </c>
      <c r="D23" s="101"/>
    </row>
  </sheetData>
  <sheetProtection sheet="1" selectLockedCells="1" selectUnlockedCells="1"/>
  <mergeCells count="24">
    <mergeCell ref="A11:B11"/>
    <mergeCell ref="A12:B12"/>
    <mergeCell ref="B4:D4"/>
    <mergeCell ref="B5:D5"/>
    <mergeCell ref="B6:D6"/>
    <mergeCell ref="B7:D7"/>
    <mergeCell ref="A9:B9"/>
    <mergeCell ref="A10:B10"/>
    <mergeCell ref="A1:D1"/>
    <mergeCell ref="A2:D2"/>
    <mergeCell ref="A3:D3"/>
    <mergeCell ref="A23:B23"/>
    <mergeCell ref="A14:D14"/>
    <mergeCell ref="A8:D8"/>
    <mergeCell ref="A22:D22"/>
    <mergeCell ref="A17:B17"/>
    <mergeCell ref="A18:B18"/>
    <mergeCell ref="A19:B19"/>
    <mergeCell ref="A20:B20"/>
    <mergeCell ref="A21:B21"/>
    <mergeCell ref="A13:B13"/>
    <mergeCell ref="A15:B15"/>
    <mergeCell ref="A16:B16"/>
    <mergeCell ref="C23:D23"/>
  </mergeCells>
  <conditionalFormatting sqref="C10">
    <cfRule type="containsBlanks" dxfId="58" priority="1">
      <formula>LEN(TRIM(C10))=0</formula>
    </cfRule>
    <cfRule type="containsText" dxfId="57" priority="37" operator="containsText" text="no">
      <formula>NOT(ISERROR(SEARCH("no",C10)))</formula>
    </cfRule>
    <cfRule type="containsText" dxfId="56" priority="45" operator="containsText" text="yes">
      <formula>NOT(ISERROR(SEARCH("yes",C10)))</formula>
    </cfRule>
  </conditionalFormatting>
  <conditionalFormatting sqref="D11:D13">
    <cfRule type="cellIs" dxfId="55" priority="42" operator="equal">
      <formula>1</formula>
    </cfRule>
    <cfRule type="cellIs" dxfId="54" priority="44" operator="lessThan">
      <formula>100</formula>
    </cfRule>
  </conditionalFormatting>
  <conditionalFormatting sqref="C11:D13">
    <cfRule type="containsBlanks" dxfId="53" priority="48">
      <formula>LEN(TRIM(C11))=0</formula>
    </cfRule>
  </conditionalFormatting>
  <conditionalFormatting sqref="C13">
    <cfRule type="expression" dxfId="52" priority="38">
      <formula>$D$13&lt;1</formula>
    </cfRule>
    <cfRule type="expression" dxfId="51" priority="39">
      <formula>$D$13=1</formula>
    </cfRule>
  </conditionalFormatting>
  <conditionalFormatting sqref="C12">
    <cfRule type="expression" dxfId="50" priority="30">
      <formula>$D$12&lt;1</formula>
    </cfRule>
    <cfRule type="expression" dxfId="49" priority="31">
      <formula>$D$12=1</formula>
    </cfRule>
  </conditionalFormatting>
  <conditionalFormatting sqref="C16:D21">
    <cfRule type="containsBlanks" dxfId="48" priority="5">
      <formula>LEN(TRIM(C16))=0</formula>
    </cfRule>
  </conditionalFormatting>
  <conditionalFormatting sqref="C16">
    <cfRule type="expression" dxfId="47" priority="27">
      <formula>$D$16&lt;0.66</formula>
    </cfRule>
    <cfRule type="expression" dxfId="46" priority="28">
      <formula>$D$16&gt;=0.66</formula>
    </cfRule>
  </conditionalFormatting>
  <conditionalFormatting sqref="C17:C21">
    <cfRule type="expression" dxfId="45" priority="25">
      <formula>$D$17&gt;=0.66</formula>
    </cfRule>
    <cfRule type="expression" dxfId="44" priority="26">
      <formula>$D$17&lt;0.66</formula>
    </cfRule>
  </conditionalFormatting>
  <conditionalFormatting sqref="C18">
    <cfRule type="expression" dxfId="43" priority="23">
      <formula>$D$18&gt;=0.66</formula>
    </cfRule>
    <cfRule type="expression" dxfId="42" priority="24">
      <formula>$D$18&lt;0.66</formula>
    </cfRule>
  </conditionalFormatting>
  <conditionalFormatting sqref="C19">
    <cfRule type="expression" dxfId="41" priority="21">
      <formula>$D$19&gt;=0.66</formula>
    </cfRule>
    <cfRule type="expression" dxfId="40" priority="22">
      <formula>$D$19&lt;0.66</formula>
    </cfRule>
  </conditionalFormatting>
  <conditionalFormatting sqref="C20">
    <cfRule type="expression" dxfId="39" priority="19">
      <formula>$D$20&gt;=0.66</formula>
    </cfRule>
    <cfRule type="expression" dxfId="38" priority="20">
      <formula>$D$20&lt;0.66</formula>
    </cfRule>
  </conditionalFormatting>
  <conditionalFormatting sqref="C21">
    <cfRule type="expression" dxfId="37" priority="17">
      <formula>$D$21&gt;=0.66</formula>
    </cfRule>
    <cfRule type="expression" dxfId="36" priority="18">
      <formula>$D$21&lt;0.66</formula>
    </cfRule>
  </conditionalFormatting>
  <conditionalFormatting sqref="C11">
    <cfRule type="expression" dxfId="35" priority="15">
      <formula>$D$11=1</formula>
    </cfRule>
    <cfRule type="expression" dxfId="34" priority="16">
      <formula>$D$11&lt;1</formula>
    </cfRule>
  </conditionalFormatting>
  <conditionalFormatting sqref="D16">
    <cfRule type="cellIs" dxfId="33" priority="34" operator="greaterThanOrEqual">
      <formula>0.66</formula>
    </cfRule>
    <cfRule type="cellIs" dxfId="32" priority="50" operator="lessThan">
      <formula>0.66</formula>
    </cfRule>
  </conditionalFormatting>
  <conditionalFormatting sqref="D17">
    <cfRule type="expression" dxfId="31" priority="14">
      <formula>$D$17&gt;=0.66</formula>
    </cfRule>
    <cfRule type="expression" dxfId="30" priority="33">
      <formula>$D$17&lt;0.66</formula>
    </cfRule>
  </conditionalFormatting>
  <conditionalFormatting sqref="D18">
    <cfRule type="expression" dxfId="29" priority="12">
      <formula>$D$18&gt;=0.66</formula>
    </cfRule>
    <cfRule type="expression" dxfId="28" priority="13">
      <formula>$D$18&lt;0.66</formula>
    </cfRule>
  </conditionalFormatting>
  <conditionalFormatting sqref="D19">
    <cfRule type="expression" dxfId="27" priority="10">
      <formula>$D$19&gt;=0.66</formula>
    </cfRule>
    <cfRule type="expression" dxfId="26" priority="11">
      <formula>$D$19&lt;0.66</formula>
    </cfRule>
  </conditionalFormatting>
  <conditionalFormatting sqref="D20">
    <cfRule type="expression" dxfId="25" priority="8">
      <formula>$D$20&gt;=0.66</formula>
    </cfRule>
    <cfRule type="expression" dxfId="24" priority="9">
      <formula>$D$20&lt;0.66</formula>
    </cfRule>
  </conditionalFormatting>
  <conditionalFormatting sqref="D21">
    <cfRule type="expression" dxfId="23" priority="6">
      <formula>$D$21&gt;=0.66</formula>
    </cfRule>
    <cfRule type="expression" dxfId="22" priority="7">
      <formula>$D$21&lt;0.66</formula>
    </cfRule>
  </conditionalFormatting>
  <conditionalFormatting sqref="C23:D23">
    <cfRule type="expression" dxfId="21" priority="2">
      <formula>E14+E22&gt;0</formula>
    </cfRule>
    <cfRule type="notContainsText" dxfId="20" priority="3" operator="notContains" text="NOT">
      <formula>ISERROR(SEARCH("NOT",C23))</formula>
    </cfRule>
    <cfRule type="containsText" dxfId="19" priority="4" operator="containsText" text="NOT">
      <formula>NOT(ISERROR(SEARCH("NOT",C23)))</formula>
    </cfRule>
  </conditionalFormatting>
  <dataValidations count="1">
    <dataValidation type="list" allowBlank="1" showInputMessage="1" showErrorMessage="1" sqref="C10">
      <formula1>"YES, NO"</formula1>
    </dataValidation>
  </dataValidations>
  <printOptions horizontalCentered="1" verticalCentered="1"/>
  <pageMargins left="0.25" right="0.25" top="0.25" bottom="0.2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zoomScaleNormal="100" workbookViewId="0">
      <selection activeCell="D45" sqref="D45"/>
    </sheetView>
  </sheetViews>
  <sheetFormatPr defaultColWidth="14.42578125" defaultRowHeight="15" x14ac:dyDescent="0.25"/>
  <cols>
    <col min="1" max="1" width="19.5703125" style="35" customWidth="1"/>
    <col min="2" max="2" width="47.5703125" style="35" customWidth="1"/>
    <col min="3" max="4" width="19.28515625" style="35" customWidth="1"/>
    <col min="5" max="5" width="53.5703125" style="35" customWidth="1"/>
    <col min="6" max="6" width="0.28515625" style="36" customWidth="1"/>
    <col min="7" max="7" width="0.42578125" style="36" customWidth="1"/>
    <col min="8" max="8" width="61.140625" style="35" customWidth="1"/>
    <col min="9" max="16384" width="14.42578125" style="35"/>
  </cols>
  <sheetData>
    <row r="1" spans="1:8" ht="21.75" thickBot="1" x14ac:dyDescent="0.3">
      <c r="A1" s="127" t="s">
        <v>117</v>
      </c>
      <c r="B1" s="127"/>
      <c r="C1" s="127"/>
      <c r="D1" s="127"/>
      <c r="E1" s="127"/>
    </row>
    <row r="2" spans="1:8" ht="20.100000000000001" customHeight="1" x14ac:dyDescent="0.25">
      <c r="A2" s="115" t="s">
        <v>4</v>
      </c>
      <c r="B2" s="116"/>
      <c r="C2" s="116"/>
      <c r="D2" s="116"/>
      <c r="E2" s="117"/>
      <c r="F2" s="37"/>
      <c r="G2" s="37"/>
    </row>
    <row r="3" spans="1:8" ht="20.100000000000001" customHeight="1" x14ac:dyDescent="0.25">
      <c r="A3" s="121" t="s">
        <v>19</v>
      </c>
      <c r="B3" s="122"/>
      <c r="C3" s="122"/>
      <c r="D3" s="122"/>
      <c r="E3" s="123"/>
      <c r="F3" s="38"/>
      <c r="G3" s="38"/>
    </row>
    <row r="4" spans="1:8" x14ac:dyDescent="0.25">
      <c r="A4" s="59"/>
      <c r="B4" s="60"/>
      <c r="C4" s="60"/>
      <c r="D4" s="60"/>
      <c r="E4" s="61"/>
      <c r="F4" s="42"/>
      <c r="G4" s="42"/>
    </row>
    <row r="5" spans="1:8" s="45" customFormat="1" ht="18.75" x14ac:dyDescent="0.25">
      <c r="A5" s="62" t="s">
        <v>20</v>
      </c>
      <c r="B5" s="63" t="s">
        <v>21</v>
      </c>
      <c r="C5" s="63" t="s">
        <v>22</v>
      </c>
      <c r="D5" s="128"/>
      <c r="E5" s="64" t="s">
        <v>23</v>
      </c>
      <c r="F5" s="37"/>
      <c r="G5" s="37"/>
    </row>
    <row r="6" spans="1:8" ht="60" x14ac:dyDescent="0.25">
      <c r="A6" s="65" t="s">
        <v>24</v>
      </c>
      <c r="B6" s="66" t="s">
        <v>25</v>
      </c>
      <c r="C6" s="7">
        <f>IFERROR(G6,"")</f>
        <v>6</v>
      </c>
      <c r="D6" s="129" t="s">
        <v>105</v>
      </c>
      <c r="E6" s="46"/>
      <c r="F6" s="22">
        <f>SUM(F7:F8)/6</f>
        <v>1</v>
      </c>
      <c r="G6" s="22">
        <f>SUM(F7:F8)</f>
        <v>6</v>
      </c>
      <c r="H6" s="47"/>
    </row>
    <row r="7" spans="1:8" ht="90" x14ac:dyDescent="0.25">
      <c r="A7" s="67" t="s">
        <v>26</v>
      </c>
      <c r="B7" s="68" t="s">
        <v>114</v>
      </c>
      <c r="C7" s="25" t="s">
        <v>55</v>
      </c>
      <c r="D7" s="130"/>
      <c r="E7" s="48"/>
      <c r="F7" s="22">
        <f>VLOOKUP(C7,Reference!$A$2:$B$5,2,FALSE)</f>
        <v>3</v>
      </c>
      <c r="G7" s="22"/>
    </row>
    <row r="8" spans="1:8" ht="60" x14ac:dyDescent="0.25">
      <c r="A8" s="67" t="s">
        <v>27</v>
      </c>
      <c r="B8" s="68" t="s">
        <v>28</v>
      </c>
      <c r="C8" s="25" t="s">
        <v>55</v>
      </c>
      <c r="D8" s="130"/>
      <c r="E8" s="48"/>
      <c r="F8" s="22">
        <f>VLOOKUP(C8,Reference!$A$2:$B$5,2,FALSE)</f>
        <v>3</v>
      </c>
      <c r="G8" s="22"/>
    </row>
    <row r="9" spans="1:8" ht="45" x14ac:dyDescent="0.25">
      <c r="A9" s="69" t="s">
        <v>29</v>
      </c>
      <c r="B9" s="70" t="s">
        <v>30</v>
      </c>
      <c r="C9" s="6">
        <f>IFERROR(G9,"")</f>
        <v>6</v>
      </c>
      <c r="D9" s="131" t="s">
        <v>105</v>
      </c>
      <c r="E9" s="46"/>
      <c r="F9" s="22">
        <f>SUM(F10:F11)/6</f>
        <v>1</v>
      </c>
      <c r="G9" s="22">
        <f>SUM(F10:F11)</f>
        <v>6</v>
      </c>
    </row>
    <row r="10" spans="1:8" ht="105" x14ac:dyDescent="0.25">
      <c r="A10" s="67" t="s">
        <v>31</v>
      </c>
      <c r="B10" s="68" t="s">
        <v>32</v>
      </c>
      <c r="C10" s="25" t="s">
        <v>55</v>
      </c>
      <c r="D10" s="130"/>
      <c r="E10" s="48"/>
      <c r="F10" s="22">
        <f>VLOOKUP(C10,Reference!$A$2:$B$5,2,FALSE)</f>
        <v>3</v>
      </c>
      <c r="G10" s="22"/>
    </row>
    <row r="11" spans="1:8" ht="90" x14ac:dyDescent="0.25">
      <c r="A11" s="67" t="s">
        <v>33</v>
      </c>
      <c r="B11" s="68" t="s">
        <v>34</v>
      </c>
      <c r="C11" s="25" t="s">
        <v>55</v>
      </c>
      <c r="D11" s="130"/>
      <c r="E11" s="49"/>
      <c r="F11" s="22">
        <f>VLOOKUP(C11,Reference!$A$2:$B$5,2,FALSE)</f>
        <v>3</v>
      </c>
      <c r="G11" s="22"/>
    </row>
    <row r="12" spans="1:8" ht="45" x14ac:dyDescent="0.25">
      <c r="A12" s="69" t="s">
        <v>35</v>
      </c>
      <c r="B12" s="66" t="s">
        <v>36</v>
      </c>
      <c r="C12" s="6">
        <f>IFERROR(G12,"")</f>
        <v>6</v>
      </c>
      <c r="D12" s="131" t="s">
        <v>105</v>
      </c>
      <c r="E12" s="46"/>
      <c r="F12" s="22">
        <f>SUM(F13:F14)/6</f>
        <v>1</v>
      </c>
      <c r="G12" s="22">
        <f>SUM(F13:F14)</f>
        <v>6</v>
      </c>
    </row>
    <row r="13" spans="1:8" ht="75" x14ac:dyDescent="0.25">
      <c r="A13" s="67" t="s">
        <v>37</v>
      </c>
      <c r="B13" s="68" t="s">
        <v>115</v>
      </c>
      <c r="C13" s="25" t="s">
        <v>55</v>
      </c>
      <c r="D13" s="130"/>
      <c r="E13" s="48"/>
      <c r="F13" s="22">
        <f>VLOOKUP(C13,Reference!$A$2:$B$5,2,FALSE)</f>
        <v>3</v>
      </c>
      <c r="G13" s="22"/>
    </row>
    <row r="14" spans="1:8" ht="90" x14ac:dyDescent="0.25">
      <c r="A14" s="67" t="s">
        <v>38</v>
      </c>
      <c r="B14" s="68" t="s">
        <v>39</v>
      </c>
      <c r="C14" s="25" t="s">
        <v>55</v>
      </c>
      <c r="D14" s="130"/>
      <c r="E14" s="49"/>
      <c r="F14" s="22">
        <f>VLOOKUP(C14,Reference!$A$2:$B$5,2,FALSE)</f>
        <v>3</v>
      </c>
      <c r="G14" s="22"/>
    </row>
    <row r="15" spans="1:8" ht="15.75" thickBot="1" x14ac:dyDescent="0.3"/>
    <row r="16" spans="1:8" ht="20.100000000000001" customHeight="1" x14ac:dyDescent="0.25">
      <c r="A16" s="118" t="s">
        <v>40</v>
      </c>
      <c r="B16" s="119"/>
      <c r="C16" s="119"/>
      <c r="D16" s="119"/>
      <c r="E16" s="120"/>
      <c r="F16" s="37"/>
      <c r="G16" s="37"/>
    </row>
    <row r="17" spans="1:8" ht="20.100000000000001" customHeight="1" x14ac:dyDescent="0.25">
      <c r="A17" s="124" t="s">
        <v>41</v>
      </c>
      <c r="B17" s="125"/>
      <c r="C17" s="125"/>
      <c r="D17" s="125"/>
      <c r="E17" s="126"/>
      <c r="F17" s="50"/>
      <c r="G17" s="50"/>
    </row>
    <row r="18" spans="1:8" x14ac:dyDescent="0.25">
      <c r="A18" s="39"/>
      <c r="B18" s="40"/>
      <c r="C18" s="40"/>
      <c r="D18" s="40"/>
      <c r="E18" s="41"/>
      <c r="F18" s="42"/>
      <c r="G18" s="42"/>
    </row>
    <row r="19" spans="1:8" ht="18.75" x14ac:dyDescent="0.25">
      <c r="A19" s="62" t="s">
        <v>20</v>
      </c>
      <c r="B19" s="63" t="s">
        <v>21</v>
      </c>
      <c r="C19" s="43" t="s">
        <v>42</v>
      </c>
      <c r="D19" s="132"/>
      <c r="E19" s="44" t="s">
        <v>23</v>
      </c>
      <c r="F19" s="37"/>
      <c r="G19" s="37"/>
    </row>
    <row r="20" spans="1:8" ht="60" x14ac:dyDescent="0.25">
      <c r="A20" s="69" t="s">
        <v>43</v>
      </c>
      <c r="B20" s="66" t="s">
        <v>44</v>
      </c>
      <c r="C20" s="6">
        <f>IFERROR(G20,"")</f>
        <v>9</v>
      </c>
      <c r="D20" s="131" t="s">
        <v>105</v>
      </c>
      <c r="E20" s="15"/>
      <c r="F20" s="22">
        <f>SUM(F21:F23)/9</f>
        <v>1</v>
      </c>
      <c r="G20" s="22">
        <f>SUM(F21:F23)</f>
        <v>9</v>
      </c>
      <c r="H20" s="47"/>
    </row>
    <row r="21" spans="1:8" ht="51" x14ac:dyDescent="0.25">
      <c r="A21" s="51" t="s">
        <v>45</v>
      </c>
      <c r="B21" s="52" t="s">
        <v>46</v>
      </c>
      <c r="C21" s="25" t="s">
        <v>55</v>
      </c>
      <c r="D21" s="130"/>
      <c r="E21" s="26"/>
      <c r="F21" s="22">
        <f>VLOOKUP(C21,Reference!$A$2:$B$5,2,FALSE)</f>
        <v>3</v>
      </c>
      <c r="G21" s="22"/>
    </row>
    <row r="22" spans="1:8" ht="51" x14ac:dyDescent="0.25">
      <c r="A22" s="51" t="s">
        <v>47</v>
      </c>
      <c r="B22" s="71" t="s">
        <v>48</v>
      </c>
      <c r="C22" s="25" t="s">
        <v>55</v>
      </c>
      <c r="D22" s="130"/>
      <c r="E22" s="26"/>
      <c r="F22" s="22">
        <f>VLOOKUP(C22,Reference!$A$2:$B$5,2,FALSE)</f>
        <v>3</v>
      </c>
      <c r="G22" s="22"/>
    </row>
    <row r="23" spans="1:8" ht="76.5" x14ac:dyDescent="0.25">
      <c r="A23" s="51" t="s">
        <v>49</v>
      </c>
      <c r="B23" s="52" t="s">
        <v>50</v>
      </c>
      <c r="C23" s="25" t="s">
        <v>55</v>
      </c>
      <c r="D23" s="130"/>
      <c r="E23" s="26"/>
      <c r="F23" s="22">
        <f>VLOOKUP(C23,Reference!$A$2:$B$5,2,FALSE)</f>
        <v>3</v>
      </c>
      <c r="G23" s="22"/>
    </row>
    <row r="24" spans="1:8" ht="60" x14ac:dyDescent="0.25">
      <c r="A24" s="72" t="s">
        <v>51</v>
      </c>
      <c r="B24" s="66" t="s">
        <v>52</v>
      </c>
      <c r="C24" s="6">
        <f>IFERROR(G24,"")</f>
        <v>18</v>
      </c>
      <c r="D24" s="131" t="s">
        <v>105</v>
      </c>
      <c r="E24" s="15"/>
      <c r="F24" s="22">
        <f>SUM(F25:F30)/18</f>
        <v>1</v>
      </c>
      <c r="G24" s="22">
        <f>SUM(F25:F30)</f>
        <v>18</v>
      </c>
      <c r="H24" s="47"/>
    </row>
    <row r="25" spans="1:8" ht="51" x14ac:dyDescent="0.25">
      <c r="A25" s="51" t="s">
        <v>53</v>
      </c>
      <c r="B25" s="52" t="s">
        <v>54</v>
      </c>
      <c r="C25" s="25" t="s">
        <v>55</v>
      </c>
      <c r="D25" s="130"/>
      <c r="E25" s="26"/>
      <c r="F25" s="22">
        <f>VLOOKUP(C25,Reference!$A$2:$B$5,2,FALSE)</f>
        <v>3</v>
      </c>
      <c r="G25" s="22"/>
    </row>
    <row r="26" spans="1:8" ht="38.25" x14ac:dyDescent="0.25">
      <c r="A26" s="51" t="s">
        <v>56</v>
      </c>
      <c r="B26" s="52" t="s">
        <v>57</v>
      </c>
      <c r="C26" s="25" t="s">
        <v>55</v>
      </c>
      <c r="D26" s="130"/>
      <c r="E26" s="26"/>
      <c r="F26" s="22">
        <f>VLOOKUP(C26,Reference!$A$2:$B$5,2,FALSE)</f>
        <v>3</v>
      </c>
      <c r="G26" s="22"/>
    </row>
    <row r="27" spans="1:8" ht="51" x14ac:dyDescent="0.25">
      <c r="A27" s="51" t="s">
        <v>59</v>
      </c>
      <c r="B27" s="52" t="s">
        <v>60</v>
      </c>
      <c r="C27" s="25" t="s">
        <v>55</v>
      </c>
      <c r="D27" s="130"/>
      <c r="E27" s="26"/>
      <c r="F27" s="22">
        <f>VLOOKUP(C27,Reference!$A$2:$B$5,2,FALSE)</f>
        <v>3</v>
      </c>
      <c r="G27" s="22"/>
    </row>
    <row r="28" spans="1:8" ht="38.25" x14ac:dyDescent="0.25">
      <c r="A28" s="51" t="s">
        <v>62</v>
      </c>
      <c r="B28" s="52" t="s">
        <v>63</v>
      </c>
      <c r="C28" s="25" t="s">
        <v>55</v>
      </c>
      <c r="D28" s="130"/>
      <c r="E28" s="26"/>
      <c r="F28" s="22">
        <f>VLOOKUP(C28,Reference!$A$2:$B$5,2,FALSE)</f>
        <v>3</v>
      </c>
      <c r="G28" s="22"/>
    </row>
    <row r="29" spans="1:8" ht="38.25" x14ac:dyDescent="0.25">
      <c r="A29" s="51" t="s">
        <v>65</v>
      </c>
      <c r="B29" s="52" t="s">
        <v>66</v>
      </c>
      <c r="C29" s="25" t="s">
        <v>55</v>
      </c>
      <c r="D29" s="130"/>
      <c r="E29" s="26"/>
      <c r="F29" s="22">
        <f>VLOOKUP(C29,Reference!$A$2:$B$5,2,FALSE)</f>
        <v>3</v>
      </c>
      <c r="G29" s="22"/>
    </row>
    <row r="30" spans="1:8" ht="51" x14ac:dyDescent="0.25">
      <c r="A30" s="51" t="s">
        <v>67</v>
      </c>
      <c r="B30" s="73" t="s">
        <v>68</v>
      </c>
      <c r="C30" s="25" t="s">
        <v>55</v>
      </c>
      <c r="D30" s="130"/>
      <c r="E30" s="26"/>
      <c r="F30" s="22">
        <f>VLOOKUP(C30,Reference!$A$2:$B$5,2,FALSE)</f>
        <v>3</v>
      </c>
      <c r="G30" s="22"/>
    </row>
    <row r="31" spans="1:8" ht="60" x14ac:dyDescent="0.25">
      <c r="A31" s="72" t="s">
        <v>69</v>
      </c>
      <c r="B31" s="66" t="s">
        <v>70</v>
      </c>
      <c r="C31" s="6">
        <f>IFERROR(G31,"")</f>
        <v>9</v>
      </c>
      <c r="D31" s="131" t="s">
        <v>105</v>
      </c>
      <c r="E31" s="15"/>
      <c r="F31" s="22">
        <f>SUM(F32:F34)/9</f>
        <v>1</v>
      </c>
      <c r="G31" s="22">
        <f>SUM(F32:F34)</f>
        <v>9</v>
      </c>
      <c r="H31" s="47"/>
    </row>
    <row r="32" spans="1:8" ht="38.25" x14ac:dyDescent="0.25">
      <c r="A32" s="51" t="s">
        <v>71</v>
      </c>
      <c r="B32" s="52" t="s">
        <v>72</v>
      </c>
      <c r="C32" s="25" t="s">
        <v>55</v>
      </c>
      <c r="D32" s="130"/>
      <c r="E32" s="26"/>
      <c r="F32" s="22">
        <f>VLOOKUP(C32,Reference!$A$2:$B$5,2,FALSE)</f>
        <v>3</v>
      </c>
      <c r="G32" s="22"/>
    </row>
    <row r="33" spans="1:8" ht="63.75" x14ac:dyDescent="0.25">
      <c r="A33" s="51" t="s">
        <v>73</v>
      </c>
      <c r="B33" s="71" t="s">
        <v>74</v>
      </c>
      <c r="C33" s="25" t="s">
        <v>55</v>
      </c>
      <c r="D33" s="130"/>
      <c r="E33" s="26"/>
      <c r="F33" s="22">
        <f>VLOOKUP(C33,Reference!$A$2:$B$5,2,FALSE)</f>
        <v>3</v>
      </c>
      <c r="G33" s="22"/>
    </row>
    <row r="34" spans="1:8" ht="38.25" x14ac:dyDescent="0.25">
      <c r="A34" s="51" t="s">
        <v>75</v>
      </c>
      <c r="B34" s="52" t="s">
        <v>76</v>
      </c>
      <c r="C34" s="25" t="s">
        <v>55</v>
      </c>
      <c r="D34" s="130"/>
      <c r="E34" s="26"/>
      <c r="F34" s="22">
        <f>VLOOKUP(C34,Reference!$A$2:$B$5,2,FALSE)</f>
        <v>3</v>
      </c>
      <c r="G34" s="22"/>
    </row>
    <row r="35" spans="1:8" ht="45" x14ac:dyDescent="0.25">
      <c r="A35" s="72" t="s">
        <v>77</v>
      </c>
      <c r="B35" s="66" t="s">
        <v>78</v>
      </c>
      <c r="C35" s="6">
        <f>IFERROR(G35,"")</f>
        <v>15</v>
      </c>
      <c r="D35" s="131" t="s">
        <v>105</v>
      </c>
      <c r="E35" s="15"/>
      <c r="F35" s="22">
        <f>SUM(F36:F40)/15</f>
        <v>1</v>
      </c>
      <c r="G35" s="22">
        <f>SUM(F36:F40)</f>
        <v>15</v>
      </c>
      <c r="H35" s="47"/>
    </row>
    <row r="36" spans="1:8" ht="38.25" x14ac:dyDescent="0.25">
      <c r="A36" s="51" t="s">
        <v>79</v>
      </c>
      <c r="B36" s="52" t="s">
        <v>80</v>
      </c>
      <c r="C36" s="25" t="s">
        <v>55</v>
      </c>
      <c r="D36" s="130"/>
      <c r="E36" s="26"/>
      <c r="F36" s="22">
        <f>VLOOKUP(C36,Reference!$A$2:$B$5,2,FALSE)</f>
        <v>3</v>
      </c>
      <c r="G36" s="22"/>
    </row>
    <row r="37" spans="1:8" ht="63.75" x14ac:dyDescent="0.25">
      <c r="A37" s="51" t="s">
        <v>81</v>
      </c>
      <c r="B37" s="52" t="s">
        <v>82</v>
      </c>
      <c r="C37" s="25" t="s">
        <v>55</v>
      </c>
      <c r="D37" s="130"/>
      <c r="E37" s="26"/>
      <c r="F37" s="22">
        <f>VLOOKUP(C37,Reference!$A$2:$B$5,2,FALSE)</f>
        <v>3</v>
      </c>
      <c r="G37" s="22"/>
    </row>
    <row r="38" spans="1:8" ht="38.25" x14ac:dyDescent="0.25">
      <c r="A38" s="51" t="s">
        <v>83</v>
      </c>
      <c r="B38" s="52" t="s">
        <v>84</v>
      </c>
      <c r="C38" s="25" t="s">
        <v>55</v>
      </c>
      <c r="D38" s="130"/>
      <c r="E38" s="26"/>
      <c r="F38" s="22">
        <f>VLOOKUP(C38,Reference!$A$2:$B$5,2,FALSE)</f>
        <v>3</v>
      </c>
      <c r="G38" s="22"/>
    </row>
    <row r="39" spans="1:8" ht="89.25" x14ac:dyDescent="0.25">
      <c r="A39" s="51" t="s">
        <v>85</v>
      </c>
      <c r="B39" s="73" t="s">
        <v>86</v>
      </c>
      <c r="C39" s="25" t="s">
        <v>55</v>
      </c>
      <c r="D39" s="130"/>
      <c r="E39" s="26"/>
      <c r="F39" s="22">
        <f>VLOOKUP(C39,Reference!$A$2:$B$5,2,FALSE)</f>
        <v>3</v>
      </c>
      <c r="G39" s="22"/>
    </row>
    <row r="40" spans="1:8" ht="76.5" x14ac:dyDescent="0.25">
      <c r="A40" s="51" t="s">
        <v>87</v>
      </c>
      <c r="B40" s="73" t="s">
        <v>88</v>
      </c>
      <c r="C40" s="25" t="s">
        <v>55</v>
      </c>
      <c r="D40" s="130"/>
      <c r="E40" s="26"/>
      <c r="F40" s="22">
        <f>VLOOKUP(C40,Reference!$A$2:$B$5,2,FALSE)</f>
        <v>3</v>
      </c>
      <c r="G40" s="22"/>
    </row>
    <row r="41" spans="1:8" ht="45" x14ac:dyDescent="0.25">
      <c r="A41" s="72" t="s">
        <v>89</v>
      </c>
      <c r="B41" s="66" t="s">
        <v>90</v>
      </c>
      <c r="C41" s="6">
        <f>IFERROR(G41,"")</f>
        <v>6</v>
      </c>
      <c r="D41" s="131" t="s">
        <v>105</v>
      </c>
      <c r="E41" s="15"/>
      <c r="F41" s="22">
        <f>SUM(F42:F43)/6</f>
        <v>1</v>
      </c>
      <c r="G41" s="22">
        <f>SUM(F42:F43)</f>
        <v>6</v>
      </c>
      <c r="H41" s="47"/>
    </row>
    <row r="42" spans="1:8" ht="38.25" x14ac:dyDescent="0.25">
      <c r="A42" s="51" t="s">
        <v>91</v>
      </c>
      <c r="B42" s="52" t="s">
        <v>92</v>
      </c>
      <c r="C42" s="25" t="s">
        <v>55</v>
      </c>
      <c r="D42" s="130"/>
      <c r="E42" s="26"/>
      <c r="F42" s="22">
        <f>VLOOKUP(C42,Reference!$A$2:$B$5,2,FALSE)</f>
        <v>3</v>
      </c>
      <c r="G42" s="22"/>
    </row>
    <row r="43" spans="1:8" ht="51" x14ac:dyDescent="0.25">
      <c r="A43" s="51" t="s">
        <v>93</v>
      </c>
      <c r="B43" s="52" t="s">
        <v>94</v>
      </c>
      <c r="C43" s="25" t="s">
        <v>55</v>
      </c>
      <c r="D43" s="130"/>
      <c r="E43" s="26"/>
      <c r="F43" s="22">
        <f>VLOOKUP(C43,Reference!$A$2:$B$5,2,FALSE)</f>
        <v>3</v>
      </c>
      <c r="G43" s="22"/>
    </row>
    <row r="44" spans="1:8" ht="45" x14ac:dyDescent="0.25">
      <c r="A44" s="72" t="s">
        <v>95</v>
      </c>
      <c r="B44" s="66" t="s">
        <v>96</v>
      </c>
      <c r="C44" s="6">
        <f>IFERROR(G44,"")</f>
        <v>6</v>
      </c>
      <c r="D44" s="131" t="s">
        <v>105</v>
      </c>
      <c r="E44" s="15"/>
      <c r="F44" s="22">
        <f>SUM(F45:F46)/6</f>
        <v>1</v>
      </c>
      <c r="G44" s="22">
        <f>SUM(F45:F46)</f>
        <v>6</v>
      </c>
      <c r="H44" s="47"/>
    </row>
    <row r="45" spans="1:8" ht="35.1" customHeight="1" x14ac:dyDescent="0.25">
      <c r="A45" s="51" t="s">
        <v>97</v>
      </c>
      <c r="B45" s="52" t="s">
        <v>98</v>
      </c>
      <c r="C45" s="53" t="s">
        <v>55</v>
      </c>
      <c r="D45" s="133"/>
      <c r="E45" s="54"/>
      <c r="F45" s="22">
        <f>VLOOKUP(C45,Reference!$A$2:$B$5,2,FALSE)</f>
        <v>3</v>
      </c>
      <c r="G45" s="22"/>
    </row>
    <row r="46" spans="1:8" ht="35.1" customHeight="1" thickBot="1" x14ac:dyDescent="0.3">
      <c r="A46" s="55" t="s">
        <v>99</v>
      </c>
      <c r="B46" s="56" t="s">
        <v>100</v>
      </c>
      <c r="C46" s="57" t="s">
        <v>55</v>
      </c>
      <c r="D46" s="134"/>
      <c r="E46" s="58"/>
      <c r="F46" s="22">
        <f>VLOOKUP(C46,Reference!$A$2:$B$5,2,FALSE)</f>
        <v>3</v>
      </c>
      <c r="G46" s="22"/>
    </row>
  </sheetData>
  <sheetProtection sheet="1" selectLockedCells="1" selectUnlockedCells="1"/>
  <mergeCells count="5">
    <mergeCell ref="A2:E2"/>
    <mergeCell ref="A16:E16"/>
    <mergeCell ref="A3:E3"/>
    <mergeCell ref="A17:E17"/>
    <mergeCell ref="A1:E1"/>
  </mergeCells>
  <conditionalFormatting sqref="C6 C9 C12 C20 C24 C31 C35 C41 C44">
    <cfRule type="containsBlanks" dxfId="18" priority="37">
      <formula>LEN(TRIM(C6))=0</formula>
    </cfRule>
  </conditionalFormatting>
  <conditionalFormatting sqref="C24">
    <cfRule type="expression" dxfId="17" priority="23">
      <formula>$F$24&lt;0.66</formula>
    </cfRule>
    <cfRule type="expression" dxfId="16" priority="25">
      <formula>$F$24&gt;=0.66</formula>
    </cfRule>
  </conditionalFormatting>
  <conditionalFormatting sqref="C35">
    <cfRule type="expression" dxfId="15" priority="17">
      <formula>$F$35&gt;=0.66</formula>
    </cfRule>
    <cfRule type="expression" dxfId="14" priority="18">
      <formula>$F$35&lt;0.66</formula>
    </cfRule>
  </conditionalFormatting>
  <conditionalFormatting sqref="C6">
    <cfRule type="expression" dxfId="13" priority="32">
      <formula>$F$6=1</formula>
    </cfRule>
    <cfRule type="expression" dxfId="12" priority="33">
      <formula>$F$6&lt;1</formula>
    </cfRule>
  </conditionalFormatting>
  <conditionalFormatting sqref="C9">
    <cfRule type="expression" dxfId="11" priority="9">
      <formula>$F$9&lt;1</formula>
    </cfRule>
    <cfRule type="expression" dxfId="10" priority="10">
      <formula>$F$9=1</formula>
    </cfRule>
  </conditionalFormatting>
  <conditionalFormatting sqref="C12">
    <cfRule type="expression" dxfId="9" priority="7">
      <formula>$F$12&lt;1</formula>
    </cfRule>
    <cfRule type="expression" dxfId="8" priority="8">
      <formula>$F$12=1</formula>
    </cfRule>
  </conditionalFormatting>
  <conditionalFormatting sqref="C20">
    <cfRule type="expression" dxfId="7" priority="21">
      <formula>$F$20&gt;=0.66</formula>
    </cfRule>
    <cfRule type="expression" dxfId="6" priority="22">
      <formula>$F$20&lt;0.66</formula>
    </cfRule>
  </conditionalFormatting>
  <conditionalFormatting sqref="C41">
    <cfRule type="expression" dxfId="5" priority="15">
      <formula>$F$41&gt;=0.66</formula>
    </cfRule>
    <cfRule type="expression" dxfId="4" priority="16">
      <formula>$F$41&lt;0.66</formula>
    </cfRule>
  </conditionalFormatting>
  <conditionalFormatting sqref="C31">
    <cfRule type="expression" dxfId="3" priority="3">
      <formula>$F$31&lt;0.66</formula>
    </cfRule>
    <cfRule type="expression" dxfId="2" priority="4">
      <formula>$F$31&gt;=0.66</formula>
    </cfRule>
  </conditionalFormatting>
  <conditionalFormatting sqref="C44">
    <cfRule type="expression" dxfId="1" priority="1">
      <formula>$F$44&lt;0.66</formula>
    </cfRule>
    <cfRule type="expression" dxfId="0" priority="2">
      <formula>$F$44&gt;=0.66</formula>
    </cfRule>
  </conditionalFormatting>
  <printOptions horizontalCentered="1"/>
  <pageMargins left="0.25" right="0.25" top="0.75" bottom="0.75" header="0.3" footer="0.3"/>
  <pageSetup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Reference!$A$2:$A$5</xm:f>
          </x14:formula1>
          <xm:sqref>C7:D8 C10:D11 C13:D14 C21:D23 C25:D30 C32:D34 C36:D40 C42:D43 C45:D46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2" workbookViewId="0">
      <selection activeCell="B2" sqref="B2"/>
    </sheetView>
  </sheetViews>
  <sheetFormatPr defaultRowHeight="15" x14ac:dyDescent="0.25"/>
  <cols>
    <col min="1" max="1" width="56.85546875" customWidth="1"/>
  </cols>
  <sheetData>
    <row r="1" spans="1:2" ht="31.5" x14ac:dyDescent="0.5">
      <c r="A1" s="11" t="s">
        <v>101</v>
      </c>
    </row>
    <row r="2" spans="1:2" ht="28.5" x14ac:dyDescent="0.45">
      <c r="A2" s="9" t="s">
        <v>61</v>
      </c>
      <c r="B2">
        <v>0</v>
      </c>
    </row>
    <row r="3" spans="1:2" ht="28.5" x14ac:dyDescent="0.45">
      <c r="A3" s="9" t="s">
        <v>64</v>
      </c>
      <c r="B3">
        <v>1</v>
      </c>
    </row>
    <row r="4" spans="1:2" ht="28.5" x14ac:dyDescent="0.45">
      <c r="A4" s="9" t="s">
        <v>58</v>
      </c>
      <c r="B4">
        <v>2</v>
      </c>
    </row>
    <row r="5" spans="1:2" ht="29.25" thickBot="1" x14ac:dyDescent="0.5">
      <c r="A5" s="10" t="s">
        <v>55</v>
      </c>
      <c r="B5">
        <v>3</v>
      </c>
    </row>
  </sheetData>
  <sheetProtection sheet="1" selectLockedCells="1"/>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zoomScale="150" zoomScaleNormal="150" workbookViewId="0">
      <selection activeCell="B14" sqref="B14"/>
    </sheetView>
  </sheetViews>
  <sheetFormatPr defaultRowHeight="15" x14ac:dyDescent="0.25"/>
  <cols>
    <col min="1" max="1" width="33.85546875" bestFit="1" customWidth="1"/>
  </cols>
  <sheetData>
    <row r="1" spans="1:5" x14ac:dyDescent="0.25">
      <c r="A1" s="1" t="s">
        <v>102</v>
      </c>
      <c r="B1" s="1">
        <v>0</v>
      </c>
      <c r="C1" s="2"/>
    </row>
    <row r="2" spans="1:5" x14ac:dyDescent="0.25">
      <c r="A2" s="1" t="s">
        <v>103</v>
      </c>
      <c r="B2" s="1">
        <v>1</v>
      </c>
      <c r="C2" s="2"/>
    </row>
    <row r="3" spans="1:5" x14ac:dyDescent="0.25">
      <c r="A3" s="1" t="s">
        <v>104</v>
      </c>
      <c r="B3" s="1">
        <v>2</v>
      </c>
      <c r="C3" s="2"/>
    </row>
    <row r="4" spans="1:5" x14ac:dyDescent="0.25">
      <c r="A4" s="1" t="s">
        <v>105</v>
      </c>
      <c r="B4" s="1">
        <v>3</v>
      </c>
      <c r="C4" s="2"/>
    </row>
    <row r="5" spans="1:5" x14ac:dyDescent="0.25">
      <c r="A5" s="2"/>
      <c r="B5" s="2"/>
      <c r="C5" s="2"/>
    </row>
    <row r="6" spans="1:5" x14ac:dyDescent="0.25">
      <c r="A6" s="1" t="s">
        <v>102</v>
      </c>
      <c r="B6" s="1">
        <v>0</v>
      </c>
      <c r="C6" s="2"/>
    </row>
    <row r="7" spans="1:5" x14ac:dyDescent="0.25">
      <c r="A7" s="1" t="s">
        <v>103</v>
      </c>
      <c r="B7" s="1">
        <v>1</v>
      </c>
      <c r="C7" s="2"/>
    </row>
    <row r="8" spans="1:5" x14ac:dyDescent="0.25">
      <c r="A8" s="1" t="s">
        <v>104</v>
      </c>
      <c r="B8" s="1">
        <v>2</v>
      </c>
      <c r="C8" s="2"/>
    </row>
    <row r="9" spans="1:5" x14ac:dyDescent="0.25">
      <c r="A9" s="3" t="s">
        <v>105</v>
      </c>
      <c r="B9" s="2">
        <v>3</v>
      </c>
      <c r="C9" s="2"/>
    </row>
    <row r="10" spans="1:5" x14ac:dyDescent="0.25">
      <c r="A10" s="3"/>
      <c r="B10" s="2"/>
      <c r="C10" s="2"/>
    </row>
    <row r="11" spans="1:5" x14ac:dyDescent="0.25">
      <c r="A11" s="1">
        <v>3</v>
      </c>
      <c r="B11" s="1" t="s">
        <v>105</v>
      </c>
      <c r="C11" s="2"/>
      <c r="E11" t="s">
        <v>106</v>
      </c>
    </row>
    <row r="12" spans="1:5" x14ac:dyDescent="0.25">
      <c r="A12" s="1">
        <v>2</v>
      </c>
      <c r="B12" s="1" t="s">
        <v>104</v>
      </c>
      <c r="C12" s="2"/>
    </row>
    <row r="13" spans="1:5" x14ac:dyDescent="0.25">
      <c r="A13" s="1">
        <v>1</v>
      </c>
      <c r="B13" s="5" t="s">
        <v>103</v>
      </c>
      <c r="C13" s="2"/>
    </row>
    <row r="14" spans="1:5" x14ac:dyDescent="0.25">
      <c r="A14" s="1">
        <v>0</v>
      </c>
      <c r="B14" s="1" t="s">
        <v>102</v>
      </c>
      <c r="C14" s="2"/>
    </row>
    <row r="15" spans="1:5" x14ac:dyDescent="0.25">
      <c r="A15" s="2"/>
      <c r="B15" s="2"/>
      <c r="C15" s="2"/>
    </row>
    <row r="16" spans="1:5" x14ac:dyDescent="0.25">
      <c r="A16" s="2">
        <v>3</v>
      </c>
      <c r="B16" s="1" t="s">
        <v>105</v>
      </c>
      <c r="C16" s="2"/>
      <c r="E16" t="s">
        <v>107</v>
      </c>
    </row>
    <row r="17" spans="1:3" x14ac:dyDescent="0.25">
      <c r="A17" s="2">
        <v>2</v>
      </c>
      <c r="B17" s="1" t="s">
        <v>104</v>
      </c>
      <c r="C17" s="2"/>
    </row>
    <row r="18" spans="1:3" x14ac:dyDescent="0.25">
      <c r="A18" s="2">
        <v>1</v>
      </c>
      <c r="B18" s="5" t="s">
        <v>108</v>
      </c>
      <c r="C18" s="2"/>
    </row>
    <row r="19" spans="1:3" x14ac:dyDescent="0.25">
      <c r="A19" s="4">
        <v>0</v>
      </c>
      <c r="B19" s="1"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H24" sqref="H24"/>
    </sheetView>
  </sheetViews>
  <sheetFormatPr defaultRowHeight="15" x14ac:dyDescent="0.25"/>
  <sheetData>
    <row r="1" spans="1:1" x14ac:dyDescent="0.25">
      <c r="A1" t="s">
        <v>109</v>
      </c>
    </row>
    <row r="2" spans="1:1" x14ac:dyDescent="0.25">
      <c r="A2" t="s">
        <v>110</v>
      </c>
    </row>
    <row r="3" spans="1:1" x14ac:dyDescent="0.25">
      <c r="A3" t="s">
        <v>111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E26D6015BDD45468DC5CCFBD726BD3C" ma:contentTypeVersion="7" ma:contentTypeDescription="Create a new document." ma:contentTypeScope="" ma:versionID="54c36d6d3d1d3ecdf079e9a4ab199866">
  <xsd:schema xmlns:xsd="http://www.w3.org/2001/XMLSchema" xmlns:xs="http://www.w3.org/2001/XMLSchema" xmlns:p="http://schemas.microsoft.com/office/2006/metadata/properties" xmlns:ns1="http://schemas.microsoft.com/sharepoint/v3" xmlns:ns2="f8cca4d9-050d-4afb-bade-626262a121bd" xmlns:ns3="54031767-dd6d-417c-ab73-583408f47564" targetNamespace="http://schemas.microsoft.com/office/2006/metadata/properties" ma:root="true" ma:fieldsID="3f5986c854c958878e2b855714a4409e" ns1:_="" ns2:_="" ns3:_="">
    <xsd:import namespace="http://schemas.microsoft.com/sharepoint/v3"/>
    <xsd:import namespace="f8cca4d9-050d-4afb-bade-626262a121bd"/>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8cca4d9-050d-4afb-bade-626262a121bd"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Remediation_x0020_Date xmlns="f8cca4d9-050d-4afb-bade-626262a121bd">2021-09-07T22:22:02+00:00</Remediation_x0020_Date>
    <Estimated_x0020_Creation_x0020_Date xmlns="f8cca4d9-050d-4afb-bade-626262a121bd" xsi:nil="true"/>
    <PublishingExpirationDate xmlns="http://schemas.microsoft.com/sharepoint/v3" xsi:nil="true"/>
    <PublishingStartDate xmlns="http://schemas.microsoft.com/sharepoint/v3" xsi:nil="true"/>
    <Priority xmlns="f8cca4d9-050d-4afb-bade-626262a121bd">New</Priority>
  </documentManagement>
</p:properties>
</file>

<file path=customXml/itemProps1.xml><?xml version="1.0" encoding="utf-8"?>
<ds:datastoreItem xmlns:ds="http://schemas.openxmlformats.org/officeDocument/2006/customXml" ds:itemID="{B0E9B4FD-547E-4233-A084-C095D2611577}">
  <ds:schemaRefs>
    <ds:schemaRef ds:uri="http://schemas.microsoft.com/sharepoint/v3/contenttype/forms"/>
  </ds:schemaRefs>
</ds:datastoreItem>
</file>

<file path=customXml/itemProps2.xml><?xml version="1.0" encoding="utf-8"?>
<ds:datastoreItem xmlns:ds="http://schemas.openxmlformats.org/officeDocument/2006/customXml" ds:itemID="{CF35AF22-2924-4568-8B12-4D3BB81F1DFB}"/>
</file>

<file path=customXml/itemProps3.xml><?xml version="1.0" encoding="utf-8"?>
<ds:datastoreItem xmlns:ds="http://schemas.openxmlformats.org/officeDocument/2006/customXml" ds:itemID="{D0AC34E2-AE65-4863-8F0E-78560C393273}">
  <ds:schemaRefs>
    <ds:schemaRef ds:uri="http://www.w3.org/XML/1998/namespace"/>
    <ds:schemaRef ds:uri="http://schemas.microsoft.com/office/2006/documentManagement/types"/>
    <ds:schemaRef ds:uri="http://purl.org/dc/elements/1.1/"/>
    <ds:schemaRef ds:uri="http://purl.org/dc/dcmitype/"/>
    <ds:schemaRef ds:uri="http://schemas.microsoft.com/office/infopath/2007/PartnerControls"/>
    <ds:schemaRef ds:uri="http://schemas.microsoft.com/office/2006/metadata/propertie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Overall Rating</vt:lpstr>
      <vt:lpstr>Scoring Summary</vt:lpstr>
      <vt:lpstr>Reference</vt:lpstr>
      <vt:lpstr>Reference Sheet</vt:lpstr>
      <vt:lpstr>Sheet2</vt:lpstr>
    </vt:vector>
  </TitlesOfParts>
  <Manager/>
  <Company>Oregon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Category 1 ELA IMET</dc:title>
  <dc:subject/>
  <dc:creator>"MooreA"</dc:creator>
  <cp:keywords/>
  <dc:description/>
  <cp:lastModifiedBy>"MooreA"</cp:lastModifiedBy>
  <cp:revision/>
  <cp:lastPrinted>2021-07-19T19:49:57Z</cp:lastPrinted>
  <dcterms:created xsi:type="dcterms:W3CDTF">2020-07-14T16:36:14Z</dcterms:created>
  <dcterms:modified xsi:type="dcterms:W3CDTF">2021-08-31T21:11:33Z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0x0101000E26D6015BDD45468DC5CCFBD726BD3C</vt:lpwstr>
  </property>
</Properties>
</file>