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web stuff\idea allocatios\"/>
    </mc:Choice>
  </mc:AlternateContent>
  <bookViews>
    <workbookView xWindow="0" yWindow="0" windowWidth="28800" windowHeight="12300"/>
  </bookViews>
  <sheets>
    <sheet name="Information" sheetId="4" r:id="rId1"/>
    <sheet name="Section 611 Awards" sheetId="11" r:id="rId2"/>
    <sheet name="Section 619 Awards" sheetId="12" r:id="rId3"/>
    <sheet name="Program Awards" sheetId="13" r:id="rId4"/>
    <sheet name="Other Amounts" sheetId="14" r:id="rId5"/>
  </sheets>
  <definedNames>
    <definedName name="_xlnm.Print_Area" localSheetId="0">Information!$B:$B</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2" i="12" l="1"/>
  <c r="C6" i="13" s="1"/>
  <c r="H202" i="11"/>
  <c r="C202" i="14" s="1"/>
  <c r="B6" i="13" l="1"/>
  <c r="B203" i="14"/>
  <c r="B203" i="12"/>
  <c r="C203" i="12"/>
  <c r="C2" i="13" s="1"/>
  <c r="D203" i="12"/>
  <c r="C3" i="13" s="1"/>
  <c r="E203" i="12"/>
  <c r="C4" i="13" s="1"/>
  <c r="F203" i="12"/>
  <c r="C5" i="13" s="1"/>
  <c r="G203" i="12"/>
  <c r="C7" i="13" s="1"/>
  <c r="H2" i="12"/>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 i="11"/>
  <c r="C2" i="14" s="1"/>
  <c r="H3" i="11"/>
  <c r="C3" i="14" s="1"/>
  <c r="H4" i="11"/>
  <c r="H5" i="11"/>
  <c r="H6" i="11"/>
  <c r="H7" i="11"/>
  <c r="H8" i="11"/>
  <c r="H9" i="11"/>
  <c r="H10" i="11"/>
  <c r="C10" i="14" s="1"/>
  <c r="H11" i="11"/>
  <c r="C11" i="14" s="1"/>
  <c r="H12" i="11"/>
  <c r="H13" i="11"/>
  <c r="H14" i="11"/>
  <c r="H15" i="11"/>
  <c r="H16" i="11"/>
  <c r="H17" i="11"/>
  <c r="H18" i="11"/>
  <c r="C18" i="14" s="1"/>
  <c r="H19" i="11"/>
  <c r="C19" i="14" s="1"/>
  <c r="H20" i="11"/>
  <c r="H21" i="11"/>
  <c r="H22" i="11"/>
  <c r="H23" i="11"/>
  <c r="H24" i="11"/>
  <c r="H25" i="11"/>
  <c r="H26" i="11"/>
  <c r="C26" i="14" s="1"/>
  <c r="H27" i="11"/>
  <c r="C27" i="14" s="1"/>
  <c r="H28" i="11"/>
  <c r="H29" i="11"/>
  <c r="H30" i="11"/>
  <c r="H31" i="11"/>
  <c r="H32" i="11"/>
  <c r="H33" i="11"/>
  <c r="H34" i="11"/>
  <c r="C34" i="14" s="1"/>
  <c r="H35" i="11"/>
  <c r="C35" i="14" s="1"/>
  <c r="H36" i="11"/>
  <c r="H37" i="11"/>
  <c r="H38" i="11"/>
  <c r="H39" i="11"/>
  <c r="H40" i="11"/>
  <c r="H41" i="11"/>
  <c r="H42" i="11"/>
  <c r="C42" i="14" s="1"/>
  <c r="H43" i="11"/>
  <c r="C43" i="14" s="1"/>
  <c r="H44" i="11"/>
  <c r="H45" i="11"/>
  <c r="H46" i="11"/>
  <c r="H47" i="11"/>
  <c r="H48" i="11"/>
  <c r="H49" i="11"/>
  <c r="H50" i="11"/>
  <c r="H51" i="11"/>
  <c r="C51" i="14" s="1"/>
  <c r="H52" i="11"/>
  <c r="H53" i="11"/>
  <c r="H54" i="11"/>
  <c r="H55" i="11"/>
  <c r="H56" i="11"/>
  <c r="H57" i="11"/>
  <c r="H58" i="11"/>
  <c r="C58" i="14" s="1"/>
  <c r="H59" i="11"/>
  <c r="C59" i="14" s="1"/>
  <c r="H60" i="11"/>
  <c r="H61" i="11"/>
  <c r="H62" i="11"/>
  <c r="H63" i="11"/>
  <c r="H64" i="11"/>
  <c r="H65" i="11"/>
  <c r="H66" i="11"/>
  <c r="C66" i="14" s="1"/>
  <c r="H67" i="11"/>
  <c r="C67" i="14" s="1"/>
  <c r="H68" i="11"/>
  <c r="H69" i="11"/>
  <c r="H70" i="11"/>
  <c r="H71" i="11"/>
  <c r="H72" i="11"/>
  <c r="H73" i="11"/>
  <c r="H74" i="11"/>
  <c r="C74" i="14" s="1"/>
  <c r="H75" i="11"/>
  <c r="C75" i="14" s="1"/>
  <c r="H76" i="11"/>
  <c r="H77" i="11"/>
  <c r="H78" i="11"/>
  <c r="H79" i="11"/>
  <c r="H80" i="11"/>
  <c r="H81" i="11"/>
  <c r="H82" i="11"/>
  <c r="C82" i="14" s="1"/>
  <c r="H83" i="11"/>
  <c r="C83" i="14" s="1"/>
  <c r="H84" i="11"/>
  <c r="H85" i="11"/>
  <c r="H86" i="11"/>
  <c r="H87" i="11"/>
  <c r="H88" i="11"/>
  <c r="H89" i="11"/>
  <c r="H90" i="11"/>
  <c r="C90" i="14" s="1"/>
  <c r="H91" i="11"/>
  <c r="C91" i="14" s="1"/>
  <c r="H92" i="11"/>
  <c r="H93" i="11"/>
  <c r="H94" i="11"/>
  <c r="H95" i="11"/>
  <c r="H96" i="11"/>
  <c r="H97" i="11"/>
  <c r="H98" i="11"/>
  <c r="C98" i="14" s="1"/>
  <c r="H99" i="11"/>
  <c r="C99" i="14" s="1"/>
  <c r="H100" i="11"/>
  <c r="H101" i="11"/>
  <c r="H102" i="11"/>
  <c r="H103" i="11"/>
  <c r="H104" i="11"/>
  <c r="H105" i="11"/>
  <c r="H106" i="11"/>
  <c r="C106" i="14" s="1"/>
  <c r="H107" i="11"/>
  <c r="C107" i="14" s="1"/>
  <c r="H108" i="11"/>
  <c r="H109" i="11"/>
  <c r="H110" i="11"/>
  <c r="H111" i="11"/>
  <c r="H112" i="11"/>
  <c r="H113" i="11"/>
  <c r="H114" i="11"/>
  <c r="C114" i="14" s="1"/>
  <c r="H115" i="11"/>
  <c r="C115" i="14" s="1"/>
  <c r="H116" i="11"/>
  <c r="H117" i="11"/>
  <c r="H118" i="11"/>
  <c r="H119" i="11"/>
  <c r="H120" i="11"/>
  <c r="H121" i="11"/>
  <c r="H122" i="11"/>
  <c r="C122" i="14" s="1"/>
  <c r="H123" i="11"/>
  <c r="C123" i="14" s="1"/>
  <c r="H124" i="11"/>
  <c r="H125" i="11"/>
  <c r="H126" i="11"/>
  <c r="H127" i="11"/>
  <c r="H128" i="11"/>
  <c r="H129" i="11"/>
  <c r="H130" i="11"/>
  <c r="C130" i="14" s="1"/>
  <c r="H131" i="11"/>
  <c r="C131" i="14" s="1"/>
  <c r="H132" i="11"/>
  <c r="H133" i="11"/>
  <c r="H134" i="11"/>
  <c r="H135" i="11"/>
  <c r="H136" i="11"/>
  <c r="H137" i="11"/>
  <c r="H138" i="11"/>
  <c r="C138" i="14" s="1"/>
  <c r="H139" i="11"/>
  <c r="C139" i="14" s="1"/>
  <c r="H140" i="11"/>
  <c r="H141" i="11"/>
  <c r="H142" i="11"/>
  <c r="H143" i="11"/>
  <c r="H144" i="11"/>
  <c r="H145" i="11"/>
  <c r="H146" i="11"/>
  <c r="C146" i="14" s="1"/>
  <c r="H147" i="11"/>
  <c r="C147" i="14" s="1"/>
  <c r="H148" i="11"/>
  <c r="H149" i="11"/>
  <c r="H150" i="11"/>
  <c r="H151" i="11"/>
  <c r="H152" i="11"/>
  <c r="H153" i="11"/>
  <c r="H154" i="11"/>
  <c r="C154" i="14" s="1"/>
  <c r="H155" i="11"/>
  <c r="C155" i="14" s="1"/>
  <c r="H156" i="11"/>
  <c r="H157" i="11"/>
  <c r="H158" i="11"/>
  <c r="H159" i="11"/>
  <c r="H160" i="11"/>
  <c r="H161" i="11"/>
  <c r="H162" i="11"/>
  <c r="C162" i="14" s="1"/>
  <c r="H163" i="11"/>
  <c r="C163" i="14" s="1"/>
  <c r="H164" i="11"/>
  <c r="H165" i="11"/>
  <c r="H166" i="11"/>
  <c r="H167" i="11"/>
  <c r="H168" i="11"/>
  <c r="H169" i="11"/>
  <c r="H170" i="11"/>
  <c r="C170" i="14" s="1"/>
  <c r="H171" i="11"/>
  <c r="C171" i="14" s="1"/>
  <c r="H172" i="11"/>
  <c r="H173" i="11"/>
  <c r="H174" i="11"/>
  <c r="H175" i="11"/>
  <c r="H176" i="11"/>
  <c r="H177" i="11"/>
  <c r="H178" i="11"/>
  <c r="C178" i="14" s="1"/>
  <c r="H179" i="11"/>
  <c r="C179" i="14" s="1"/>
  <c r="H180" i="11"/>
  <c r="H181" i="11"/>
  <c r="H182" i="11"/>
  <c r="H183" i="11"/>
  <c r="H184" i="11"/>
  <c r="H185" i="11"/>
  <c r="H186" i="11"/>
  <c r="C186" i="14" s="1"/>
  <c r="H187" i="11"/>
  <c r="C187" i="14" s="1"/>
  <c r="H188" i="11"/>
  <c r="H189" i="11"/>
  <c r="H190" i="11"/>
  <c r="H191" i="11"/>
  <c r="H192" i="11"/>
  <c r="H193" i="11"/>
  <c r="H194" i="11"/>
  <c r="C194" i="14" s="1"/>
  <c r="H195" i="11"/>
  <c r="C195" i="14" s="1"/>
  <c r="H196" i="11"/>
  <c r="H197" i="11"/>
  <c r="H198" i="11"/>
  <c r="H199" i="11"/>
  <c r="H200" i="11"/>
  <c r="H201" i="11"/>
  <c r="B203" i="11"/>
  <c r="C203" i="11"/>
  <c r="B2" i="13" s="1"/>
  <c r="D203" i="11"/>
  <c r="B3" i="13" s="1"/>
  <c r="E203" i="11"/>
  <c r="B4" i="13" s="1"/>
  <c r="F203" i="11"/>
  <c r="B5" i="13" s="1"/>
  <c r="G203" i="11"/>
  <c r="B7" i="13" s="1"/>
  <c r="C50" i="14" l="1"/>
  <c r="C192" i="14"/>
  <c r="C144" i="14"/>
  <c r="C104" i="14"/>
  <c r="C72" i="14"/>
  <c r="C40" i="14"/>
  <c r="C201" i="14"/>
  <c r="C193" i="14"/>
  <c r="C185" i="14"/>
  <c r="C177" i="14"/>
  <c r="C169" i="14"/>
  <c r="C161" i="14"/>
  <c r="C153" i="14"/>
  <c r="C145" i="14"/>
  <c r="C137" i="14"/>
  <c r="C129" i="14"/>
  <c r="C121" i="14"/>
  <c r="C113" i="14"/>
  <c r="C105" i="14"/>
  <c r="C97" i="14"/>
  <c r="C89" i="14"/>
  <c r="C81" i="14"/>
  <c r="C73" i="14"/>
  <c r="C65" i="14"/>
  <c r="C57" i="14"/>
  <c r="C49" i="14"/>
  <c r="C41" i="14"/>
  <c r="C33" i="14"/>
  <c r="C25" i="14"/>
  <c r="C17" i="14"/>
  <c r="C9" i="14"/>
  <c r="C168" i="14"/>
  <c r="C136" i="14"/>
  <c r="C96" i="14"/>
  <c r="C56" i="14"/>
  <c r="C8" i="14"/>
  <c r="C199" i="14"/>
  <c r="C191" i="14"/>
  <c r="C183" i="14"/>
  <c r="C175" i="14"/>
  <c r="C167" i="14"/>
  <c r="C159" i="14"/>
  <c r="C151" i="14"/>
  <c r="C143" i="14"/>
  <c r="C135" i="14"/>
  <c r="C127" i="14"/>
  <c r="C119" i="14"/>
  <c r="C111" i="14"/>
  <c r="C103" i="14"/>
  <c r="C95" i="14"/>
  <c r="C87" i="14"/>
  <c r="C79" i="14"/>
  <c r="C71" i="14"/>
  <c r="C63" i="14"/>
  <c r="C55" i="14"/>
  <c r="C47" i="14"/>
  <c r="C39" i="14"/>
  <c r="C31" i="14"/>
  <c r="C23" i="14"/>
  <c r="C15" i="14"/>
  <c r="C7" i="14"/>
  <c r="C184" i="14"/>
  <c r="C152" i="14"/>
  <c r="C112" i="14"/>
  <c r="C64" i="14"/>
  <c r="C24" i="14"/>
  <c r="C198" i="14"/>
  <c r="C190" i="14"/>
  <c r="C182" i="14"/>
  <c r="C174" i="14"/>
  <c r="C166" i="14"/>
  <c r="C158" i="14"/>
  <c r="C150" i="14"/>
  <c r="C142" i="14"/>
  <c r="C134" i="14"/>
  <c r="C126" i="14"/>
  <c r="C118" i="14"/>
  <c r="C110" i="14"/>
  <c r="C102" i="14"/>
  <c r="C94" i="14"/>
  <c r="C86" i="14"/>
  <c r="C78" i="14"/>
  <c r="C70" i="14"/>
  <c r="C62" i="14"/>
  <c r="C54" i="14"/>
  <c r="C46" i="14"/>
  <c r="C38" i="14"/>
  <c r="C30" i="14"/>
  <c r="C22" i="14"/>
  <c r="C14" i="14"/>
  <c r="C6" i="14"/>
  <c r="C176" i="14"/>
  <c r="C128" i="14"/>
  <c r="C88" i="14"/>
  <c r="C48" i="14"/>
  <c r="C16" i="14"/>
  <c r="C197" i="14"/>
  <c r="C189" i="14"/>
  <c r="C181" i="14"/>
  <c r="C173" i="14"/>
  <c r="C165" i="14"/>
  <c r="C157" i="14"/>
  <c r="C149" i="14"/>
  <c r="C141" i="14"/>
  <c r="C133" i="14"/>
  <c r="C125" i="14"/>
  <c r="C117" i="14"/>
  <c r="C109" i="14"/>
  <c r="C101" i="14"/>
  <c r="C93" i="14"/>
  <c r="C85" i="14"/>
  <c r="C77" i="14"/>
  <c r="C69" i="14"/>
  <c r="C61" i="14"/>
  <c r="C53" i="14"/>
  <c r="C45" i="14"/>
  <c r="C37" i="14"/>
  <c r="C29" i="14"/>
  <c r="C21" i="14"/>
  <c r="C13" i="14"/>
  <c r="C5" i="14"/>
  <c r="C200" i="14"/>
  <c r="C160" i="14"/>
  <c r="C120" i="14"/>
  <c r="C80" i="14"/>
  <c r="C32" i="14"/>
  <c r="C196" i="14"/>
  <c r="C188" i="14"/>
  <c r="C180" i="14"/>
  <c r="C172" i="14"/>
  <c r="C164" i="14"/>
  <c r="C156" i="14"/>
  <c r="C148" i="14"/>
  <c r="C140" i="14"/>
  <c r="C132" i="14"/>
  <c r="C124" i="14"/>
  <c r="C116" i="14"/>
  <c r="C108" i="14"/>
  <c r="C100" i="14"/>
  <c r="C92" i="14"/>
  <c r="C84" i="14"/>
  <c r="C76" i="14"/>
  <c r="C68" i="14"/>
  <c r="C60" i="14"/>
  <c r="C52" i="14"/>
  <c r="C44" i="14"/>
  <c r="C36" i="14"/>
  <c r="C28" i="14"/>
  <c r="C20" i="14"/>
  <c r="C12" i="14"/>
  <c r="C4" i="14"/>
  <c r="C8" i="13"/>
  <c r="D7" i="13"/>
  <c r="D6" i="13"/>
  <c r="D4" i="13"/>
  <c r="D3" i="13"/>
  <c r="B8" i="13"/>
  <c r="D2" i="13"/>
  <c r="D5" i="13"/>
  <c r="H203" i="12"/>
  <c r="H203" i="11"/>
  <c r="C203" i="14" l="1"/>
  <c r="D8" i="13"/>
</calcChain>
</file>

<file path=xl/sharedStrings.xml><?xml version="1.0" encoding="utf-8"?>
<sst xmlns="http://schemas.openxmlformats.org/spreadsheetml/2006/main" count="676" uniqueCount="259">
  <si>
    <t>Important Information</t>
  </si>
  <si>
    <t>New 2020-2021</t>
  </si>
  <si>
    <t>The flow-through award allocation estimate and final reports have changed for FY 2020. This change is partly due to requirements for public documents to be accessible and also due to technical assistance received from the Office of Special Education Programs (OSEP). Previously, the ODE reported by options selected on the IDEA Assurance Application. This year, in an effort to be more open with districts, the ODE is providing the breakdown of allocation for each district and their specific contribution to each program.</t>
  </si>
  <si>
    <r>
      <t xml:space="preserve">Districts may notice some differences between their FY 2019 and FY 2020 awards. Part of this may be due to </t>
    </r>
    <r>
      <rPr>
        <i/>
        <u/>
        <sz val="10"/>
        <color theme="1"/>
        <rFont val="Calibri"/>
        <family val="2"/>
        <scheme val="minor"/>
      </rPr>
      <t>Base Payment Adjustments</t>
    </r>
    <r>
      <rPr>
        <sz val="10"/>
        <color theme="1"/>
        <rFont val="Calibri"/>
        <family val="2"/>
        <scheme val="minor"/>
      </rPr>
      <t xml:space="preserve">. </t>
    </r>
    <r>
      <rPr>
        <sz val="10"/>
        <color theme="1"/>
        <rFont val="Calibri"/>
        <family val="2"/>
      </rPr>
      <t xml:space="preserve">Oregon must adjust district's base payments in accordance with the requirements of 34 CFR §300.705(b)(2) in any one of four situations: 1) when a new LEA is created; 2) when two or more LEA's combine; 3) when two or more LEA's geographic boundaries or administrative responsibility changes; and/or 4) if a LEA with a zero base payment </t>
    </r>
    <r>
      <rPr>
        <i/>
        <sz val="10"/>
        <color theme="1"/>
        <rFont val="Calibri"/>
        <family val="2"/>
      </rPr>
      <t>in its first year of operation</t>
    </r>
    <r>
      <rPr>
        <sz val="10"/>
        <color theme="1"/>
        <rFont val="Calibri"/>
        <family val="2"/>
      </rPr>
      <t xml:space="preserve"> begins serving students with disabilities after 7/1/2009. ODE has taken steps to make base payment adjustments in alignment with this rule and under the guidance of both the Office of Special Education Programs (OSEP) and their Technical Assistance Provider, the Center for IDEA Fiscal Reporting (CIFR). Please reach out to the IDEA Fiscal Team with any questions about your estimated allocation or the base payment adjustment process.</t>
    </r>
  </si>
  <si>
    <t>Worksheet Information</t>
  </si>
  <si>
    <t>IMPORTANT: These are estimates only and are subject to change.</t>
  </si>
  <si>
    <t>There are five worksheets in this report:</t>
  </si>
  <si>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</si>
  <si>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Section 611 Awards</t>
    </r>
    <r>
      <rPr>
        <sz val="10"/>
        <color theme="1"/>
        <rFont val="Calibri"/>
        <family val="2"/>
        <scheme val="minor"/>
      </rPr>
      <t>: This worksheet contains total award amounts for each LEA for children aged 3-21.</t>
    </r>
  </si>
  <si>
    <r>
      <rPr>
        <b/>
        <sz val="10"/>
        <color theme="1"/>
        <rFont val="Calibri"/>
        <family val="2"/>
        <scheme val="minor"/>
      </rPr>
      <t>Section 619 Awards</t>
    </r>
    <r>
      <rPr>
        <sz val="10"/>
        <color theme="1"/>
        <rFont val="Calibri"/>
        <family val="2"/>
        <scheme val="minor"/>
      </rPr>
      <t>: This worksheet contains total award amounts for each LEA for children aged 3-5.</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</si>
  <si>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</si>
  <si>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</si>
  <si>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The Section 611 and 619 award worksheets contain similar columns. These are the explanations for each column.</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</si>
  <si>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</si>
  <si>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</si>
  <si>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</si>
  <si>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</si>
  <si>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</si>
  <si>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</si>
  <si>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</si>
  <si>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</si>
  <si>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t>The Program Awards worksheet contains the following columns:</t>
  </si>
  <si>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</si>
  <si>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Section 611</t>
    </r>
    <r>
      <rPr>
        <sz val="10"/>
        <color theme="1"/>
        <rFont val="Calibri"/>
        <family val="2"/>
        <scheme val="minor"/>
      </rPr>
      <t>: The total amount for the program from Section 611 funds.</t>
    </r>
  </si>
  <si>
    <r>
      <rPr>
        <b/>
        <sz val="10"/>
        <color theme="1"/>
        <rFont val="Calibri"/>
        <family val="2"/>
        <scheme val="minor"/>
      </rPr>
      <t>Section 619</t>
    </r>
    <r>
      <rPr>
        <sz val="10"/>
        <color theme="1"/>
        <rFont val="Calibri"/>
        <family val="2"/>
        <scheme val="minor"/>
      </rPr>
      <t>: The total amount for the program from Section 619 funds.</t>
    </r>
  </si>
  <si>
    <r>
      <rPr>
        <b/>
        <sz val="10"/>
        <color theme="1"/>
        <rFont val="Calibri"/>
        <family val="2"/>
        <scheme val="minor"/>
      </rPr>
      <t>Total</t>
    </r>
    <r>
      <rPr>
        <sz val="10"/>
        <color theme="1"/>
        <rFont val="Calibri"/>
        <family val="2"/>
        <scheme val="minor"/>
      </rPr>
      <t>: The total amount.</t>
    </r>
  </si>
  <si>
    <t>Other Amounts worksheet contains the following columns:</t>
  </si>
  <si>
    <r>
      <rPr>
        <b/>
        <sz val="10"/>
        <color theme="1"/>
        <rFont val="Calibri"/>
        <family val="2"/>
        <scheme val="minor"/>
      </rPr>
      <t>PPPS Share</t>
    </r>
    <r>
      <rPr>
        <sz val="10"/>
        <color theme="1"/>
        <rFont val="Calibri"/>
        <family val="2"/>
        <scheme val="minor"/>
      </rPr>
      <t>: The proportionate amount a district must reserve for equitable services provided to students who were Parentally-Placed in a Private School (PPPS). See Oregon's IDEA Funding Manual for more details.</t>
    </r>
  </si>
  <si>
    <r>
      <rPr>
        <b/>
        <sz val="10"/>
        <color theme="1"/>
        <rFont val="Calibri"/>
        <family val="2"/>
        <scheme val="minor"/>
      </rPr>
      <t>MAX CEIS</t>
    </r>
    <r>
      <rPr>
        <sz val="10"/>
        <color theme="1"/>
        <rFont val="Calibri"/>
        <family val="2"/>
        <scheme val="minor"/>
      </rPr>
      <t xml:space="preserve">: The maximum amount a district can set aside for the purposes of Coordinated Early Intervening Services (CEIS).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</si>
  <si>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t>Determining your District's Net Award</t>
  </si>
  <si>
    <r>
      <t xml:space="preserve">To determine the amount of your district's Total Net Award, check your district's elections for questions 7, 8, &amp; 9 in the IDEA Assurance Application. Selections made on these questions apply to </t>
    </r>
    <r>
      <rPr>
        <b/>
        <sz val="10"/>
        <color theme="1"/>
        <rFont val="Calibri"/>
        <family val="2"/>
        <scheme val="minor"/>
      </rPr>
      <t>both</t>
    </r>
    <r>
      <rPr>
        <sz val="10"/>
        <color theme="1"/>
        <rFont val="Calibri"/>
        <family val="2"/>
        <scheme val="minor"/>
      </rPr>
      <t xml:space="preserve"> Section 611 and Section 619 funds.</t>
    </r>
  </si>
  <si>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</si>
  <si>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</si>
  <si>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</si>
  <si>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Any amounts listed in the Hospital, PNF, or ECSE columns is there to show the amount of IDEA funding the district has contributed to these programs. These amounts are not eligible for districts to choose who manages the funds and will not be included in the district's Total Net Award presented in EGMS.</t>
  </si>
  <si>
    <t>Once all Assurance Applications have been received and processed and the final amounts have been received from OSEP, these estimates will be updated to reflect the amount districts will see in EGMS.</t>
  </si>
  <si>
    <t>Example</t>
  </si>
  <si>
    <t>Beaver Falls' assurance application was checked yes for questions 7 and 9. So the district adds the District, Regional, and LTCT columns together for their Net Award.</t>
  </si>
  <si>
    <t>LEA Name</t>
  </si>
  <si>
    <t>District</t>
  </si>
  <si>
    <t>Regional</t>
  </si>
  <si>
    <t>OSD</t>
  </si>
  <si>
    <t>LTCT</t>
  </si>
  <si>
    <t>Hospital</t>
  </si>
  <si>
    <t>ECSE</t>
  </si>
  <si>
    <t>Gross Total</t>
  </si>
  <si>
    <t>Baker SD 5J</t>
  </si>
  <si>
    <t>Huntington SD 16J</t>
  </si>
  <si>
    <t>Burnt River SD 30J</t>
  </si>
  <si>
    <t>Pine-Eagle SD 61</t>
  </si>
  <si>
    <t>Monroe SD 1J</t>
  </si>
  <si>
    <t>Alsea SD 7J</t>
  </si>
  <si>
    <t>Philomath SD 17J</t>
  </si>
  <si>
    <t>Corvallis SD 509J</t>
  </si>
  <si>
    <t>West Linn-Wilsonville 3J</t>
  </si>
  <si>
    <t>Lake Oswego SD 7J</t>
  </si>
  <si>
    <t>North Clackamas SD 12</t>
  </si>
  <si>
    <t>Molalla River SD 35</t>
  </si>
  <si>
    <t>Oregon Trail SD 46</t>
  </si>
  <si>
    <t>Colton SD 53</t>
  </si>
  <si>
    <t>Oregon City SD 62</t>
  </si>
  <si>
    <t>Canby SD 86</t>
  </si>
  <si>
    <t>Estacada SD 108</t>
  </si>
  <si>
    <t>Gladstone SD 115</t>
  </si>
  <si>
    <t>Astoria SD 1C</t>
  </si>
  <si>
    <t>Jewell SD 8</t>
  </si>
  <si>
    <t>Seaside SD 10</t>
  </si>
  <si>
    <t>Warrenton-Hammond 30</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</si>
  <si>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</si>
  <si>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</si>
  <si>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</si>
  <si>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</si>
  <si>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</si>
  <si>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</si>
  <si>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</si>
  <si>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</si>
  <si>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</si>
  <si>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</si>
  <si>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</si>
  <si>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Unit SD</t>
  </si>
  <si>
    <t>Central Curry SD 1</t>
  </si>
  <si>
    <t>Port Orford-Langlois 2CJ</t>
  </si>
  <si>
    <t>Brookings-Harbor 17C</t>
  </si>
  <si>
    <t>Bend-LaPine SD 1</t>
  </si>
  <si>
    <t>Redmond SD 2J</t>
  </si>
  <si>
    <t>Sisters SD 6</t>
  </si>
  <si>
    <t>Oakland SD 1</t>
  </si>
  <si>
    <t>Douglas County 4</t>
  </si>
  <si>
    <t>Glide SD 12</t>
  </si>
  <si>
    <t>Douglas County 15</t>
  </si>
  <si>
    <t>South Umpqua SD 19</t>
  </si>
  <si>
    <t>Camas Valley SD 21</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</si>
  <si>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</si>
  <si>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</si>
  <si>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</si>
  <si>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</si>
  <si>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</si>
  <si>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</si>
  <si>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</si>
  <si>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</si>
  <si>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</si>
  <si>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</si>
  <si>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</si>
  <si>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</si>
  <si>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</si>
  <si>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</si>
  <si>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</si>
  <si>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</si>
  <si>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</si>
  <si>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</si>
  <si>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</si>
  <si>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</si>
  <si>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</si>
  <si>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</si>
  <si>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</si>
  <si>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</si>
  <si>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UHS 1J</t>
  </si>
  <si>
    <t>Hood River County SD 1</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</si>
  <si>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</si>
  <si>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</si>
  <si>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</si>
  <si>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</si>
  <si>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</si>
  <si>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</si>
  <si>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</si>
  <si>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</si>
  <si>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</si>
  <si>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</si>
  <si>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</si>
  <si>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</si>
  <si>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</si>
  <si>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</si>
  <si>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t>
  </si>
  <si>
    <t>Klamath Falls City SD 1</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</si>
  <si>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</si>
  <si>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</si>
  <si>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</si>
  <si>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</si>
  <si>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</si>
  <si>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</si>
  <si>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</si>
  <si>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</si>
  <si>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</si>
  <si>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</si>
  <si>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</si>
  <si>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</si>
  <si>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t>
  </si>
  <si>
    <t>Bethel SD 52</t>
  </si>
  <si>
    <t>Crow-Applegate-Lorane 66</t>
  </si>
  <si>
    <t>McKenzie SD 68</t>
  </si>
  <si>
    <t>Junction City SD 69</t>
  </si>
  <si>
    <t>Lowell SD 71</t>
  </si>
  <si>
    <t>Oakridge SD 76</t>
  </si>
  <si>
    <t>Marcola SD 79J</t>
  </si>
  <si>
    <t>Blachly SD 90</t>
  </si>
  <si>
    <t>Siuslaw SD 97J</t>
  </si>
  <si>
    <t>Lincoln County SD</t>
  </si>
  <si>
    <t>Harrisburg SD 7J</t>
  </si>
  <si>
    <t>Greater Albany SD 8J</t>
  </si>
  <si>
    <t>Lebanon Community SD 9</t>
  </si>
  <si>
    <t>Sweet Home SD 55</t>
  </si>
  <si>
    <t>Scio SD 95</t>
  </si>
  <si>
    <t>Santiam Canyon SD 129J</t>
  </si>
  <si>
    <t>Central Linn SD 552</t>
  </si>
  <si>
    <t>Jordan Valley SD 3</t>
  </si>
  <si>
    <t>Ontario SD 8</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</si>
  <si>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</si>
  <si>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</si>
  <si>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</si>
  <si>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</si>
  <si>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</si>
  <si>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</si>
  <si>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</si>
  <si>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</si>
  <si>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</si>
  <si>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</si>
  <si>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</si>
  <si>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</si>
  <si>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</si>
  <si>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</si>
  <si>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</si>
  <si>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</si>
  <si>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</si>
  <si>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</si>
  <si>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</si>
  <si>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</si>
  <si>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</si>
  <si>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</si>
  <si>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</si>
  <si>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</si>
  <si>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</si>
  <si>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</si>
  <si>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</si>
  <si>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</si>
  <si>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</si>
  <si>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</si>
  <si>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</si>
  <si>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 1J</t>
  </si>
  <si>
    <t>Tillamook SD 9</t>
  </si>
  <si>
    <t>Neah-Kah-Nie SD 56</t>
  </si>
  <si>
    <t>Nestucca Valley SD 101J</t>
  </si>
  <si>
    <t>Helix SD 1</t>
  </si>
  <si>
    <t>Pilot Rock SD 2</t>
  </si>
  <si>
    <t>Echo SD 5</t>
  </si>
  <si>
    <t>Umatilla SD 6</t>
  </si>
  <si>
    <t>Milton-Freewater SD 7</t>
  </si>
  <si>
    <t>Hermiston SD 8R</t>
  </si>
  <si>
    <t>Pendleton SD 16R</t>
  </si>
  <si>
    <t>Athena-Weston SD 29J</t>
  </si>
  <si>
    <t>Stanfield SD 61</t>
  </si>
  <si>
    <t>Ukiah SD 80</t>
  </si>
  <si>
    <t>La Grande SD 1</t>
  </si>
  <si>
    <t>Union SD 5</t>
  </si>
  <si>
    <t>North Powder SD 8J</t>
  </si>
  <si>
    <t>Imbler SD 11</t>
  </si>
  <si>
    <t>Cove SD 15</t>
  </si>
  <si>
    <t>Elgin SD 23</t>
  </si>
  <si>
    <t>Joseph SD 6</t>
  </si>
  <si>
    <t>Wallowa SD 12</t>
  </si>
  <si>
    <t>Enterprise SD 21</t>
  </si>
  <si>
    <t>Troy SD 54</t>
  </si>
  <si>
    <t>South Wasco Co. SD 1</t>
  </si>
  <si>
    <t>Dufur SD 29</t>
  </si>
  <si>
    <t>Hillsboro SD 1J</t>
  </si>
  <si>
    <t>Banks SD 13</t>
  </si>
  <si>
    <t>Forest Grove SD 15</t>
  </si>
  <si>
    <t>Tigard-Tualatin SD 23J</t>
  </si>
  <si>
    <t>Beaverton SD 48J</t>
  </si>
  <si>
    <t>Sherwood SD 88J</t>
  </si>
  <si>
    <t>Gaston SD 511J</t>
  </si>
  <si>
    <t>Spray SD 1</t>
  </si>
  <si>
    <t>Fossil SD 21J</t>
  </si>
  <si>
    <t>Mitchell SD 55</t>
  </si>
  <si>
    <t>Yamhill-Carlton SD 1</t>
  </si>
  <si>
    <t>Amity SD 4J</t>
  </si>
  <si>
    <t>Dayton SD 8</t>
  </si>
  <si>
    <t>Newberg SD 29J</t>
  </si>
  <si>
    <t>Willamina SD 30J</t>
  </si>
  <si>
    <t>McMinnville SD 40</t>
  </si>
  <si>
    <t>Sheridan SD 48J</t>
  </si>
  <si>
    <t>Knappa SD 4</t>
  </si>
  <si>
    <t>Ione SD</t>
  </si>
  <si>
    <t>North Wasco SD 21</t>
  </si>
  <si>
    <t>Oregon Dept. of Corrections</t>
  </si>
  <si>
    <t>JDEP</t>
  </si>
  <si>
    <t>YCEP</t>
  </si>
  <si>
    <t>Pediatric Nursing Facility (PNF)</t>
  </si>
  <si>
    <t>Total</t>
  </si>
  <si>
    <t>Program Name</t>
  </si>
  <si>
    <t>Section 611</t>
  </si>
  <si>
    <t>Section 619</t>
  </si>
  <si>
    <t>Regional Programs</t>
  </si>
  <si>
    <t>Oregon School for the Deaf (OSD)</t>
  </si>
  <si>
    <t>Long Term Care and Treatment (LTCT)</t>
  </si>
  <si>
    <t>Hospital Program</t>
  </si>
  <si>
    <t>ECSE Program</t>
  </si>
  <si>
    <t>PPPS Share</t>
  </si>
  <si>
    <t>Maximum CEIS</t>
  </si>
  <si>
    <t>Historically, the "Regional" amounts for Section 619 were combined with the District Section 619 amounts and allocated to the district directly. This will no longer be automatic as the Assurance Application elections determine where both Section 611 and Section 619 amounts will go for Regional programs. Districts that wish to retain these funds must choose to do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</si>
</sst>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sz val="10"/>
      <color theme="1"/>
      <name val="Calibri"/>
      <family val="2"/>
    </font>
    <font>
      <i/>
      <sz val="10"/>
      <color theme="1"/>
      <name val="Calibri"/>
      <family val="2"/>
    </font>
    <font>
      <i/>
      <u/>
      <sz val="10"/>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cellStyleXfs>
  <cellXfs count="22">
    <xf numFmtId="0" fontId="0" fillId="0" borderId="0" xfId="0"/>
    <xf numFmtId="0" fontId="0" fillId="0" borderId="0" xfId="0" applyAlignment="1">
      <alignment horizontal="left" wrapText="1"/>
    </xf>
    <xf numFmtId="0" fontId="2" fillId="0" borderId="0" xfId="2" applyAlignment="1">
      <alignment horizontal="center"/>
    </xf>
    <xf numFmtId="0" fontId="0" fillId="2" borderId="0" xfId="0" applyFill="1"/>
    <xf numFmtId="44" fontId="0" fillId="0" borderId="0" xfId="1" applyFont="1"/>
    <xf numFmtId="44" fontId="0" fillId="0" borderId="0" xfId="0" applyNumberFormat="1" applyFont="1"/>
    <xf numFmtId="44" fontId="0" fillId="2" borderId="0" xfId="1" applyFont="1" applyFill="1"/>
    <xf numFmtId="0" fontId="0" fillId="0" borderId="0" xfId="0" applyFont="1"/>
    <xf numFmtId="0" fontId="0" fillId="0" borderId="0" xfId="0" applyFont="1" applyAlignment="1">
      <alignment horizontal="center"/>
    </xf>
    <xf numFmtId="0" fontId="0" fillId="2" borderId="0" xfId="0" applyFont="1" applyFill="1"/>
    <xf numFmtId="44" fontId="0" fillId="0" borderId="0" xfId="1" applyNumberFormat="1" applyFont="1"/>
    <xf numFmtId="0" fontId="0" fillId="2" borderId="0" xfId="0" applyFont="1" applyFill="1" applyAlignment="1">
      <alignment horizontal="left" indent="1"/>
    </xf>
    <xf numFmtId="0" fontId="0" fillId="2" borderId="0" xfId="0" applyFill="1" applyAlignment="1">
      <alignment horizontal="left" wrapText="1"/>
    </xf>
    <xf numFmtId="0" fontId="5" fillId="2" borderId="3" xfId="5" applyFill="1"/>
    <xf numFmtId="0" fontId="3" fillId="2" borderId="1" xfId="3" applyFill="1" applyAlignment="1">
      <alignment horizontal="left"/>
    </xf>
    <xf numFmtId="0" fontId="0" fillId="2" borderId="0" xfId="0" applyFill="1" applyAlignment="1">
      <alignment horizontal="left" wrapText="1" indent="1"/>
    </xf>
    <xf numFmtId="0" fontId="0" fillId="2" borderId="0" xfId="0" applyFont="1" applyFill="1" applyAlignment="1">
      <alignment horizontal="left" wrapText="1" indent="1"/>
    </xf>
    <xf numFmtId="0" fontId="3" fillId="2" borderId="1" xfId="3" applyFill="1" applyAlignment="1">
      <alignment horizontal="left" wrapText="1"/>
    </xf>
    <xf numFmtId="0" fontId="4" fillId="2" borderId="2" xfId="4" applyFill="1" applyAlignment="1">
      <alignment horizontal="left" wrapText="1"/>
    </xf>
    <xf numFmtId="0" fontId="0" fillId="2" borderId="4" xfId="0" applyFill="1" applyBorder="1" applyAlignment="1">
      <alignment horizontal="left" wrapText="1"/>
    </xf>
    <xf numFmtId="0" fontId="0" fillId="2" borderId="4" xfId="0" applyFill="1" applyBorder="1"/>
    <xf numFmtId="0" fontId="0" fillId="2" borderId="0" xfId="0" applyFill="1" applyAlignment="1">
      <alignment horizontal="left" vertical="center" wrapText="1"/>
    </xf>
  </cellXfs>
  <cellStyles count="6">
    <cellStyle name="Currency" xfId="1" builtinId="4"/>
    <cellStyle name="Heading 1" xfId="5" builtinId="16"/>
    <cellStyle name="Heading 2" xfId="3" builtinId="17"/>
    <cellStyle name="Heading 3" xfId="4" builtinId="18"/>
    <cellStyle name="Normal" xfId="0" builtinId="0" customBuiltin="1"/>
    <cellStyle name="Title" xfId="2" builtinId="15"/>
  </cellStyles>
  <dxfs count="58">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strike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Sect611" displayName="Sect611" ref="A1:H203" totalsRowCount="1" headerRowDxfId="57" dataDxfId="56" totalsRowDxfId="55" dataCellStyle="Currency">
  <autoFilter ref="A1:H202"/>
  <tableColumns count="8">
    <tableColumn id="2" name="LEA Name" totalsRowLabel="Total" dataDxfId="54" totalsRowDxfId="53"/>
    <tableColumn id="3" name="District" totalsRowFunction="sum" dataDxfId="52" totalsRowDxfId="51" dataCellStyle="Currency"/>
    <tableColumn id="4" name="Regional" totalsRowFunction="sum" dataDxfId="50" totalsRowDxfId="49" dataCellStyle="Currency"/>
    <tableColumn id="5" name="OSD" totalsRowFunction="sum" dataDxfId="48" totalsRowDxfId="47" dataCellStyle="Currency"/>
    <tableColumn id="6" name="LTCT" totalsRowFunction="sum" dataDxfId="46" totalsRowDxfId="45" dataCellStyle="Currency"/>
    <tableColumn id="7" name="Hospital" totalsRowFunction="sum" dataDxfId="44" totalsRowDxfId="43" dataCellStyle="Currency"/>
    <tableColumn id="9" name="ECSE" totalsRowFunction="sum" dataDxfId="42" totalsRowDxfId="41" dataCellStyle="Currency"/>
    <tableColumn id="10" name="Gross Total" totalsRowFunction="sum" dataDxfId="40" totalsRowDxfId="39" dataCellStyle="Currency">
      <calculatedColumnFormula>SUM(B2:G2)</calculatedColumnFormula>
    </tableColumn>
  </tableColumns>
  <tableStyleInfo name="TableStyleMedium1"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id="2" name="Sect619" displayName="Sect619" ref="A1:H203" totalsRowCount="1" headerRowDxfId="38" dataDxfId="37" totalsRowDxfId="36" dataCellStyle="Currency">
  <autoFilter ref="A1:H202"/>
  <tableColumns count="8">
    <tableColumn id="2" name="LEA Name" totalsRowLabel="Total" dataDxfId="35" totalsRowDxfId="34"/>
    <tableColumn id="3" name="District" totalsRowFunction="sum" dataDxfId="33" totalsRowDxfId="32" dataCellStyle="Currency"/>
    <tableColumn id="4" name="Regional" totalsRowFunction="sum" dataDxfId="31" totalsRowDxfId="30" dataCellStyle="Currency"/>
    <tableColumn id="5" name="OSD" totalsRowFunction="sum" dataDxfId="29" totalsRowDxfId="28" dataCellStyle="Currency"/>
    <tableColumn id="6" name="LTCT" totalsRowFunction="sum" dataDxfId="27" totalsRowDxfId="26" dataCellStyle="Currency"/>
    <tableColumn id="7" name="Hospital" totalsRowFunction="sum" dataDxfId="25" totalsRowDxfId="24" dataCellStyle="Currency"/>
    <tableColumn id="9" name="ECSE" totalsRowFunction="sum" dataDxfId="23" totalsRowDxfId="22" dataCellStyle="Currency"/>
    <tableColumn id="10" name="Gross Total" totalsRowFunction="sum" dataDxfId="21" totalsRowDxfId="20" dataCellStyle="Currency">
      <calculatedColumnFormula>SUM(B2:G2)</calculatedColumnFormula>
    </tableColumn>
  </tableColumns>
  <tableStyleInfo name="TableStyleMedium1"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id="3" name="Programs" displayName="Programs" ref="A1:D8" totalsRowCount="1" headerRowDxfId="19" dataDxfId="18" totalsRowDxfId="17">
  <autoFilter ref="A1:D7"/>
  <tableColumns count="4">
    <tableColumn id="1" name="Program Name" totalsRowLabel="Total" dataDxfId="16" totalsRowDxfId="15"/>
    <tableColumn id="2" name="Section 611" totalsRowFunction="sum" dataDxfId="14" totalsRowDxfId="13" dataCellStyle="Currency"/>
    <tableColumn id="3" name="Section 619" totalsRowFunction="sum" dataDxfId="12" totalsRowDxfId="11" dataCellStyle="Currency"/>
    <tableColumn id="4" name="Total" totalsRowFunction="sum" dataDxfId="10" totalsRowDxfId="9">
      <calculatedColumnFormula>SUM(B2:C2)</calculatedColumnFormula>
    </tableColumn>
  </tableColumns>
  <tableStyleInfo name="TableStyleMedium7"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4.xml><?xml version="1.0" encoding="utf-8"?>
<table xmlns="http://schemas.openxmlformats.org/spreadsheetml/2006/main" id="4" name="OtherAmts" displayName="OtherAmts" ref="A1:C203" totalsRowCount="1" headerRowDxfId="8" dataDxfId="7" totalsRowDxfId="6">
  <autoFilter ref="A1:C202"/>
  <tableColumns count="3">
    <tableColumn id="1" name="LEA Name" totalsRowLabel="Total" dataDxfId="5" totalsRowDxfId="4"/>
    <tableColumn id="2" name="PPPS Share" totalsRowFunction="sum" dataDxfId="3" totalsRowDxfId="2" dataCellStyle="Currency"/>
    <tableColumn id="3" name="Maximum CEIS" totalsRowFunction="sum" dataDxfId="1" totalsRowDxfId="0" dataCellStyle="Currency">
      <calculatedColumnFormula>SUM(Sect611[[#This Row],[Gross Total]],Sect619[[#This Row],[Gross Total]])*0.15</calculatedColumnFormula>
    </tableColumn>
  </tableColumns>
  <tableStyleInfo name="TableStyleMedium1"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tabSelected="1" showWhiteSpace="0" zoomScale="115" zoomScaleNormal="115" workbookViewId="0">
      <selection activeCell="B5" sqref="B5"/>
    </sheetView>
  </sheetViews>
  <sheetFormatPr defaultColWidth="0" defaultRowHeight="12.9" zeroHeight="1" x14ac:dyDescent="0.5"/>
  <cols>
    <col min="1" max="1" width="3.64453125" style="3" customWidth="1"/>
    <col min="2" max="2" width="111.41015625" customWidth="1"/>
    <col min="3" max="3" width="3.64453125" style="3" customWidth="1"/>
    <col min="4" max="16384" width="8.3515625" hidden="1"/>
  </cols>
  <sheetData>
    <row r="1" spans="2:2" ht="23.1" x14ac:dyDescent="0.85">
      <c r="B1" s="2" t="s">
        <v>0</v>
      </c>
    </row>
    <row r="2" spans="2:2" ht="19.5" thickBot="1" x14ac:dyDescent="0.75">
      <c r="B2" s="13" t="s">
        <v>1</v>
      </c>
    </row>
    <row r="3" spans="2:2" ht="54" customHeight="1" thickTop="1" x14ac:dyDescent="0.5">
      <c r="B3" s="21" t="s">
        <v>2</v>
      </c>
    </row>
    <row r="4" spans="2:2" ht="93.75" customHeight="1" x14ac:dyDescent="0.5">
      <c r="B4" s="21" t="s">
        <v>3</v>
      </c>
    </row>
    <row r="5" spans="2:2" ht="43.5" customHeight="1" x14ac:dyDescent="0.5">
      <c r="B5" s="21" t="s">
        <v>258</v>
      </c>
    </row>
    <row r="6" spans="2:2" ht="3.6" customHeight="1" x14ac:dyDescent="0.5">
      <c r="B6" s="12"/>
    </row>
    <row r="7" spans="2:2" ht="17.100000000000001" thickBot="1" x14ac:dyDescent="0.7">
      <c r="B7" s="14" t="s">
        <v>4</v>
      </c>
    </row>
    <row r="8" spans="2:2" ht="13.2" thickTop="1" x14ac:dyDescent="0.5">
      <c r="B8" s="12" t="s">
        <v>5</v>
      </c>
    </row>
    <row r="9" spans="2:2" x14ac:dyDescent="0.5">
      <c r="B9" s="19" t="s">
        <v>6</v>
      </c>
    </row>
    <row r="10" spans="2:2" x14ac:dyDescent="0.5">
      <c r="B10" s="15" t="s">
        <v>7</v>
      </c>
    </row>
    <row r="11" spans="2:2" x14ac:dyDescent="0.5">
      <c r="B11" s="15" t="s">
        <v>8</v>
      </c>
    </row>
    <row r="12" spans="2:2" x14ac:dyDescent="0.5">
      <c r="B12" s="15" t="s">
        <v>9</v>
      </c>
    </row>
    <row r="13" spans="2:2" x14ac:dyDescent="0.5">
      <c r="B13" s="15" t="s">
        <v>10</v>
      </c>
    </row>
    <row r="14" spans="2:2" ht="25.8" x14ac:dyDescent="0.5">
      <c r="B14" s="15" t="s">
        <v>11</v>
      </c>
    </row>
    <row r="15" spans="2:2" ht="3.6" customHeight="1" x14ac:dyDescent="0.5">
      <c r="B15" s="12"/>
    </row>
    <row r="16" spans="2:2" x14ac:dyDescent="0.5">
      <c r="B16" s="19" t="s">
        <v>12</v>
      </c>
    </row>
    <row r="17" spans="2:2" x14ac:dyDescent="0.5">
      <c r="B17" s="16" t="s">
        <v>13</v>
      </c>
    </row>
    <row r="18" spans="2:2" x14ac:dyDescent="0.5">
      <c r="B18" s="16" t="s">
        <v>14</v>
      </c>
    </row>
    <row r="19" spans="2:2" x14ac:dyDescent="0.5">
      <c r="B19" s="16" t="s">
        <v>15</v>
      </c>
    </row>
    <row r="20" spans="2:2" x14ac:dyDescent="0.5">
      <c r="B20" s="16" t="s">
        <v>16</v>
      </c>
    </row>
    <row r="21" spans="2:2" x14ac:dyDescent="0.5">
      <c r="B21" s="16" t="s">
        <v>17</v>
      </c>
    </row>
    <row r="22" spans="2:2" x14ac:dyDescent="0.5">
      <c r="B22" s="16" t="s">
        <v>18</v>
      </c>
    </row>
    <row r="23" spans="2:2" x14ac:dyDescent="0.5">
      <c r="B23" s="16" t="s">
        <v>19</v>
      </c>
    </row>
    <row r="24" spans="2:2" x14ac:dyDescent="0.5">
      <c r="B24" s="16" t="s">
        <v>20</v>
      </c>
    </row>
    <row r="25" spans="2:2" ht="3.6" customHeight="1" x14ac:dyDescent="0.5">
      <c r="B25" s="3"/>
    </row>
    <row r="26" spans="2:2" s="3" customFormat="1" x14ac:dyDescent="0.5">
      <c r="B26" s="20" t="s">
        <v>21</v>
      </c>
    </row>
    <row r="27" spans="2:2" x14ac:dyDescent="0.5">
      <c r="B27" s="16" t="s">
        <v>22</v>
      </c>
    </row>
    <row r="28" spans="2:2" s="3" customFormat="1" x14ac:dyDescent="0.5">
      <c r="B28" s="11" t="s">
        <v>23</v>
      </c>
    </row>
    <row r="29" spans="2:2" x14ac:dyDescent="0.5">
      <c r="B29" s="11" t="s">
        <v>24</v>
      </c>
    </row>
    <row r="30" spans="2:2" x14ac:dyDescent="0.5">
      <c r="B30" s="16" t="s">
        <v>25</v>
      </c>
    </row>
    <row r="31" spans="2:2" ht="3.6" customHeight="1" x14ac:dyDescent="0.5">
      <c r="B31" s="12"/>
    </row>
    <row r="32" spans="2:2" x14ac:dyDescent="0.5">
      <c r="B32" s="19" t="s">
        <v>26</v>
      </c>
    </row>
    <row r="33" spans="2:2" x14ac:dyDescent="0.5">
      <c r="B33" s="16" t="s">
        <v>13</v>
      </c>
    </row>
    <row r="34" spans="2:2" ht="25.8" x14ac:dyDescent="0.5">
      <c r="B34" s="16" t="s">
        <v>27</v>
      </c>
    </row>
    <row r="35" spans="2:2" ht="29.4" customHeight="1" x14ac:dyDescent="0.5">
      <c r="B35" s="16" t="s">
        <v>28</v>
      </c>
    </row>
    <row r="36" spans="2:2" ht="3.6" customHeight="1" x14ac:dyDescent="0.5">
      <c r="B36" s="15"/>
    </row>
    <row r="37" spans="2:2" ht="17.100000000000001" thickBot="1" x14ac:dyDescent="0.7">
      <c r="B37" s="17" t="s">
        <v>29</v>
      </c>
    </row>
    <row r="38" spans="2:2" ht="26.1" thickTop="1" x14ac:dyDescent="0.5">
      <c r="B38" s="12" t="s">
        <v>30</v>
      </c>
    </row>
    <row r="39" spans="2:2" ht="25.8" x14ac:dyDescent="0.5">
      <c r="B39" s="15" t="s">
        <v>31</v>
      </c>
    </row>
    <row r="40" spans="2:2" ht="25.8" x14ac:dyDescent="0.5">
      <c r="B40" s="15" t="s">
        <v>32</v>
      </c>
    </row>
    <row r="41" spans="2:2" ht="25.8" x14ac:dyDescent="0.5">
      <c r="B41" s="15" t="s">
        <v>33</v>
      </c>
    </row>
    <row r="42" spans="2:2" ht="38.700000000000003" x14ac:dyDescent="0.5">
      <c r="B42" s="12" t="s">
        <v>34</v>
      </c>
    </row>
    <row r="43" spans="2:2" ht="25.8" x14ac:dyDescent="0.5">
      <c r="B43" s="12" t="s">
        <v>35</v>
      </c>
    </row>
    <row r="44" spans="2:2" ht="14.7" thickBot="1" x14ac:dyDescent="0.6">
      <c r="B44" s="18" t="s">
        <v>36</v>
      </c>
    </row>
    <row r="45" spans="2:2" ht="25.8" x14ac:dyDescent="0.5">
      <c r="B45" s="12" t="s">
        <v>37</v>
      </c>
    </row>
    <row r="46" spans="2:2" x14ac:dyDescent="0.5">
      <c r="B46" s="1"/>
    </row>
    <row r="47" spans="2:2" x14ac:dyDescent="0.5">
      <c r="B47" s="1"/>
    </row>
    <row r="48" spans="2:2" x14ac:dyDescent="0.5">
      <c r="B48" s="1"/>
    </row>
    <row r="49" x14ac:dyDescent="0.5"/>
    <row r="50" x14ac:dyDescent="0.5"/>
    <row r="51" x14ac:dyDescent="0.5"/>
    <row r="52" x14ac:dyDescent="0.5"/>
    <row r="53" x14ac:dyDescent="0.5"/>
    <row r="54" x14ac:dyDescent="0.5"/>
    <row r="55" x14ac:dyDescent="0.5"/>
    <row r="56" x14ac:dyDescent="0.5"/>
    <row r="57" x14ac:dyDescent="0.5"/>
    <row r="58" x14ac:dyDescent="0.5"/>
    <row r="59" x14ac:dyDescent="0.5"/>
    <row r="60" x14ac:dyDescent="0.5"/>
    <row r="61" x14ac:dyDescent="0.5"/>
    <row r="62" x14ac:dyDescent="0.5"/>
    <row r="63" x14ac:dyDescent="0.5"/>
    <row r="64" x14ac:dyDescent="0.5"/>
    <row r="65" x14ac:dyDescent="0.5"/>
    <row r="66" x14ac:dyDescent="0.5"/>
    <row r="67" x14ac:dyDescent="0.5"/>
    <row r="68" x14ac:dyDescent="0.5"/>
    <row r="69" x14ac:dyDescent="0.5"/>
    <row r="70" x14ac:dyDescent="0.5"/>
    <row r="71" x14ac:dyDescent="0.5"/>
    <row r="72" x14ac:dyDescent="0.5"/>
    <row r="73" x14ac:dyDescent="0.5"/>
    <row r="74" x14ac:dyDescent="0.5"/>
    <row r="75" x14ac:dyDescent="0.5"/>
    <row r="76" x14ac:dyDescent="0.5"/>
    <row r="77" x14ac:dyDescent="0.5"/>
    <row r="78" x14ac:dyDescent="0.5"/>
    <row r="79" x14ac:dyDescent="0.5"/>
    <row r="80" x14ac:dyDescent="0.5"/>
    <row r="81" x14ac:dyDescent="0.5"/>
    <row r="82" x14ac:dyDescent="0.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12" sqref="B12"/>
    </sheetView>
  </sheetViews>
  <sheetFormatPr defaultColWidth="0" defaultRowHeight="12.9" zeroHeight="1" x14ac:dyDescent="0.5"/>
  <cols>
    <col min="1" max="1" width="26.64453125" style="7" customWidth="1"/>
    <col min="2" max="9" width="16.3515625" style="7" customWidth="1"/>
    <col min="10" max="10" width="9.3515625" style="9" customWidth="1"/>
    <col min="11" max="16384" width="7.3515625" style="7" hidden="1"/>
  </cols>
  <sheetData>
    <row r="1" spans="1:10" x14ac:dyDescent="0.5">
      <c r="A1" s="7" t="s">
        <v>38</v>
      </c>
      <c r="B1" s="8" t="s">
        <v>39</v>
      </c>
      <c r="C1" s="8" t="s">
        <v>40</v>
      </c>
      <c r="D1" s="8" t="s">
        <v>41</v>
      </c>
      <c r="E1" s="8" t="s">
        <v>42</v>
      </c>
      <c r="F1" s="8" t="s">
        <v>43</v>
      </c>
      <c r="G1" s="8" t="s">
        <v>44</v>
      </c>
      <c r="H1" s="8" t="s">
        <v>45</v>
      </c>
      <c r="I1" s="9"/>
      <c r="J1" s="7"/>
    </row>
    <row r="2" spans="1:10" x14ac:dyDescent="0.5">
      <c r="A2" s="7" t="s">
        <v>46</v>
      </c>
      <c r="B2" s="4">
        <v>615982.77257414209</v>
      </c>
      <c r="C2" s="4">
        <v>20218.25292912939</v>
      </c>
      <c r="D2" s="4">
        <v>0</v>
      </c>
      <c r="E2" s="4">
        <v>0</v>
      </c>
      <c r="F2" s="4">
        <v>0</v>
      </c>
      <c r="G2" s="4">
        <v>29653.437629389769</v>
      </c>
      <c r="H2" s="4">
        <f t="shared" ref="H2:H65" si="0">SUM(B2:G2)</f>
        <v>665854.4631326613</v>
      </c>
      <c r="I2" s="9"/>
      <c r="J2" s="7"/>
    </row>
    <row r="3" spans="1:10" x14ac:dyDescent="0.5">
      <c r="A3" s="7" t="s">
        <v>47</v>
      </c>
      <c r="B3" s="4">
        <v>18674.366054000915</v>
      </c>
      <c r="C3" s="4">
        <v>0</v>
      </c>
      <c r="D3" s="4">
        <v>0</v>
      </c>
      <c r="E3" s="4">
        <v>0</v>
      </c>
      <c r="F3" s="4">
        <v>0</v>
      </c>
      <c r="G3" s="4">
        <v>1867.4366054000916</v>
      </c>
      <c r="H3" s="4">
        <f t="shared" si="0"/>
        <v>20541.802659401008</v>
      </c>
      <c r="I3" s="9"/>
      <c r="J3" s="7"/>
    </row>
    <row r="4" spans="1:10" x14ac:dyDescent="0.5">
      <c r="A4" s="7" t="s">
        <v>48</v>
      </c>
      <c r="B4" s="4">
        <v>17464.669271432238</v>
      </c>
      <c r="C4" s="4">
        <v>0</v>
      </c>
      <c r="D4" s="4">
        <v>0</v>
      </c>
      <c r="E4" s="4">
        <v>0</v>
      </c>
      <c r="F4" s="4">
        <v>0</v>
      </c>
      <c r="G4" s="4">
        <v>0</v>
      </c>
      <c r="H4" s="4">
        <f t="shared" si="0"/>
        <v>17464.669271432238</v>
      </c>
      <c r="I4" s="9"/>
      <c r="J4" s="7"/>
    </row>
    <row r="5" spans="1:10" x14ac:dyDescent="0.5">
      <c r="A5" s="7" t="s">
        <v>49</v>
      </c>
      <c r="B5" s="4">
        <v>35848.871494923806</v>
      </c>
      <c r="C5" s="4">
        <v>4136.4082494142858</v>
      </c>
      <c r="D5" s="4">
        <v>0</v>
      </c>
      <c r="E5" s="4">
        <v>0</v>
      </c>
      <c r="F5" s="4">
        <v>0</v>
      </c>
      <c r="G5" s="4">
        <v>4136.4082494142858</v>
      </c>
      <c r="H5" s="4">
        <f t="shared" si="0"/>
        <v>44121.687993752377</v>
      </c>
      <c r="I5" s="9"/>
      <c r="J5" s="7"/>
    </row>
    <row r="6" spans="1:10" x14ac:dyDescent="0.5">
      <c r="A6" s="7" t="s">
        <v>50</v>
      </c>
      <c r="B6" s="4">
        <v>74385.175335637687</v>
      </c>
      <c r="C6" s="4">
        <v>11668.262797747087</v>
      </c>
      <c r="D6" s="4">
        <v>0</v>
      </c>
      <c r="E6" s="4">
        <v>0</v>
      </c>
      <c r="F6" s="4">
        <v>0</v>
      </c>
      <c r="G6" s="4">
        <v>0</v>
      </c>
      <c r="H6" s="4">
        <f t="shared" si="0"/>
        <v>86053.43813338477</v>
      </c>
      <c r="I6" s="9"/>
      <c r="J6" s="7"/>
    </row>
    <row r="7" spans="1:10" x14ac:dyDescent="0.5">
      <c r="A7" s="7" t="s">
        <v>51</v>
      </c>
      <c r="B7" s="4">
        <v>46017.468714448944</v>
      </c>
      <c r="C7" s="4">
        <v>1278.2630198458039</v>
      </c>
      <c r="D7" s="4">
        <v>0</v>
      </c>
      <c r="E7" s="4">
        <v>0</v>
      </c>
      <c r="F7" s="4">
        <v>0</v>
      </c>
      <c r="G7" s="4">
        <v>1278.2630198458039</v>
      </c>
      <c r="H7" s="4">
        <f t="shared" si="0"/>
        <v>48573.994754140556</v>
      </c>
      <c r="I7" s="9"/>
      <c r="J7" s="7"/>
    </row>
    <row r="8" spans="1:10" x14ac:dyDescent="0.5">
      <c r="A8" s="7" t="s">
        <v>52</v>
      </c>
      <c r="B8" s="4">
        <v>237334.94012024853</v>
      </c>
      <c r="C8" s="4">
        <v>54247.986313199668</v>
      </c>
      <c r="D8" s="4">
        <v>0</v>
      </c>
      <c r="E8" s="4">
        <v>0</v>
      </c>
      <c r="F8" s="4">
        <v>0</v>
      </c>
      <c r="G8" s="4">
        <v>23733.494012024854</v>
      </c>
      <c r="H8" s="4">
        <f t="shared" si="0"/>
        <v>315316.42044547305</v>
      </c>
      <c r="I8" s="9"/>
      <c r="J8" s="7"/>
    </row>
    <row r="9" spans="1:10" x14ac:dyDescent="0.5">
      <c r="A9" s="7" t="s">
        <v>53</v>
      </c>
      <c r="B9" s="4">
        <v>1004245.3777844681</v>
      </c>
      <c r="C9" s="4">
        <v>320747.57313268178</v>
      </c>
      <c r="D9" s="4">
        <v>0</v>
      </c>
      <c r="E9" s="4">
        <v>63003.987579633918</v>
      </c>
      <c r="F9" s="4">
        <v>0</v>
      </c>
      <c r="G9" s="4">
        <v>127917.18690410524</v>
      </c>
      <c r="H9" s="4">
        <f t="shared" si="0"/>
        <v>1515914.1254008892</v>
      </c>
      <c r="I9" s="9"/>
      <c r="J9" s="7"/>
    </row>
    <row r="10" spans="1:10" x14ac:dyDescent="0.5">
      <c r="A10" s="7" t="s">
        <v>54</v>
      </c>
      <c r="B10" s="4">
        <v>1301860.952204115</v>
      </c>
      <c r="C10" s="4">
        <v>271754.58127976605</v>
      </c>
      <c r="D10" s="4">
        <v>0</v>
      </c>
      <c r="E10" s="4">
        <v>0</v>
      </c>
      <c r="F10" s="4">
        <v>0</v>
      </c>
      <c r="G10" s="4">
        <v>118092.30495403448</v>
      </c>
      <c r="H10" s="4">
        <f t="shared" si="0"/>
        <v>1691707.8384379155</v>
      </c>
      <c r="I10" s="9"/>
      <c r="J10" s="7"/>
    </row>
    <row r="11" spans="1:10" x14ac:dyDescent="0.5">
      <c r="A11" s="7" t="s">
        <v>55</v>
      </c>
      <c r="B11" s="4">
        <v>1059739.5715578336</v>
      </c>
      <c r="C11" s="4">
        <v>314144.18819162797</v>
      </c>
      <c r="D11" s="4">
        <v>0</v>
      </c>
      <c r="E11" s="4">
        <v>0</v>
      </c>
      <c r="F11" s="4">
        <v>0</v>
      </c>
      <c r="G11" s="4">
        <v>91459.700359587892</v>
      </c>
      <c r="H11" s="4">
        <f t="shared" si="0"/>
        <v>1465343.4601090492</v>
      </c>
      <c r="I11" s="9"/>
      <c r="J11" s="7"/>
    </row>
    <row r="12" spans="1:10" x14ac:dyDescent="0.5">
      <c r="A12" s="7" t="s">
        <v>56</v>
      </c>
      <c r="B12" s="4">
        <v>2546103.9454681743</v>
      </c>
      <c r="C12" s="4">
        <v>401505.15799667692</v>
      </c>
      <c r="D12" s="4">
        <v>2158.629881702564</v>
      </c>
      <c r="E12" s="4">
        <v>0</v>
      </c>
      <c r="F12" s="4">
        <v>0</v>
      </c>
      <c r="G12" s="4">
        <v>333508.31672304613</v>
      </c>
      <c r="H12" s="4">
        <f t="shared" si="0"/>
        <v>3283276.0500695994</v>
      </c>
      <c r="I12" s="9"/>
      <c r="J12" s="7"/>
    </row>
    <row r="13" spans="1:10" x14ac:dyDescent="0.5">
      <c r="A13" s="7" t="s">
        <v>57</v>
      </c>
      <c r="B13" s="4">
        <v>450402.94809308648</v>
      </c>
      <c r="C13" s="4">
        <v>61537.61209411356</v>
      </c>
      <c r="D13" s="4">
        <v>0</v>
      </c>
      <c r="E13" s="4">
        <v>0</v>
      </c>
      <c r="F13" s="4">
        <v>0</v>
      </c>
      <c r="G13" s="4">
        <v>56300.36851163581</v>
      </c>
      <c r="H13" s="4">
        <f t="shared" si="0"/>
        <v>568240.92869883589</v>
      </c>
      <c r="I13" s="9"/>
      <c r="J13" s="7"/>
    </row>
    <row r="14" spans="1:10" x14ac:dyDescent="0.5">
      <c r="A14" s="7" t="s">
        <v>58</v>
      </c>
      <c r="B14" s="4">
        <v>627697.55140440271</v>
      </c>
      <c r="C14" s="4">
        <v>139020.26306272007</v>
      </c>
      <c r="D14" s="4">
        <v>2808.490162883234</v>
      </c>
      <c r="E14" s="4">
        <v>0</v>
      </c>
      <c r="F14" s="4">
        <v>0</v>
      </c>
      <c r="G14" s="4">
        <v>96892.910619471571</v>
      </c>
      <c r="H14" s="4">
        <f t="shared" si="0"/>
        <v>866419.21524947754</v>
      </c>
      <c r="I14" s="9"/>
      <c r="J14" s="7"/>
    </row>
    <row r="15" spans="1:10" x14ac:dyDescent="0.5">
      <c r="A15" s="7" t="s">
        <v>59</v>
      </c>
      <c r="B15" s="4">
        <v>112990.29873024336</v>
      </c>
      <c r="C15" s="4">
        <v>14485.935734646584</v>
      </c>
      <c r="D15" s="4">
        <v>0</v>
      </c>
      <c r="E15" s="4">
        <v>0</v>
      </c>
      <c r="F15" s="4">
        <v>0</v>
      </c>
      <c r="G15" s="4">
        <v>18831.716455040558</v>
      </c>
      <c r="H15" s="4">
        <f t="shared" si="0"/>
        <v>146307.9509199305</v>
      </c>
      <c r="I15" s="9"/>
      <c r="J15" s="7"/>
    </row>
    <row r="16" spans="1:10" x14ac:dyDescent="0.5">
      <c r="A16" s="7" t="s">
        <v>60</v>
      </c>
      <c r="B16" s="4">
        <v>1278302.1983986443</v>
      </c>
      <c r="C16" s="4">
        <v>207160.50879672976</v>
      </c>
      <c r="D16" s="4">
        <v>0</v>
      </c>
      <c r="E16" s="4">
        <v>0</v>
      </c>
      <c r="F16" s="4">
        <v>4874.3649128642301</v>
      </c>
      <c r="G16" s="4">
        <v>147449.53861414298</v>
      </c>
      <c r="H16" s="4">
        <f t="shared" si="0"/>
        <v>1637786.6107223814</v>
      </c>
      <c r="I16" s="9"/>
      <c r="J16" s="7"/>
    </row>
    <row r="17" spans="1:10" x14ac:dyDescent="0.5">
      <c r="A17" s="7" t="s">
        <v>61</v>
      </c>
      <c r="B17" s="4">
        <v>774783.80043491442</v>
      </c>
      <c r="C17" s="4">
        <v>145173.33938902675</v>
      </c>
      <c r="D17" s="4">
        <v>0</v>
      </c>
      <c r="E17" s="4">
        <v>0</v>
      </c>
      <c r="F17" s="4">
        <v>0</v>
      </c>
      <c r="G17" s="4">
        <v>93100.293738614972</v>
      </c>
      <c r="H17" s="4">
        <f t="shared" si="0"/>
        <v>1013057.4335625562</v>
      </c>
      <c r="I17" s="9"/>
      <c r="J17" s="7"/>
    </row>
    <row r="18" spans="1:10" x14ac:dyDescent="0.5">
      <c r="A18" s="7" t="s">
        <v>62</v>
      </c>
      <c r="B18" s="4">
        <v>448790.39739777241</v>
      </c>
      <c r="C18" s="4">
        <v>51245.962332617608</v>
      </c>
      <c r="D18" s="4">
        <v>0</v>
      </c>
      <c r="E18" s="4">
        <v>0</v>
      </c>
      <c r="F18" s="4">
        <v>0</v>
      </c>
      <c r="G18" s="4">
        <v>55904.686181037388</v>
      </c>
      <c r="H18" s="4">
        <f t="shared" si="0"/>
        <v>555941.04591142735</v>
      </c>
      <c r="I18" s="9"/>
      <c r="J18" s="7"/>
    </row>
    <row r="19" spans="1:10" x14ac:dyDescent="0.5">
      <c r="A19" s="7" t="s">
        <v>63</v>
      </c>
      <c r="B19" s="4">
        <v>337639.1496842241</v>
      </c>
      <c r="C19" s="4">
        <v>55522.882392516854</v>
      </c>
      <c r="D19" s="4">
        <v>0</v>
      </c>
      <c r="E19" s="4">
        <v>0</v>
      </c>
      <c r="F19" s="4">
        <v>0</v>
      </c>
      <c r="G19" s="4">
        <v>43517.934848188881</v>
      </c>
      <c r="H19" s="4">
        <f t="shared" si="0"/>
        <v>436679.96692492987</v>
      </c>
      <c r="I19" s="9"/>
      <c r="J19" s="7"/>
    </row>
    <row r="20" spans="1:10" x14ac:dyDescent="0.5">
      <c r="A20" s="7" t="s">
        <v>64</v>
      </c>
      <c r="B20" s="4">
        <v>282682.51405686472</v>
      </c>
      <c r="C20" s="4">
        <v>52749.368651759454</v>
      </c>
      <c r="D20" s="4">
        <v>2705.0958282953566</v>
      </c>
      <c r="E20" s="4">
        <v>0</v>
      </c>
      <c r="F20" s="4">
        <v>0</v>
      </c>
      <c r="G20" s="4">
        <v>47339.176995168738</v>
      </c>
      <c r="H20" s="4">
        <f t="shared" si="0"/>
        <v>385476.15553208825</v>
      </c>
      <c r="I20" s="9"/>
      <c r="J20" s="7"/>
    </row>
    <row r="21" spans="1:10" x14ac:dyDescent="0.5">
      <c r="A21" s="7" t="s">
        <v>65</v>
      </c>
      <c r="B21" s="4">
        <v>24566.153224062469</v>
      </c>
      <c r="C21" s="4">
        <v>0</v>
      </c>
      <c r="D21" s="4">
        <v>0</v>
      </c>
      <c r="E21" s="4">
        <v>0</v>
      </c>
      <c r="F21" s="4">
        <v>0</v>
      </c>
      <c r="G21" s="4">
        <v>4094.3588706770779</v>
      </c>
      <c r="H21" s="4">
        <f t="shared" si="0"/>
        <v>28660.512094739548</v>
      </c>
      <c r="I21" s="9"/>
      <c r="J21" s="7"/>
    </row>
    <row r="22" spans="1:10" x14ac:dyDescent="0.5">
      <c r="A22" s="7" t="s">
        <v>66</v>
      </c>
      <c r="B22" s="4">
        <v>264759.64511193382</v>
      </c>
      <c r="C22" s="4">
        <v>33544.208430471255</v>
      </c>
      <c r="D22" s="4">
        <v>0</v>
      </c>
      <c r="E22" s="4">
        <v>0</v>
      </c>
      <c r="F22" s="4">
        <v>0</v>
      </c>
      <c r="G22" s="4">
        <v>41930.260538089067</v>
      </c>
      <c r="H22" s="4">
        <f t="shared" si="0"/>
        <v>340234.11408049415</v>
      </c>
      <c r="I22" s="9"/>
      <c r="J22" s="7"/>
    </row>
    <row r="23" spans="1:10" x14ac:dyDescent="0.5">
      <c r="A23" s="7" t="s">
        <v>67</v>
      </c>
      <c r="B23" s="4">
        <v>145416.94934440471</v>
      </c>
      <c r="C23" s="4">
        <v>33557.757541016472</v>
      </c>
      <c r="D23" s="4">
        <v>0</v>
      </c>
      <c r="E23" s="4">
        <v>0</v>
      </c>
      <c r="F23" s="4">
        <v>0</v>
      </c>
      <c r="G23" s="4">
        <v>34800.637449943009</v>
      </c>
      <c r="H23" s="4">
        <f t="shared" si="0"/>
        <v>213775.34433536418</v>
      </c>
      <c r="I23" s="9"/>
      <c r="J23" s="7"/>
    </row>
    <row r="24" spans="1:10" x14ac:dyDescent="0.5">
      <c r="A24" s="7" t="s">
        <v>68</v>
      </c>
      <c r="B24" s="4">
        <v>343510.03229745786</v>
      </c>
      <c r="C24" s="4">
        <v>62096.044299925074</v>
      </c>
      <c r="D24" s="4">
        <v>1321.1924319132995</v>
      </c>
      <c r="E24" s="4">
        <v>0</v>
      </c>
      <c r="F24" s="4">
        <v>0</v>
      </c>
      <c r="G24" s="4">
        <v>33029.810797832484</v>
      </c>
      <c r="H24" s="4">
        <f t="shared" si="0"/>
        <v>439957.07982712873</v>
      </c>
      <c r="I24" s="9"/>
      <c r="J24" s="7"/>
    </row>
    <row r="25" spans="1:10" x14ac:dyDescent="0.5">
      <c r="A25" s="7" t="s">
        <v>69</v>
      </c>
      <c r="B25" s="4">
        <v>122797.10669072765</v>
      </c>
      <c r="C25" s="4">
        <v>20813.068930631805</v>
      </c>
      <c r="D25" s="4">
        <v>0</v>
      </c>
      <c r="E25" s="4">
        <v>0</v>
      </c>
      <c r="F25" s="4">
        <v>0</v>
      </c>
      <c r="G25" s="4">
        <v>23935.029270226576</v>
      </c>
      <c r="H25" s="4">
        <f t="shared" si="0"/>
        <v>167545.20489158604</v>
      </c>
      <c r="I25" s="9"/>
      <c r="J25" s="7"/>
    </row>
    <row r="26" spans="1:10" x14ac:dyDescent="0.5">
      <c r="A26" s="7" t="s">
        <v>70</v>
      </c>
      <c r="B26" s="4">
        <v>189999.10532909969</v>
      </c>
      <c r="C26" s="4">
        <v>4749.9776332274923</v>
      </c>
      <c r="D26" s="4">
        <v>0</v>
      </c>
      <c r="E26" s="4">
        <v>0</v>
      </c>
      <c r="F26" s="4">
        <v>0</v>
      </c>
      <c r="G26" s="4">
        <v>28499.865799364958</v>
      </c>
      <c r="H26" s="4">
        <f t="shared" si="0"/>
        <v>223248.94876169213</v>
      </c>
      <c r="I26" s="9"/>
      <c r="J26" s="7"/>
    </row>
    <row r="27" spans="1:10" x14ac:dyDescent="0.5">
      <c r="A27" s="7" t="s">
        <v>71</v>
      </c>
      <c r="B27" s="4">
        <v>98634.336810626541</v>
      </c>
      <c r="C27" s="4">
        <v>17203.663397202305</v>
      </c>
      <c r="D27" s="4">
        <v>0</v>
      </c>
      <c r="E27" s="4">
        <v>0</v>
      </c>
      <c r="F27" s="4">
        <v>0</v>
      </c>
      <c r="G27" s="4">
        <v>16056.752504055483</v>
      </c>
      <c r="H27" s="4">
        <f t="shared" si="0"/>
        <v>131894.75271188433</v>
      </c>
      <c r="I27" s="9"/>
      <c r="J27" s="7"/>
    </row>
    <row r="28" spans="1:10" x14ac:dyDescent="0.5">
      <c r="A28" s="7" t="s">
        <v>72</v>
      </c>
      <c r="B28" s="4">
        <v>502298.43258584139</v>
      </c>
      <c r="C28" s="4">
        <v>84583.932948392991</v>
      </c>
      <c r="D28" s="4">
        <v>1301.2912761291229</v>
      </c>
      <c r="E28" s="4">
        <v>0</v>
      </c>
      <c r="F28" s="4">
        <v>0</v>
      </c>
      <c r="G28" s="4">
        <v>68968.437634843518</v>
      </c>
      <c r="H28" s="4">
        <f t="shared" si="0"/>
        <v>657152.09444520692</v>
      </c>
      <c r="I28" s="9"/>
      <c r="J28" s="7"/>
    </row>
    <row r="29" spans="1:10" x14ac:dyDescent="0.5">
      <c r="A29" s="7" t="s">
        <v>73</v>
      </c>
      <c r="B29" s="4">
        <v>199420.52876850418</v>
      </c>
      <c r="C29" s="4">
        <v>20680.64742784488</v>
      </c>
      <c r="D29" s="4">
        <v>0</v>
      </c>
      <c r="E29" s="4">
        <v>0</v>
      </c>
      <c r="F29" s="4">
        <v>0</v>
      </c>
      <c r="G29" s="4">
        <v>26589.40383580056</v>
      </c>
      <c r="H29" s="4">
        <f t="shared" si="0"/>
        <v>246690.58003214962</v>
      </c>
      <c r="I29" s="9"/>
      <c r="J29" s="7"/>
    </row>
    <row r="30" spans="1:10" x14ac:dyDescent="0.5">
      <c r="A30" s="7" t="s">
        <v>74</v>
      </c>
      <c r="B30" s="4">
        <v>701800.66903740016</v>
      </c>
      <c r="C30" s="4">
        <v>72053.456780020555</v>
      </c>
      <c r="D30" s="4">
        <v>0</v>
      </c>
      <c r="E30" s="4">
        <v>0</v>
      </c>
      <c r="F30" s="4">
        <v>0</v>
      </c>
      <c r="G30" s="4">
        <v>89346.286407225474</v>
      </c>
      <c r="H30" s="4">
        <f t="shared" si="0"/>
        <v>863200.41222464619</v>
      </c>
      <c r="I30" s="9"/>
      <c r="J30" s="7"/>
    </row>
    <row r="31" spans="1:10" x14ac:dyDescent="0.5">
      <c r="A31" s="7" t="s">
        <v>75</v>
      </c>
      <c r="B31" s="4">
        <v>641887.58735029434</v>
      </c>
      <c r="C31" s="4">
        <v>87758.068583048051</v>
      </c>
      <c r="D31" s="4">
        <v>0</v>
      </c>
      <c r="E31" s="4">
        <v>7522.1201642612623</v>
      </c>
      <c r="F31" s="4">
        <v>0</v>
      </c>
      <c r="G31" s="4">
        <v>46386.407679611119</v>
      </c>
      <c r="H31" s="4">
        <f t="shared" si="0"/>
        <v>783554.18377721484</v>
      </c>
      <c r="I31" s="9"/>
      <c r="J31" s="7"/>
    </row>
    <row r="32" spans="1:10" x14ac:dyDescent="0.5">
      <c r="A32" s="7" t="s">
        <v>76</v>
      </c>
      <c r="B32" s="4">
        <v>24333.956892109316</v>
      </c>
      <c r="C32" s="4">
        <v>3476.2795560156164</v>
      </c>
      <c r="D32" s="4">
        <v>0</v>
      </c>
      <c r="E32" s="4">
        <v>0</v>
      </c>
      <c r="F32" s="4">
        <v>0</v>
      </c>
      <c r="G32" s="4">
        <v>0</v>
      </c>
      <c r="H32" s="4">
        <f t="shared" si="0"/>
        <v>27810.236448124931</v>
      </c>
      <c r="I32" s="9"/>
      <c r="J32" s="7"/>
    </row>
    <row r="33" spans="1:10" x14ac:dyDescent="0.5">
      <c r="A33" s="7" t="s">
        <v>77</v>
      </c>
      <c r="B33" s="4">
        <v>129956.7322498579</v>
      </c>
      <c r="C33" s="4">
        <v>13995.340396138541</v>
      </c>
      <c r="D33" s="4">
        <v>0</v>
      </c>
      <c r="E33" s="4">
        <v>0</v>
      </c>
      <c r="F33" s="4">
        <v>0</v>
      </c>
      <c r="G33" s="4">
        <v>13995.340396138541</v>
      </c>
      <c r="H33" s="4">
        <f t="shared" si="0"/>
        <v>157947.41304213498</v>
      </c>
      <c r="I33" s="9"/>
      <c r="J33" s="7"/>
    </row>
    <row r="34" spans="1:10" x14ac:dyDescent="0.5">
      <c r="A34" s="7" t="s">
        <v>78</v>
      </c>
      <c r="B34" s="4">
        <v>137078.32716999738</v>
      </c>
      <c r="C34" s="4">
        <v>18167.007215300855</v>
      </c>
      <c r="D34" s="4">
        <v>0</v>
      </c>
      <c r="E34" s="4">
        <v>0</v>
      </c>
      <c r="F34" s="4">
        <v>0</v>
      </c>
      <c r="G34" s="4">
        <v>11560.822773373273</v>
      </c>
      <c r="H34" s="4">
        <f t="shared" si="0"/>
        <v>166806.15715867153</v>
      </c>
      <c r="I34" s="9"/>
      <c r="J34" s="7"/>
    </row>
    <row r="35" spans="1:10" x14ac:dyDescent="0.5">
      <c r="A35" s="7" t="s">
        <v>79</v>
      </c>
      <c r="B35" s="4">
        <v>521436.43934605824</v>
      </c>
      <c r="C35" s="4">
        <v>65895.813763512851</v>
      </c>
      <c r="D35" s="4">
        <v>0</v>
      </c>
      <c r="E35" s="4">
        <v>0</v>
      </c>
      <c r="F35" s="4">
        <v>0</v>
      </c>
      <c r="G35" s="4">
        <v>63030.778382490556</v>
      </c>
      <c r="H35" s="4">
        <f t="shared" si="0"/>
        <v>650363.03149206156</v>
      </c>
      <c r="I35" s="9"/>
      <c r="J35" s="7"/>
    </row>
    <row r="36" spans="1:10" x14ac:dyDescent="0.5">
      <c r="A36" s="7" t="s">
        <v>80</v>
      </c>
      <c r="B36" s="4">
        <v>109932.04755572439</v>
      </c>
      <c r="C36" s="4">
        <v>9010.823570141345</v>
      </c>
      <c r="D36" s="4">
        <v>0</v>
      </c>
      <c r="E36" s="4">
        <v>0</v>
      </c>
      <c r="F36" s="4">
        <v>0</v>
      </c>
      <c r="G36" s="4">
        <v>7208.6588561130757</v>
      </c>
      <c r="H36" s="4">
        <f t="shared" si="0"/>
        <v>126151.52998197882</v>
      </c>
      <c r="I36" s="9"/>
      <c r="J36" s="7"/>
    </row>
    <row r="37" spans="1:10" x14ac:dyDescent="0.5">
      <c r="A37" s="7" t="s">
        <v>81</v>
      </c>
      <c r="B37" s="4">
        <v>64523.921845354213</v>
      </c>
      <c r="C37" s="4">
        <v>0</v>
      </c>
      <c r="D37" s="4">
        <v>0</v>
      </c>
      <c r="E37" s="4">
        <v>0</v>
      </c>
      <c r="F37" s="4">
        <v>0</v>
      </c>
      <c r="G37" s="4">
        <v>13583.98354639036</v>
      </c>
      <c r="H37" s="4">
        <f t="shared" si="0"/>
        <v>78107.905391744571</v>
      </c>
      <c r="I37" s="9"/>
      <c r="J37" s="7"/>
    </row>
    <row r="38" spans="1:10" x14ac:dyDescent="0.5">
      <c r="A38" s="7" t="s">
        <v>82</v>
      </c>
      <c r="B38" s="4">
        <v>324177.51866182609</v>
      </c>
      <c r="C38" s="4">
        <v>7718.5123490910973</v>
      </c>
      <c r="D38" s="4">
        <v>0</v>
      </c>
      <c r="E38" s="4">
        <v>0</v>
      </c>
      <c r="F38" s="4">
        <v>0</v>
      </c>
      <c r="G38" s="4">
        <v>24699.239517091512</v>
      </c>
      <c r="H38" s="4">
        <f t="shared" si="0"/>
        <v>356595.2705280087</v>
      </c>
      <c r="I38" s="9"/>
      <c r="J38" s="7"/>
    </row>
    <row r="39" spans="1:10" x14ac:dyDescent="0.5">
      <c r="A39" s="7" t="s">
        <v>83</v>
      </c>
      <c r="B39" s="4">
        <v>2800694.4657337731</v>
      </c>
      <c r="C39" s="4">
        <v>463886.73843109026</v>
      </c>
      <c r="D39" s="4">
        <v>3474.8070294463687</v>
      </c>
      <c r="E39" s="4">
        <v>0</v>
      </c>
      <c r="F39" s="4">
        <v>0</v>
      </c>
      <c r="G39" s="4">
        <v>283196.77289987903</v>
      </c>
      <c r="H39" s="4">
        <f t="shared" si="0"/>
        <v>3551252.7840941893</v>
      </c>
      <c r="I39" s="9"/>
      <c r="J39" s="7"/>
    </row>
    <row r="40" spans="1:10" x14ac:dyDescent="0.5">
      <c r="A40" s="7" t="s">
        <v>84</v>
      </c>
      <c r="B40" s="4">
        <v>1065488.0415477639</v>
      </c>
      <c r="C40" s="4">
        <v>160009.26351532192</v>
      </c>
      <c r="D40" s="4">
        <v>1240.3818877156739</v>
      </c>
      <c r="E40" s="4">
        <v>2480.7637754313478</v>
      </c>
      <c r="F40" s="4">
        <v>0</v>
      </c>
      <c r="G40" s="4">
        <v>116595.89744527334</v>
      </c>
      <c r="H40" s="4">
        <f t="shared" si="0"/>
        <v>1345814.3481715063</v>
      </c>
      <c r="I40" s="9"/>
      <c r="J40" s="7"/>
    </row>
    <row r="41" spans="1:10" x14ac:dyDescent="0.5">
      <c r="A41" s="7" t="s">
        <v>85</v>
      </c>
      <c r="B41" s="4">
        <v>168364.47555588704</v>
      </c>
      <c r="C41" s="4">
        <v>22201.908864512578</v>
      </c>
      <c r="D41" s="4">
        <v>0</v>
      </c>
      <c r="E41" s="4">
        <v>0</v>
      </c>
      <c r="F41" s="4">
        <v>0</v>
      </c>
      <c r="G41" s="4">
        <v>11100.954432256289</v>
      </c>
      <c r="H41" s="4">
        <f t="shared" si="0"/>
        <v>201667.3388526559</v>
      </c>
      <c r="I41" s="9"/>
      <c r="J41" s="7"/>
    </row>
    <row r="42" spans="1:10" x14ac:dyDescent="0.5">
      <c r="A42" s="7" t="s">
        <v>86</v>
      </c>
      <c r="B42" s="4">
        <v>99620.299338991041</v>
      </c>
      <c r="C42" s="4">
        <v>13462.202613377169</v>
      </c>
      <c r="D42" s="4">
        <v>0</v>
      </c>
      <c r="E42" s="4">
        <v>0</v>
      </c>
      <c r="F42" s="4">
        <v>0</v>
      </c>
      <c r="G42" s="4">
        <v>14808.422874714885</v>
      </c>
      <c r="H42" s="4">
        <f t="shared" si="0"/>
        <v>127890.9248270831</v>
      </c>
      <c r="I42" s="9"/>
      <c r="J42" s="7"/>
    </row>
    <row r="43" spans="1:10" x14ac:dyDescent="0.5">
      <c r="A43" s="7" t="s">
        <v>87</v>
      </c>
      <c r="B43" s="4">
        <v>964509.92593984108</v>
      </c>
      <c r="C43" s="4">
        <v>152048.53928032526</v>
      </c>
      <c r="D43" s="4">
        <v>0</v>
      </c>
      <c r="E43" s="4">
        <v>0</v>
      </c>
      <c r="F43" s="4">
        <v>0</v>
      </c>
      <c r="G43" s="4">
        <v>190444.6350581852</v>
      </c>
      <c r="H43" s="4">
        <f t="shared" si="0"/>
        <v>1307003.1002783515</v>
      </c>
      <c r="I43" s="9"/>
      <c r="J43" s="7"/>
    </row>
    <row r="44" spans="1:10" x14ac:dyDescent="0.5">
      <c r="A44" s="7" t="s">
        <v>88</v>
      </c>
      <c r="B44" s="4">
        <v>149395.44528367661</v>
      </c>
      <c r="C44" s="4">
        <v>15818.341265330466</v>
      </c>
      <c r="D44" s="4">
        <v>0</v>
      </c>
      <c r="E44" s="4">
        <v>0</v>
      </c>
      <c r="F44" s="4">
        <v>0</v>
      </c>
      <c r="G44" s="4">
        <v>22848.715161032891</v>
      </c>
      <c r="H44" s="4">
        <f t="shared" si="0"/>
        <v>188062.50171003997</v>
      </c>
      <c r="I44" s="9"/>
      <c r="J44" s="7"/>
    </row>
    <row r="45" spans="1:10" x14ac:dyDescent="0.5">
      <c r="A45" s="7" t="s">
        <v>89</v>
      </c>
      <c r="B45" s="4">
        <v>46778.584670349082</v>
      </c>
      <c r="C45" s="4">
        <v>4067.7030148129638</v>
      </c>
      <c r="D45" s="4">
        <v>0</v>
      </c>
      <c r="E45" s="4">
        <v>0</v>
      </c>
      <c r="F45" s="4">
        <v>0</v>
      </c>
      <c r="G45" s="4">
        <v>8135.4060296259277</v>
      </c>
      <c r="H45" s="4">
        <f t="shared" si="0"/>
        <v>58981.693714787973</v>
      </c>
      <c r="I45" s="9"/>
      <c r="J45" s="7"/>
    </row>
    <row r="46" spans="1:10" x14ac:dyDescent="0.5">
      <c r="A46" s="7" t="s">
        <v>90</v>
      </c>
      <c r="B46" s="4">
        <v>312157.57703666791</v>
      </c>
      <c r="C46" s="4">
        <v>38036.007285980537</v>
      </c>
      <c r="D46" s="4">
        <v>0</v>
      </c>
      <c r="E46" s="4">
        <v>0</v>
      </c>
      <c r="F46" s="4">
        <v>0</v>
      </c>
      <c r="G46" s="4">
        <v>36724.420827843278</v>
      </c>
      <c r="H46" s="4">
        <f t="shared" si="0"/>
        <v>386918.00515049172</v>
      </c>
      <c r="I46" s="9"/>
      <c r="J46" s="7"/>
    </row>
    <row r="47" spans="1:10" x14ac:dyDescent="0.5">
      <c r="A47" s="7" t="s">
        <v>91</v>
      </c>
      <c r="B47" s="4">
        <v>46560.139131784825</v>
      </c>
      <c r="C47" s="4">
        <v>3775.1464160906617</v>
      </c>
      <c r="D47" s="4">
        <v>0</v>
      </c>
      <c r="E47" s="4">
        <v>0</v>
      </c>
      <c r="F47" s="4">
        <v>0</v>
      </c>
      <c r="G47" s="4">
        <v>0</v>
      </c>
      <c r="H47" s="4">
        <f t="shared" si="0"/>
        <v>50335.285547875486</v>
      </c>
      <c r="I47" s="9"/>
      <c r="J47" s="7"/>
    </row>
    <row r="48" spans="1:10" x14ac:dyDescent="0.5">
      <c r="A48" s="7" t="s">
        <v>92</v>
      </c>
      <c r="B48" s="4">
        <v>53420.576383491163</v>
      </c>
      <c r="C48" s="4">
        <v>6359.5924266060911</v>
      </c>
      <c r="D48" s="4">
        <v>0</v>
      </c>
      <c r="E48" s="4">
        <v>0</v>
      </c>
      <c r="F48" s="4">
        <v>0</v>
      </c>
      <c r="G48" s="4">
        <v>6359.5924266060911</v>
      </c>
      <c r="H48" s="4">
        <f t="shared" si="0"/>
        <v>66139.761236703343</v>
      </c>
      <c r="I48" s="9"/>
      <c r="J48" s="7"/>
    </row>
    <row r="49" spans="1:10" x14ac:dyDescent="0.5">
      <c r="A49" s="7" t="s">
        <v>93</v>
      </c>
      <c r="B49" s="4">
        <v>51774.642551008234</v>
      </c>
      <c r="C49" s="4">
        <v>1725.8214183669411</v>
      </c>
      <c r="D49" s="4">
        <v>0</v>
      </c>
      <c r="E49" s="4">
        <v>0</v>
      </c>
      <c r="F49" s="4">
        <v>0</v>
      </c>
      <c r="G49" s="4">
        <v>8629.107091834705</v>
      </c>
      <c r="H49" s="4">
        <f t="shared" si="0"/>
        <v>62129.571061209877</v>
      </c>
      <c r="I49" s="9"/>
      <c r="J49" s="7"/>
    </row>
    <row r="50" spans="1:10" x14ac:dyDescent="0.5">
      <c r="A50" s="7" t="s">
        <v>94</v>
      </c>
      <c r="B50" s="4">
        <v>49317.814414043467</v>
      </c>
      <c r="C50" s="4">
        <v>0</v>
      </c>
      <c r="D50" s="4">
        <v>0</v>
      </c>
      <c r="E50" s="4">
        <v>0</v>
      </c>
      <c r="F50" s="4">
        <v>0</v>
      </c>
      <c r="G50" s="4">
        <v>0</v>
      </c>
      <c r="H50" s="4">
        <f t="shared" si="0"/>
        <v>49317.814414043467</v>
      </c>
      <c r="I50" s="9"/>
      <c r="J50" s="7"/>
    </row>
    <row r="51" spans="1:10" x14ac:dyDescent="0.5">
      <c r="A51" s="7" t="s">
        <v>95</v>
      </c>
      <c r="B51" s="4">
        <v>65862.974504456157</v>
      </c>
      <c r="C51" s="4">
        <v>16129.708041907632</v>
      </c>
      <c r="D51" s="4">
        <v>0</v>
      </c>
      <c r="E51" s="4">
        <v>0</v>
      </c>
      <c r="F51" s="4">
        <v>0</v>
      </c>
      <c r="G51" s="4">
        <v>8064.854020953816</v>
      </c>
      <c r="H51" s="4">
        <f t="shared" si="0"/>
        <v>90057.536567317613</v>
      </c>
      <c r="I51" s="9"/>
      <c r="J51" s="7"/>
    </row>
    <row r="52" spans="1:10" x14ac:dyDescent="0.5">
      <c r="A52" s="7" t="s">
        <v>96</v>
      </c>
      <c r="B52" s="4">
        <v>58971.490182223286</v>
      </c>
      <c r="C52" s="4">
        <v>8424.4985974604697</v>
      </c>
      <c r="D52" s="4">
        <v>0</v>
      </c>
      <c r="E52" s="4">
        <v>0</v>
      </c>
      <c r="F52" s="4">
        <v>0</v>
      </c>
      <c r="G52" s="4">
        <v>2406.9995992744198</v>
      </c>
      <c r="H52" s="4">
        <f t="shared" si="0"/>
        <v>69802.98837895818</v>
      </c>
      <c r="I52" s="9"/>
      <c r="J52" s="7"/>
    </row>
    <row r="53" spans="1:10" x14ac:dyDescent="0.5">
      <c r="A53" s="7" t="s">
        <v>97</v>
      </c>
      <c r="B53" s="4">
        <v>132965.411260013</v>
      </c>
      <c r="C53" s="4">
        <v>21945.747489516711</v>
      </c>
      <c r="D53" s="4">
        <v>0</v>
      </c>
      <c r="E53" s="4">
        <v>0</v>
      </c>
      <c r="F53" s="4">
        <v>0</v>
      </c>
      <c r="G53" s="4">
        <v>16782.042197865721</v>
      </c>
      <c r="H53" s="4">
        <f t="shared" si="0"/>
        <v>171693.20094739544</v>
      </c>
      <c r="I53" s="9"/>
      <c r="J53" s="7"/>
    </row>
    <row r="54" spans="1:10" x14ac:dyDescent="0.5">
      <c r="A54" s="7" t="s">
        <v>98</v>
      </c>
      <c r="B54" s="4">
        <v>254756.70624432302</v>
      </c>
      <c r="C54" s="4">
        <v>23698.298255285863</v>
      </c>
      <c r="D54" s="4">
        <v>0</v>
      </c>
      <c r="E54" s="4">
        <v>0</v>
      </c>
      <c r="F54" s="4">
        <v>0</v>
      </c>
      <c r="G54" s="4">
        <v>53321.171074393191</v>
      </c>
      <c r="H54" s="4">
        <f t="shared" si="0"/>
        <v>331776.17557400209</v>
      </c>
      <c r="I54" s="9"/>
      <c r="J54" s="7"/>
    </row>
    <row r="55" spans="1:10" x14ac:dyDescent="0.5">
      <c r="A55" s="7" t="s">
        <v>99</v>
      </c>
      <c r="B55" s="4">
        <v>206090.17018721538</v>
      </c>
      <c r="C55" s="4">
        <v>25923.291847448476</v>
      </c>
      <c r="D55" s="4">
        <v>0</v>
      </c>
      <c r="E55" s="4">
        <v>9073.1521466069662</v>
      </c>
      <c r="F55" s="4">
        <v>0</v>
      </c>
      <c r="G55" s="4">
        <v>44069.596140662405</v>
      </c>
      <c r="H55" s="4">
        <f t="shared" si="0"/>
        <v>285156.21032193321</v>
      </c>
      <c r="I55" s="9"/>
      <c r="J55" s="7"/>
    </row>
    <row r="56" spans="1:10" x14ac:dyDescent="0.5">
      <c r="A56" s="7" t="s">
        <v>100</v>
      </c>
      <c r="B56" s="4">
        <v>26567.200212167139</v>
      </c>
      <c r="C56" s="4">
        <v>2656.720021216714</v>
      </c>
      <c r="D56" s="4">
        <v>0</v>
      </c>
      <c r="E56" s="4">
        <v>0</v>
      </c>
      <c r="F56" s="4">
        <v>0</v>
      </c>
      <c r="G56" s="4">
        <v>3985.0800318250713</v>
      </c>
      <c r="H56" s="4">
        <f t="shared" si="0"/>
        <v>33209.000265208924</v>
      </c>
      <c r="I56" s="9"/>
      <c r="J56" s="7"/>
    </row>
    <row r="57" spans="1:10" x14ac:dyDescent="0.5">
      <c r="A57" s="7" t="s">
        <v>101</v>
      </c>
      <c r="B57" s="4">
        <v>27556.614377447855</v>
      </c>
      <c r="C57" s="4">
        <v>1198.1136685846893</v>
      </c>
      <c r="D57" s="4">
        <v>0</v>
      </c>
      <c r="E57" s="4">
        <v>0</v>
      </c>
      <c r="F57" s="4">
        <v>0</v>
      </c>
      <c r="G57" s="4">
        <v>1198.1136685846893</v>
      </c>
      <c r="H57" s="4">
        <f t="shared" si="0"/>
        <v>29952.841714617236</v>
      </c>
      <c r="I57" s="9"/>
      <c r="J57" s="7"/>
    </row>
    <row r="58" spans="1:10" x14ac:dyDescent="0.5">
      <c r="A58" s="7" t="s">
        <v>102</v>
      </c>
      <c r="B58" s="4">
        <v>133541.07640102235</v>
      </c>
      <c r="C58" s="4">
        <v>18293.298137126352</v>
      </c>
      <c r="D58" s="4">
        <v>0</v>
      </c>
      <c r="E58" s="4">
        <v>0</v>
      </c>
      <c r="F58" s="4">
        <v>0</v>
      </c>
      <c r="G58" s="4">
        <v>20122.627950838985</v>
      </c>
      <c r="H58" s="4">
        <f t="shared" si="0"/>
        <v>171957.00248898769</v>
      </c>
      <c r="I58" s="9"/>
      <c r="J58" s="7"/>
    </row>
    <row r="59" spans="1:10" x14ac:dyDescent="0.5">
      <c r="A59" s="7" t="s">
        <v>103</v>
      </c>
      <c r="B59" s="4">
        <v>31197.135059827833</v>
      </c>
      <c r="C59" s="4">
        <v>0</v>
      </c>
      <c r="D59" s="4">
        <v>0</v>
      </c>
      <c r="E59" s="4">
        <v>0</v>
      </c>
      <c r="F59" s="4">
        <v>0</v>
      </c>
      <c r="G59" s="4">
        <v>4679.570258974175</v>
      </c>
      <c r="H59" s="4">
        <f t="shared" si="0"/>
        <v>35876.705318802007</v>
      </c>
      <c r="I59" s="9"/>
      <c r="J59" s="7"/>
    </row>
    <row r="60" spans="1:10" x14ac:dyDescent="0.5">
      <c r="A60" s="7" t="s">
        <v>104</v>
      </c>
      <c r="B60" s="4">
        <v>8410.995859149285</v>
      </c>
      <c r="C60" s="4">
        <v>2803.665286383095</v>
      </c>
      <c r="D60" s="4">
        <v>0</v>
      </c>
      <c r="E60" s="4">
        <v>0</v>
      </c>
      <c r="F60" s="4">
        <v>0</v>
      </c>
      <c r="G60" s="4">
        <v>1401.8326431915475</v>
      </c>
      <c r="H60" s="4">
        <f t="shared" si="0"/>
        <v>12616.493788723928</v>
      </c>
      <c r="I60" s="9"/>
      <c r="J60" s="7"/>
    </row>
    <row r="61" spans="1:10" x14ac:dyDescent="0.5">
      <c r="A61" s="7" t="s">
        <v>105</v>
      </c>
      <c r="B61" s="4">
        <v>7622.9532855273292</v>
      </c>
      <c r="C61" s="4">
        <v>0</v>
      </c>
      <c r="D61" s="4">
        <v>0</v>
      </c>
      <c r="E61" s="4">
        <v>0</v>
      </c>
      <c r="F61" s="4">
        <v>0</v>
      </c>
      <c r="G61" s="4">
        <v>1088.9933265039042</v>
      </c>
      <c r="H61" s="4">
        <f t="shared" si="0"/>
        <v>8711.9466120312336</v>
      </c>
      <c r="I61" s="9"/>
      <c r="J61" s="7"/>
    </row>
    <row r="62" spans="1:10" x14ac:dyDescent="0.5">
      <c r="A62" s="7" t="s">
        <v>106</v>
      </c>
      <c r="B62" s="4">
        <v>6633.6773649131819</v>
      </c>
      <c r="C62" s="4">
        <v>1658.4193412282955</v>
      </c>
      <c r="D62" s="4">
        <v>0</v>
      </c>
      <c r="E62" s="4">
        <v>0</v>
      </c>
      <c r="F62" s="4">
        <v>0</v>
      </c>
      <c r="G62" s="4">
        <v>1658.4193412282955</v>
      </c>
      <c r="H62" s="4">
        <f t="shared" si="0"/>
        <v>9950.5160473697724</v>
      </c>
      <c r="I62" s="9"/>
      <c r="J62" s="7"/>
    </row>
    <row r="63" spans="1:10" x14ac:dyDescent="0.5">
      <c r="A63" s="7" t="s">
        <v>107</v>
      </c>
      <c r="B63" s="4">
        <v>161268.09295364772</v>
      </c>
      <c r="C63" s="4">
        <v>14810.335067171729</v>
      </c>
      <c r="D63" s="4">
        <v>0</v>
      </c>
      <c r="E63" s="4">
        <v>0</v>
      </c>
      <c r="F63" s="4">
        <v>0</v>
      </c>
      <c r="G63" s="4">
        <v>52658.969127721706</v>
      </c>
      <c r="H63" s="4">
        <f t="shared" si="0"/>
        <v>228737.39714854115</v>
      </c>
      <c r="I63" s="9"/>
      <c r="J63" s="7"/>
    </row>
    <row r="64" spans="1:10" x14ac:dyDescent="0.5">
      <c r="A64" s="7" t="s">
        <v>108</v>
      </c>
      <c r="B64" s="4">
        <v>49834.207117897284</v>
      </c>
      <c r="C64" s="4">
        <v>3020.2549768422596</v>
      </c>
      <c r="D64" s="4">
        <v>0</v>
      </c>
      <c r="E64" s="4">
        <v>0</v>
      </c>
      <c r="F64" s="4">
        <v>0</v>
      </c>
      <c r="G64" s="4">
        <v>0</v>
      </c>
      <c r="H64" s="4">
        <f t="shared" si="0"/>
        <v>52854.462094739545</v>
      </c>
      <c r="I64" s="9"/>
      <c r="J64" s="7"/>
    </row>
    <row r="65" spans="1:10" x14ac:dyDescent="0.5">
      <c r="A65" s="7" t="s">
        <v>109</v>
      </c>
      <c r="B65" s="4">
        <v>2485.8827006385072</v>
      </c>
      <c r="C65" s="4">
        <v>0</v>
      </c>
      <c r="D65" s="4">
        <v>0</v>
      </c>
      <c r="E65" s="4">
        <v>0</v>
      </c>
      <c r="F65" s="4">
        <v>0</v>
      </c>
      <c r="G65" s="4">
        <v>0</v>
      </c>
      <c r="H65" s="4">
        <f t="shared" si="0"/>
        <v>2485.8827006385072</v>
      </c>
      <c r="I65" s="9"/>
      <c r="J65" s="7"/>
    </row>
    <row r="66" spans="1:10" x14ac:dyDescent="0.5">
      <c r="A66" s="7" t="s">
        <v>110</v>
      </c>
      <c r="B66" s="4">
        <v>726.73</v>
      </c>
      <c r="C66" s="4">
        <v>0</v>
      </c>
      <c r="D66" s="4">
        <v>0</v>
      </c>
      <c r="E66" s="4">
        <v>0</v>
      </c>
      <c r="F66" s="4">
        <v>0</v>
      </c>
      <c r="G66" s="4">
        <v>0</v>
      </c>
      <c r="H66" s="4">
        <f t="shared" ref="H66:H129" si="1">SUM(B66:G66)</f>
        <v>726.73</v>
      </c>
      <c r="I66" s="9"/>
      <c r="J66" s="7"/>
    </row>
    <row r="67" spans="1:10" x14ac:dyDescent="0.5">
      <c r="A67" s="7" t="s">
        <v>111</v>
      </c>
      <c r="B67" s="4">
        <v>1835.9188706770776</v>
      </c>
      <c r="C67" s="4">
        <v>0</v>
      </c>
      <c r="D67" s="4">
        <v>0</v>
      </c>
      <c r="E67" s="4">
        <v>0</v>
      </c>
      <c r="F67" s="4">
        <v>0</v>
      </c>
      <c r="G67" s="4">
        <v>0</v>
      </c>
      <c r="H67" s="4">
        <f t="shared" si="1"/>
        <v>1835.9188706770776</v>
      </c>
      <c r="I67" s="9"/>
      <c r="J67" s="7"/>
    </row>
    <row r="68" spans="1:10" x14ac:dyDescent="0.5">
      <c r="A68" s="7" t="s">
        <v>112</v>
      </c>
      <c r="B68" s="4">
        <v>1659.1859137847187</v>
      </c>
      <c r="C68" s="4">
        <v>0</v>
      </c>
      <c r="D68" s="4">
        <v>0</v>
      </c>
      <c r="E68" s="4">
        <v>0</v>
      </c>
      <c r="F68" s="4">
        <v>0</v>
      </c>
      <c r="G68" s="4">
        <v>0</v>
      </c>
      <c r="H68" s="4">
        <f t="shared" si="1"/>
        <v>1659.1859137847187</v>
      </c>
      <c r="I68" s="9"/>
      <c r="J68" s="7"/>
    </row>
    <row r="69" spans="1:10" x14ac:dyDescent="0.5">
      <c r="A69" s="7" t="s">
        <v>113</v>
      </c>
      <c r="B69" s="4">
        <v>38859.585440773881</v>
      </c>
      <c r="C69" s="4">
        <v>12271.448033928595</v>
      </c>
      <c r="D69" s="4">
        <v>0</v>
      </c>
      <c r="E69" s="4">
        <v>0</v>
      </c>
      <c r="F69" s="4">
        <v>0</v>
      </c>
      <c r="G69" s="4">
        <v>0</v>
      </c>
      <c r="H69" s="4">
        <f t="shared" si="1"/>
        <v>51131.033474702475</v>
      </c>
      <c r="I69" s="9"/>
      <c r="J69" s="7"/>
    </row>
    <row r="70" spans="1:10" x14ac:dyDescent="0.5">
      <c r="A70" s="7" t="s">
        <v>114</v>
      </c>
      <c r="B70" s="4">
        <v>1249.0294353385389</v>
      </c>
      <c r="C70" s="4">
        <v>0</v>
      </c>
      <c r="D70" s="4">
        <v>0</v>
      </c>
      <c r="E70" s="4">
        <v>0</v>
      </c>
      <c r="F70" s="4">
        <v>0</v>
      </c>
      <c r="G70" s="4">
        <v>0</v>
      </c>
      <c r="H70" s="4">
        <f t="shared" si="1"/>
        <v>1249.0294353385389</v>
      </c>
      <c r="I70" s="9"/>
      <c r="J70" s="7"/>
    </row>
    <row r="71" spans="1:10" x14ac:dyDescent="0.5">
      <c r="A71" s="7" t="s">
        <v>115</v>
      </c>
      <c r="B71" s="4">
        <v>3520.4083060156163</v>
      </c>
      <c r="C71" s="4">
        <v>0</v>
      </c>
      <c r="D71" s="4">
        <v>0</v>
      </c>
      <c r="E71" s="4">
        <v>0</v>
      </c>
      <c r="F71" s="4">
        <v>0</v>
      </c>
      <c r="G71" s="4">
        <v>0</v>
      </c>
      <c r="H71" s="4">
        <f t="shared" si="1"/>
        <v>3520.4083060156163</v>
      </c>
      <c r="I71" s="9"/>
      <c r="J71" s="7"/>
    </row>
    <row r="72" spans="1:10" x14ac:dyDescent="0.5">
      <c r="A72" s="7" t="s">
        <v>116</v>
      </c>
      <c r="B72" s="4">
        <v>14153.294918046851</v>
      </c>
      <c r="C72" s="4">
        <v>0</v>
      </c>
      <c r="D72" s="4">
        <v>0</v>
      </c>
      <c r="E72" s="4">
        <v>0</v>
      </c>
      <c r="F72" s="4">
        <v>0</v>
      </c>
      <c r="G72" s="4">
        <v>0</v>
      </c>
      <c r="H72" s="4">
        <f t="shared" si="1"/>
        <v>14153.294918046851</v>
      </c>
      <c r="I72" s="9"/>
      <c r="J72" s="7"/>
    </row>
    <row r="73" spans="1:10" x14ac:dyDescent="0.5">
      <c r="A73" s="7" t="s">
        <v>117</v>
      </c>
      <c r="B73" s="4">
        <v>614682.81947090477</v>
      </c>
      <c r="C73" s="4">
        <v>82910.705882122042</v>
      </c>
      <c r="D73" s="4">
        <v>0</v>
      </c>
      <c r="E73" s="4">
        <v>5717.9797160084163</v>
      </c>
      <c r="F73" s="4">
        <v>0</v>
      </c>
      <c r="G73" s="4">
        <v>98635.150101145176</v>
      </c>
      <c r="H73" s="4">
        <f t="shared" si="1"/>
        <v>801946.65517018037</v>
      </c>
      <c r="I73" s="9"/>
      <c r="J73" s="7"/>
    </row>
    <row r="74" spans="1:10" x14ac:dyDescent="0.5">
      <c r="A74" s="7" t="s">
        <v>118</v>
      </c>
      <c r="B74" s="4">
        <v>504724.00214226951</v>
      </c>
      <c r="C74" s="4">
        <v>65317.223806646638</v>
      </c>
      <c r="D74" s="4">
        <v>0</v>
      </c>
      <c r="E74" s="4">
        <v>0</v>
      </c>
      <c r="F74" s="4">
        <v>0</v>
      </c>
      <c r="G74" s="4">
        <v>62348.259088162697</v>
      </c>
      <c r="H74" s="4">
        <f t="shared" si="1"/>
        <v>632389.48503707885</v>
      </c>
      <c r="I74" s="9"/>
      <c r="J74" s="7"/>
    </row>
    <row r="75" spans="1:10" x14ac:dyDescent="0.5">
      <c r="A75" s="7" t="s">
        <v>119</v>
      </c>
      <c r="B75" s="4">
        <v>501460.3184837639</v>
      </c>
      <c r="C75" s="4">
        <v>118426.05307365641</v>
      </c>
      <c r="D75" s="4">
        <v>0</v>
      </c>
      <c r="E75" s="4">
        <v>11102.442475655289</v>
      </c>
      <c r="F75" s="4">
        <v>0</v>
      </c>
      <c r="G75" s="4">
        <v>31456.920347689986</v>
      </c>
      <c r="H75" s="4">
        <f t="shared" si="1"/>
        <v>662445.73438076559</v>
      </c>
      <c r="I75" s="9"/>
      <c r="J75" s="7"/>
    </row>
    <row r="76" spans="1:10" x14ac:dyDescent="0.5">
      <c r="A76" s="7" t="s">
        <v>120</v>
      </c>
      <c r="B76" s="4">
        <v>653173.47662426787</v>
      </c>
      <c r="C76" s="4">
        <v>176041.17864408705</v>
      </c>
      <c r="D76" s="4">
        <v>1214.077094097152</v>
      </c>
      <c r="E76" s="4">
        <v>0</v>
      </c>
      <c r="F76" s="4">
        <v>0</v>
      </c>
      <c r="G76" s="4">
        <v>83771.319492703493</v>
      </c>
      <c r="H76" s="4">
        <f t="shared" si="1"/>
        <v>914200.05185515562</v>
      </c>
      <c r="I76" s="9"/>
      <c r="J76" s="7"/>
    </row>
    <row r="77" spans="1:10" x14ac:dyDescent="0.5">
      <c r="A77" s="7" t="s">
        <v>121</v>
      </c>
      <c r="B77" s="4">
        <v>670945.69029850292</v>
      </c>
      <c r="C77" s="4">
        <v>114728.80851424616</v>
      </c>
      <c r="D77" s="4">
        <v>0</v>
      </c>
      <c r="E77" s="4">
        <v>0</v>
      </c>
      <c r="F77" s="4">
        <v>0</v>
      </c>
      <c r="G77" s="4">
        <v>106015.22812075911</v>
      </c>
      <c r="H77" s="4">
        <f t="shared" si="1"/>
        <v>891689.72693350818</v>
      </c>
      <c r="I77" s="9"/>
      <c r="J77" s="7"/>
    </row>
    <row r="78" spans="1:10" x14ac:dyDescent="0.5">
      <c r="A78" s="7" t="s">
        <v>122</v>
      </c>
      <c r="B78" s="4">
        <v>181344.1480610414</v>
      </c>
      <c r="C78" s="4">
        <v>32742.693399910248</v>
      </c>
      <c r="D78" s="4">
        <v>0</v>
      </c>
      <c r="E78" s="4">
        <v>0</v>
      </c>
      <c r="F78" s="4">
        <v>0</v>
      </c>
      <c r="G78" s="4">
        <v>13852.677976885105</v>
      </c>
      <c r="H78" s="4">
        <f t="shared" si="1"/>
        <v>227939.51943783677</v>
      </c>
      <c r="I78" s="9"/>
      <c r="J78" s="7"/>
    </row>
    <row r="79" spans="1:10" x14ac:dyDescent="0.5">
      <c r="A79" s="7" t="s">
        <v>123</v>
      </c>
      <c r="B79" s="4">
        <v>36791.145060611365</v>
      </c>
      <c r="C79" s="4">
        <v>1672.3247754823346</v>
      </c>
      <c r="D79" s="4">
        <v>0</v>
      </c>
      <c r="E79" s="4">
        <v>0</v>
      </c>
      <c r="F79" s="4">
        <v>0</v>
      </c>
      <c r="G79" s="4">
        <v>0</v>
      </c>
      <c r="H79" s="4">
        <f t="shared" si="1"/>
        <v>38463.469836093696</v>
      </c>
      <c r="I79" s="9"/>
      <c r="J79" s="7"/>
    </row>
    <row r="80" spans="1:10" x14ac:dyDescent="0.5">
      <c r="A80" s="7" t="s">
        <v>124</v>
      </c>
      <c r="B80" s="4">
        <v>35210.583700289149</v>
      </c>
      <c r="C80" s="4">
        <v>5244.1294872771059</v>
      </c>
      <c r="D80" s="4">
        <v>0</v>
      </c>
      <c r="E80" s="4">
        <v>0</v>
      </c>
      <c r="F80" s="4">
        <v>0</v>
      </c>
      <c r="G80" s="4">
        <v>1498.3227106506019</v>
      </c>
      <c r="H80" s="4">
        <f t="shared" si="1"/>
        <v>41953.035898216855</v>
      </c>
      <c r="I80" s="9"/>
      <c r="J80" s="7"/>
    </row>
    <row r="81" spans="1:10" x14ac:dyDescent="0.5">
      <c r="A81" s="7" t="s">
        <v>125</v>
      </c>
      <c r="B81" s="4">
        <v>6965.2354827083109</v>
      </c>
      <c r="C81" s="4">
        <v>0</v>
      </c>
      <c r="D81" s="4">
        <v>0</v>
      </c>
      <c r="E81" s="4">
        <v>0</v>
      </c>
      <c r="F81" s="4">
        <v>0</v>
      </c>
      <c r="G81" s="4">
        <v>0</v>
      </c>
      <c r="H81" s="4">
        <f t="shared" si="1"/>
        <v>6965.2354827083109</v>
      </c>
      <c r="I81" s="9"/>
      <c r="J81" s="7"/>
    </row>
    <row r="82" spans="1:10" x14ac:dyDescent="0.5">
      <c r="A82" s="7" t="s">
        <v>126</v>
      </c>
      <c r="B82" s="4">
        <v>2179322.2301326902</v>
      </c>
      <c r="C82" s="4">
        <v>556128.88706727058</v>
      </c>
      <c r="D82" s="4">
        <v>1255.3699482331165</v>
      </c>
      <c r="E82" s="4">
        <v>3766.1098446993497</v>
      </c>
      <c r="F82" s="4">
        <v>0</v>
      </c>
      <c r="G82" s="4">
        <v>249818.61969839019</v>
      </c>
      <c r="H82" s="4">
        <f t="shared" si="1"/>
        <v>2990291.2166912835</v>
      </c>
      <c r="I82" s="9"/>
      <c r="J82" s="7"/>
    </row>
    <row r="83" spans="1:10" x14ac:dyDescent="0.5">
      <c r="A83" s="7" t="s">
        <v>127</v>
      </c>
      <c r="B83" s="4">
        <v>114245.50170303263</v>
      </c>
      <c r="C83" s="4">
        <v>12388.06644972643</v>
      </c>
      <c r="D83" s="4">
        <v>0</v>
      </c>
      <c r="E83" s="4">
        <v>0</v>
      </c>
      <c r="F83" s="4">
        <v>0</v>
      </c>
      <c r="G83" s="4">
        <v>5505.807310989524</v>
      </c>
      <c r="H83" s="4">
        <f t="shared" si="1"/>
        <v>132139.37546374858</v>
      </c>
      <c r="I83" s="9"/>
      <c r="J83" s="7"/>
    </row>
    <row r="84" spans="1:10" x14ac:dyDescent="0.5">
      <c r="A84" s="7" t="s">
        <v>128</v>
      </c>
      <c r="B84" s="4">
        <v>952.52</v>
      </c>
      <c r="C84" s="4">
        <v>0</v>
      </c>
      <c r="D84" s="4">
        <v>0</v>
      </c>
      <c r="E84" s="4">
        <v>0</v>
      </c>
      <c r="F84" s="4">
        <v>0</v>
      </c>
      <c r="G84" s="4">
        <v>0</v>
      </c>
      <c r="H84" s="4">
        <f t="shared" si="1"/>
        <v>952.52</v>
      </c>
      <c r="I84" s="9"/>
      <c r="J84" s="7"/>
    </row>
    <row r="85" spans="1:10" x14ac:dyDescent="0.5">
      <c r="A85" s="7" t="s">
        <v>129</v>
      </c>
      <c r="B85" s="4">
        <v>4309.016155949088</v>
      </c>
      <c r="C85" s="4">
        <v>0</v>
      </c>
      <c r="D85" s="4">
        <v>0</v>
      </c>
      <c r="E85" s="4">
        <v>0</v>
      </c>
      <c r="F85" s="4">
        <v>0</v>
      </c>
      <c r="G85" s="4">
        <v>0</v>
      </c>
      <c r="H85" s="4">
        <f t="shared" si="1"/>
        <v>4309.016155949088</v>
      </c>
      <c r="I85" s="9"/>
      <c r="J85" s="7"/>
    </row>
    <row r="86" spans="1:10" x14ac:dyDescent="0.5">
      <c r="A86" s="7" t="s">
        <v>130</v>
      </c>
      <c r="B86" s="4">
        <v>501003.61158911418</v>
      </c>
      <c r="C86" s="4">
        <v>61908.913102545004</v>
      </c>
      <c r="D86" s="4">
        <v>1146.4613537508335</v>
      </c>
      <c r="E86" s="4">
        <v>0</v>
      </c>
      <c r="F86" s="4">
        <v>0</v>
      </c>
      <c r="G86" s="4">
        <v>79105.833408807506</v>
      </c>
      <c r="H86" s="4">
        <f t="shared" si="1"/>
        <v>643164.81945421745</v>
      </c>
      <c r="I86" s="9"/>
      <c r="J86" s="7"/>
    </row>
    <row r="87" spans="1:10" x14ac:dyDescent="0.5">
      <c r="A87" s="7" t="s">
        <v>131</v>
      </c>
      <c r="B87" s="4">
        <v>889521.01059277321</v>
      </c>
      <c r="C87" s="4">
        <v>184136.51493162502</v>
      </c>
      <c r="D87" s="4">
        <v>0</v>
      </c>
      <c r="E87" s="4">
        <v>21246.520953649044</v>
      </c>
      <c r="F87" s="4">
        <v>0</v>
      </c>
      <c r="G87" s="4">
        <v>103399.73530775867</v>
      </c>
      <c r="H87" s="4">
        <f t="shared" si="1"/>
        <v>1198303.7817858059</v>
      </c>
      <c r="I87" s="9"/>
      <c r="J87" s="7"/>
    </row>
    <row r="88" spans="1:10" x14ac:dyDescent="0.5">
      <c r="A88" s="7" t="s">
        <v>132</v>
      </c>
      <c r="B88" s="4">
        <v>881329.89845763647</v>
      </c>
      <c r="C88" s="4">
        <v>180400.14979090213</v>
      </c>
      <c r="D88" s="4">
        <v>1879.1682269885639</v>
      </c>
      <c r="E88" s="4">
        <v>0</v>
      </c>
      <c r="F88" s="4">
        <v>0</v>
      </c>
      <c r="G88" s="4">
        <v>114629.2618463024</v>
      </c>
      <c r="H88" s="4">
        <f t="shared" si="1"/>
        <v>1178238.4783218293</v>
      </c>
      <c r="I88" s="9"/>
      <c r="J88" s="7"/>
    </row>
    <row r="89" spans="1:10" x14ac:dyDescent="0.5">
      <c r="A89" s="7" t="s">
        <v>133</v>
      </c>
      <c r="B89" s="4">
        <v>605281.74624650693</v>
      </c>
      <c r="C89" s="4">
        <v>100591.23576589514</v>
      </c>
      <c r="D89" s="4">
        <v>0</v>
      </c>
      <c r="E89" s="4">
        <v>32952.301371586334</v>
      </c>
      <c r="F89" s="4">
        <v>0</v>
      </c>
      <c r="G89" s="4">
        <v>124871.87888180085</v>
      </c>
      <c r="H89" s="4">
        <f t="shared" si="1"/>
        <v>863697.16226578911</v>
      </c>
      <c r="I89" s="9"/>
      <c r="J89" s="7"/>
    </row>
    <row r="90" spans="1:10" x14ac:dyDescent="0.5">
      <c r="A90" s="7" t="s">
        <v>134</v>
      </c>
      <c r="B90" s="4">
        <v>1324427.5220673478</v>
      </c>
      <c r="C90" s="4">
        <v>133407.14117911391</v>
      </c>
      <c r="D90" s="4">
        <v>0</v>
      </c>
      <c r="E90" s="4">
        <v>0</v>
      </c>
      <c r="F90" s="4">
        <v>0</v>
      </c>
      <c r="G90" s="4">
        <v>115726.67668549641</v>
      </c>
      <c r="H90" s="4">
        <f t="shared" si="1"/>
        <v>1573561.3399319581</v>
      </c>
      <c r="I90" s="9"/>
      <c r="J90" s="7"/>
    </row>
    <row r="91" spans="1:10" x14ac:dyDescent="0.5">
      <c r="A91" s="7" t="s">
        <v>135</v>
      </c>
      <c r="B91" s="4">
        <v>138486.2898347812</v>
      </c>
      <c r="C91" s="4">
        <v>11015.954873221233</v>
      </c>
      <c r="D91" s="4">
        <v>0</v>
      </c>
      <c r="E91" s="4">
        <v>0</v>
      </c>
      <c r="F91" s="4">
        <v>0</v>
      </c>
      <c r="G91" s="4">
        <v>11015.954873221233</v>
      </c>
      <c r="H91" s="4">
        <f t="shared" si="1"/>
        <v>160518.19958122366</v>
      </c>
      <c r="I91" s="9"/>
      <c r="J91" s="7"/>
    </row>
    <row r="92" spans="1:10" x14ac:dyDescent="0.5">
      <c r="A92" s="7" t="s">
        <v>136</v>
      </c>
      <c r="B92" s="4">
        <v>28310.839622862626</v>
      </c>
      <c r="C92" s="4">
        <v>4996.0305216816405</v>
      </c>
      <c r="D92" s="4">
        <v>0</v>
      </c>
      <c r="E92" s="4">
        <v>0</v>
      </c>
      <c r="F92" s="4">
        <v>0</v>
      </c>
      <c r="G92" s="4">
        <v>1665.3435072272134</v>
      </c>
      <c r="H92" s="4">
        <f t="shared" si="1"/>
        <v>34972.213651771475</v>
      </c>
      <c r="I92" s="9"/>
      <c r="J92" s="7"/>
    </row>
    <row r="93" spans="1:10" x14ac:dyDescent="0.5">
      <c r="A93" s="7" t="s">
        <v>137</v>
      </c>
      <c r="B93" s="4">
        <v>51224.798184508836</v>
      </c>
      <c r="C93" s="4">
        <v>3492.5998762165118</v>
      </c>
      <c r="D93" s="4">
        <v>0</v>
      </c>
      <c r="E93" s="4">
        <v>0</v>
      </c>
      <c r="F93" s="4">
        <v>0</v>
      </c>
      <c r="G93" s="4">
        <v>2328.3999174776745</v>
      </c>
      <c r="H93" s="4">
        <f t="shared" si="1"/>
        <v>57045.797978203023</v>
      </c>
      <c r="I93" s="9"/>
      <c r="J93" s="7"/>
    </row>
    <row r="94" spans="1:10" x14ac:dyDescent="0.5">
      <c r="A94" s="7" t="s">
        <v>138</v>
      </c>
      <c r="B94" s="4">
        <v>2817.1261930833243</v>
      </c>
      <c r="C94" s="4">
        <v>704.28154827083108</v>
      </c>
      <c r="D94" s="4">
        <v>0</v>
      </c>
      <c r="E94" s="4">
        <v>0</v>
      </c>
      <c r="F94" s="4">
        <v>0</v>
      </c>
      <c r="G94" s="4">
        <v>0</v>
      </c>
      <c r="H94" s="4">
        <f t="shared" si="1"/>
        <v>3521.4077413541554</v>
      </c>
      <c r="I94" s="9"/>
      <c r="J94" s="7"/>
    </row>
    <row r="95" spans="1:10" x14ac:dyDescent="0.5">
      <c r="A95" s="7" t="s">
        <v>139</v>
      </c>
      <c r="B95" s="4">
        <v>2613.2287295117126</v>
      </c>
      <c r="C95" s="4">
        <v>0</v>
      </c>
      <c r="D95" s="4">
        <v>0</v>
      </c>
      <c r="E95" s="4">
        <v>0</v>
      </c>
      <c r="F95" s="4">
        <v>0</v>
      </c>
      <c r="G95" s="4">
        <v>0</v>
      </c>
      <c r="H95" s="4">
        <f t="shared" si="1"/>
        <v>2613.2287295117126</v>
      </c>
      <c r="I95" s="9"/>
      <c r="J95" s="7"/>
    </row>
    <row r="96" spans="1:10" x14ac:dyDescent="0.5">
      <c r="A96" s="7" t="s">
        <v>140</v>
      </c>
      <c r="B96" s="4">
        <v>215701.2198400264</v>
      </c>
      <c r="C96" s="4">
        <v>3016.8002774828869</v>
      </c>
      <c r="D96" s="4">
        <v>0</v>
      </c>
      <c r="E96" s="4">
        <v>0</v>
      </c>
      <c r="F96" s="4">
        <v>0</v>
      </c>
      <c r="G96" s="4">
        <v>13575.601248672991</v>
      </c>
      <c r="H96" s="4">
        <f t="shared" si="1"/>
        <v>232293.62136618228</v>
      </c>
      <c r="I96" s="9"/>
      <c r="J96" s="7"/>
    </row>
    <row r="97" spans="1:10" x14ac:dyDescent="0.5">
      <c r="A97" s="7" t="s">
        <v>141</v>
      </c>
      <c r="B97" s="4">
        <v>3216707.6743532266</v>
      </c>
      <c r="C97" s="4">
        <v>83569.243851536929</v>
      </c>
      <c r="D97" s="4">
        <v>7082.1393094522828</v>
      </c>
      <c r="E97" s="4">
        <v>5665.7114475618255</v>
      </c>
      <c r="F97" s="4">
        <v>0</v>
      </c>
      <c r="G97" s="4">
        <v>507081.17455678334</v>
      </c>
      <c r="H97" s="4">
        <f t="shared" si="1"/>
        <v>3820105.9435185608</v>
      </c>
      <c r="I97" s="9"/>
      <c r="J97" s="7"/>
    </row>
    <row r="98" spans="1:10" x14ac:dyDescent="0.5">
      <c r="A98" s="7" t="s">
        <v>142</v>
      </c>
      <c r="B98" s="4">
        <v>1943644.762174505</v>
      </c>
      <c r="C98" s="4">
        <v>40542.28338278109</v>
      </c>
      <c r="D98" s="4">
        <v>9539.3607959484907</v>
      </c>
      <c r="E98" s="4">
        <v>48889.22407923601</v>
      </c>
      <c r="F98" s="4">
        <v>0</v>
      </c>
      <c r="G98" s="4">
        <v>374419.91124097828</v>
      </c>
      <c r="H98" s="4">
        <f t="shared" si="1"/>
        <v>2417035.5416734489</v>
      </c>
      <c r="I98" s="9"/>
      <c r="J98" s="7"/>
    </row>
    <row r="99" spans="1:10" x14ac:dyDescent="0.5">
      <c r="A99" s="7" t="s">
        <v>143</v>
      </c>
      <c r="B99" s="4">
        <v>347121.62549454236</v>
      </c>
      <c r="C99" s="4">
        <v>1489.7923840967485</v>
      </c>
      <c r="D99" s="4">
        <v>0</v>
      </c>
      <c r="E99" s="4">
        <v>0</v>
      </c>
      <c r="F99" s="4">
        <v>0</v>
      </c>
      <c r="G99" s="4">
        <v>47673.356291095952</v>
      </c>
      <c r="H99" s="4">
        <f t="shared" si="1"/>
        <v>396284.77416973509</v>
      </c>
      <c r="I99" s="9"/>
      <c r="J99" s="7"/>
    </row>
    <row r="100" spans="1:10" x14ac:dyDescent="0.5">
      <c r="A100" s="7" t="s">
        <v>144</v>
      </c>
      <c r="B100" s="4">
        <v>53748.247930063655</v>
      </c>
      <c r="C100" s="4">
        <v>0</v>
      </c>
      <c r="D100" s="4">
        <v>0</v>
      </c>
      <c r="E100" s="4">
        <v>0</v>
      </c>
      <c r="F100" s="4">
        <v>0</v>
      </c>
      <c r="G100" s="4">
        <v>5758.7408496496773</v>
      </c>
      <c r="H100" s="4">
        <f t="shared" si="1"/>
        <v>59506.988779713334</v>
      </c>
      <c r="I100" s="9"/>
      <c r="J100" s="7"/>
    </row>
    <row r="101" spans="1:10" x14ac:dyDescent="0.5">
      <c r="A101" s="7" t="s">
        <v>145</v>
      </c>
      <c r="B101" s="4">
        <v>260099.06613384275</v>
      </c>
      <c r="C101" s="4">
        <v>9723.3295750969246</v>
      </c>
      <c r="D101" s="4">
        <v>0</v>
      </c>
      <c r="E101" s="4">
        <v>0</v>
      </c>
      <c r="F101" s="4">
        <v>0</v>
      </c>
      <c r="G101" s="4">
        <v>35247.069709726355</v>
      </c>
      <c r="H101" s="4">
        <f t="shared" si="1"/>
        <v>305069.46541866602</v>
      </c>
      <c r="I101" s="9"/>
      <c r="J101" s="7"/>
    </row>
    <row r="102" spans="1:10" x14ac:dyDescent="0.5">
      <c r="A102" s="7" t="s">
        <v>146</v>
      </c>
      <c r="B102" s="4">
        <v>545922.0999182231</v>
      </c>
      <c r="C102" s="4">
        <v>6838.2726503326485</v>
      </c>
      <c r="D102" s="4">
        <v>0</v>
      </c>
      <c r="E102" s="4">
        <v>0</v>
      </c>
      <c r="F102" s="4">
        <v>0</v>
      </c>
      <c r="G102" s="4">
        <v>88897.544454324423</v>
      </c>
      <c r="H102" s="4">
        <f t="shared" si="1"/>
        <v>641657.91702288017</v>
      </c>
      <c r="I102" s="9"/>
      <c r="J102" s="7"/>
    </row>
    <row r="103" spans="1:10" x14ac:dyDescent="0.5">
      <c r="A103" s="7" t="s">
        <v>147</v>
      </c>
      <c r="B103" s="4">
        <v>1002240.0495104849</v>
      </c>
      <c r="C103" s="4">
        <v>37994.755975295018</v>
      </c>
      <c r="D103" s="4">
        <v>0</v>
      </c>
      <c r="E103" s="4">
        <v>0</v>
      </c>
      <c r="F103" s="4">
        <v>0</v>
      </c>
      <c r="G103" s="4">
        <v>153005.90919780967</v>
      </c>
      <c r="H103" s="4">
        <f t="shared" si="1"/>
        <v>1193240.7146835895</v>
      </c>
      <c r="I103" s="9"/>
      <c r="J103" s="7"/>
    </row>
    <row r="104" spans="1:10" x14ac:dyDescent="0.5">
      <c r="A104" s="7" t="s">
        <v>148</v>
      </c>
      <c r="B104" s="4">
        <v>59710.066566001602</v>
      </c>
      <c r="C104" s="4">
        <v>0</v>
      </c>
      <c r="D104" s="4">
        <v>0</v>
      </c>
      <c r="E104" s="4">
        <v>0</v>
      </c>
      <c r="F104" s="4">
        <v>0</v>
      </c>
      <c r="G104" s="4">
        <v>10449.261649050279</v>
      </c>
      <c r="H104" s="4">
        <f t="shared" si="1"/>
        <v>70159.328215051879</v>
      </c>
      <c r="I104" s="9"/>
      <c r="J104" s="7"/>
    </row>
    <row r="105" spans="1:10" x14ac:dyDescent="0.5">
      <c r="A105" s="7" t="s">
        <v>149</v>
      </c>
      <c r="B105" s="4">
        <v>41196.486698484136</v>
      </c>
      <c r="C105" s="4">
        <v>5682.2740273771224</v>
      </c>
      <c r="D105" s="4">
        <v>0</v>
      </c>
      <c r="E105" s="4">
        <v>0</v>
      </c>
      <c r="F105" s="4">
        <v>0</v>
      </c>
      <c r="G105" s="4">
        <v>8523.4110410656831</v>
      </c>
      <c r="H105" s="4">
        <f t="shared" si="1"/>
        <v>55402.171766926942</v>
      </c>
      <c r="I105" s="9"/>
      <c r="J105" s="7"/>
    </row>
    <row r="106" spans="1:10" x14ac:dyDescent="0.5">
      <c r="A106" s="7" t="s">
        <v>150</v>
      </c>
      <c r="B106" s="4">
        <v>289862.47494651657</v>
      </c>
      <c r="C106" s="4">
        <v>61098.46285637359</v>
      </c>
      <c r="D106" s="4">
        <v>0</v>
      </c>
      <c r="E106" s="4">
        <v>0</v>
      </c>
      <c r="F106" s="4">
        <v>0</v>
      </c>
      <c r="G106" s="4">
        <v>45468.623521022208</v>
      </c>
      <c r="H106" s="4">
        <f t="shared" si="1"/>
        <v>396429.56132391235</v>
      </c>
      <c r="I106" s="9"/>
      <c r="J106" s="7"/>
    </row>
    <row r="107" spans="1:10" x14ac:dyDescent="0.5">
      <c r="A107" s="7" t="s">
        <v>151</v>
      </c>
      <c r="B107" s="4">
        <v>118311.35158645605</v>
      </c>
      <c r="C107" s="4">
        <v>6646.7051453065187</v>
      </c>
      <c r="D107" s="4">
        <v>0</v>
      </c>
      <c r="E107" s="4">
        <v>5317.364116245215</v>
      </c>
      <c r="F107" s="4">
        <v>0</v>
      </c>
      <c r="G107" s="4">
        <v>14622.751319674342</v>
      </c>
      <c r="H107" s="4">
        <f t="shared" si="1"/>
        <v>144898.17216768212</v>
      </c>
      <c r="I107" s="9"/>
      <c r="J107" s="7"/>
    </row>
    <row r="108" spans="1:10" x14ac:dyDescent="0.5">
      <c r="A108" s="7" t="s">
        <v>152</v>
      </c>
      <c r="B108" s="4">
        <v>154590.56171240151</v>
      </c>
      <c r="C108" s="4">
        <v>18284.905148778671</v>
      </c>
      <c r="D108" s="4">
        <v>0</v>
      </c>
      <c r="E108" s="4">
        <v>0</v>
      </c>
      <c r="F108" s="4">
        <v>0</v>
      </c>
      <c r="G108" s="4">
        <v>21609.433357647526</v>
      </c>
      <c r="H108" s="4">
        <f t="shared" si="1"/>
        <v>194484.90021882771</v>
      </c>
      <c r="I108" s="9"/>
      <c r="J108" s="7"/>
    </row>
    <row r="109" spans="1:10" x14ac:dyDescent="0.5">
      <c r="A109" s="7" t="s">
        <v>153</v>
      </c>
      <c r="B109" s="4">
        <v>77487.772402941308</v>
      </c>
      <c r="C109" s="4">
        <v>9298.5326883529597</v>
      </c>
      <c r="D109" s="4">
        <v>0</v>
      </c>
      <c r="E109" s="4">
        <v>0</v>
      </c>
      <c r="F109" s="4">
        <v>0</v>
      </c>
      <c r="G109" s="4">
        <v>7748.7772402941309</v>
      </c>
      <c r="H109" s="4">
        <f t="shared" si="1"/>
        <v>94535.082331588404</v>
      </c>
      <c r="I109" s="9"/>
      <c r="J109" s="7"/>
    </row>
    <row r="110" spans="1:10" x14ac:dyDescent="0.5">
      <c r="A110" s="7" t="s">
        <v>154</v>
      </c>
      <c r="B110" s="4">
        <v>55308.426180454095</v>
      </c>
      <c r="C110" s="4">
        <v>0</v>
      </c>
      <c r="D110" s="4">
        <v>0</v>
      </c>
      <c r="E110" s="4">
        <v>0</v>
      </c>
      <c r="F110" s="4">
        <v>0</v>
      </c>
      <c r="G110" s="4">
        <v>0</v>
      </c>
      <c r="H110" s="4">
        <f t="shared" si="1"/>
        <v>55308.426180454095</v>
      </c>
      <c r="I110" s="9"/>
      <c r="J110" s="7"/>
    </row>
    <row r="111" spans="1:10" x14ac:dyDescent="0.5">
      <c r="A111" s="7" t="s">
        <v>155</v>
      </c>
      <c r="B111" s="4">
        <v>270670.81823000358</v>
      </c>
      <c r="C111" s="4">
        <v>7395.3775472678572</v>
      </c>
      <c r="D111" s="4">
        <v>1479.0755094535716</v>
      </c>
      <c r="E111" s="4">
        <v>0</v>
      </c>
      <c r="F111" s="4">
        <v>0</v>
      </c>
      <c r="G111" s="4">
        <v>34018.736717432141</v>
      </c>
      <c r="H111" s="4">
        <f t="shared" si="1"/>
        <v>313564.00800415722</v>
      </c>
      <c r="I111" s="9"/>
      <c r="J111" s="7"/>
    </row>
    <row r="112" spans="1:10" x14ac:dyDescent="0.5">
      <c r="A112" s="7" t="s">
        <v>156</v>
      </c>
      <c r="B112" s="4">
        <v>995014.52738025342</v>
      </c>
      <c r="C112" s="4">
        <v>233324.13274423493</v>
      </c>
      <c r="D112" s="4">
        <v>1505.3169854466769</v>
      </c>
      <c r="E112" s="4">
        <v>9031.9019126800631</v>
      </c>
      <c r="F112" s="4">
        <v>0</v>
      </c>
      <c r="G112" s="4">
        <v>123435.9928066275</v>
      </c>
      <c r="H112" s="4">
        <f t="shared" si="1"/>
        <v>1362311.8718292427</v>
      </c>
      <c r="I112" s="9"/>
      <c r="J112" s="7"/>
    </row>
    <row r="113" spans="1:10" x14ac:dyDescent="0.5">
      <c r="A113" s="7" t="s">
        <v>157</v>
      </c>
      <c r="B113" s="4">
        <v>132699.84700996728</v>
      </c>
      <c r="C113" s="4">
        <v>22748.545201708679</v>
      </c>
      <c r="D113" s="4">
        <v>0</v>
      </c>
      <c r="E113" s="4">
        <v>0</v>
      </c>
      <c r="F113" s="4">
        <v>0</v>
      </c>
      <c r="G113" s="4">
        <v>8846.6564673311532</v>
      </c>
      <c r="H113" s="4">
        <f t="shared" si="1"/>
        <v>164295.04867900713</v>
      </c>
      <c r="I113" s="9"/>
      <c r="J113" s="7"/>
    </row>
    <row r="114" spans="1:10" x14ac:dyDescent="0.5">
      <c r="A114" s="7" t="s">
        <v>158</v>
      </c>
      <c r="B114" s="4">
        <v>1412406.714966323</v>
      </c>
      <c r="C114" s="4">
        <v>268127.06573665573</v>
      </c>
      <c r="D114" s="4">
        <v>6770.8854984003974</v>
      </c>
      <c r="E114" s="4">
        <v>0</v>
      </c>
      <c r="F114" s="4">
        <v>0</v>
      </c>
      <c r="G114" s="4">
        <v>218022.51304849281</v>
      </c>
      <c r="H114" s="4">
        <f t="shared" si="1"/>
        <v>1905327.179249872</v>
      </c>
      <c r="I114" s="9"/>
      <c r="J114" s="7"/>
    </row>
    <row r="115" spans="1:10" x14ac:dyDescent="0.5">
      <c r="A115" s="7" t="s">
        <v>159</v>
      </c>
      <c r="B115" s="4">
        <v>764778.73304562201</v>
      </c>
      <c r="C115" s="4">
        <v>110169.13072348994</v>
      </c>
      <c r="D115" s="4">
        <v>0</v>
      </c>
      <c r="E115" s="4">
        <v>0</v>
      </c>
      <c r="F115" s="4">
        <v>0</v>
      </c>
      <c r="G115" s="4">
        <v>83267.366244498204</v>
      </c>
      <c r="H115" s="4">
        <f t="shared" si="1"/>
        <v>958215.2300136101</v>
      </c>
      <c r="I115" s="9"/>
      <c r="J115" s="7"/>
    </row>
    <row r="116" spans="1:10" x14ac:dyDescent="0.5">
      <c r="A116" s="7" t="s">
        <v>160</v>
      </c>
      <c r="B116" s="4">
        <v>434590.39798575256</v>
      </c>
      <c r="C116" s="4">
        <v>71696.38545450232</v>
      </c>
      <c r="D116" s="4">
        <v>1103.0213146846511</v>
      </c>
      <c r="E116" s="4">
        <v>0</v>
      </c>
      <c r="F116" s="4">
        <v>0</v>
      </c>
      <c r="G116" s="4">
        <v>37502.724699278137</v>
      </c>
      <c r="H116" s="4">
        <f t="shared" si="1"/>
        <v>544892.52945421764</v>
      </c>
      <c r="I116" s="9"/>
      <c r="J116" s="7"/>
    </row>
    <row r="117" spans="1:10" x14ac:dyDescent="0.5">
      <c r="A117" s="7" t="s">
        <v>161</v>
      </c>
      <c r="B117" s="4">
        <v>105039.86727759986</v>
      </c>
      <c r="C117" s="4">
        <v>17033.491990962135</v>
      </c>
      <c r="D117" s="4">
        <v>0</v>
      </c>
      <c r="E117" s="4">
        <v>0</v>
      </c>
      <c r="F117" s="4">
        <v>0</v>
      </c>
      <c r="G117" s="4">
        <v>4258.3729977405337</v>
      </c>
      <c r="H117" s="4">
        <f t="shared" si="1"/>
        <v>126331.73226630253</v>
      </c>
      <c r="I117" s="9"/>
      <c r="J117" s="7"/>
    </row>
    <row r="118" spans="1:10" x14ac:dyDescent="0.5">
      <c r="A118" s="7" t="s">
        <v>162</v>
      </c>
      <c r="B118" s="4">
        <v>540232.74068732979</v>
      </c>
      <c r="C118" s="4">
        <v>120451.22670898867</v>
      </c>
      <c r="D118" s="4">
        <v>0</v>
      </c>
      <c r="E118" s="4">
        <v>0</v>
      </c>
      <c r="F118" s="4">
        <v>0</v>
      </c>
      <c r="G118" s="4">
        <v>2696.6692546788513</v>
      </c>
      <c r="H118" s="4">
        <f t="shared" si="1"/>
        <v>663380.63665099733</v>
      </c>
      <c r="I118" s="9"/>
      <c r="J118" s="7"/>
    </row>
    <row r="119" spans="1:10" x14ac:dyDescent="0.5">
      <c r="A119" s="7" t="s">
        <v>163</v>
      </c>
      <c r="B119" s="4">
        <v>116040.4617260479</v>
      </c>
      <c r="C119" s="4">
        <v>15645.904951826682</v>
      </c>
      <c r="D119" s="4">
        <v>0</v>
      </c>
      <c r="E119" s="4">
        <v>0</v>
      </c>
      <c r="F119" s="4">
        <v>0</v>
      </c>
      <c r="G119" s="4">
        <v>11734.428713870011</v>
      </c>
      <c r="H119" s="4">
        <f t="shared" si="1"/>
        <v>143420.79539174458</v>
      </c>
      <c r="I119" s="9"/>
      <c r="J119" s="7"/>
    </row>
    <row r="120" spans="1:10" x14ac:dyDescent="0.5">
      <c r="A120" s="7" t="s">
        <v>164</v>
      </c>
      <c r="B120" s="4">
        <v>14789.726057790138</v>
      </c>
      <c r="C120" s="4">
        <v>0</v>
      </c>
      <c r="D120" s="4">
        <v>0</v>
      </c>
      <c r="E120" s="4">
        <v>0</v>
      </c>
      <c r="F120" s="4">
        <v>0</v>
      </c>
      <c r="G120" s="4">
        <v>2464.954342965023</v>
      </c>
      <c r="H120" s="4">
        <f t="shared" si="1"/>
        <v>17254.680400755162</v>
      </c>
      <c r="I120" s="9"/>
      <c r="J120" s="7"/>
    </row>
    <row r="121" spans="1:10" x14ac:dyDescent="0.5">
      <c r="A121" s="7" t="s">
        <v>165</v>
      </c>
      <c r="B121" s="4">
        <v>516563.41500920232</v>
      </c>
      <c r="C121" s="4">
        <v>11442.860459064608</v>
      </c>
      <c r="D121" s="4">
        <v>0</v>
      </c>
      <c r="E121" s="4">
        <v>0</v>
      </c>
      <c r="F121" s="4">
        <v>0</v>
      </c>
      <c r="G121" s="4">
        <v>78465.328862157316</v>
      </c>
      <c r="H121" s="4">
        <f t="shared" si="1"/>
        <v>606471.60433042422</v>
      </c>
      <c r="I121" s="9"/>
      <c r="J121" s="7"/>
    </row>
    <row r="122" spans="1:10" x14ac:dyDescent="0.5">
      <c r="A122" s="7" t="s">
        <v>166</v>
      </c>
      <c r="B122" s="4">
        <v>1323.7796879201342</v>
      </c>
      <c r="C122" s="4">
        <v>0</v>
      </c>
      <c r="D122" s="4">
        <v>0</v>
      </c>
      <c r="E122" s="4">
        <v>0</v>
      </c>
      <c r="F122" s="4">
        <v>0</v>
      </c>
      <c r="G122" s="4">
        <v>0</v>
      </c>
      <c r="H122" s="4">
        <f t="shared" si="1"/>
        <v>1323.7796879201342</v>
      </c>
      <c r="I122" s="9"/>
      <c r="J122" s="7"/>
    </row>
    <row r="123" spans="1:10" x14ac:dyDescent="0.5">
      <c r="A123" s="7" t="s">
        <v>167</v>
      </c>
      <c r="B123" s="4">
        <v>243846.00007938812</v>
      </c>
      <c r="C123" s="4">
        <v>6058.2857162580904</v>
      </c>
      <c r="D123" s="4">
        <v>0</v>
      </c>
      <c r="E123" s="4">
        <v>0</v>
      </c>
      <c r="F123" s="4">
        <v>0</v>
      </c>
      <c r="G123" s="4">
        <v>22718.571435967839</v>
      </c>
      <c r="H123" s="4">
        <f t="shared" si="1"/>
        <v>272622.85723161406</v>
      </c>
      <c r="I123" s="9"/>
      <c r="J123" s="7"/>
    </row>
    <row r="124" spans="1:10" x14ac:dyDescent="0.5">
      <c r="A124" s="7" t="s">
        <v>168</v>
      </c>
      <c r="B124" s="4">
        <v>24508.016784350479</v>
      </c>
      <c r="C124" s="4">
        <v>0</v>
      </c>
      <c r="D124" s="4">
        <v>0</v>
      </c>
      <c r="E124" s="4">
        <v>0</v>
      </c>
      <c r="F124" s="4">
        <v>0</v>
      </c>
      <c r="G124" s="4">
        <v>0</v>
      </c>
      <c r="H124" s="4">
        <f t="shared" si="1"/>
        <v>24508.016784350479</v>
      </c>
      <c r="I124" s="9"/>
      <c r="J124" s="7"/>
    </row>
    <row r="125" spans="1:10" x14ac:dyDescent="0.5">
      <c r="A125" s="7" t="s">
        <v>169</v>
      </c>
      <c r="B125" s="4">
        <v>489.82000000000005</v>
      </c>
      <c r="C125" s="4">
        <v>0</v>
      </c>
      <c r="D125" s="4">
        <v>0</v>
      </c>
      <c r="E125" s="4">
        <v>0</v>
      </c>
      <c r="F125" s="4">
        <v>0</v>
      </c>
      <c r="G125" s="4">
        <v>0</v>
      </c>
      <c r="H125" s="4">
        <f t="shared" si="1"/>
        <v>489.82000000000005</v>
      </c>
      <c r="I125" s="9"/>
      <c r="J125" s="7"/>
    </row>
    <row r="126" spans="1:10" x14ac:dyDescent="0.5">
      <c r="A126" s="7" t="s">
        <v>170</v>
      </c>
      <c r="B126" s="4">
        <v>58334.661361118233</v>
      </c>
      <c r="C126" s="4">
        <v>0</v>
      </c>
      <c r="D126" s="4">
        <v>0</v>
      </c>
      <c r="E126" s="4">
        <v>0</v>
      </c>
      <c r="F126" s="4">
        <v>0</v>
      </c>
      <c r="G126" s="4">
        <v>0</v>
      </c>
      <c r="H126" s="4">
        <f t="shared" si="1"/>
        <v>58334.661361118233</v>
      </c>
      <c r="I126" s="9"/>
      <c r="J126" s="7"/>
    </row>
    <row r="127" spans="1:10" x14ac:dyDescent="0.5">
      <c r="A127" s="7" t="s">
        <v>171</v>
      </c>
      <c r="B127" s="4">
        <v>22164.228240578585</v>
      </c>
      <c r="C127" s="4">
        <v>0</v>
      </c>
      <c r="D127" s="4">
        <v>0</v>
      </c>
      <c r="E127" s="4">
        <v>0</v>
      </c>
      <c r="F127" s="4">
        <v>0</v>
      </c>
      <c r="G127" s="4">
        <v>0</v>
      </c>
      <c r="H127" s="4">
        <f t="shared" si="1"/>
        <v>22164.228240578585</v>
      </c>
      <c r="I127" s="9"/>
      <c r="J127" s="7"/>
    </row>
    <row r="128" spans="1:10" x14ac:dyDescent="0.5">
      <c r="A128" s="7" t="s">
        <v>172</v>
      </c>
      <c r="B128" s="4">
        <v>4876.3583060156161</v>
      </c>
      <c r="C128" s="4">
        <v>0</v>
      </c>
      <c r="D128" s="4">
        <v>0</v>
      </c>
      <c r="E128" s="4">
        <v>0</v>
      </c>
      <c r="F128" s="4">
        <v>0</v>
      </c>
      <c r="G128" s="4">
        <v>0</v>
      </c>
      <c r="H128" s="4">
        <f t="shared" si="1"/>
        <v>4876.3583060156161</v>
      </c>
      <c r="I128" s="9"/>
      <c r="J128" s="7"/>
    </row>
    <row r="129" spans="1:10" x14ac:dyDescent="0.5">
      <c r="A129" s="7" t="s">
        <v>173</v>
      </c>
      <c r="B129" s="4">
        <v>183192.62235523475</v>
      </c>
      <c r="C129" s="4">
        <v>1778.5691490799491</v>
      </c>
      <c r="D129" s="4">
        <v>0</v>
      </c>
      <c r="E129" s="4">
        <v>0</v>
      </c>
      <c r="F129" s="4">
        <v>0</v>
      </c>
      <c r="G129" s="4">
        <v>17785.691490799491</v>
      </c>
      <c r="H129" s="4">
        <f t="shared" si="1"/>
        <v>202756.88299511417</v>
      </c>
      <c r="I129" s="9"/>
      <c r="J129" s="7"/>
    </row>
    <row r="130" spans="1:10" x14ac:dyDescent="0.5">
      <c r="A130" s="7" t="s">
        <v>174</v>
      </c>
      <c r="B130" s="4">
        <v>246341.43383474671</v>
      </c>
      <c r="C130" s="4">
        <v>24789.075102867595</v>
      </c>
      <c r="D130" s="4">
        <v>0</v>
      </c>
      <c r="E130" s="4">
        <v>0</v>
      </c>
      <c r="F130" s="4">
        <v>0</v>
      </c>
      <c r="G130" s="4">
        <v>17042.489133221472</v>
      </c>
      <c r="H130" s="4">
        <f t="shared" ref="H130:H193" si="2">SUM(B130:G130)</f>
        <v>288172.99807083578</v>
      </c>
      <c r="I130" s="9"/>
      <c r="J130" s="7"/>
    </row>
    <row r="131" spans="1:10" x14ac:dyDescent="0.5">
      <c r="A131" s="7" t="s">
        <v>175</v>
      </c>
      <c r="B131" s="4">
        <v>571736.51454296196</v>
      </c>
      <c r="C131" s="4">
        <v>100257.11392459522</v>
      </c>
      <c r="D131" s="4">
        <v>0</v>
      </c>
      <c r="E131" s="4">
        <v>0</v>
      </c>
      <c r="F131" s="4">
        <v>0</v>
      </c>
      <c r="G131" s="4">
        <v>28451.343140763511</v>
      </c>
      <c r="H131" s="4">
        <f t="shared" si="2"/>
        <v>700444.9716083206</v>
      </c>
      <c r="I131" s="9"/>
      <c r="J131" s="7"/>
    </row>
    <row r="132" spans="1:10" x14ac:dyDescent="0.5">
      <c r="A132" s="7" t="s">
        <v>176</v>
      </c>
      <c r="B132" s="4">
        <v>429921.90376476693</v>
      </c>
      <c r="C132" s="4">
        <v>103302.78959718782</v>
      </c>
      <c r="D132" s="4">
        <v>0</v>
      </c>
      <c r="E132" s="4">
        <v>0</v>
      </c>
      <c r="F132" s="4">
        <v>0</v>
      </c>
      <c r="G132" s="4">
        <v>24306.538728750074</v>
      </c>
      <c r="H132" s="4">
        <f t="shared" si="2"/>
        <v>557531.23209070484</v>
      </c>
      <c r="I132" s="9"/>
      <c r="J132" s="7"/>
    </row>
    <row r="133" spans="1:10" x14ac:dyDescent="0.5">
      <c r="A133" s="7" t="s">
        <v>177</v>
      </c>
      <c r="B133" s="4">
        <v>134356.97192349663</v>
      </c>
      <c r="C133" s="4">
        <v>32345.196944545489</v>
      </c>
      <c r="D133" s="4">
        <v>0</v>
      </c>
      <c r="E133" s="4">
        <v>0</v>
      </c>
      <c r="F133" s="4">
        <v>0</v>
      </c>
      <c r="G133" s="4">
        <v>9952.3682906293798</v>
      </c>
      <c r="H133" s="4">
        <f t="shared" si="2"/>
        <v>176654.5371586715</v>
      </c>
      <c r="I133" s="9"/>
      <c r="J133" s="7"/>
    </row>
    <row r="134" spans="1:10" x14ac:dyDescent="0.5">
      <c r="A134" s="7" t="s">
        <v>178</v>
      </c>
      <c r="B134" s="4">
        <v>263432.43520648521</v>
      </c>
      <c r="C134" s="4">
        <v>60708.709347996599</v>
      </c>
      <c r="D134" s="4">
        <v>1084.0840954999392</v>
      </c>
      <c r="E134" s="4">
        <v>0</v>
      </c>
      <c r="F134" s="4">
        <v>0</v>
      </c>
      <c r="G134" s="4">
        <v>24933.934196498602</v>
      </c>
      <c r="H134" s="4">
        <f t="shared" si="2"/>
        <v>350159.16284648038</v>
      </c>
      <c r="I134" s="9"/>
      <c r="J134" s="7"/>
    </row>
    <row r="135" spans="1:10" x14ac:dyDescent="0.5">
      <c r="A135" s="7" t="s">
        <v>179</v>
      </c>
      <c r="B135" s="4">
        <v>7315310.089862884</v>
      </c>
      <c r="C135" s="4">
        <v>234787.57739128923</v>
      </c>
      <c r="D135" s="4">
        <v>40249.298981363863</v>
      </c>
      <c r="E135" s="4">
        <v>4472.1443312626525</v>
      </c>
      <c r="F135" s="4">
        <v>2236.0721656313262</v>
      </c>
      <c r="G135" s="4">
        <v>611565.73730016779</v>
      </c>
      <c r="H135" s="4">
        <f t="shared" si="2"/>
        <v>8208620.920032599</v>
      </c>
      <c r="I135" s="9"/>
      <c r="J135" s="7"/>
    </row>
    <row r="136" spans="1:10" x14ac:dyDescent="0.5">
      <c r="A136" s="7" t="s">
        <v>180</v>
      </c>
      <c r="B136" s="4">
        <v>477169.49649042462</v>
      </c>
      <c r="C136" s="4">
        <v>68384.163509774226</v>
      </c>
      <c r="D136" s="4">
        <v>0</v>
      </c>
      <c r="E136" s="4">
        <v>0</v>
      </c>
      <c r="F136" s="4">
        <v>0</v>
      </c>
      <c r="G136" s="4">
        <v>12157.184623959862</v>
      </c>
      <c r="H136" s="4">
        <f t="shared" si="2"/>
        <v>557710.84462415869</v>
      </c>
      <c r="I136" s="9"/>
      <c r="J136" s="7"/>
    </row>
    <row r="137" spans="1:10" x14ac:dyDescent="0.5">
      <c r="A137" s="7" t="s">
        <v>181</v>
      </c>
      <c r="B137" s="4">
        <v>43653.62392230898</v>
      </c>
      <c r="C137" s="4">
        <v>3492.2899137847185</v>
      </c>
      <c r="D137" s="4">
        <v>0</v>
      </c>
      <c r="E137" s="4">
        <v>0</v>
      </c>
      <c r="F137" s="4">
        <v>0</v>
      </c>
      <c r="G137" s="4">
        <v>5238.4348706770779</v>
      </c>
      <c r="H137" s="4">
        <f t="shared" si="2"/>
        <v>52384.348706770776</v>
      </c>
      <c r="I137" s="9"/>
      <c r="J137" s="7"/>
    </row>
    <row r="138" spans="1:10" x14ac:dyDescent="0.5">
      <c r="A138" s="7" t="s">
        <v>182</v>
      </c>
      <c r="B138" s="4">
        <v>126622.72806877911</v>
      </c>
      <c r="C138" s="4">
        <v>15194.727368253494</v>
      </c>
      <c r="D138" s="4">
        <v>0</v>
      </c>
      <c r="E138" s="4">
        <v>0</v>
      </c>
      <c r="F138" s="4">
        <v>0</v>
      </c>
      <c r="G138" s="4">
        <v>15194.727368253494</v>
      </c>
      <c r="H138" s="4">
        <f t="shared" si="2"/>
        <v>157012.18280528608</v>
      </c>
      <c r="I138" s="9"/>
      <c r="J138" s="7"/>
    </row>
    <row r="139" spans="1:10" x14ac:dyDescent="0.5">
      <c r="A139" s="7" t="s">
        <v>183</v>
      </c>
      <c r="B139" s="4">
        <v>827131.0395929506</v>
      </c>
      <c r="C139" s="4">
        <v>129168.40892273474</v>
      </c>
      <c r="D139" s="4">
        <v>3399.1686558614406</v>
      </c>
      <c r="E139" s="4">
        <v>0</v>
      </c>
      <c r="F139" s="4">
        <v>0</v>
      </c>
      <c r="G139" s="4">
        <v>87245.328833776992</v>
      </c>
      <c r="H139" s="4">
        <f t="shared" si="2"/>
        <v>1046943.9460053238</v>
      </c>
      <c r="I139" s="9"/>
      <c r="J139" s="7"/>
    </row>
    <row r="140" spans="1:10" x14ac:dyDescent="0.5">
      <c r="A140" s="7" t="s">
        <v>184</v>
      </c>
      <c r="B140" s="4">
        <v>344571.93637651374</v>
      </c>
      <c r="C140" s="4">
        <v>40308.415198761984</v>
      </c>
      <c r="D140" s="4">
        <v>0</v>
      </c>
      <c r="E140" s="4">
        <v>0</v>
      </c>
      <c r="F140" s="4">
        <v>0</v>
      </c>
      <c r="G140" s="4">
        <v>50710.586862958626</v>
      </c>
      <c r="H140" s="4">
        <f t="shared" si="2"/>
        <v>435590.93843823433</v>
      </c>
      <c r="I140" s="9"/>
      <c r="J140" s="7"/>
    </row>
    <row r="141" spans="1:10" x14ac:dyDescent="0.5">
      <c r="A141" s="7" t="s">
        <v>185</v>
      </c>
      <c r="B141" s="4">
        <v>8038240.4829751067</v>
      </c>
      <c r="C141" s="4">
        <v>1424760.6399085752</v>
      </c>
      <c r="D141" s="4">
        <v>9066.6586176000237</v>
      </c>
      <c r="E141" s="4">
        <v>60876.136432457301</v>
      </c>
      <c r="F141" s="4">
        <v>10361.895562971456</v>
      </c>
      <c r="G141" s="4">
        <v>1091884.7449481171</v>
      </c>
      <c r="H141" s="4">
        <f t="shared" si="2"/>
        <v>10635190.558444828</v>
      </c>
      <c r="I141" s="9"/>
      <c r="J141" s="7"/>
    </row>
    <row r="142" spans="1:10" x14ac:dyDescent="0.5">
      <c r="A142" s="7" t="s">
        <v>186</v>
      </c>
      <c r="B142" s="4">
        <v>522544.34765432059</v>
      </c>
      <c r="C142" s="4">
        <v>119907.51938927645</v>
      </c>
      <c r="D142" s="4">
        <v>1262.1844146239628</v>
      </c>
      <c r="E142" s="4">
        <v>5048.7376584958511</v>
      </c>
      <c r="F142" s="4">
        <v>0</v>
      </c>
      <c r="G142" s="4">
        <v>50487.376584958503</v>
      </c>
      <c r="H142" s="4">
        <f t="shared" si="2"/>
        <v>699250.16570167546</v>
      </c>
      <c r="I142" s="9"/>
      <c r="J142" s="7"/>
    </row>
    <row r="143" spans="1:10" x14ac:dyDescent="0.5">
      <c r="A143" s="7" t="s">
        <v>187</v>
      </c>
      <c r="B143" s="4">
        <v>1617837.3730099972</v>
      </c>
      <c r="C143" s="4">
        <v>325990.37604558142</v>
      </c>
      <c r="D143" s="4">
        <v>1101.3188379918292</v>
      </c>
      <c r="E143" s="4">
        <v>4405.275351967317</v>
      </c>
      <c r="F143" s="4">
        <v>0</v>
      </c>
      <c r="G143" s="4">
        <v>235682.23133025147</v>
      </c>
      <c r="H143" s="4">
        <f t="shared" si="2"/>
        <v>2185016.5745757893</v>
      </c>
      <c r="I143" s="9"/>
      <c r="J143" s="7"/>
    </row>
    <row r="144" spans="1:10" x14ac:dyDescent="0.5">
      <c r="A144" s="7" t="s">
        <v>188</v>
      </c>
      <c r="B144" s="4">
        <v>1783170.4684187046</v>
      </c>
      <c r="C144" s="4">
        <v>354615.9541075193</v>
      </c>
      <c r="D144" s="4">
        <v>2883.0565374595067</v>
      </c>
      <c r="E144" s="4">
        <v>0</v>
      </c>
      <c r="F144" s="4">
        <v>0</v>
      </c>
      <c r="G144" s="4">
        <v>312811.63431435643</v>
      </c>
      <c r="H144" s="4">
        <f t="shared" si="2"/>
        <v>2453481.11337804</v>
      </c>
      <c r="I144" s="9"/>
      <c r="J144" s="7"/>
    </row>
    <row r="145" spans="1:10" x14ac:dyDescent="0.5">
      <c r="A145" s="7" t="s">
        <v>189</v>
      </c>
      <c r="B145" s="4">
        <v>969252.04465407541</v>
      </c>
      <c r="C145" s="4">
        <v>202710.60767696035</v>
      </c>
      <c r="D145" s="4">
        <v>0</v>
      </c>
      <c r="E145" s="4">
        <v>0</v>
      </c>
      <c r="F145" s="4">
        <v>0</v>
      </c>
      <c r="G145" s="4">
        <v>147669.97910242144</v>
      </c>
      <c r="H145" s="4">
        <f t="shared" si="2"/>
        <v>1319632.6314334571</v>
      </c>
      <c r="I145" s="9"/>
      <c r="J145" s="7"/>
    </row>
    <row r="146" spans="1:10" x14ac:dyDescent="0.5">
      <c r="A146" s="7" t="s">
        <v>190</v>
      </c>
      <c r="B146" s="4">
        <v>153991.46790894284</v>
      </c>
      <c r="C146" s="4">
        <v>28729.751475549037</v>
      </c>
      <c r="D146" s="4">
        <v>0</v>
      </c>
      <c r="E146" s="4">
        <v>0</v>
      </c>
      <c r="F146" s="4">
        <v>0</v>
      </c>
      <c r="G146" s="4">
        <v>6895.1403541317686</v>
      </c>
      <c r="H146" s="4">
        <f t="shared" si="2"/>
        <v>189616.35973862364</v>
      </c>
      <c r="I146" s="9"/>
      <c r="J146" s="7"/>
    </row>
    <row r="147" spans="1:10" x14ac:dyDescent="0.5">
      <c r="A147" s="7" t="s">
        <v>191</v>
      </c>
      <c r="B147" s="4">
        <v>1480339.1463316083</v>
      </c>
      <c r="C147" s="4">
        <v>342188.94839826121</v>
      </c>
      <c r="D147" s="4">
        <v>4463.3341095425376</v>
      </c>
      <c r="E147" s="4">
        <v>0</v>
      </c>
      <c r="F147" s="4">
        <v>0</v>
      </c>
      <c r="G147" s="4">
        <v>223166.70547712687</v>
      </c>
      <c r="H147" s="4">
        <f t="shared" si="2"/>
        <v>2050158.1343165389</v>
      </c>
      <c r="I147" s="9"/>
      <c r="J147" s="7"/>
    </row>
    <row r="148" spans="1:10" x14ac:dyDescent="0.5">
      <c r="A148" s="7" t="s">
        <v>192</v>
      </c>
      <c r="B148" s="4">
        <v>67942.351421770756</v>
      </c>
      <c r="C148" s="4">
        <v>16985.587855442689</v>
      </c>
      <c r="D148" s="4">
        <v>0</v>
      </c>
      <c r="E148" s="4">
        <v>0</v>
      </c>
      <c r="F148" s="4">
        <v>0</v>
      </c>
      <c r="G148" s="4">
        <v>3088.2887009895799</v>
      </c>
      <c r="H148" s="4">
        <f t="shared" si="2"/>
        <v>88016.227978203024</v>
      </c>
      <c r="I148" s="9"/>
      <c r="J148" s="7"/>
    </row>
    <row r="149" spans="1:10" x14ac:dyDescent="0.5">
      <c r="A149" s="7" t="s">
        <v>193</v>
      </c>
      <c r="B149" s="4">
        <v>547905.68209137756</v>
      </c>
      <c r="C149" s="4">
        <v>113716.27364160666</v>
      </c>
      <c r="D149" s="4">
        <v>0</v>
      </c>
      <c r="E149" s="4">
        <v>18091.225352073783</v>
      </c>
      <c r="F149" s="4">
        <v>0</v>
      </c>
      <c r="G149" s="4">
        <v>42643.602615602496</v>
      </c>
      <c r="H149" s="4">
        <f t="shared" si="2"/>
        <v>722356.78370066057</v>
      </c>
      <c r="I149" s="9"/>
      <c r="J149" s="7"/>
    </row>
    <row r="150" spans="1:10" x14ac:dyDescent="0.5">
      <c r="A150" s="7" t="s">
        <v>194</v>
      </c>
      <c r="B150" s="4">
        <v>451509.47806369618</v>
      </c>
      <c r="C150" s="4">
        <v>113677.91823589515</v>
      </c>
      <c r="D150" s="4">
        <v>4803.2923198265553</v>
      </c>
      <c r="E150" s="4">
        <v>0</v>
      </c>
      <c r="F150" s="4">
        <v>0</v>
      </c>
      <c r="G150" s="4">
        <v>57639.50783791866</v>
      </c>
      <c r="H150" s="4">
        <f t="shared" si="2"/>
        <v>627630.19645733654</v>
      </c>
      <c r="I150" s="9"/>
      <c r="J150" s="7"/>
    </row>
    <row r="151" spans="1:10" x14ac:dyDescent="0.5">
      <c r="A151" s="7" t="s">
        <v>195</v>
      </c>
      <c r="B151" s="4">
        <v>31265.713187630183</v>
      </c>
      <c r="C151" s="4">
        <v>13593.788342447906</v>
      </c>
      <c r="D151" s="4">
        <v>0</v>
      </c>
      <c r="E151" s="4">
        <v>0</v>
      </c>
      <c r="F151" s="4">
        <v>0</v>
      </c>
      <c r="G151" s="4">
        <v>0</v>
      </c>
      <c r="H151" s="4">
        <f t="shared" si="2"/>
        <v>44859.501530078087</v>
      </c>
      <c r="I151" s="9"/>
      <c r="J151" s="7"/>
    </row>
    <row r="152" spans="1:10" x14ac:dyDescent="0.5">
      <c r="A152" s="7" t="s">
        <v>196</v>
      </c>
      <c r="B152" s="4">
        <v>49971.645453887068</v>
      </c>
      <c r="C152" s="4">
        <v>4164.3037878239229</v>
      </c>
      <c r="D152" s="4">
        <v>0</v>
      </c>
      <c r="E152" s="4">
        <v>0</v>
      </c>
      <c r="F152" s="4">
        <v>0</v>
      </c>
      <c r="G152" s="4">
        <v>2776.2025252159483</v>
      </c>
      <c r="H152" s="4">
        <f t="shared" si="2"/>
        <v>56912.151766926938</v>
      </c>
      <c r="I152" s="9"/>
      <c r="J152" s="7"/>
    </row>
    <row r="153" spans="1:10" x14ac:dyDescent="0.5">
      <c r="A153" s="7" t="s">
        <v>197</v>
      </c>
      <c r="B153" s="4">
        <v>43891.3449566977</v>
      </c>
      <c r="C153" s="4">
        <v>10327.37528392887</v>
      </c>
      <c r="D153" s="4">
        <v>0</v>
      </c>
      <c r="E153" s="4">
        <v>0</v>
      </c>
      <c r="F153" s="4">
        <v>0</v>
      </c>
      <c r="G153" s="4">
        <v>7745.5314629466529</v>
      </c>
      <c r="H153" s="4">
        <f t="shared" si="2"/>
        <v>61964.251703573223</v>
      </c>
      <c r="I153" s="9"/>
      <c r="J153" s="7"/>
    </row>
    <row r="154" spans="1:10" x14ac:dyDescent="0.5">
      <c r="A154" s="7" t="s">
        <v>198</v>
      </c>
      <c r="B154" s="4">
        <v>376011.64829021925</v>
      </c>
      <c r="C154" s="4">
        <v>79902.475261671585</v>
      </c>
      <c r="D154" s="4">
        <v>0</v>
      </c>
      <c r="E154" s="4">
        <v>0</v>
      </c>
      <c r="F154" s="4">
        <v>0</v>
      </c>
      <c r="G154" s="4">
        <v>51701.601639905144</v>
      </c>
      <c r="H154" s="4">
        <f t="shared" si="2"/>
        <v>507615.72519179597</v>
      </c>
      <c r="I154" s="9"/>
      <c r="J154" s="7"/>
    </row>
    <row r="155" spans="1:10" x14ac:dyDescent="0.5">
      <c r="A155" s="7" t="s">
        <v>199</v>
      </c>
      <c r="B155" s="4">
        <v>123109.02596613171</v>
      </c>
      <c r="C155" s="4">
        <v>29844.61235542587</v>
      </c>
      <c r="D155" s="4">
        <v>0</v>
      </c>
      <c r="E155" s="4">
        <v>0</v>
      </c>
      <c r="F155" s="4">
        <v>0</v>
      </c>
      <c r="G155" s="4">
        <v>14922.306177712935</v>
      </c>
      <c r="H155" s="4">
        <f t="shared" si="2"/>
        <v>167875.94449927052</v>
      </c>
      <c r="I155" s="9"/>
      <c r="J155" s="7"/>
    </row>
    <row r="156" spans="1:10" x14ac:dyDescent="0.5">
      <c r="A156" s="7" t="s">
        <v>200</v>
      </c>
      <c r="B156" s="4">
        <v>106155.76152552327</v>
      </c>
      <c r="C156" s="4">
        <v>18834.086722270258</v>
      </c>
      <c r="D156" s="4">
        <v>0</v>
      </c>
      <c r="E156" s="4">
        <v>0</v>
      </c>
      <c r="F156" s="4">
        <v>0</v>
      </c>
      <c r="G156" s="4">
        <v>8560.9485101228438</v>
      </c>
      <c r="H156" s="4">
        <f t="shared" si="2"/>
        <v>133550.79675791637</v>
      </c>
      <c r="I156" s="9"/>
      <c r="J156" s="7"/>
    </row>
    <row r="157" spans="1:10" x14ac:dyDescent="0.5">
      <c r="A157" s="7" t="s">
        <v>201</v>
      </c>
      <c r="B157" s="4">
        <v>24581.722652769866</v>
      </c>
      <c r="C157" s="4">
        <v>2458.1722652769863</v>
      </c>
      <c r="D157" s="4">
        <v>0</v>
      </c>
      <c r="E157" s="4">
        <v>0</v>
      </c>
      <c r="F157" s="4">
        <v>0</v>
      </c>
      <c r="G157" s="4">
        <v>0</v>
      </c>
      <c r="H157" s="4">
        <f t="shared" si="2"/>
        <v>27039.894918046852</v>
      </c>
      <c r="I157" s="9"/>
      <c r="J157" s="7"/>
    </row>
    <row r="158" spans="1:10" x14ac:dyDescent="0.5">
      <c r="A158" s="7" t="s">
        <v>202</v>
      </c>
      <c r="B158" s="4">
        <v>69980.067957487714</v>
      </c>
      <c r="C158" s="4">
        <v>3782.7063760804167</v>
      </c>
      <c r="D158" s="4">
        <v>0</v>
      </c>
      <c r="E158" s="4">
        <v>0</v>
      </c>
      <c r="F158" s="4">
        <v>0</v>
      </c>
      <c r="G158" s="4">
        <v>7565.4127521608334</v>
      </c>
      <c r="H158" s="4">
        <f t="shared" si="2"/>
        <v>81328.187085728961</v>
      </c>
      <c r="I158" s="9"/>
      <c r="J158" s="7"/>
    </row>
    <row r="159" spans="1:10" x14ac:dyDescent="0.5">
      <c r="A159" s="7" t="s">
        <v>203</v>
      </c>
      <c r="B159" s="4">
        <v>43480.820148030536</v>
      </c>
      <c r="C159" s="4">
        <v>4141.0304902886228</v>
      </c>
      <c r="D159" s="4">
        <v>0</v>
      </c>
      <c r="E159" s="4">
        <v>0</v>
      </c>
      <c r="F159" s="4">
        <v>0</v>
      </c>
      <c r="G159" s="4">
        <v>2070.5152451443114</v>
      </c>
      <c r="H159" s="4">
        <f t="shared" si="2"/>
        <v>49692.36588346347</v>
      </c>
      <c r="I159" s="9"/>
      <c r="J159" s="7"/>
    </row>
    <row r="160" spans="1:10" x14ac:dyDescent="0.5">
      <c r="A160" s="7" t="s">
        <v>204</v>
      </c>
      <c r="B160" s="4">
        <v>188611.10236622588</v>
      </c>
      <c r="C160" s="4">
        <v>31996.526294270458</v>
      </c>
      <c r="D160" s="4">
        <v>0</v>
      </c>
      <c r="E160" s="4">
        <v>0</v>
      </c>
      <c r="F160" s="4">
        <v>0</v>
      </c>
      <c r="G160" s="4">
        <v>43784.720192159577</v>
      </c>
      <c r="H160" s="4">
        <f t="shared" si="2"/>
        <v>264392.34885265591</v>
      </c>
      <c r="I160" s="9"/>
      <c r="J160" s="7"/>
    </row>
    <row r="161" spans="1:10" x14ac:dyDescent="0.5">
      <c r="A161" s="7" t="s">
        <v>205</v>
      </c>
      <c r="B161" s="4">
        <v>280334.8271231706</v>
      </c>
      <c r="C161" s="4">
        <v>36967.22995030821</v>
      </c>
      <c r="D161" s="4">
        <v>0</v>
      </c>
      <c r="E161" s="4">
        <v>0</v>
      </c>
      <c r="F161" s="4">
        <v>0</v>
      </c>
      <c r="G161" s="4">
        <v>44668.736189955751</v>
      </c>
      <c r="H161" s="4">
        <f t="shared" si="2"/>
        <v>361970.79326343455</v>
      </c>
      <c r="I161" s="9"/>
      <c r="J161" s="7"/>
    </row>
    <row r="162" spans="1:10" x14ac:dyDescent="0.5">
      <c r="A162" s="7" t="s">
        <v>206</v>
      </c>
      <c r="B162" s="4">
        <v>846775.46871602931</v>
      </c>
      <c r="C162" s="4">
        <v>140660.37686312778</v>
      </c>
      <c r="D162" s="4">
        <v>0</v>
      </c>
      <c r="E162" s="4">
        <v>0</v>
      </c>
      <c r="F162" s="4">
        <v>0</v>
      </c>
      <c r="G162" s="4">
        <v>99868.867572820745</v>
      </c>
      <c r="H162" s="4">
        <f t="shared" si="2"/>
        <v>1087304.7131519779</v>
      </c>
      <c r="I162" s="9"/>
      <c r="J162" s="7"/>
    </row>
    <row r="163" spans="1:10" x14ac:dyDescent="0.5">
      <c r="A163" s="7" t="s">
        <v>207</v>
      </c>
      <c r="B163" s="4">
        <v>553656.78580706345</v>
      </c>
      <c r="C163" s="4">
        <v>89666.780220681248</v>
      </c>
      <c r="D163" s="4">
        <v>0</v>
      </c>
      <c r="E163" s="4">
        <v>17079.386708701186</v>
      </c>
      <c r="F163" s="4">
        <v>0</v>
      </c>
      <c r="G163" s="4">
        <v>78280.522414880455</v>
      </c>
      <c r="H163" s="4">
        <f t="shared" si="2"/>
        <v>738683.47515132627</v>
      </c>
      <c r="I163" s="9"/>
      <c r="J163" s="7"/>
    </row>
    <row r="164" spans="1:10" x14ac:dyDescent="0.5">
      <c r="A164" s="7" t="s">
        <v>208</v>
      </c>
      <c r="B164" s="4">
        <v>98853.166807512564</v>
      </c>
      <c r="C164" s="4">
        <v>9104.8969427972097</v>
      </c>
      <c r="D164" s="4">
        <v>0</v>
      </c>
      <c r="E164" s="4">
        <v>0</v>
      </c>
      <c r="F164" s="4">
        <v>0</v>
      </c>
      <c r="G164" s="4">
        <v>5202.7982530269774</v>
      </c>
      <c r="H164" s="4">
        <f t="shared" si="2"/>
        <v>113160.86200333675</v>
      </c>
      <c r="I164" s="9"/>
      <c r="J164" s="7"/>
    </row>
    <row r="165" spans="1:10" x14ac:dyDescent="0.5">
      <c r="A165" s="7" t="s">
        <v>209</v>
      </c>
      <c r="B165" s="4">
        <v>81323.592066209967</v>
      </c>
      <c r="C165" s="4">
        <v>13011.774730593595</v>
      </c>
      <c r="D165" s="4">
        <v>0</v>
      </c>
      <c r="E165" s="4">
        <v>0</v>
      </c>
      <c r="F165" s="4">
        <v>0</v>
      </c>
      <c r="G165" s="4">
        <v>8132.3592066209976</v>
      </c>
      <c r="H165" s="4">
        <f t="shared" si="2"/>
        <v>102467.72600342456</v>
      </c>
      <c r="I165" s="9"/>
      <c r="J165" s="7"/>
    </row>
    <row r="166" spans="1:10" x14ac:dyDescent="0.5">
      <c r="A166" s="7" t="s">
        <v>210</v>
      </c>
      <c r="B166" s="4">
        <v>7493.6666120312329</v>
      </c>
      <c r="C166" s="4">
        <v>0</v>
      </c>
      <c r="D166" s="4">
        <v>0</v>
      </c>
      <c r="E166" s="4">
        <v>0</v>
      </c>
      <c r="F166" s="4">
        <v>0</v>
      </c>
      <c r="G166" s="4">
        <v>0</v>
      </c>
      <c r="H166" s="4">
        <f t="shared" si="2"/>
        <v>7493.6666120312329</v>
      </c>
      <c r="I166" s="9"/>
      <c r="J166" s="7"/>
    </row>
    <row r="167" spans="1:10" x14ac:dyDescent="0.5">
      <c r="A167" s="7" t="s">
        <v>211</v>
      </c>
      <c r="B167" s="4">
        <v>448025.0609349233</v>
      </c>
      <c r="C167" s="4">
        <v>53928.942519944467</v>
      </c>
      <c r="D167" s="4">
        <v>0</v>
      </c>
      <c r="E167" s="4">
        <v>31804.248152787764</v>
      </c>
      <c r="F167" s="4">
        <v>0</v>
      </c>
      <c r="G167" s="4">
        <v>45632.182132260699</v>
      </c>
      <c r="H167" s="4">
        <f t="shared" si="2"/>
        <v>579390.43373991619</v>
      </c>
      <c r="I167" s="9"/>
      <c r="J167" s="7"/>
    </row>
    <row r="168" spans="1:10" x14ac:dyDescent="0.5">
      <c r="A168" s="7" t="s">
        <v>212</v>
      </c>
      <c r="B168" s="4">
        <v>64794.911316741054</v>
      </c>
      <c r="C168" s="4">
        <v>7405.1327219132627</v>
      </c>
      <c r="D168" s="4">
        <v>0</v>
      </c>
      <c r="E168" s="4">
        <v>0</v>
      </c>
      <c r="F168" s="4">
        <v>0</v>
      </c>
      <c r="G168" s="4">
        <v>3702.5663609566313</v>
      </c>
      <c r="H168" s="4">
        <f t="shared" si="2"/>
        <v>75902.610399610945</v>
      </c>
      <c r="I168" s="9"/>
      <c r="J168" s="7"/>
    </row>
    <row r="169" spans="1:10" x14ac:dyDescent="0.5">
      <c r="A169" s="7" t="s">
        <v>213</v>
      </c>
      <c r="B169" s="4">
        <v>51026.437783689951</v>
      </c>
      <c r="C169" s="4">
        <v>7289.4911119557064</v>
      </c>
      <c r="D169" s="4">
        <v>0</v>
      </c>
      <c r="E169" s="4">
        <v>0</v>
      </c>
      <c r="F169" s="4">
        <v>0</v>
      </c>
      <c r="G169" s="4">
        <v>1457.8982223911414</v>
      </c>
      <c r="H169" s="4">
        <f t="shared" si="2"/>
        <v>59773.827118036803</v>
      </c>
      <c r="I169" s="9"/>
      <c r="J169" s="7"/>
    </row>
    <row r="170" spans="1:10" x14ac:dyDescent="0.5">
      <c r="A170" s="7" t="s">
        <v>214</v>
      </c>
      <c r="B170" s="4">
        <v>66490.057087479479</v>
      </c>
      <c r="C170" s="4">
        <v>9498.5795839256389</v>
      </c>
      <c r="D170" s="4">
        <v>0</v>
      </c>
      <c r="E170" s="4">
        <v>0</v>
      </c>
      <c r="F170" s="4">
        <v>0</v>
      </c>
      <c r="G170" s="4">
        <v>1899.715916785128</v>
      </c>
      <c r="H170" s="4">
        <f t="shared" si="2"/>
        <v>77888.352588190246</v>
      </c>
      <c r="I170" s="9"/>
      <c r="J170" s="7"/>
    </row>
    <row r="171" spans="1:10" x14ac:dyDescent="0.5">
      <c r="A171" s="7" t="s">
        <v>215</v>
      </c>
      <c r="B171" s="4">
        <v>50738.312565381559</v>
      </c>
      <c r="C171" s="4">
        <v>5073.8312565381566</v>
      </c>
      <c r="D171" s="4">
        <v>0</v>
      </c>
      <c r="E171" s="4">
        <v>0</v>
      </c>
      <c r="F171" s="4">
        <v>0</v>
      </c>
      <c r="G171" s="4">
        <v>2536.9156282690783</v>
      </c>
      <c r="H171" s="4">
        <f t="shared" si="2"/>
        <v>58349.059450188797</v>
      </c>
      <c r="I171" s="9"/>
      <c r="J171" s="7"/>
    </row>
    <row r="172" spans="1:10" x14ac:dyDescent="0.5">
      <c r="A172" s="7" t="s">
        <v>216</v>
      </c>
      <c r="B172" s="4">
        <v>67489.367117566158</v>
      </c>
      <c r="C172" s="4">
        <v>9641.3381596523086</v>
      </c>
      <c r="D172" s="4">
        <v>0</v>
      </c>
      <c r="E172" s="4">
        <v>0</v>
      </c>
      <c r="F172" s="4">
        <v>0</v>
      </c>
      <c r="G172" s="4">
        <v>8034.4484663769244</v>
      </c>
      <c r="H172" s="4">
        <f t="shared" si="2"/>
        <v>85165.153743595394</v>
      </c>
      <c r="I172" s="9"/>
      <c r="J172" s="7"/>
    </row>
    <row r="173" spans="1:10" x14ac:dyDescent="0.5">
      <c r="A173" s="7" t="s">
        <v>217</v>
      </c>
      <c r="B173" s="4">
        <v>64275.31472025549</v>
      </c>
      <c r="C173" s="4">
        <v>2794.5789008806732</v>
      </c>
      <c r="D173" s="4">
        <v>0</v>
      </c>
      <c r="E173" s="4">
        <v>0</v>
      </c>
      <c r="F173" s="4">
        <v>0</v>
      </c>
      <c r="G173" s="4">
        <v>2794.5789008806732</v>
      </c>
      <c r="H173" s="4">
        <f t="shared" si="2"/>
        <v>69864.472522016833</v>
      </c>
      <c r="I173" s="9"/>
      <c r="J173" s="7"/>
    </row>
    <row r="174" spans="1:10" x14ac:dyDescent="0.5">
      <c r="A174" s="7" t="s">
        <v>218</v>
      </c>
      <c r="B174" s="4">
        <v>56011.735077204685</v>
      </c>
      <c r="C174" s="4">
        <v>2000.4191099001675</v>
      </c>
      <c r="D174" s="4">
        <v>0</v>
      </c>
      <c r="E174" s="4">
        <v>0</v>
      </c>
      <c r="F174" s="4">
        <v>0</v>
      </c>
      <c r="G174" s="4">
        <v>2000.4191099001675</v>
      </c>
      <c r="H174" s="4">
        <f t="shared" si="2"/>
        <v>60012.573297005023</v>
      </c>
      <c r="I174" s="9"/>
      <c r="J174" s="7"/>
    </row>
    <row r="175" spans="1:10" x14ac:dyDescent="0.5">
      <c r="A175" s="7" t="s">
        <v>219</v>
      </c>
      <c r="B175" s="4">
        <v>93743.254356752252</v>
      </c>
      <c r="C175" s="4">
        <v>6147.0986463444106</v>
      </c>
      <c r="D175" s="4">
        <v>0</v>
      </c>
      <c r="E175" s="4">
        <v>0</v>
      </c>
      <c r="F175" s="4">
        <v>0</v>
      </c>
      <c r="G175" s="4">
        <v>6147.0986463444106</v>
      </c>
      <c r="H175" s="4">
        <f t="shared" si="2"/>
        <v>106037.45164944108</v>
      </c>
      <c r="I175" s="9"/>
      <c r="J175" s="7"/>
    </row>
    <row r="176" spans="1:10" x14ac:dyDescent="0.5">
      <c r="A176" s="7" t="s">
        <v>220</v>
      </c>
      <c r="B176" s="4">
        <v>2299.5977413541555</v>
      </c>
      <c r="C176" s="4">
        <v>0</v>
      </c>
      <c r="D176" s="4">
        <v>0</v>
      </c>
      <c r="E176" s="4">
        <v>0</v>
      </c>
      <c r="F176" s="4">
        <v>0</v>
      </c>
      <c r="G176" s="4">
        <v>0</v>
      </c>
      <c r="H176" s="4">
        <f t="shared" si="2"/>
        <v>2299.5977413541555</v>
      </c>
      <c r="I176" s="9"/>
      <c r="J176" s="7"/>
    </row>
    <row r="177" spans="1:10" x14ac:dyDescent="0.5">
      <c r="A177" s="7" t="s">
        <v>221</v>
      </c>
      <c r="B177" s="4">
        <v>51036.385890504673</v>
      </c>
      <c r="C177" s="4">
        <v>6585.3401149038291</v>
      </c>
      <c r="D177" s="4">
        <v>0</v>
      </c>
      <c r="E177" s="4">
        <v>0</v>
      </c>
      <c r="F177" s="4">
        <v>0</v>
      </c>
      <c r="G177" s="4">
        <v>6585.3401149038291</v>
      </c>
      <c r="H177" s="4">
        <f t="shared" si="2"/>
        <v>64207.066120312331</v>
      </c>
      <c r="I177" s="9"/>
      <c r="J177" s="7"/>
    </row>
    <row r="178" spans="1:10" x14ac:dyDescent="0.5">
      <c r="A178" s="7" t="s">
        <v>222</v>
      </c>
      <c r="B178" s="4">
        <v>49117.167222861055</v>
      </c>
      <c r="C178" s="4">
        <v>1292.557032180554</v>
      </c>
      <c r="D178" s="4">
        <v>0</v>
      </c>
      <c r="E178" s="4">
        <v>0</v>
      </c>
      <c r="F178" s="4">
        <v>0</v>
      </c>
      <c r="G178" s="4">
        <v>7755.3421930833238</v>
      </c>
      <c r="H178" s="4">
        <f t="shared" si="2"/>
        <v>58165.066448124933</v>
      </c>
      <c r="I178" s="9"/>
      <c r="J178" s="7"/>
    </row>
    <row r="179" spans="1:10" x14ac:dyDescent="0.5">
      <c r="A179" s="7" t="s">
        <v>223</v>
      </c>
      <c r="B179" s="4">
        <v>2833413.468220077</v>
      </c>
      <c r="C179" s="4">
        <v>569356.77635094733</v>
      </c>
      <c r="D179" s="4">
        <v>1114.201127888351</v>
      </c>
      <c r="E179" s="4">
        <v>0</v>
      </c>
      <c r="F179" s="4">
        <v>0</v>
      </c>
      <c r="G179" s="4">
        <v>483563.28950354439</v>
      </c>
      <c r="H179" s="4">
        <f t="shared" si="2"/>
        <v>3887447.7352024573</v>
      </c>
      <c r="I179" s="9"/>
      <c r="J179" s="7"/>
    </row>
    <row r="180" spans="1:10" x14ac:dyDescent="0.5">
      <c r="A180" s="7" t="s">
        <v>224</v>
      </c>
      <c r="B180" s="4">
        <v>166545.06601061113</v>
      </c>
      <c r="C180" s="4">
        <v>30985.128560113699</v>
      </c>
      <c r="D180" s="4">
        <v>0</v>
      </c>
      <c r="E180" s="4">
        <v>0</v>
      </c>
      <c r="F180" s="4">
        <v>0</v>
      </c>
      <c r="G180" s="4">
        <v>16783.611303394919</v>
      </c>
      <c r="H180" s="4">
        <f t="shared" si="2"/>
        <v>214313.80587411975</v>
      </c>
      <c r="I180" s="9"/>
      <c r="J180" s="7"/>
    </row>
    <row r="181" spans="1:10" x14ac:dyDescent="0.5">
      <c r="A181" s="7" t="s">
        <v>225</v>
      </c>
      <c r="B181" s="4">
        <v>902035.54200548586</v>
      </c>
      <c r="C181" s="4">
        <v>198094.07981296943</v>
      </c>
      <c r="D181" s="4">
        <v>0</v>
      </c>
      <c r="E181" s="4">
        <v>28299.154258995633</v>
      </c>
      <c r="F181" s="4">
        <v>0</v>
      </c>
      <c r="G181" s="4">
        <v>114375.74846344069</v>
      </c>
      <c r="H181" s="4">
        <f t="shared" si="2"/>
        <v>1242804.5245408916</v>
      </c>
      <c r="I181" s="9"/>
      <c r="J181" s="7"/>
    </row>
    <row r="182" spans="1:10" x14ac:dyDescent="0.5">
      <c r="A182" s="7" t="s">
        <v>226</v>
      </c>
      <c r="B182" s="4">
        <v>1907638.1995696423</v>
      </c>
      <c r="C182" s="4">
        <v>194429.29018170122</v>
      </c>
      <c r="D182" s="4">
        <v>9562.0962384443228</v>
      </c>
      <c r="E182" s="4">
        <v>19124.192476888646</v>
      </c>
      <c r="F182" s="4">
        <v>0</v>
      </c>
      <c r="G182" s="4">
        <v>299612.34880458872</v>
      </c>
      <c r="H182" s="4">
        <f t="shared" si="2"/>
        <v>2430366.1272712653</v>
      </c>
      <c r="I182" s="9"/>
      <c r="J182" s="7"/>
    </row>
    <row r="183" spans="1:10" x14ac:dyDescent="0.5">
      <c r="A183" s="7" t="s">
        <v>227</v>
      </c>
      <c r="B183" s="4">
        <v>7010023.0282351244</v>
      </c>
      <c r="C183" s="4">
        <v>126064.2654097648</v>
      </c>
      <c r="D183" s="4">
        <v>9915.1669423410531</v>
      </c>
      <c r="E183" s="4">
        <v>53825.19197270857</v>
      </c>
      <c r="F183" s="4">
        <v>0</v>
      </c>
      <c r="G183" s="4">
        <v>814460.14169230079</v>
      </c>
      <c r="H183" s="4">
        <f t="shared" si="2"/>
        <v>8014287.7942522392</v>
      </c>
      <c r="I183" s="9"/>
      <c r="J183" s="7"/>
    </row>
    <row r="184" spans="1:10" x14ac:dyDescent="0.5">
      <c r="A184" s="7" t="s">
        <v>228</v>
      </c>
      <c r="B184" s="4">
        <v>629181.99720591807</v>
      </c>
      <c r="C184" s="4">
        <v>120151.79823439503</v>
      </c>
      <c r="D184" s="4">
        <v>1291.9548197246777</v>
      </c>
      <c r="E184" s="4">
        <v>0</v>
      </c>
      <c r="F184" s="4">
        <v>0</v>
      </c>
      <c r="G184" s="4">
        <v>81393.153642654695</v>
      </c>
      <c r="H184" s="4">
        <f t="shared" si="2"/>
        <v>832018.90390269237</v>
      </c>
      <c r="I184" s="9"/>
      <c r="J184" s="7"/>
    </row>
    <row r="185" spans="1:10" x14ac:dyDescent="0.5">
      <c r="A185" s="7" t="s">
        <v>229</v>
      </c>
      <c r="B185" s="4">
        <v>96755.401640396551</v>
      </c>
      <c r="C185" s="4">
        <v>7442.7232031074273</v>
      </c>
      <c r="D185" s="4">
        <v>0</v>
      </c>
      <c r="E185" s="4">
        <v>0</v>
      </c>
      <c r="F185" s="4">
        <v>0</v>
      </c>
      <c r="G185" s="4">
        <v>9569.215546852407</v>
      </c>
      <c r="H185" s="4">
        <f t="shared" si="2"/>
        <v>113767.34039035637</v>
      </c>
      <c r="I185" s="9"/>
      <c r="J185" s="7"/>
    </row>
    <row r="186" spans="1:10" x14ac:dyDescent="0.5">
      <c r="A186" s="7" t="s">
        <v>230</v>
      </c>
      <c r="B186" s="4">
        <v>5567.4938706770781</v>
      </c>
      <c r="C186" s="4">
        <v>2783.7469353385391</v>
      </c>
      <c r="D186" s="4">
        <v>0</v>
      </c>
      <c r="E186" s="4">
        <v>0</v>
      </c>
      <c r="F186" s="4">
        <v>0</v>
      </c>
      <c r="G186" s="4">
        <v>2783.7469353385391</v>
      </c>
      <c r="H186" s="4">
        <f t="shared" si="2"/>
        <v>11134.987741354156</v>
      </c>
      <c r="I186" s="9"/>
      <c r="J186" s="7"/>
    </row>
    <row r="187" spans="1:10" x14ac:dyDescent="0.5">
      <c r="A187" s="7" t="s">
        <v>231</v>
      </c>
      <c r="B187" s="4">
        <v>89962.990360053009</v>
      </c>
      <c r="C187" s="4">
        <v>0</v>
      </c>
      <c r="D187" s="4">
        <v>0</v>
      </c>
      <c r="E187" s="4">
        <v>0</v>
      </c>
      <c r="F187" s="4">
        <v>0</v>
      </c>
      <c r="G187" s="4">
        <v>5867.1515452208478</v>
      </c>
      <c r="H187" s="4">
        <f t="shared" si="2"/>
        <v>95830.141905273864</v>
      </c>
      <c r="I187" s="9"/>
      <c r="J187" s="7"/>
    </row>
    <row r="188" spans="1:10" x14ac:dyDescent="0.5">
      <c r="A188" s="7" t="s">
        <v>232</v>
      </c>
      <c r="B188" s="4">
        <v>64171.337624308377</v>
      </c>
      <c r="C188" s="4">
        <v>8318.5067290770112</v>
      </c>
      <c r="D188" s="4">
        <v>0</v>
      </c>
      <c r="E188" s="4">
        <v>0</v>
      </c>
      <c r="F188" s="4">
        <v>0</v>
      </c>
      <c r="G188" s="4">
        <v>0</v>
      </c>
      <c r="H188" s="4">
        <f t="shared" si="2"/>
        <v>72489.844353385386</v>
      </c>
      <c r="I188" s="9"/>
      <c r="J188" s="7"/>
    </row>
    <row r="189" spans="1:10" x14ac:dyDescent="0.5">
      <c r="A189" s="7" t="s">
        <v>233</v>
      </c>
      <c r="B189" s="4">
        <v>178267.55525983113</v>
      </c>
      <c r="C189" s="4">
        <v>33206.701469968546</v>
      </c>
      <c r="D189" s="4">
        <v>0</v>
      </c>
      <c r="E189" s="4">
        <v>0</v>
      </c>
      <c r="F189" s="4">
        <v>0</v>
      </c>
      <c r="G189" s="4">
        <v>19224.932429981789</v>
      </c>
      <c r="H189" s="4">
        <f t="shared" si="2"/>
        <v>230699.18915978147</v>
      </c>
      <c r="I189" s="9"/>
      <c r="J189" s="7"/>
    </row>
    <row r="190" spans="1:10" x14ac:dyDescent="0.5">
      <c r="A190" s="7" t="s">
        <v>234</v>
      </c>
      <c r="B190" s="4">
        <v>150987.08133443262</v>
      </c>
      <c r="C190" s="4">
        <v>26079.586775947453</v>
      </c>
      <c r="D190" s="4">
        <v>0</v>
      </c>
      <c r="E190" s="4">
        <v>0</v>
      </c>
      <c r="F190" s="4">
        <v>0</v>
      </c>
      <c r="G190" s="4">
        <v>6863.0491515651183</v>
      </c>
      <c r="H190" s="4">
        <f t="shared" si="2"/>
        <v>183929.71726194519</v>
      </c>
      <c r="I190" s="9"/>
      <c r="J190" s="7"/>
    </row>
    <row r="191" spans="1:10" x14ac:dyDescent="0.5">
      <c r="A191" s="7" t="s">
        <v>235</v>
      </c>
      <c r="B191" s="4">
        <v>146474.06869961187</v>
      </c>
      <c r="C191" s="4">
        <v>37751.048633920582</v>
      </c>
      <c r="D191" s="4">
        <v>0</v>
      </c>
      <c r="E191" s="4">
        <v>0</v>
      </c>
      <c r="F191" s="4">
        <v>0</v>
      </c>
      <c r="G191" s="4">
        <v>18120.503344281882</v>
      </c>
      <c r="H191" s="4">
        <f t="shared" si="2"/>
        <v>202345.62067781435</v>
      </c>
      <c r="I191" s="9"/>
      <c r="J191" s="7"/>
    </row>
    <row r="192" spans="1:10" x14ac:dyDescent="0.5">
      <c r="A192" s="7" t="s">
        <v>236</v>
      </c>
      <c r="B192" s="4">
        <v>751216.23847067053</v>
      </c>
      <c r="C192" s="4">
        <v>187804.05961766763</v>
      </c>
      <c r="D192" s="4">
        <v>1412.06059862908</v>
      </c>
      <c r="E192" s="4">
        <v>0</v>
      </c>
      <c r="F192" s="4">
        <v>0</v>
      </c>
      <c r="G192" s="4">
        <v>77663.33292459941</v>
      </c>
      <c r="H192" s="4">
        <f t="shared" si="2"/>
        <v>1018095.6916115667</v>
      </c>
      <c r="I192" s="9"/>
      <c r="J192" s="7"/>
    </row>
    <row r="193" spans="1:10" x14ac:dyDescent="0.5">
      <c r="A193" s="7" t="s">
        <v>237</v>
      </c>
      <c r="B193" s="4">
        <v>192304.29120360149</v>
      </c>
      <c r="C193" s="4">
        <v>17985.293421919559</v>
      </c>
      <c r="D193" s="4">
        <v>0</v>
      </c>
      <c r="E193" s="4">
        <v>0</v>
      </c>
      <c r="F193" s="4">
        <v>0</v>
      </c>
      <c r="G193" s="4">
        <v>20752.261640676417</v>
      </c>
      <c r="H193" s="4">
        <f t="shared" si="2"/>
        <v>231041.84626619745</v>
      </c>
      <c r="I193" s="9"/>
      <c r="J193" s="7"/>
    </row>
    <row r="194" spans="1:10" x14ac:dyDescent="0.5">
      <c r="A194" s="7" t="s">
        <v>238</v>
      </c>
      <c r="B194" s="4">
        <v>989603.70329129428</v>
      </c>
      <c r="C194" s="4">
        <v>170477.9488863154</v>
      </c>
      <c r="D194" s="4">
        <v>0</v>
      </c>
      <c r="E194" s="4">
        <v>0</v>
      </c>
      <c r="F194" s="4">
        <v>0</v>
      </c>
      <c r="G194" s="4">
        <v>98405.970495352798</v>
      </c>
      <c r="H194" s="4">
        <f t="shared" ref="H194:H202" si="3">SUM(B194:G194)</f>
        <v>1258487.6226729625</v>
      </c>
      <c r="I194" s="9"/>
      <c r="J194" s="7"/>
    </row>
    <row r="195" spans="1:10" x14ac:dyDescent="0.5">
      <c r="A195" s="7" t="s">
        <v>239</v>
      </c>
      <c r="B195" s="4">
        <v>151856.68291879701</v>
      </c>
      <c r="C195" s="4">
        <v>29852.168437028475</v>
      </c>
      <c r="D195" s="4">
        <v>0</v>
      </c>
      <c r="E195" s="4">
        <v>0</v>
      </c>
      <c r="F195" s="4">
        <v>0</v>
      </c>
      <c r="G195" s="4">
        <v>18170.88513558255</v>
      </c>
      <c r="H195" s="4">
        <f t="shared" si="3"/>
        <v>199879.73649140805</v>
      </c>
      <c r="I195" s="9"/>
      <c r="J195" s="7"/>
    </row>
    <row r="196" spans="1:10" x14ac:dyDescent="0.5">
      <c r="A196" s="7" t="s">
        <v>240</v>
      </c>
      <c r="B196" s="4">
        <v>82487.980249744694</v>
      </c>
      <c r="C196" s="4">
        <v>3586.4339239019432</v>
      </c>
      <c r="D196" s="4">
        <v>0</v>
      </c>
      <c r="E196" s="4">
        <v>0</v>
      </c>
      <c r="F196" s="4">
        <v>0</v>
      </c>
      <c r="G196" s="4">
        <v>11655.910252681313</v>
      </c>
      <c r="H196" s="4">
        <f t="shared" si="3"/>
        <v>97730.324426327948</v>
      </c>
      <c r="I196" s="9"/>
      <c r="J196" s="7"/>
    </row>
    <row r="197" spans="1:10" x14ac:dyDescent="0.5">
      <c r="A197" s="7" t="s">
        <v>241</v>
      </c>
      <c r="B197" s="4">
        <v>26275.980382174534</v>
      </c>
      <c r="C197" s="4">
        <v>5255.1960764349069</v>
      </c>
      <c r="D197" s="4">
        <v>0</v>
      </c>
      <c r="E197" s="4">
        <v>0</v>
      </c>
      <c r="F197" s="4">
        <v>0</v>
      </c>
      <c r="G197" s="4">
        <v>0</v>
      </c>
      <c r="H197" s="4">
        <f t="shared" si="3"/>
        <v>31531.17645860944</v>
      </c>
      <c r="I197" s="9"/>
      <c r="J197" s="7"/>
    </row>
    <row r="198" spans="1:10" x14ac:dyDescent="0.5">
      <c r="A198" s="7" t="s">
        <v>242</v>
      </c>
      <c r="B198" s="4">
        <v>512763.65181392268</v>
      </c>
      <c r="C198" s="4">
        <v>78787.362117504497</v>
      </c>
      <c r="D198" s="4">
        <v>0</v>
      </c>
      <c r="E198" s="4">
        <v>6457.9805014347949</v>
      </c>
      <c r="F198" s="4">
        <v>0</v>
      </c>
      <c r="G198" s="4">
        <v>109785.66852439151</v>
      </c>
      <c r="H198" s="4">
        <f t="shared" si="3"/>
        <v>707794.6629572534</v>
      </c>
      <c r="I198" s="9"/>
      <c r="J198" s="7"/>
    </row>
    <row r="199" spans="1:10" x14ac:dyDescent="0.5">
      <c r="A199" s="7" t="s">
        <v>243</v>
      </c>
      <c r="B199" s="4">
        <v>47606.192659401</v>
      </c>
      <c r="C199" s="4">
        <v>0</v>
      </c>
      <c r="D199" s="4">
        <v>0</v>
      </c>
      <c r="E199" s="4">
        <v>0</v>
      </c>
      <c r="F199" s="4">
        <v>0</v>
      </c>
      <c r="G199" s="4">
        <v>0</v>
      </c>
      <c r="H199" s="4">
        <f t="shared" si="3"/>
        <v>47606.192659401</v>
      </c>
      <c r="I199" s="9"/>
      <c r="J199" s="7"/>
    </row>
    <row r="200" spans="1:10" x14ac:dyDescent="0.5">
      <c r="A200" s="7" t="s">
        <v>244</v>
      </c>
      <c r="B200" s="4">
        <v>59361.301930833244</v>
      </c>
      <c r="C200" s="4">
        <v>0</v>
      </c>
      <c r="D200" s="4">
        <v>0</v>
      </c>
      <c r="E200" s="4">
        <v>0</v>
      </c>
      <c r="F200" s="4">
        <v>0</v>
      </c>
      <c r="G200" s="4">
        <v>0</v>
      </c>
      <c r="H200" s="4">
        <f t="shared" si="3"/>
        <v>59361.301930833244</v>
      </c>
      <c r="I200" s="9"/>
      <c r="J200" s="7"/>
    </row>
    <row r="201" spans="1:10" x14ac:dyDescent="0.5">
      <c r="A201" s="7" t="s">
        <v>245</v>
      </c>
      <c r="B201" s="4">
        <v>259221.72083841055</v>
      </c>
      <c r="C201" s="4">
        <v>0</v>
      </c>
      <c r="D201" s="4">
        <v>0</v>
      </c>
      <c r="E201" s="4">
        <v>0</v>
      </c>
      <c r="F201" s="4">
        <v>0</v>
      </c>
      <c r="G201" s="4">
        <v>0</v>
      </c>
      <c r="H201" s="4">
        <f t="shared" si="3"/>
        <v>259221.72083841055</v>
      </c>
      <c r="I201" s="9"/>
      <c r="J201" s="7"/>
    </row>
    <row r="202" spans="1:10" x14ac:dyDescent="0.5">
      <c r="A202" s="7" t="s">
        <v>246</v>
      </c>
      <c r="B202" s="4">
        <v>20826.993248718572</v>
      </c>
      <c r="C202" s="4">
        <v>0</v>
      </c>
      <c r="D202" s="4">
        <v>0</v>
      </c>
      <c r="E202" s="4">
        <v>0</v>
      </c>
      <c r="F202" s="4">
        <v>0</v>
      </c>
      <c r="G202" s="4">
        <v>0</v>
      </c>
      <c r="H202" s="4">
        <f t="shared" si="3"/>
        <v>20826.993248718572</v>
      </c>
      <c r="I202" s="9"/>
      <c r="J202" s="7"/>
    </row>
    <row r="203" spans="1:10" s="9" customFormat="1" x14ac:dyDescent="0.5">
      <c r="A203" s="7" t="s">
        <v>247</v>
      </c>
      <c r="B203" s="5">
        <f>SUBTOTAL(109,Sect611[District])</f>
        <v>94691757.512317002</v>
      </c>
      <c r="C203" s="5">
        <f>SUBTOTAL(109,Sect611[Regional])</f>
        <v>13036983.043298479</v>
      </c>
      <c r="D203" s="5">
        <f>SUBTOTAL(109,Sect611[OSD])</f>
        <v>139592.6408313385</v>
      </c>
      <c r="E203" s="5">
        <f>SUBTOTAL(109,Sect611[LTCT])</f>
        <v>475253.25278102851</v>
      </c>
      <c r="F203" s="5">
        <f>SUBTOTAL(109,Sect611[Hospital])</f>
        <v>17472.332641467012</v>
      </c>
      <c r="G203" s="5">
        <f>SUBTOTAL(109,Sect611[ECSE])</f>
        <v>11665572.238130597</v>
      </c>
      <c r="H203" s="5">
        <f>SUBTOTAL(109,Sect611[Gross Total])</f>
        <v>120026631.01999995</v>
      </c>
    </row>
    <row r="204" spans="1:10" hidden="1" x14ac:dyDescent="0.5">
      <c r="A204" s="9"/>
      <c r="B204" s="9"/>
      <c r="C204" s="9"/>
      <c r="D204" s="9"/>
      <c r="E204" s="9"/>
      <c r="F204" s="9"/>
      <c r="G204" s="9"/>
      <c r="H204" s="9"/>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
    </sheetView>
  </sheetViews>
  <sheetFormatPr defaultColWidth="0" defaultRowHeight="12.9" zeroHeight="1" x14ac:dyDescent="0.5"/>
  <cols>
    <col min="1" max="1" width="26.64453125" style="7" customWidth="1"/>
    <col min="2" max="9" width="16.3515625" style="7" customWidth="1"/>
    <col min="10" max="10" width="9.3515625" style="9" customWidth="1"/>
    <col min="11" max="16384" width="7.3515625" style="7" hidden="1"/>
  </cols>
  <sheetData>
    <row r="1" spans="1:10" x14ac:dyDescent="0.5">
      <c r="A1" s="7" t="s">
        <v>38</v>
      </c>
      <c r="B1" s="8" t="s">
        <v>39</v>
      </c>
      <c r="C1" s="8" t="s">
        <v>40</v>
      </c>
      <c r="D1" s="8" t="s">
        <v>41</v>
      </c>
      <c r="E1" s="8" t="s">
        <v>42</v>
      </c>
      <c r="F1" s="8" t="s">
        <v>43</v>
      </c>
      <c r="G1" s="8" t="s">
        <v>44</v>
      </c>
      <c r="H1" s="8" t="s">
        <v>45</v>
      </c>
      <c r="I1" s="9"/>
      <c r="J1" s="7"/>
    </row>
    <row r="2" spans="1:10" x14ac:dyDescent="0.5">
      <c r="A2" s="7" t="s">
        <v>46</v>
      </c>
      <c r="B2" s="4">
        <v>7933.6215652173905</v>
      </c>
      <c r="C2" s="4">
        <v>0</v>
      </c>
      <c r="D2" s="4">
        <v>0</v>
      </c>
      <c r="E2" s="4">
        <v>0</v>
      </c>
      <c r="F2" s="4">
        <v>0</v>
      </c>
      <c r="G2" s="4">
        <v>7272.4864347826087</v>
      </c>
      <c r="H2" s="4">
        <f t="shared" ref="H2:H65" si="0">SUM(B2:G2)</f>
        <v>15206.108</v>
      </c>
      <c r="I2" s="9"/>
      <c r="J2" s="7"/>
    </row>
    <row r="3" spans="1:10" x14ac:dyDescent="0.5">
      <c r="A3" s="7" t="s">
        <v>47</v>
      </c>
      <c r="B3" s="4">
        <v>0</v>
      </c>
      <c r="C3" s="4">
        <v>0</v>
      </c>
      <c r="D3" s="4">
        <v>0</v>
      </c>
      <c r="E3" s="4">
        <v>0</v>
      </c>
      <c r="F3" s="4">
        <v>0</v>
      </c>
      <c r="G3" s="4">
        <v>1002.144</v>
      </c>
      <c r="H3" s="4">
        <f t="shared" si="0"/>
        <v>1002.144</v>
      </c>
      <c r="I3" s="9"/>
      <c r="J3" s="7"/>
    </row>
    <row r="4" spans="1:10" x14ac:dyDescent="0.5">
      <c r="A4" s="7" t="s">
        <v>48</v>
      </c>
      <c r="B4" s="4">
        <v>17.012999999999998</v>
      </c>
      <c r="C4" s="4">
        <v>0</v>
      </c>
      <c r="D4" s="4">
        <v>0</v>
      </c>
      <c r="E4" s="4">
        <v>0</v>
      </c>
      <c r="F4" s="4">
        <v>0</v>
      </c>
      <c r="G4" s="4">
        <v>0</v>
      </c>
      <c r="H4" s="4">
        <f t="shared" si="0"/>
        <v>17.012999999999998</v>
      </c>
      <c r="I4" s="9"/>
      <c r="J4" s="7"/>
    </row>
    <row r="5" spans="1:10" x14ac:dyDescent="0.5">
      <c r="A5" s="7" t="s">
        <v>49</v>
      </c>
      <c r="B5" s="4">
        <v>0</v>
      </c>
      <c r="C5" s="4">
        <v>0</v>
      </c>
      <c r="D5" s="4">
        <v>0</v>
      </c>
      <c r="E5" s="4">
        <v>0</v>
      </c>
      <c r="F5" s="4">
        <v>0</v>
      </c>
      <c r="G5" s="4">
        <v>67.796999999999997</v>
      </c>
      <c r="H5" s="4">
        <f t="shared" si="0"/>
        <v>67.796999999999997</v>
      </c>
      <c r="I5" s="9"/>
      <c r="J5" s="7"/>
    </row>
    <row r="6" spans="1:10" x14ac:dyDescent="0.5">
      <c r="A6" s="7" t="s">
        <v>50</v>
      </c>
      <c r="B6" s="4">
        <v>1566.0550000000001</v>
      </c>
      <c r="C6" s="4">
        <v>0</v>
      </c>
      <c r="D6" s="4">
        <v>0</v>
      </c>
      <c r="E6" s="4">
        <v>0</v>
      </c>
      <c r="F6" s="4">
        <v>0</v>
      </c>
      <c r="G6" s="4">
        <v>0</v>
      </c>
      <c r="H6" s="4">
        <f t="shared" si="0"/>
        <v>1566.0550000000001</v>
      </c>
      <c r="I6" s="9"/>
      <c r="J6" s="7"/>
    </row>
    <row r="7" spans="1:10" x14ac:dyDescent="0.5">
      <c r="A7" s="7" t="s">
        <v>51</v>
      </c>
      <c r="B7" s="4">
        <v>0</v>
      </c>
      <c r="C7" s="4">
        <v>0</v>
      </c>
      <c r="D7" s="4">
        <v>0</v>
      </c>
      <c r="E7" s="4">
        <v>0</v>
      </c>
      <c r="F7" s="4">
        <v>0</v>
      </c>
      <c r="G7" s="4">
        <v>1533.5280000000002</v>
      </c>
      <c r="H7" s="4">
        <f t="shared" si="0"/>
        <v>1533.5280000000002</v>
      </c>
      <c r="I7" s="9"/>
      <c r="J7" s="7"/>
    </row>
    <row r="8" spans="1:10" x14ac:dyDescent="0.5">
      <c r="A8" s="7" t="s">
        <v>52</v>
      </c>
      <c r="B8" s="4">
        <v>1453.8822222222223</v>
      </c>
      <c r="C8" s="4">
        <v>1453.8822222222223</v>
      </c>
      <c r="D8" s="4">
        <v>0</v>
      </c>
      <c r="E8" s="4">
        <v>0</v>
      </c>
      <c r="F8" s="4">
        <v>0</v>
      </c>
      <c r="G8" s="4">
        <v>10177.175555555556</v>
      </c>
      <c r="H8" s="4">
        <f t="shared" si="0"/>
        <v>13084.94</v>
      </c>
      <c r="I8" s="9"/>
      <c r="J8" s="7"/>
    </row>
    <row r="9" spans="1:10" x14ac:dyDescent="0.5">
      <c r="A9" s="7" t="s">
        <v>53</v>
      </c>
      <c r="B9" s="4">
        <v>5330.8865581395357</v>
      </c>
      <c r="C9" s="4">
        <v>3109.6838255813955</v>
      </c>
      <c r="D9" s="4">
        <v>0</v>
      </c>
      <c r="E9" s="4">
        <v>0</v>
      </c>
      <c r="F9" s="4">
        <v>0</v>
      </c>
      <c r="G9" s="4">
        <v>29764.116616279076</v>
      </c>
      <c r="H9" s="4">
        <f t="shared" si="0"/>
        <v>38204.687000000005</v>
      </c>
      <c r="I9" s="9"/>
      <c r="J9" s="7"/>
    </row>
    <row r="10" spans="1:10" x14ac:dyDescent="0.5">
      <c r="A10" s="7" t="s">
        <v>54</v>
      </c>
      <c r="B10" s="4">
        <v>6399.5076923076922</v>
      </c>
      <c r="C10" s="4">
        <v>2303.8227692307696</v>
      </c>
      <c r="D10" s="4">
        <v>0</v>
      </c>
      <c r="E10" s="4">
        <v>0</v>
      </c>
      <c r="F10" s="4">
        <v>0</v>
      </c>
      <c r="G10" s="4">
        <v>21246.365538461541</v>
      </c>
      <c r="H10" s="4">
        <f t="shared" si="0"/>
        <v>29949.696000000004</v>
      </c>
      <c r="I10" s="9"/>
      <c r="J10" s="7"/>
    </row>
    <row r="11" spans="1:10" x14ac:dyDescent="0.5">
      <c r="A11" s="7" t="s">
        <v>55</v>
      </c>
      <c r="B11" s="4">
        <v>1889.7332727272728</v>
      </c>
      <c r="C11" s="4">
        <v>944.86663636363642</v>
      </c>
      <c r="D11" s="4">
        <v>0</v>
      </c>
      <c r="E11" s="4">
        <v>0</v>
      </c>
      <c r="F11" s="4">
        <v>0</v>
      </c>
      <c r="G11" s="4">
        <v>14487.955090909092</v>
      </c>
      <c r="H11" s="4">
        <f t="shared" si="0"/>
        <v>17322.555</v>
      </c>
      <c r="I11" s="9"/>
      <c r="J11" s="7"/>
    </row>
    <row r="12" spans="1:10" x14ac:dyDescent="0.5">
      <c r="A12" s="7" t="s">
        <v>56</v>
      </c>
      <c r="B12" s="4">
        <v>16627.929319148934</v>
      </c>
      <c r="C12" s="4">
        <v>1956.226978723404</v>
      </c>
      <c r="D12" s="4">
        <v>0</v>
      </c>
      <c r="E12" s="4">
        <v>0</v>
      </c>
      <c r="F12" s="4">
        <v>0</v>
      </c>
      <c r="G12" s="4">
        <v>50372.844702127652</v>
      </c>
      <c r="H12" s="4">
        <f t="shared" si="0"/>
        <v>68957.000999999989</v>
      </c>
      <c r="I12" s="9"/>
      <c r="J12" s="7"/>
    </row>
    <row r="13" spans="1:10" x14ac:dyDescent="0.5">
      <c r="A13" s="7" t="s">
        <v>57</v>
      </c>
      <c r="B13" s="4">
        <v>2599.4161754385959</v>
      </c>
      <c r="C13" s="4">
        <v>708.93168421052633</v>
      </c>
      <c r="D13" s="4">
        <v>0</v>
      </c>
      <c r="E13" s="4">
        <v>0</v>
      </c>
      <c r="F13" s="4">
        <v>0</v>
      </c>
      <c r="G13" s="4">
        <v>10161.354140350877</v>
      </c>
      <c r="H13" s="4">
        <f t="shared" si="0"/>
        <v>13469.701999999999</v>
      </c>
      <c r="I13" s="9"/>
      <c r="J13" s="7"/>
    </row>
    <row r="14" spans="1:10" x14ac:dyDescent="0.5">
      <c r="A14" s="7" t="s">
        <v>58</v>
      </c>
      <c r="B14" s="4">
        <v>4908.9316391752582</v>
      </c>
      <c r="C14" s="4">
        <v>1636.3105463917525</v>
      </c>
      <c r="D14" s="4">
        <v>0</v>
      </c>
      <c r="E14" s="4">
        <v>0</v>
      </c>
      <c r="F14" s="4">
        <v>0</v>
      </c>
      <c r="G14" s="4">
        <v>16129.346814432991</v>
      </c>
      <c r="H14" s="4">
        <f t="shared" si="0"/>
        <v>22674.589</v>
      </c>
      <c r="I14" s="9"/>
      <c r="J14" s="7"/>
    </row>
    <row r="15" spans="1:10" x14ac:dyDescent="0.5">
      <c r="A15" s="7" t="s">
        <v>59</v>
      </c>
      <c r="B15" s="4">
        <v>1032.531375</v>
      </c>
      <c r="C15" s="4">
        <v>0</v>
      </c>
      <c r="D15" s="4">
        <v>0</v>
      </c>
      <c r="E15" s="4">
        <v>0</v>
      </c>
      <c r="F15" s="4">
        <v>0</v>
      </c>
      <c r="G15" s="4">
        <v>4474.3026250000003</v>
      </c>
      <c r="H15" s="4">
        <f t="shared" si="0"/>
        <v>5506.8340000000007</v>
      </c>
      <c r="I15" s="9"/>
      <c r="J15" s="7"/>
    </row>
    <row r="16" spans="1:10" x14ac:dyDescent="0.5">
      <c r="A16" s="7" t="s">
        <v>60</v>
      </c>
      <c r="B16" s="4">
        <v>6251.6592368421052</v>
      </c>
      <c r="C16" s="4">
        <v>2557.4969605263159</v>
      </c>
      <c r="D16" s="4">
        <v>0</v>
      </c>
      <c r="E16" s="4">
        <v>0</v>
      </c>
      <c r="F16" s="4">
        <v>0</v>
      </c>
      <c r="G16" s="4">
        <v>34384.125802631577</v>
      </c>
      <c r="H16" s="4">
        <f t="shared" si="0"/>
        <v>43193.281999999999</v>
      </c>
      <c r="I16" s="9"/>
      <c r="J16" s="7"/>
    </row>
    <row r="17" spans="1:10" x14ac:dyDescent="0.5">
      <c r="A17" s="7" t="s">
        <v>61</v>
      </c>
      <c r="B17" s="4">
        <v>3598.5166235294118</v>
      </c>
      <c r="C17" s="4">
        <v>1325.7692823529412</v>
      </c>
      <c r="D17" s="4">
        <v>0</v>
      </c>
      <c r="E17" s="4">
        <v>0</v>
      </c>
      <c r="F17" s="4">
        <v>0</v>
      </c>
      <c r="G17" s="4">
        <v>11174.341094117648</v>
      </c>
      <c r="H17" s="4">
        <f t="shared" si="0"/>
        <v>16098.627</v>
      </c>
      <c r="I17" s="9"/>
      <c r="J17" s="7"/>
    </row>
    <row r="18" spans="1:10" x14ac:dyDescent="0.5">
      <c r="A18" s="7" t="s">
        <v>62</v>
      </c>
      <c r="B18" s="4">
        <v>2246.8685869565215</v>
      </c>
      <c r="C18" s="4">
        <v>249.65206521739128</v>
      </c>
      <c r="D18" s="4">
        <v>0</v>
      </c>
      <c r="E18" s="4">
        <v>0</v>
      </c>
      <c r="F18" s="4">
        <v>0</v>
      </c>
      <c r="G18" s="4">
        <v>8987.4743478260862</v>
      </c>
      <c r="H18" s="4">
        <f t="shared" si="0"/>
        <v>11483.994999999999</v>
      </c>
      <c r="I18" s="9"/>
      <c r="J18" s="7"/>
    </row>
    <row r="19" spans="1:10" x14ac:dyDescent="0.5">
      <c r="A19" s="7" t="s">
        <v>63</v>
      </c>
      <c r="B19" s="4">
        <v>1398.1802790697677</v>
      </c>
      <c r="C19" s="4">
        <v>233.03004651162794</v>
      </c>
      <c r="D19" s="4">
        <v>0</v>
      </c>
      <c r="E19" s="4">
        <v>0</v>
      </c>
      <c r="F19" s="4">
        <v>0</v>
      </c>
      <c r="G19" s="4">
        <v>3378.9356744186052</v>
      </c>
      <c r="H19" s="4">
        <f t="shared" si="0"/>
        <v>5010.1460000000006</v>
      </c>
      <c r="I19" s="9"/>
      <c r="J19" s="7"/>
    </row>
    <row r="20" spans="1:10" x14ac:dyDescent="0.5">
      <c r="A20" s="7" t="s">
        <v>64</v>
      </c>
      <c r="B20" s="4">
        <v>1666.4962</v>
      </c>
      <c r="C20" s="4">
        <v>185.16624444444443</v>
      </c>
      <c r="D20" s="4">
        <v>0</v>
      </c>
      <c r="E20" s="4">
        <v>0</v>
      </c>
      <c r="F20" s="4">
        <v>0</v>
      </c>
      <c r="G20" s="4">
        <v>6480.8185555555547</v>
      </c>
      <c r="H20" s="4">
        <f t="shared" si="0"/>
        <v>8332.4809999999998</v>
      </c>
      <c r="I20" s="9"/>
      <c r="J20" s="7"/>
    </row>
    <row r="21" spans="1:10" x14ac:dyDescent="0.5">
      <c r="A21" s="7" t="s">
        <v>65</v>
      </c>
      <c r="B21" s="4">
        <v>0</v>
      </c>
      <c r="C21" s="4">
        <v>0</v>
      </c>
      <c r="D21" s="4">
        <v>0</v>
      </c>
      <c r="E21" s="4">
        <v>0</v>
      </c>
      <c r="F21" s="4">
        <v>0</v>
      </c>
      <c r="G21" s="4">
        <v>1019.7720000000002</v>
      </c>
      <c r="H21" s="4">
        <f t="shared" si="0"/>
        <v>1019.7720000000002</v>
      </c>
      <c r="I21" s="9"/>
      <c r="J21" s="7"/>
    </row>
    <row r="22" spans="1:10" x14ac:dyDescent="0.5">
      <c r="A22" s="7" t="s">
        <v>66</v>
      </c>
      <c r="B22" s="4">
        <v>2750.5934615384613</v>
      </c>
      <c r="C22" s="4">
        <v>589.41288461538466</v>
      </c>
      <c r="D22" s="4">
        <v>0</v>
      </c>
      <c r="E22" s="4">
        <v>0</v>
      </c>
      <c r="F22" s="4">
        <v>0</v>
      </c>
      <c r="G22" s="4">
        <v>6876.4836538461532</v>
      </c>
      <c r="H22" s="4">
        <f t="shared" si="0"/>
        <v>10216.489999999998</v>
      </c>
      <c r="I22" s="9"/>
      <c r="J22" s="7"/>
    </row>
    <row r="23" spans="1:10" x14ac:dyDescent="0.5">
      <c r="A23" s="7" t="s">
        <v>67</v>
      </c>
      <c r="B23" s="4">
        <v>839.81643243243241</v>
      </c>
      <c r="C23" s="4">
        <v>419.9082162162162</v>
      </c>
      <c r="D23" s="4">
        <v>0</v>
      </c>
      <c r="E23" s="4">
        <v>0</v>
      </c>
      <c r="F23" s="4">
        <v>0</v>
      </c>
      <c r="G23" s="4">
        <v>3919.1433513513507</v>
      </c>
      <c r="H23" s="4">
        <f t="shared" si="0"/>
        <v>5178.8679999999995</v>
      </c>
      <c r="I23" s="9"/>
      <c r="J23" s="7"/>
    </row>
    <row r="24" spans="1:10" x14ac:dyDescent="0.5">
      <c r="A24" s="7" t="s">
        <v>68</v>
      </c>
      <c r="B24" s="4">
        <v>468.15220000000005</v>
      </c>
      <c r="C24" s="4">
        <v>702.2283000000001</v>
      </c>
      <c r="D24" s="4">
        <v>0</v>
      </c>
      <c r="E24" s="4">
        <v>0</v>
      </c>
      <c r="F24" s="4">
        <v>0</v>
      </c>
      <c r="G24" s="4">
        <v>5851.9025000000001</v>
      </c>
      <c r="H24" s="4">
        <f t="shared" si="0"/>
        <v>7022.2830000000004</v>
      </c>
      <c r="I24" s="9"/>
      <c r="J24" s="7"/>
    </row>
    <row r="25" spans="1:10" x14ac:dyDescent="0.5">
      <c r="A25" s="7" t="s">
        <v>69</v>
      </c>
      <c r="B25" s="4">
        <v>1805.7078064516131</v>
      </c>
      <c r="C25" s="4">
        <v>257.95825806451614</v>
      </c>
      <c r="D25" s="4">
        <v>0</v>
      </c>
      <c r="E25" s="4">
        <v>0</v>
      </c>
      <c r="F25" s="4">
        <v>0</v>
      </c>
      <c r="G25" s="4">
        <v>5933.039935483871</v>
      </c>
      <c r="H25" s="4">
        <f t="shared" si="0"/>
        <v>7996.7060000000001</v>
      </c>
      <c r="I25" s="9"/>
      <c r="J25" s="7"/>
    </row>
    <row r="26" spans="1:10" x14ac:dyDescent="0.5">
      <c r="A26" s="7" t="s">
        <v>70</v>
      </c>
      <c r="B26" s="4">
        <v>699.23577272727266</v>
      </c>
      <c r="C26" s="4">
        <v>233.07859090909088</v>
      </c>
      <c r="D26" s="4">
        <v>0</v>
      </c>
      <c r="E26" s="4">
        <v>0</v>
      </c>
      <c r="F26" s="4">
        <v>0</v>
      </c>
      <c r="G26" s="4">
        <v>4195.4146363636355</v>
      </c>
      <c r="H26" s="4">
        <f t="shared" si="0"/>
        <v>5127.7289999999994</v>
      </c>
      <c r="I26" s="9"/>
      <c r="J26" s="7"/>
    </row>
    <row r="27" spans="1:10" x14ac:dyDescent="0.5">
      <c r="A27" s="7" t="s">
        <v>71</v>
      </c>
      <c r="B27" s="4">
        <v>647.23223529411757</v>
      </c>
      <c r="C27" s="4">
        <v>323.61611764705879</v>
      </c>
      <c r="D27" s="4">
        <v>0</v>
      </c>
      <c r="E27" s="4">
        <v>0</v>
      </c>
      <c r="F27" s="4">
        <v>0</v>
      </c>
      <c r="G27" s="4">
        <v>4530.6256470588223</v>
      </c>
      <c r="H27" s="4">
        <f t="shared" si="0"/>
        <v>5501.4739999999983</v>
      </c>
      <c r="I27" s="9"/>
      <c r="J27" s="7"/>
    </row>
    <row r="28" spans="1:10" x14ac:dyDescent="0.5">
      <c r="A28" s="7" t="s">
        <v>72</v>
      </c>
      <c r="B28" s="4">
        <v>3901.5535522388068</v>
      </c>
      <c r="C28" s="4">
        <v>650.25892537313439</v>
      </c>
      <c r="D28" s="4">
        <v>0</v>
      </c>
      <c r="E28" s="4">
        <v>0</v>
      </c>
      <c r="F28" s="4">
        <v>0</v>
      </c>
      <c r="G28" s="4">
        <v>17231.861522388062</v>
      </c>
      <c r="H28" s="4">
        <f t="shared" si="0"/>
        <v>21783.674000000003</v>
      </c>
      <c r="I28" s="9"/>
      <c r="J28" s="7"/>
    </row>
    <row r="29" spans="1:10" x14ac:dyDescent="0.5">
      <c r="A29" s="7" t="s">
        <v>73</v>
      </c>
      <c r="B29" s="4">
        <v>1980.9676086956524</v>
      </c>
      <c r="C29" s="4">
        <v>0</v>
      </c>
      <c r="D29" s="4">
        <v>0</v>
      </c>
      <c r="E29" s="4">
        <v>0</v>
      </c>
      <c r="F29" s="4">
        <v>0</v>
      </c>
      <c r="G29" s="4">
        <v>7131.4833913043485</v>
      </c>
      <c r="H29" s="4">
        <f t="shared" si="0"/>
        <v>9112.4510000000009</v>
      </c>
      <c r="I29" s="9"/>
      <c r="J29" s="7"/>
    </row>
    <row r="30" spans="1:10" x14ac:dyDescent="0.5">
      <c r="A30" s="7" t="s">
        <v>74</v>
      </c>
      <c r="B30" s="4">
        <v>5389.782666666667</v>
      </c>
      <c r="C30" s="4">
        <v>2021.1685000000002</v>
      </c>
      <c r="D30" s="4">
        <v>0</v>
      </c>
      <c r="E30" s="4">
        <v>0</v>
      </c>
      <c r="F30" s="4">
        <v>0</v>
      </c>
      <c r="G30" s="4">
        <v>20885.407833333331</v>
      </c>
      <c r="H30" s="4">
        <f t="shared" si="0"/>
        <v>28296.358999999997</v>
      </c>
      <c r="I30" s="9"/>
      <c r="J30" s="7"/>
    </row>
    <row r="31" spans="1:10" x14ac:dyDescent="0.5">
      <c r="A31" s="7" t="s">
        <v>75</v>
      </c>
      <c r="B31" s="4">
        <v>6427.139166666665</v>
      </c>
      <c r="C31" s="4">
        <v>0</v>
      </c>
      <c r="D31" s="4">
        <v>0</v>
      </c>
      <c r="E31" s="4">
        <v>0</v>
      </c>
      <c r="F31" s="4">
        <v>0</v>
      </c>
      <c r="G31" s="4">
        <v>10339.310833333331</v>
      </c>
      <c r="H31" s="4">
        <f t="shared" si="0"/>
        <v>16766.449999999997</v>
      </c>
      <c r="I31" s="9"/>
      <c r="J31" s="7"/>
    </row>
    <row r="32" spans="1:10" x14ac:dyDescent="0.5">
      <c r="A32" s="7" t="s">
        <v>76</v>
      </c>
      <c r="B32" s="4">
        <v>34.768999999999998</v>
      </c>
      <c r="C32" s="4">
        <v>0</v>
      </c>
      <c r="D32" s="4">
        <v>0</v>
      </c>
      <c r="E32" s="4">
        <v>0</v>
      </c>
      <c r="F32" s="4">
        <v>0</v>
      </c>
      <c r="G32" s="4">
        <v>0</v>
      </c>
      <c r="H32" s="4">
        <f t="shared" si="0"/>
        <v>34.768999999999998</v>
      </c>
      <c r="I32" s="9"/>
      <c r="J32" s="7"/>
    </row>
    <row r="33" spans="1:10" x14ac:dyDescent="0.5">
      <c r="A33" s="7" t="s">
        <v>77</v>
      </c>
      <c r="B33" s="4">
        <v>1334.1915555555556</v>
      </c>
      <c r="C33" s="4">
        <v>0</v>
      </c>
      <c r="D33" s="4">
        <v>0</v>
      </c>
      <c r="E33" s="4">
        <v>0</v>
      </c>
      <c r="F33" s="4">
        <v>0</v>
      </c>
      <c r="G33" s="4">
        <v>4669.670444444444</v>
      </c>
      <c r="H33" s="4">
        <f t="shared" si="0"/>
        <v>6003.8619999999992</v>
      </c>
      <c r="I33" s="9"/>
      <c r="J33" s="7"/>
    </row>
    <row r="34" spans="1:10" x14ac:dyDescent="0.5">
      <c r="A34" s="7" t="s">
        <v>78</v>
      </c>
      <c r="B34" s="4">
        <v>0</v>
      </c>
      <c r="C34" s="4">
        <v>695.88787500000001</v>
      </c>
      <c r="D34" s="4">
        <v>0</v>
      </c>
      <c r="E34" s="4">
        <v>0</v>
      </c>
      <c r="F34" s="4">
        <v>0</v>
      </c>
      <c r="G34" s="4">
        <v>4871.2151249999997</v>
      </c>
      <c r="H34" s="4">
        <f t="shared" si="0"/>
        <v>5567.1030000000001</v>
      </c>
      <c r="I34" s="9"/>
      <c r="J34" s="7"/>
    </row>
    <row r="35" spans="1:10" x14ac:dyDescent="0.5">
      <c r="A35" s="7" t="s">
        <v>79</v>
      </c>
      <c r="B35" s="4">
        <v>5031.7659661016942</v>
      </c>
      <c r="C35" s="4">
        <v>1257.9414915254235</v>
      </c>
      <c r="D35" s="4">
        <v>0</v>
      </c>
      <c r="E35" s="4">
        <v>0</v>
      </c>
      <c r="F35" s="4">
        <v>0</v>
      </c>
      <c r="G35" s="4">
        <v>18449.808542372881</v>
      </c>
      <c r="H35" s="4">
        <f t="shared" si="0"/>
        <v>24739.516</v>
      </c>
      <c r="I35" s="9"/>
      <c r="J35" s="7"/>
    </row>
    <row r="36" spans="1:10" x14ac:dyDescent="0.5">
      <c r="A36" s="7" t="s">
        <v>80</v>
      </c>
      <c r="B36" s="4">
        <v>670.48783333333336</v>
      </c>
      <c r="C36" s="4">
        <v>670.48783333333336</v>
      </c>
      <c r="D36" s="4">
        <v>0</v>
      </c>
      <c r="E36" s="4">
        <v>0</v>
      </c>
      <c r="F36" s="4">
        <v>0</v>
      </c>
      <c r="G36" s="4">
        <v>2681.9513333333334</v>
      </c>
      <c r="H36" s="4">
        <f t="shared" si="0"/>
        <v>4022.9270000000001</v>
      </c>
      <c r="I36" s="9"/>
      <c r="J36" s="7"/>
    </row>
    <row r="37" spans="1:10" x14ac:dyDescent="0.5">
      <c r="A37" s="7" t="s">
        <v>81</v>
      </c>
      <c r="B37" s="4">
        <v>502.60279999999995</v>
      </c>
      <c r="C37" s="4">
        <v>0</v>
      </c>
      <c r="D37" s="4">
        <v>0</v>
      </c>
      <c r="E37" s="4">
        <v>0</v>
      </c>
      <c r="F37" s="4">
        <v>0</v>
      </c>
      <c r="G37" s="4">
        <v>2010.4111999999998</v>
      </c>
      <c r="H37" s="4">
        <f t="shared" si="0"/>
        <v>2513.0139999999997</v>
      </c>
      <c r="I37" s="9"/>
      <c r="J37" s="7"/>
    </row>
    <row r="38" spans="1:10" x14ac:dyDescent="0.5">
      <c r="A38" s="7" t="s">
        <v>82</v>
      </c>
      <c r="B38" s="4">
        <v>4453.3272608695652</v>
      </c>
      <c r="C38" s="4">
        <v>0</v>
      </c>
      <c r="D38" s="4">
        <v>0</v>
      </c>
      <c r="E38" s="4">
        <v>0</v>
      </c>
      <c r="F38" s="4">
        <v>0</v>
      </c>
      <c r="G38" s="4">
        <v>10179.033739130435</v>
      </c>
      <c r="H38" s="4">
        <f t="shared" si="0"/>
        <v>14632.361000000001</v>
      </c>
      <c r="I38" s="9"/>
      <c r="J38" s="7"/>
    </row>
    <row r="39" spans="1:10" x14ac:dyDescent="0.5">
      <c r="A39" s="7" t="s">
        <v>83</v>
      </c>
      <c r="B39" s="4">
        <v>11382.954782608696</v>
      </c>
      <c r="C39" s="4">
        <v>2529.5455072463769</v>
      </c>
      <c r="D39" s="4">
        <v>0</v>
      </c>
      <c r="E39" s="4">
        <v>0</v>
      </c>
      <c r="F39" s="4">
        <v>0</v>
      </c>
      <c r="G39" s="4">
        <v>51539.489710144924</v>
      </c>
      <c r="H39" s="4">
        <f t="shared" si="0"/>
        <v>65451.99</v>
      </c>
      <c r="I39" s="9"/>
      <c r="J39" s="7"/>
    </row>
    <row r="40" spans="1:10" x14ac:dyDescent="0.5">
      <c r="A40" s="7" t="s">
        <v>84</v>
      </c>
      <c r="B40" s="4">
        <v>4483.0325984251967</v>
      </c>
      <c r="C40" s="4">
        <v>1206.9703149606298</v>
      </c>
      <c r="D40" s="4">
        <v>0</v>
      </c>
      <c r="E40" s="4">
        <v>0</v>
      </c>
      <c r="F40" s="4">
        <v>0</v>
      </c>
      <c r="G40" s="4">
        <v>16207.887086614173</v>
      </c>
      <c r="H40" s="4">
        <f t="shared" si="0"/>
        <v>21897.89</v>
      </c>
      <c r="I40" s="9"/>
      <c r="J40" s="7"/>
    </row>
    <row r="41" spans="1:10" x14ac:dyDescent="0.5">
      <c r="A41" s="7" t="s">
        <v>85</v>
      </c>
      <c r="B41" s="4">
        <v>0</v>
      </c>
      <c r="C41" s="4">
        <v>0</v>
      </c>
      <c r="D41" s="4">
        <v>0</v>
      </c>
      <c r="E41" s="4">
        <v>0</v>
      </c>
      <c r="F41" s="4">
        <v>0</v>
      </c>
      <c r="G41" s="4">
        <v>2730.4069999999997</v>
      </c>
      <c r="H41" s="4">
        <f t="shared" si="0"/>
        <v>2730.4069999999997</v>
      </c>
      <c r="I41" s="9"/>
      <c r="J41" s="7"/>
    </row>
    <row r="42" spans="1:10" x14ac:dyDescent="0.5">
      <c r="A42" s="7" t="s">
        <v>86</v>
      </c>
      <c r="B42" s="4">
        <v>702.31507692307707</v>
      </c>
      <c r="C42" s="4">
        <v>0</v>
      </c>
      <c r="D42" s="4">
        <v>0</v>
      </c>
      <c r="E42" s="4">
        <v>0</v>
      </c>
      <c r="F42" s="4">
        <v>0</v>
      </c>
      <c r="G42" s="4">
        <v>3862.7329230769237</v>
      </c>
      <c r="H42" s="4">
        <f t="shared" si="0"/>
        <v>4565.0480000000007</v>
      </c>
      <c r="I42" s="9"/>
      <c r="J42" s="7"/>
    </row>
    <row r="43" spans="1:10" x14ac:dyDescent="0.5">
      <c r="A43" s="7" t="s">
        <v>87</v>
      </c>
      <c r="B43" s="4">
        <v>11752.945926966293</v>
      </c>
      <c r="C43" s="4">
        <v>1199.2801966292134</v>
      </c>
      <c r="D43" s="4">
        <v>0</v>
      </c>
      <c r="E43" s="4">
        <v>0</v>
      </c>
      <c r="F43" s="4">
        <v>0</v>
      </c>
      <c r="G43" s="4">
        <v>29742.148876404495</v>
      </c>
      <c r="H43" s="4">
        <f t="shared" si="0"/>
        <v>42694.375</v>
      </c>
      <c r="I43" s="9"/>
      <c r="J43" s="7"/>
    </row>
    <row r="44" spans="1:10" x14ac:dyDescent="0.5">
      <c r="A44" s="7" t="s">
        <v>88</v>
      </c>
      <c r="B44" s="4">
        <v>781.62412499999982</v>
      </c>
      <c r="C44" s="4">
        <v>0</v>
      </c>
      <c r="D44" s="4">
        <v>0</v>
      </c>
      <c r="E44" s="4">
        <v>0</v>
      </c>
      <c r="F44" s="4">
        <v>0</v>
      </c>
      <c r="G44" s="4">
        <v>3387.0378749999995</v>
      </c>
      <c r="H44" s="4">
        <f t="shared" si="0"/>
        <v>4168.6619999999994</v>
      </c>
      <c r="I44" s="9"/>
      <c r="J44" s="7"/>
    </row>
    <row r="45" spans="1:10" x14ac:dyDescent="0.5">
      <c r="A45" s="7" t="s">
        <v>89</v>
      </c>
      <c r="B45" s="4">
        <v>514.06799999999998</v>
      </c>
      <c r="C45" s="4">
        <v>0</v>
      </c>
      <c r="D45" s="4">
        <v>0</v>
      </c>
      <c r="E45" s="4">
        <v>0</v>
      </c>
      <c r="F45" s="4">
        <v>0</v>
      </c>
      <c r="G45" s="4">
        <v>1028.136</v>
      </c>
      <c r="H45" s="4">
        <f t="shared" si="0"/>
        <v>1542.204</v>
      </c>
      <c r="I45" s="9"/>
      <c r="J45" s="7"/>
    </row>
    <row r="46" spans="1:10" x14ac:dyDescent="0.5">
      <c r="A46" s="7" t="s">
        <v>90</v>
      </c>
      <c r="B46" s="4">
        <v>2318.4270270270272</v>
      </c>
      <c r="C46" s="4">
        <v>289.8033783783784</v>
      </c>
      <c r="D46" s="4">
        <v>0</v>
      </c>
      <c r="E46" s="4">
        <v>0</v>
      </c>
      <c r="F46" s="4">
        <v>0</v>
      </c>
      <c r="G46" s="4">
        <v>8114.4945945945947</v>
      </c>
      <c r="H46" s="4">
        <f t="shared" si="0"/>
        <v>10722.725</v>
      </c>
      <c r="I46" s="9"/>
      <c r="J46" s="7"/>
    </row>
    <row r="47" spans="1:10" x14ac:dyDescent="0.5">
      <c r="A47" s="7" t="s">
        <v>91</v>
      </c>
      <c r="B47" s="4">
        <v>60.83</v>
      </c>
      <c r="C47" s="4">
        <v>0</v>
      </c>
      <c r="D47" s="4">
        <v>0</v>
      </c>
      <c r="E47" s="4">
        <v>0</v>
      </c>
      <c r="F47" s="4">
        <v>0</v>
      </c>
      <c r="G47" s="4">
        <v>0</v>
      </c>
      <c r="H47" s="4">
        <f t="shared" si="0"/>
        <v>60.83</v>
      </c>
      <c r="I47" s="9"/>
      <c r="J47" s="7"/>
    </row>
    <row r="48" spans="1:10" x14ac:dyDescent="0.5">
      <c r="A48" s="7" t="s">
        <v>92</v>
      </c>
      <c r="B48" s="4">
        <v>152.73857142857145</v>
      </c>
      <c r="C48" s="4">
        <v>152.73857142857145</v>
      </c>
      <c r="D48" s="4">
        <v>0</v>
      </c>
      <c r="E48" s="4">
        <v>0</v>
      </c>
      <c r="F48" s="4">
        <v>0</v>
      </c>
      <c r="G48" s="4">
        <v>763.69285714285718</v>
      </c>
      <c r="H48" s="4">
        <f t="shared" si="0"/>
        <v>1069.17</v>
      </c>
      <c r="I48" s="9"/>
      <c r="J48" s="7"/>
    </row>
    <row r="49" spans="1:10" x14ac:dyDescent="0.5">
      <c r="A49" s="7" t="s">
        <v>93</v>
      </c>
      <c r="B49" s="4">
        <v>757.38900000000001</v>
      </c>
      <c r="C49" s="4">
        <v>0</v>
      </c>
      <c r="D49" s="4">
        <v>0</v>
      </c>
      <c r="E49" s="4">
        <v>0</v>
      </c>
      <c r="F49" s="4">
        <v>0</v>
      </c>
      <c r="G49" s="4">
        <v>1262.3150000000001</v>
      </c>
      <c r="H49" s="4">
        <f t="shared" si="0"/>
        <v>2019.7040000000002</v>
      </c>
      <c r="I49" s="9"/>
      <c r="J49" s="7"/>
    </row>
    <row r="50" spans="1:10" x14ac:dyDescent="0.5">
      <c r="A50" s="7" t="s">
        <v>94</v>
      </c>
      <c r="B50" s="4">
        <v>558.05100000000004</v>
      </c>
      <c r="C50" s="4">
        <v>0</v>
      </c>
      <c r="D50" s="4">
        <v>0</v>
      </c>
      <c r="E50" s="4">
        <v>0</v>
      </c>
      <c r="F50" s="4">
        <v>0</v>
      </c>
      <c r="G50" s="4">
        <v>0</v>
      </c>
      <c r="H50" s="4">
        <f t="shared" si="0"/>
        <v>558.05100000000004</v>
      </c>
      <c r="I50" s="9"/>
      <c r="J50" s="7"/>
    </row>
    <row r="51" spans="1:10" x14ac:dyDescent="0.5">
      <c r="A51" s="7" t="s">
        <v>95</v>
      </c>
      <c r="B51" s="4">
        <v>123.81120000000001</v>
      </c>
      <c r="C51" s="4">
        <v>123.81120000000001</v>
      </c>
      <c r="D51" s="4">
        <v>0</v>
      </c>
      <c r="E51" s="4">
        <v>0</v>
      </c>
      <c r="F51" s="4">
        <v>0</v>
      </c>
      <c r="G51" s="4">
        <v>371.43360000000001</v>
      </c>
      <c r="H51" s="4">
        <f t="shared" si="0"/>
        <v>619.05600000000004</v>
      </c>
      <c r="I51" s="9"/>
      <c r="J51" s="7"/>
    </row>
    <row r="52" spans="1:10" x14ac:dyDescent="0.5">
      <c r="A52" s="7" t="s">
        <v>96</v>
      </c>
      <c r="B52" s="4">
        <v>288.673</v>
      </c>
      <c r="C52" s="4">
        <v>0</v>
      </c>
      <c r="D52" s="4">
        <v>0</v>
      </c>
      <c r="E52" s="4">
        <v>0</v>
      </c>
      <c r="F52" s="4">
        <v>0</v>
      </c>
      <c r="G52" s="4">
        <v>288.673</v>
      </c>
      <c r="H52" s="4">
        <f t="shared" si="0"/>
        <v>577.346</v>
      </c>
      <c r="I52" s="9"/>
      <c r="J52" s="7"/>
    </row>
    <row r="53" spans="1:10" x14ac:dyDescent="0.5">
      <c r="A53" s="7" t="s">
        <v>97</v>
      </c>
      <c r="B53" s="4">
        <v>1111.7750588235294</v>
      </c>
      <c r="C53" s="4">
        <v>1111.7750588235294</v>
      </c>
      <c r="D53" s="4">
        <v>0</v>
      </c>
      <c r="E53" s="4">
        <v>0</v>
      </c>
      <c r="F53" s="4">
        <v>0</v>
      </c>
      <c r="G53" s="4">
        <v>7226.5378823529409</v>
      </c>
      <c r="H53" s="4">
        <f t="shared" si="0"/>
        <v>9450.0879999999997</v>
      </c>
      <c r="I53" s="9"/>
      <c r="J53" s="7"/>
    </row>
    <row r="54" spans="1:10" x14ac:dyDescent="0.5">
      <c r="A54" s="7" t="s">
        <v>98</v>
      </c>
      <c r="B54" s="4">
        <v>3856.618705882353</v>
      </c>
      <c r="C54" s="4">
        <v>275.47276470588235</v>
      </c>
      <c r="D54" s="4">
        <v>0</v>
      </c>
      <c r="E54" s="4">
        <v>0</v>
      </c>
      <c r="F54" s="4">
        <v>0</v>
      </c>
      <c r="G54" s="4">
        <v>9917.0195294117657</v>
      </c>
      <c r="H54" s="4">
        <f t="shared" si="0"/>
        <v>14049.111000000001</v>
      </c>
      <c r="I54" s="9"/>
      <c r="J54" s="7"/>
    </row>
    <row r="55" spans="1:10" x14ac:dyDescent="0.5">
      <c r="A55" s="7" t="s">
        <v>99</v>
      </c>
      <c r="B55" s="4">
        <v>2267.274404255319</v>
      </c>
      <c r="C55" s="4">
        <v>0</v>
      </c>
      <c r="D55" s="4">
        <v>0</v>
      </c>
      <c r="E55" s="4">
        <v>0</v>
      </c>
      <c r="F55" s="4">
        <v>0</v>
      </c>
      <c r="G55" s="4">
        <v>5929.79459574468</v>
      </c>
      <c r="H55" s="4">
        <f t="shared" si="0"/>
        <v>8197.0689999999995</v>
      </c>
      <c r="I55" s="9"/>
      <c r="J55" s="7"/>
    </row>
    <row r="56" spans="1:10" x14ac:dyDescent="0.5">
      <c r="A56" s="7" t="s">
        <v>100</v>
      </c>
      <c r="B56" s="4">
        <v>12.957750000000001</v>
      </c>
      <c r="C56" s="4">
        <v>0</v>
      </c>
      <c r="D56" s="4">
        <v>0</v>
      </c>
      <c r="E56" s="4">
        <v>0</v>
      </c>
      <c r="F56" s="4">
        <v>0</v>
      </c>
      <c r="G56" s="4">
        <v>38.873249999999999</v>
      </c>
      <c r="H56" s="4">
        <f t="shared" si="0"/>
        <v>51.831000000000003</v>
      </c>
      <c r="I56" s="9"/>
      <c r="J56" s="7"/>
    </row>
    <row r="57" spans="1:10" x14ac:dyDescent="0.5">
      <c r="A57" s="7" t="s">
        <v>101</v>
      </c>
      <c r="B57" s="4">
        <v>19.5505</v>
      </c>
      <c r="C57" s="4">
        <v>0</v>
      </c>
      <c r="D57" s="4">
        <v>0</v>
      </c>
      <c r="E57" s="4">
        <v>0</v>
      </c>
      <c r="F57" s="4">
        <v>0</v>
      </c>
      <c r="G57" s="4">
        <v>19.5505</v>
      </c>
      <c r="H57" s="4">
        <f t="shared" si="0"/>
        <v>39.100999999999999</v>
      </c>
      <c r="I57" s="9"/>
      <c r="J57" s="7"/>
    </row>
    <row r="58" spans="1:10" x14ac:dyDescent="0.5">
      <c r="A58" s="7" t="s">
        <v>102</v>
      </c>
      <c r="B58" s="4">
        <v>851.16030769230758</v>
      </c>
      <c r="C58" s="4">
        <v>0</v>
      </c>
      <c r="D58" s="4">
        <v>0</v>
      </c>
      <c r="E58" s="4">
        <v>0</v>
      </c>
      <c r="F58" s="4">
        <v>0</v>
      </c>
      <c r="G58" s="4">
        <v>4681.381692307692</v>
      </c>
      <c r="H58" s="4">
        <f t="shared" si="0"/>
        <v>5532.5419999999995</v>
      </c>
      <c r="I58" s="9"/>
      <c r="J58" s="7"/>
    </row>
    <row r="59" spans="1:10" x14ac:dyDescent="0.5">
      <c r="A59" s="7" t="s">
        <v>103</v>
      </c>
      <c r="B59" s="4">
        <v>0</v>
      </c>
      <c r="C59" s="4">
        <v>0</v>
      </c>
      <c r="D59" s="4">
        <v>0</v>
      </c>
      <c r="E59" s="4">
        <v>0</v>
      </c>
      <c r="F59" s="4">
        <v>0</v>
      </c>
      <c r="G59" s="4">
        <v>1992.902</v>
      </c>
      <c r="H59" s="4">
        <f t="shared" si="0"/>
        <v>1992.902</v>
      </c>
      <c r="I59" s="9"/>
      <c r="J59" s="7"/>
    </row>
    <row r="60" spans="1:10" x14ac:dyDescent="0.5">
      <c r="A60" s="7" t="s">
        <v>104</v>
      </c>
      <c r="B60" s="4">
        <v>0</v>
      </c>
      <c r="C60" s="4">
        <v>0</v>
      </c>
      <c r="D60" s="4">
        <v>0</v>
      </c>
      <c r="E60" s="4">
        <v>0</v>
      </c>
      <c r="F60" s="4">
        <v>0</v>
      </c>
      <c r="G60" s="4">
        <v>1472.192</v>
      </c>
      <c r="H60" s="4">
        <f t="shared" si="0"/>
        <v>1472.192</v>
      </c>
      <c r="I60" s="9"/>
      <c r="J60" s="7"/>
    </row>
    <row r="61" spans="1:10" x14ac:dyDescent="0.5">
      <c r="A61" s="7" t="s">
        <v>105</v>
      </c>
      <c r="B61" s="4">
        <v>977.42050000000006</v>
      </c>
      <c r="C61" s="4">
        <v>0</v>
      </c>
      <c r="D61" s="4">
        <v>0</v>
      </c>
      <c r="E61" s="4">
        <v>0</v>
      </c>
      <c r="F61" s="4">
        <v>0</v>
      </c>
      <c r="G61" s="4">
        <v>977.42050000000006</v>
      </c>
      <c r="H61" s="4">
        <f t="shared" si="0"/>
        <v>1954.8410000000001</v>
      </c>
      <c r="I61" s="9"/>
      <c r="J61" s="7"/>
    </row>
    <row r="62" spans="1:10" x14ac:dyDescent="0.5">
      <c r="A62" s="7" t="s">
        <v>106</v>
      </c>
      <c r="B62" s="4">
        <v>0</v>
      </c>
      <c r="C62" s="4">
        <v>0</v>
      </c>
      <c r="D62" s="4">
        <v>0</v>
      </c>
      <c r="E62" s="4">
        <v>0</v>
      </c>
      <c r="F62" s="4">
        <v>0</v>
      </c>
      <c r="G62" s="4">
        <v>14.585000000000001</v>
      </c>
      <c r="H62" s="4">
        <f t="shared" si="0"/>
        <v>14.585000000000001</v>
      </c>
      <c r="I62" s="9"/>
      <c r="J62" s="7"/>
    </row>
    <row r="63" spans="1:10" x14ac:dyDescent="0.5">
      <c r="A63" s="7" t="s">
        <v>107</v>
      </c>
      <c r="B63" s="4">
        <v>1500.5160000000001</v>
      </c>
      <c r="C63" s="4">
        <v>0</v>
      </c>
      <c r="D63" s="4">
        <v>0</v>
      </c>
      <c r="E63" s="4">
        <v>0</v>
      </c>
      <c r="F63" s="4">
        <v>0</v>
      </c>
      <c r="G63" s="4">
        <v>8002.7520000000004</v>
      </c>
      <c r="H63" s="4">
        <f t="shared" si="0"/>
        <v>9503.268</v>
      </c>
      <c r="I63" s="9"/>
      <c r="J63" s="7"/>
    </row>
    <row r="64" spans="1:10" x14ac:dyDescent="0.5">
      <c r="A64" s="7" t="s">
        <v>108</v>
      </c>
      <c r="B64" s="4">
        <v>101.074</v>
      </c>
      <c r="C64" s="4">
        <v>0</v>
      </c>
      <c r="D64" s="4">
        <v>0</v>
      </c>
      <c r="E64" s="4">
        <v>0</v>
      </c>
      <c r="F64" s="4">
        <v>0</v>
      </c>
      <c r="G64" s="4">
        <v>0</v>
      </c>
      <c r="H64" s="4">
        <f t="shared" si="0"/>
        <v>101.074</v>
      </c>
      <c r="I64" s="9"/>
      <c r="J64" s="7"/>
    </row>
    <row r="65" spans="1:10" x14ac:dyDescent="0.5">
      <c r="A65" s="7" t="s">
        <v>109</v>
      </c>
      <c r="B65" s="4">
        <v>3.0720000000000001</v>
      </c>
      <c r="C65" s="4">
        <v>0</v>
      </c>
      <c r="D65" s="4">
        <v>0</v>
      </c>
      <c r="E65" s="4">
        <v>0</v>
      </c>
      <c r="F65" s="4">
        <v>0</v>
      </c>
      <c r="G65" s="4">
        <v>0</v>
      </c>
      <c r="H65" s="4">
        <f t="shared" si="0"/>
        <v>3.0720000000000001</v>
      </c>
      <c r="I65" s="9"/>
      <c r="J65" s="7"/>
    </row>
    <row r="66" spans="1:10" x14ac:dyDescent="0.5">
      <c r="A66" s="7" t="s">
        <v>110</v>
      </c>
      <c r="B66" s="4">
        <v>1.649</v>
      </c>
      <c r="C66" s="4">
        <v>0</v>
      </c>
      <c r="D66" s="4">
        <v>0</v>
      </c>
      <c r="E66" s="4">
        <v>0</v>
      </c>
      <c r="F66" s="4">
        <v>0</v>
      </c>
      <c r="G66" s="4">
        <v>0</v>
      </c>
      <c r="H66" s="4">
        <f t="shared" ref="H66:H129" si="1">SUM(B66:G66)</f>
        <v>1.649</v>
      </c>
      <c r="I66" s="9"/>
      <c r="J66" s="7"/>
    </row>
    <row r="67" spans="1:10" x14ac:dyDescent="0.5">
      <c r="A67" s="7" t="s">
        <v>111</v>
      </c>
      <c r="B67" s="4">
        <v>1.8049999999999999</v>
      </c>
      <c r="C67" s="4">
        <v>0</v>
      </c>
      <c r="D67" s="4">
        <v>0</v>
      </c>
      <c r="E67" s="4">
        <v>0</v>
      </c>
      <c r="F67" s="4">
        <v>0</v>
      </c>
      <c r="G67" s="4">
        <v>0</v>
      </c>
      <c r="H67" s="4">
        <f t="shared" si="1"/>
        <v>1.8049999999999999</v>
      </c>
      <c r="I67" s="9"/>
      <c r="J67" s="7"/>
    </row>
    <row r="68" spans="1:10" x14ac:dyDescent="0.5">
      <c r="A68" s="7" t="s">
        <v>112</v>
      </c>
      <c r="B68" s="4">
        <v>2.1710000000000003</v>
      </c>
      <c r="C68" s="4">
        <v>0</v>
      </c>
      <c r="D68" s="4">
        <v>0</v>
      </c>
      <c r="E68" s="4">
        <v>0</v>
      </c>
      <c r="F68" s="4">
        <v>0</v>
      </c>
      <c r="G68" s="4">
        <v>0</v>
      </c>
      <c r="H68" s="4">
        <f t="shared" si="1"/>
        <v>2.1710000000000003</v>
      </c>
      <c r="I68" s="9"/>
      <c r="J68" s="7"/>
    </row>
    <row r="69" spans="1:10" x14ac:dyDescent="0.5">
      <c r="A69" s="7" t="s">
        <v>113</v>
      </c>
      <c r="B69" s="4">
        <v>111.35599999999999</v>
      </c>
      <c r="C69" s="4">
        <v>0</v>
      </c>
      <c r="D69" s="4">
        <v>0</v>
      </c>
      <c r="E69" s="4">
        <v>0</v>
      </c>
      <c r="F69" s="4">
        <v>0</v>
      </c>
      <c r="G69" s="4">
        <v>0</v>
      </c>
      <c r="H69" s="4">
        <f t="shared" si="1"/>
        <v>111.35599999999999</v>
      </c>
      <c r="I69" s="9"/>
      <c r="J69" s="7"/>
    </row>
    <row r="70" spans="1:10" x14ac:dyDescent="0.5">
      <c r="A70" s="7" t="s">
        <v>114</v>
      </c>
      <c r="B70" s="4">
        <v>1.6520000000000001</v>
      </c>
      <c r="C70" s="4">
        <v>0</v>
      </c>
      <c r="D70" s="4">
        <v>0</v>
      </c>
      <c r="E70" s="4">
        <v>0</v>
      </c>
      <c r="F70" s="4">
        <v>0</v>
      </c>
      <c r="G70" s="4">
        <v>0</v>
      </c>
      <c r="H70" s="4">
        <f t="shared" si="1"/>
        <v>1.6520000000000001</v>
      </c>
      <c r="I70" s="9"/>
      <c r="J70" s="7"/>
    </row>
    <row r="71" spans="1:10" x14ac:dyDescent="0.5">
      <c r="A71" s="7" t="s">
        <v>115</v>
      </c>
      <c r="B71" s="4">
        <v>4.4029999999999996</v>
      </c>
      <c r="C71" s="4">
        <v>0</v>
      </c>
      <c r="D71" s="4">
        <v>0</v>
      </c>
      <c r="E71" s="4">
        <v>0</v>
      </c>
      <c r="F71" s="4">
        <v>0</v>
      </c>
      <c r="G71" s="4">
        <v>0</v>
      </c>
      <c r="H71" s="4">
        <f t="shared" si="1"/>
        <v>4.4029999999999996</v>
      </c>
      <c r="I71" s="9"/>
      <c r="J71" s="7"/>
    </row>
    <row r="72" spans="1:10" x14ac:dyDescent="0.5">
      <c r="A72" s="7" t="s">
        <v>116</v>
      </c>
      <c r="B72" s="4">
        <v>5.0369999999999999</v>
      </c>
      <c r="C72" s="4">
        <v>0</v>
      </c>
      <c r="D72" s="4">
        <v>0</v>
      </c>
      <c r="E72" s="4">
        <v>0</v>
      </c>
      <c r="F72" s="4">
        <v>0</v>
      </c>
      <c r="G72" s="4">
        <v>0</v>
      </c>
      <c r="H72" s="4">
        <f t="shared" si="1"/>
        <v>5.0369999999999999</v>
      </c>
      <c r="I72" s="9"/>
      <c r="J72" s="7"/>
    </row>
    <row r="73" spans="1:10" x14ac:dyDescent="0.5">
      <c r="A73" s="7" t="s">
        <v>117</v>
      </c>
      <c r="B73" s="4">
        <v>4781.9720967741941</v>
      </c>
      <c r="C73" s="4">
        <v>683.13887096774192</v>
      </c>
      <c r="D73" s="4">
        <v>0</v>
      </c>
      <c r="E73" s="4">
        <v>0</v>
      </c>
      <c r="F73" s="4">
        <v>0</v>
      </c>
      <c r="G73" s="4">
        <v>15712.194032258063</v>
      </c>
      <c r="H73" s="4">
        <f t="shared" si="1"/>
        <v>21177.305</v>
      </c>
      <c r="I73" s="9"/>
      <c r="J73" s="7"/>
    </row>
    <row r="74" spans="1:10" x14ac:dyDescent="0.5">
      <c r="A74" s="7" t="s">
        <v>118</v>
      </c>
      <c r="B74" s="4">
        <v>6511.7117656250002</v>
      </c>
      <c r="C74" s="4">
        <v>1028.165015625</v>
      </c>
      <c r="D74" s="4">
        <v>0</v>
      </c>
      <c r="E74" s="4">
        <v>0</v>
      </c>
      <c r="F74" s="4">
        <v>0</v>
      </c>
      <c r="G74" s="4">
        <v>14394.310218750001</v>
      </c>
      <c r="H74" s="4">
        <f t="shared" si="1"/>
        <v>21934.187000000002</v>
      </c>
      <c r="I74" s="9"/>
      <c r="J74" s="7"/>
    </row>
    <row r="75" spans="1:10" x14ac:dyDescent="0.5">
      <c r="A75" s="7" t="s">
        <v>119</v>
      </c>
      <c r="B75" s="4">
        <v>2714.5793043478261</v>
      </c>
      <c r="C75" s="4">
        <v>1357.2896521739131</v>
      </c>
      <c r="D75" s="4">
        <v>0</v>
      </c>
      <c r="E75" s="4">
        <v>0</v>
      </c>
      <c r="F75" s="4">
        <v>0</v>
      </c>
      <c r="G75" s="4">
        <v>11536.962043478259</v>
      </c>
      <c r="H75" s="4">
        <f t="shared" si="1"/>
        <v>15608.830999999998</v>
      </c>
      <c r="I75" s="9"/>
      <c r="J75" s="7"/>
    </row>
    <row r="76" spans="1:10" x14ac:dyDescent="0.5">
      <c r="A76" s="7" t="s">
        <v>120</v>
      </c>
      <c r="B76" s="4">
        <v>7286.1336923076924</v>
      </c>
      <c r="C76" s="4">
        <v>346.95874725274723</v>
      </c>
      <c r="D76" s="4">
        <v>0</v>
      </c>
      <c r="E76" s="4">
        <v>0</v>
      </c>
      <c r="F76" s="4">
        <v>0</v>
      </c>
      <c r="G76" s="4">
        <v>23940.153560439561</v>
      </c>
      <c r="H76" s="4">
        <f t="shared" si="1"/>
        <v>31573.245999999999</v>
      </c>
      <c r="I76" s="9"/>
      <c r="J76" s="7"/>
    </row>
    <row r="77" spans="1:10" x14ac:dyDescent="0.5">
      <c r="A77" s="7" t="s">
        <v>121</v>
      </c>
      <c r="B77" s="4">
        <v>5424.0121495327094</v>
      </c>
      <c r="C77" s="4">
        <v>1162.2883177570093</v>
      </c>
      <c r="D77" s="4">
        <v>0</v>
      </c>
      <c r="E77" s="4">
        <v>0</v>
      </c>
      <c r="F77" s="4">
        <v>0</v>
      </c>
      <c r="G77" s="4">
        <v>14141.174532710278</v>
      </c>
      <c r="H77" s="4">
        <f t="shared" si="1"/>
        <v>20727.474999999999</v>
      </c>
      <c r="I77" s="9"/>
      <c r="J77" s="7"/>
    </row>
    <row r="78" spans="1:10" x14ac:dyDescent="0.5">
      <c r="A78" s="7" t="s">
        <v>122</v>
      </c>
      <c r="B78" s="4">
        <v>1736.8457142857146</v>
      </c>
      <c r="C78" s="4">
        <v>0</v>
      </c>
      <c r="D78" s="4">
        <v>0</v>
      </c>
      <c r="E78" s="4">
        <v>0</v>
      </c>
      <c r="F78" s="4">
        <v>0</v>
      </c>
      <c r="G78" s="4">
        <v>6368.4342857142856</v>
      </c>
      <c r="H78" s="4">
        <f t="shared" si="1"/>
        <v>8105.2800000000007</v>
      </c>
      <c r="I78" s="9"/>
      <c r="J78" s="7"/>
    </row>
    <row r="79" spans="1:10" x14ac:dyDescent="0.5">
      <c r="A79" s="7" t="s">
        <v>123</v>
      </c>
      <c r="B79" s="4">
        <v>1036.357</v>
      </c>
      <c r="C79" s="4">
        <v>0</v>
      </c>
      <c r="D79" s="4">
        <v>0</v>
      </c>
      <c r="E79" s="4">
        <v>0</v>
      </c>
      <c r="F79" s="4">
        <v>0</v>
      </c>
      <c r="G79" s="4">
        <v>0</v>
      </c>
      <c r="H79" s="4">
        <f t="shared" si="1"/>
        <v>1036.357</v>
      </c>
      <c r="I79" s="9"/>
      <c r="J79" s="7"/>
    </row>
    <row r="80" spans="1:10" x14ac:dyDescent="0.5">
      <c r="A80" s="7" t="s">
        <v>124</v>
      </c>
      <c r="B80" s="4">
        <v>0</v>
      </c>
      <c r="C80" s="4">
        <v>185.42</v>
      </c>
      <c r="D80" s="4">
        <v>0</v>
      </c>
      <c r="E80" s="4">
        <v>0</v>
      </c>
      <c r="F80" s="4">
        <v>0</v>
      </c>
      <c r="G80" s="4">
        <v>370.84</v>
      </c>
      <c r="H80" s="4">
        <f t="shared" si="1"/>
        <v>556.26</v>
      </c>
      <c r="I80" s="9"/>
      <c r="J80" s="7"/>
    </row>
    <row r="81" spans="1:10" x14ac:dyDescent="0.5">
      <c r="A81" s="7" t="s">
        <v>125</v>
      </c>
      <c r="B81" s="4">
        <v>977.44999999999993</v>
      </c>
      <c r="C81" s="4">
        <v>0</v>
      </c>
      <c r="D81" s="4">
        <v>0</v>
      </c>
      <c r="E81" s="4">
        <v>0</v>
      </c>
      <c r="F81" s="4">
        <v>0</v>
      </c>
      <c r="G81" s="4">
        <v>0</v>
      </c>
      <c r="H81" s="4">
        <f t="shared" si="1"/>
        <v>977.44999999999993</v>
      </c>
      <c r="I81" s="9"/>
      <c r="J81" s="7"/>
    </row>
    <row r="82" spans="1:10" x14ac:dyDescent="0.5">
      <c r="A82" s="7" t="s">
        <v>126</v>
      </c>
      <c r="B82" s="4">
        <v>19215.98728825623</v>
      </c>
      <c r="C82" s="4">
        <v>6615.3398861209971</v>
      </c>
      <c r="D82" s="4">
        <v>0</v>
      </c>
      <c r="E82" s="4">
        <v>0</v>
      </c>
      <c r="F82" s="4">
        <v>0</v>
      </c>
      <c r="G82" s="4">
        <v>62688.220825622782</v>
      </c>
      <c r="H82" s="4">
        <f t="shared" si="1"/>
        <v>88519.54800000001</v>
      </c>
      <c r="I82" s="9"/>
      <c r="J82" s="7"/>
    </row>
    <row r="83" spans="1:10" x14ac:dyDescent="0.5">
      <c r="A83" s="7" t="s">
        <v>127</v>
      </c>
      <c r="B83" s="4">
        <v>1363.5883333333334</v>
      </c>
      <c r="C83" s="4">
        <v>0</v>
      </c>
      <c r="D83" s="4">
        <v>0</v>
      </c>
      <c r="E83" s="4">
        <v>0</v>
      </c>
      <c r="F83" s="4">
        <v>0</v>
      </c>
      <c r="G83" s="4">
        <v>2727.1766666666667</v>
      </c>
      <c r="H83" s="4">
        <f t="shared" si="1"/>
        <v>4090.7650000000003</v>
      </c>
      <c r="I83" s="9"/>
      <c r="J83" s="7"/>
    </row>
    <row r="84" spans="1:10" x14ac:dyDescent="0.5">
      <c r="A84" s="7" t="s">
        <v>128</v>
      </c>
      <c r="B84" s="4">
        <v>2.157</v>
      </c>
      <c r="C84" s="4">
        <v>0</v>
      </c>
      <c r="D84" s="4">
        <v>0</v>
      </c>
      <c r="E84" s="4">
        <v>0</v>
      </c>
      <c r="F84" s="4">
        <v>0</v>
      </c>
      <c r="G84" s="4">
        <v>0</v>
      </c>
      <c r="H84" s="4">
        <f t="shared" si="1"/>
        <v>2.157</v>
      </c>
      <c r="I84" s="9"/>
      <c r="J84" s="7"/>
    </row>
    <row r="85" spans="1:10" x14ac:dyDescent="0.5">
      <c r="A85" s="7" t="s">
        <v>129</v>
      </c>
      <c r="B85" s="4">
        <v>8.7260000000000009</v>
      </c>
      <c r="C85" s="4">
        <v>0</v>
      </c>
      <c r="D85" s="4">
        <v>0</v>
      </c>
      <c r="E85" s="4">
        <v>0</v>
      </c>
      <c r="F85" s="4">
        <v>0</v>
      </c>
      <c r="G85" s="4">
        <v>0</v>
      </c>
      <c r="H85" s="4">
        <f t="shared" si="1"/>
        <v>8.7260000000000009</v>
      </c>
      <c r="I85" s="9"/>
      <c r="J85" s="7"/>
    </row>
    <row r="86" spans="1:10" x14ac:dyDescent="0.5">
      <c r="A86" s="7" t="s">
        <v>130</v>
      </c>
      <c r="B86" s="4">
        <v>11575.217509433964</v>
      </c>
      <c r="C86" s="4">
        <v>1808.6277358490568</v>
      </c>
      <c r="D86" s="4">
        <v>0</v>
      </c>
      <c r="E86" s="4">
        <v>0</v>
      </c>
      <c r="F86" s="4">
        <v>0</v>
      </c>
      <c r="G86" s="4">
        <v>24959.062754716982</v>
      </c>
      <c r="H86" s="4">
        <f t="shared" si="1"/>
        <v>38342.908000000003</v>
      </c>
      <c r="I86" s="9"/>
      <c r="J86" s="7"/>
    </row>
    <row r="87" spans="1:10" x14ac:dyDescent="0.5">
      <c r="A87" s="7" t="s">
        <v>131</v>
      </c>
      <c r="B87" s="4">
        <v>7308.0238317757012</v>
      </c>
      <c r="C87" s="4">
        <v>2046.2466728971963</v>
      </c>
      <c r="D87" s="4">
        <v>0</v>
      </c>
      <c r="E87" s="4">
        <v>584.64190654205606</v>
      </c>
      <c r="F87" s="4">
        <v>0</v>
      </c>
      <c r="G87" s="4">
        <v>21339.429588785046</v>
      </c>
      <c r="H87" s="4">
        <f t="shared" si="1"/>
        <v>31278.341999999997</v>
      </c>
      <c r="I87" s="9"/>
      <c r="J87" s="7"/>
    </row>
    <row r="88" spans="1:10" x14ac:dyDescent="0.5">
      <c r="A88" s="7" t="s">
        <v>132</v>
      </c>
      <c r="B88" s="4">
        <v>8129.9037692307693</v>
      </c>
      <c r="C88" s="4">
        <v>3484.2444725274722</v>
      </c>
      <c r="D88" s="4">
        <v>0</v>
      </c>
      <c r="E88" s="4">
        <v>0</v>
      </c>
      <c r="F88" s="4">
        <v>0</v>
      </c>
      <c r="G88" s="4">
        <v>23615.434758241758</v>
      </c>
      <c r="H88" s="4">
        <f t="shared" si="1"/>
        <v>35229.582999999999</v>
      </c>
      <c r="I88" s="9"/>
      <c r="J88" s="7"/>
    </row>
    <row r="89" spans="1:10" x14ac:dyDescent="0.5">
      <c r="A89" s="7" t="s">
        <v>133</v>
      </c>
      <c r="B89" s="4">
        <v>4388.2821978021975</v>
      </c>
      <c r="C89" s="4">
        <v>822.80291208791209</v>
      </c>
      <c r="D89" s="4">
        <v>0</v>
      </c>
      <c r="E89" s="4">
        <v>0</v>
      </c>
      <c r="F89" s="4">
        <v>0</v>
      </c>
      <c r="G89" s="4">
        <v>19747.269890109892</v>
      </c>
      <c r="H89" s="4">
        <f t="shared" si="1"/>
        <v>24958.355000000003</v>
      </c>
      <c r="I89" s="9"/>
      <c r="J89" s="7"/>
    </row>
    <row r="90" spans="1:10" x14ac:dyDescent="0.5">
      <c r="A90" s="7" t="s">
        <v>134</v>
      </c>
      <c r="B90" s="4">
        <v>10643.688838095239</v>
      </c>
      <c r="C90" s="4">
        <v>332.61527619047621</v>
      </c>
      <c r="D90" s="4">
        <v>0</v>
      </c>
      <c r="E90" s="4">
        <v>0</v>
      </c>
      <c r="F90" s="4">
        <v>0</v>
      </c>
      <c r="G90" s="4">
        <v>23948.299885714285</v>
      </c>
      <c r="H90" s="4">
        <f t="shared" si="1"/>
        <v>34924.603999999999</v>
      </c>
      <c r="I90" s="9"/>
      <c r="J90" s="7"/>
    </row>
    <row r="91" spans="1:10" x14ac:dyDescent="0.5">
      <c r="A91" s="7" t="s">
        <v>135</v>
      </c>
      <c r="B91" s="4">
        <v>2021.289</v>
      </c>
      <c r="C91" s="4">
        <v>505.32225</v>
      </c>
      <c r="D91" s="4">
        <v>0</v>
      </c>
      <c r="E91" s="4">
        <v>0</v>
      </c>
      <c r="F91" s="4">
        <v>0</v>
      </c>
      <c r="G91" s="4">
        <v>3537.2557500000003</v>
      </c>
      <c r="H91" s="4">
        <f t="shared" si="1"/>
        <v>6063.8670000000002</v>
      </c>
      <c r="I91" s="9"/>
      <c r="J91" s="7"/>
    </row>
    <row r="92" spans="1:10" x14ac:dyDescent="0.5">
      <c r="A92" s="7" t="s">
        <v>136</v>
      </c>
      <c r="B92" s="4">
        <v>0</v>
      </c>
      <c r="C92" s="4">
        <v>0</v>
      </c>
      <c r="D92" s="4">
        <v>0</v>
      </c>
      <c r="E92" s="4">
        <v>0</v>
      </c>
      <c r="F92" s="4">
        <v>0</v>
      </c>
      <c r="G92" s="4">
        <v>541.65899999999999</v>
      </c>
      <c r="H92" s="4">
        <f t="shared" si="1"/>
        <v>541.65899999999999</v>
      </c>
      <c r="I92" s="9"/>
      <c r="J92" s="7"/>
    </row>
    <row r="93" spans="1:10" x14ac:dyDescent="0.5">
      <c r="A93" s="7" t="s">
        <v>137</v>
      </c>
      <c r="B93" s="4">
        <v>1255.4465</v>
      </c>
      <c r="C93" s="4">
        <v>0</v>
      </c>
      <c r="D93" s="4">
        <v>0</v>
      </c>
      <c r="E93" s="4">
        <v>0</v>
      </c>
      <c r="F93" s="4">
        <v>0</v>
      </c>
      <c r="G93" s="4">
        <v>1255.4465</v>
      </c>
      <c r="H93" s="4">
        <f t="shared" si="1"/>
        <v>2510.893</v>
      </c>
      <c r="I93" s="9"/>
      <c r="J93" s="7"/>
    </row>
    <row r="94" spans="1:10" x14ac:dyDescent="0.5">
      <c r="A94" s="7" t="s">
        <v>138</v>
      </c>
      <c r="B94" s="4">
        <v>3.306</v>
      </c>
      <c r="C94" s="4">
        <v>0</v>
      </c>
      <c r="D94" s="4">
        <v>0</v>
      </c>
      <c r="E94" s="4">
        <v>0</v>
      </c>
      <c r="F94" s="4">
        <v>0</v>
      </c>
      <c r="G94" s="4">
        <v>0</v>
      </c>
      <c r="H94" s="4">
        <f t="shared" si="1"/>
        <v>3.306</v>
      </c>
      <c r="I94" s="9"/>
      <c r="J94" s="7"/>
    </row>
    <row r="95" spans="1:10" x14ac:dyDescent="0.5">
      <c r="A95" s="7" t="s">
        <v>139</v>
      </c>
      <c r="B95" s="4">
        <v>488.798</v>
      </c>
      <c r="C95" s="4">
        <v>0</v>
      </c>
      <c r="D95" s="4">
        <v>0</v>
      </c>
      <c r="E95" s="4">
        <v>0</v>
      </c>
      <c r="F95" s="4">
        <v>0</v>
      </c>
      <c r="G95" s="4">
        <v>0</v>
      </c>
      <c r="H95" s="4">
        <f t="shared" si="1"/>
        <v>488.798</v>
      </c>
      <c r="I95" s="9"/>
      <c r="J95" s="7"/>
    </row>
    <row r="96" spans="1:10" x14ac:dyDescent="0.5">
      <c r="A96" s="7" t="s">
        <v>140</v>
      </c>
      <c r="B96" s="4">
        <v>1003.2129230769231</v>
      </c>
      <c r="C96" s="4">
        <v>0</v>
      </c>
      <c r="D96" s="4">
        <v>0</v>
      </c>
      <c r="E96" s="4">
        <v>0</v>
      </c>
      <c r="F96" s="4">
        <v>0</v>
      </c>
      <c r="G96" s="4">
        <v>2257.2290769230767</v>
      </c>
      <c r="H96" s="4">
        <f t="shared" si="1"/>
        <v>3260.442</v>
      </c>
      <c r="I96" s="9"/>
      <c r="J96" s="7"/>
    </row>
    <row r="97" spans="1:10" x14ac:dyDescent="0.5">
      <c r="A97" s="7" t="s">
        <v>141</v>
      </c>
      <c r="B97" s="4">
        <v>21391.57326741573</v>
      </c>
      <c r="C97" s="4">
        <v>763.98475955056176</v>
      </c>
      <c r="D97" s="4">
        <v>0</v>
      </c>
      <c r="E97" s="4">
        <v>0</v>
      </c>
      <c r="F97" s="4">
        <v>0</v>
      </c>
      <c r="G97" s="4">
        <v>91168.847973033699</v>
      </c>
      <c r="H97" s="4">
        <f t="shared" si="1"/>
        <v>113324.40599999999</v>
      </c>
      <c r="I97" s="9"/>
      <c r="J97" s="7"/>
    </row>
    <row r="98" spans="1:10" x14ac:dyDescent="0.5">
      <c r="A98" s="7" t="s">
        <v>142</v>
      </c>
      <c r="B98" s="4">
        <v>20902.463740384617</v>
      </c>
      <c r="C98" s="4">
        <v>0</v>
      </c>
      <c r="D98" s="4">
        <v>206.95508653846156</v>
      </c>
      <c r="E98" s="4">
        <v>0</v>
      </c>
      <c r="F98" s="4">
        <v>0</v>
      </c>
      <c r="G98" s="4">
        <v>64983.897173076934</v>
      </c>
      <c r="H98" s="4">
        <f t="shared" si="1"/>
        <v>86093.316000000021</v>
      </c>
      <c r="I98" s="9"/>
      <c r="J98" s="7"/>
    </row>
    <row r="99" spans="1:10" x14ac:dyDescent="0.5">
      <c r="A99" s="7" t="s">
        <v>143</v>
      </c>
      <c r="B99" s="4">
        <v>1712.2581219512194</v>
      </c>
      <c r="C99" s="4">
        <v>0</v>
      </c>
      <c r="D99" s="4">
        <v>0</v>
      </c>
      <c r="E99" s="4">
        <v>0</v>
      </c>
      <c r="F99" s="4">
        <v>0</v>
      </c>
      <c r="G99" s="4">
        <v>6088.0288780487808</v>
      </c>
      <c r="H99" s="4">
        <f t="shared" si="1"/>
        <v>7800.2870000000003</v>
      </c>
      <c r="I99" s="9"/>
      <c r="J99" s="7"/>
    </row>
    <row r="100" spans="1:10" x14ac:dyDescent="0.5">
      <c r="A100" s="7" t="s">
        <v>144</v>
      </c>
      <c r="B100" s="4">
        <v>752.77250000000004</v>
      </c>
      <c r="C100" s="4">
        <v>0</v>
      </c>
      <c r="D100" s="4">
        <v>0</v>
      </c>
      <c r="E100" s="4">
        <v>0</v>
      </c>
      <c r="F100" s="4">
        <v>0</v>
      </c>
      <c r="G100" s="4">
        <v>752.77250000000004</v>
      </c>
      <c r="H100" s="4">
        <f t="shared" si="1"/>
        <v>1505.5450000000001</v>
      </c>
      <c r="I100" s="9"/>
      <c r="J100" s="7"/>
    </row>
    <row r="101" spans="1:10" x14ac:dyDescent="0.5">
      <c r="A101" s="7" t="s">
        <v>145</v>
      </c>
      <c r="B101" s="4">
        <v>1485.937714285714</v>
      </c>
      <c r="C101" s="4">
        <v>0</v>
      </c>
      <c r="D101" s="4">
        <v>0</v>
      </c>
      <c r="E101" s="4">
        <v>0</v>
      </c>
      <c r="F101" s="4">
        <v>0</v>
      </c>
      <c r="G101" s="4">
        <v>7182.0322857142846</v>
      </c>
      <c r="H101" s="4">
        <f t="shared" si="1"/>
        <v>8667.9699999999993</v>
      </c>
      <c r="I101" s="9"/>
      <c r="J101" s="7"/>
    </row>
    <row r="102" spans="1:10" x14ac:dyDescent="0.5">
      <c r="A102" s="7" t="s">
        <v>146</v>
      </c>
      <c r="B102" s="4">
        <v>3363.3820408163265</v>
      </c>
      <c r="C102" s="4">
        <v>0</v>
      </c>
      <c r="D102" s="4">
        <v>0</v>
      </c>
      <c r="E102" s="4">
        <v>0</v>
      </c>
      <c r="F102" s="4">
        <v>0</v>
      </c>
      <c r="G102" s="4">
        <v>13117.189959183672</v>
      </c>
      <c r="H102" s="4">
        <f t="shared" si="1"/>
        <v>16480.572</v>
      </c>
      <c r="I102" s="9"/>
      <c r="J102" s="7"/>
    </row>
    <row r="103" spans="1:10" x14ac:dyDescent="0.5">
      <c r="A103" s="7" t="s">
        <v>147</v>
      </c>
      <c r="B103" s="4">
        <v>6867.8235979899491</v>
      </c>
      <c r="C103" s="4">
        <v>286.15931658291458</v>
      </c>
      <c r="D103" s="4">
        <v>0</v>
      </c>
      <c r="E103" s="4">
        <v>0</v>
      </c>
      <c r="F103" s="4">
        <v>0</v>
      </c>
      <c r="G103" s="4">
        <v>21318.869085427134</v>
      </c>
      <c r="H103" s="4">
        <f t="shared" si="1"/>
        <v>28472.851999999999</v>
      </c>
      <c r="I103" s="9"/>
      <c r="J103" s="7"/>
    </row>
    <row r="104" spans="1:10" x14ac:dyDescent="0.5">
      <c r="A104" s="7" t="s">
        <v>148</v>
      </c>
      <c r="B104" s="4">
        <v>0</v>
      </c>
      <c r="C104" s="4">
        <v>0</v>
      </c>
      <c r="D104" s="4">
        <v>0</v>
      </c>
      <c r="E104" s="4">
        <v>0</v>
      </c>
      <c r="F104" s="4">
        <v>0</v>
      </c>
      <c r="G104" s="4">
        <v>1527.7990000000002</v>
      </c>
      <c r="H104" s="4">
        <f t="shared" si="1"/>
        <v>1527.7990000000002</v>
      </c>
      <c r="I104" s="9"/>
      <c r="J104" s="7"/>
    </row>
    <row r="105" spans="1:10" x14ac:dyDescent="0.5">
      <c r="A105" s="7" t="s">
        <v>149</v>
      </c>
      <c r="B105" s="4">
        <v>78.906999999999996</v>
      </c>
      <c r="C105" s="4">
        <v>0</v>
      </c>
      <c r="D105" s="4">
        <v>0</v>
      </c>
      <c r="E105" s="4">
        <v>0</v>
      </c>
      <c r="F105" s="4">
        <v>0</v>
      </c>
      <c r="G105" s="4">
        <v>473.44199999999995</v>
      </c>
      <c r="H105" s="4">
        <f t="shared" si="1"/>
        <v>552.34899999999993</v>
      </c>
      <c r="I105" s="9"/>
      <c r="J105" s="7"/>
    </row>
    <row r="106" spans="1:10" x14ac:dyDescent="0.5">
      <c r="A106" s="7" t="s">
        <v>150</v>
      </c>
      <c r="B106" s="4">
        <v>2471.5127500000003</v>
      </c>
      <c r="C106" s="4">
        <v>353.07325000000003</v>
      </c>
      <c r="D106" s="4">
        <v>0</v>
      </c>
      <c r="E106" s="4">
        <v>0</v>
      </c>
      <c r="F106" s="4">
        <v>0</v>
      </c>
      <c r="G106" s="4">
        <v>11298.344000000001</v>
      </c>
      <c r="H106" s="4">
        <f t="shared" si="1"/>
        <v>14122.93</v>
      </c>
      <c r="I106" s="9"/>
      <c r="J106" s="7"/>
    </row>
    <row r="107" spans="1:10" x14ac:dyDescent="0.5">
      <c r="A107" s="7" t="s">
        <v>151</v>
      </c>
      <c r="B107" s="4">
        <v>261.67107692307695</v>
      </c>
      <c r="C107" s="4">
        <v>0</v>
      </c>
      <c r="D107" s="4">
        <v>0</v>
      </c>
      <c r="E107" s="4">
        <v>0</v>
      </c>
      <c r="F107" s="4">
        <v>0</v>
      </c>
      <c r="G107" s="4">
        <v>1439.1909230769231</v>
      </c>
      <c r="H107" s="4">
        <f t="shared" si="1"/>
        <v>1700.8620000000001</v>
      </c>
      <c r="I107" s="9"/>
      <c r="J107" s="7"/>
    </row>
    <row r="108" spans="1:10" x14ac:dyDescent="0.5">
      <c r="A108" s="7" t="s">
        <v>152</v>
      </c>
      <c r="B108" s="4">
        <v>3326.9762272727271</v>
      </c>
      <c r="C108" s="4">
        <v>950.56463636363628</v>
      </c>
      <c r="D108" s="4">
        <v>0</v>
      </c>
      <c r="E108" s="4">
        <v>0</v>
      </c>
      <c r="F108" s="4">
        <v>0</v>
      </c>
      <c r="G108" s="4">
        <v>6178.6701363636357</v>
      </c>
      <c r="H108" s="4">
        <f t="shared" si="1"/>
        <v>10456.210999999999</v>
      </c>
      <c r="I108" s="9"/>
      <c r="J108" s="7"/>
    </row>
    <row r="109" spans="1:10" x14ac:dyDescent="0.5">
      <c r="A109" s="7" t="s">
        <v>153</v>
      </c>
      <c r="B109" s="4">
        <v>321.26428571428568</v>
      </c>
      <c r="C109" s="4">
        <v>0</v>
      </c>
      <c r="D109" s="4">
        <v>0</v>
      </c>
      <c r="E109" s="4">
        <v>0</v>
      </c>
      <c r="F109" s="4">
        <v>0</v>
      </c>
      <c r="G109" s="4">
        <v>803.16071428571433</v>
      </c>
      <c r="H109" s="4">
        <f t="shared" si="1"/>
        <v>1124.425</v>
      </c>
      <c r="I109" s="9"/>
      <c r="J109" s="7"/>
    </row>
    <row r="110" spans="1:10" x14ac:dyDescent="0.5">
      <c r="A110" s="7" t="s">
        <v>154</v>
      </c>
      <c r="B110" s="4">
        <v>553.20100000000002</v>
      </c>
      <c r="C110" s="4">
        <v>0</v>
      </c>
      <c r="D110" s="4">
        <v>0</v>
      </c>
      <c r="E110" s="4">
        <v>0</v>
      </c>
      <c r="F110" s="4">
        <v>0</v>
      </c>
      <c r="G110" s="4">
        <v>0</v>
      </c>
      <c r="H110" s="4">
        <f t="shared" si="1"/>
        <v>553.20100000000002</v>
      </c>
      <c r="I110" s="9"/>
      <c r="J110" s="7"/>
    </row>
    <row r="111" spans="1:10" x14ac:dyDescent="0.5">
      <c r="A111" s="7" t="s">
        <v>155</v>
      </c>
      <c r="B111" s="4">
        <v>3066.4057666666672</v>
      </c>
      <c r="C111" s="4">
        <v>0</v>
      </c>
      <c r="D111" s="4">
        <v>0</v>
      </c>
      <c r="E111" s="4">
        <v>0</v>
      </c>
      <c r="F111" s="4">
        <v>0</v>
      </c>
      <c r="G111" s="4">
        <v>10075.333233333335</v>
      </c>
      <c r="H111" s="4">
        <f t="shared" si="1"/>
        <v>13141.739000000001</v>
      </c>
      <c r="I111" s="9"/>
      <c r="J111" s="7"/>
    </row>
    <row r="112" spans="1:10" x14ac:dyDescent="0.5">
      <c r="A112" s="7" t="s">
        <v>156</v>
      </c>
      <c r="B112" s="4">
        <v>12770.996074999999</v>
      </c>
      <c r="C112" s="4">
        <v>3963.4125749999998</v>
      </c>
      <c r="D112" s="4">
        <v>0</v>
      </c>
      <c r="E112" s="4">
        <v>0</v>
      </c>
      <c r="F112" s="4">
        <v>0</v>
      </c>
      <c r="G112" s="4">
        <v>36111.092349999999</v>
      </c>
      <c r="H112" s="4">
        <f t="shared" si="1"/>
        <v>52845.500999999997</v>
      </c>
      <c r="I112" s="9"/>
      <c r="J112" s="7"/>
    </row>
    <row r="113" spans="1:10" x14ac:dyDescent="0.5">
      <c r="A113" s="7" t="s">
        <v>157</v>
      </c>
      <c r="B113" s="4">
        <v>618.70500000000004</v>
      </c>
      <c r="C113" s="4">
        <v>247.48200000000003</v>
      </c>
      <c r="D113" s="4">
        <v>0</v>
      </c>
      <c r="E113" s="4">
        <v>0</v>
      </c>
      <c r="F113" s="4">
        <v>0</v>
      </c>
      <c r="G113" s="4">
        <v>866.18700000000013</v>
      </c>
      <c r="H113" s="4">
        <f t="shared" si="1"/>
        <v>1732.3740000000003</v>
      </c>
      <c r="I113" s="9"/>
      <c r="J113" s="7"/>
    </row>
    <row r="114" spans="1:10" x14ac:dyDescent="0.5">
      <c r="A114" s="7" t="s">
        <v>158</v>
      </c>
      <c r="B114" s="4">
        <v>8778.6396172248806</v>
      </c>
      <c r="C114" s="4">
        <v>2926.2132057416266</v>
      </c>
      <c r="D114" s="4">
        <v>0</v>
      </c>
      <c r="E114" s="4">
        <v>0</v>
      </c>
      <c r="F114" s="4">
        <v>0</v>
      </c>
      <c r="G114" s="4">
        <v>39260.027177033495</v>
      </c>
      <c r="H114" s="4">
        <f t="shared" si="1"/>
        <v>50964.880000000005</v>
      </c>
      <c r="I114" s="9"/>
      <c r="J114" s="7"/>
    </row>
    <row r="115" spans="1:10" x14ac:dyDescent="0.5">
      <c r="A115" s="7" t="s">
        <v>159</v>
      </c>
      <c r="B115" s="4">
        <v>5124.3103448275861</v>
      </c>
      <c r="C115" s="4">
        <v>512.43103448275861</v>
      </c>
      <c r="D115" s="4">
        <v>0</v>
      </c>
      <c r="E115" s="4">
        <v>0</v>
      </c>
      <c r="F115" s="4">
        <v>0</v>
      </c>
      <c r="G115" s="4">
        <v>16654.008620689656</v>
      </c>
      <c r="H115" s="4">
        <f t="shared" si="1"/>
        <v>22290.75</v>
      </c>
      <c r="I115" s="9"/>
      <c r="J115" s="7"/>
    </row>
    <row r="116" spans="1:10" x14ac:dyDescent="0.5">
      <c r="A116" s="7" t="s">
        <v>160</v>
      </c>
      <c r="B116" s="4">
        <v>2908.0010666666667</v>
      </c>
      <c r="C116" s="4">
        <v>0</v>
      </c>
      <c r="D116" s="4">
        <v>0</v>
      </c>
      <c r="E116" s="4">
        <v>0</v>
      </c>
      <c r="F116" s="4">
        <v>0</v>
      </c>
      <c r="G116" s="4">
        <v>8988.3669333333328</v>
      </c>
      <c r="H116" s="4">
        <f t="shared" si="1"/>
        <v>11896.367999999999</v>
      </c>
      <c r="I116" s="9"/>
      <c r="J116" s="7"/>
    </row>
    <row r="117" spans="1:10" x14ac:dyDescent="0.5">
      <c r="A117" s="7" t="s">
        <v>161</v>
      </c>
      <c r="B117" s="4">
        <v>1095.5115000000001</v>
      </c>
      <c r="C117" s="4">
        <v>0</v>
      </c>
      <c r="D117" s="4">
        <v>0</v>
      </c>
      <c r="E117" s="4">
        <v>0</v>
      </c>
      <c r="F117" s="4">
        <v>0</v>
      </c>
      <c r="G117" s="4">
        <v>1095.5115000000001</v>
      </c>
      <c r="H117" s="4">
        <f t="shared" si="1"/>
        <v>2191.0230000000001</v>
      </c>
      <c r="I117" s="9"/>
      <c r="J117" s="7"/>
    </row>
    <row r="118" spans="1:10" x14ac:dyDescent="0.5">
      <c r="A118" s="7" t="s">
        <v>162</v>
      </c>
      <c r="B118" s="4">
        <v>1214.5113333333331</v>
      </c>
      <c r="C118" s="4">
        <v>607.25566666666657</v>
      </c>
      <c r="D118" s="4">
        <v>0</v>
      </c>
      <c r="E118" s="4">
        <v>0</v>
      </c>
      <c r="F118" s="4">
        <v>0</v>
      </c>
      <c r="G118" s="4">
        <v>1821.7669999999998</v>
      </c>
      <c r="H118" s="4">
        <f t="shared" si="1"/>
        <v>3643.5339999999997</v>
      </c>
      <c r="I118" s="9"/>
      <c r="J118" s="7"/>
    </row>
    <row r="119" spans="1:10" x14ac:dyDescent="0.5">
      <c r="A119" s="7" t="s">
        <v>163</v>
      </c>
      <c r="B119" s="4">
        <v>748.13818181818181</v>
      </c>
      <c r="C119" s="4">
        <v>0</v>
      </c>
      <c r="D119" s="4">
        <v>0</v>
      </c>
      <c r="E119" s="4">
        <v>0</v>
      </c>
      <c r="F119" s="4">
        <v>0</v>
      </c>
      <c r="G119" s="4">
        <v>3366.6218181818185</v>
      </c>
      <c r="H119" s="4">
        <f t="shared" si="1"/>
        <v>4114.76</v>
      </c>
      <c r="I119" s="9"/>
      <c r="J119" s="7"/>
    </row>
    <row r="120" spans="1:10" x14ac:dyDescent="0.5">
      <c r="A120" s="7" t="s">
        <v>164</v>
      </c>
      <c r="B120" s="4">
        <v>252.327</v>
      </c>
      <c r="C120" s="4">
        <v>0</v>
      </c>
      <c r="D120" s="4">
        <v>0</v>
      </c>
      <c r="E120" s="4">
        <v>0</v>
      </c>
      <c r="F120" s="4">
        <v>0</v>
      </c>
      <c r="G120" s="4">
        <v>252.327</v>
      </c>
      <c r="H120" s="4">
        <f t="shared" si="1"/>
        <v>504.654</v>
      </c>
      <c r="I120" s="9"/>
      <c r="J120" s="7"/>
    </row>
    <row r="121" spans="1:10" x14ac:dyDescent="0.5">
      <c r="A121" s="7" t="s">
        <v>165</v>
      </c>
      <c r="B121" s="4">
        <v>4379.3460000000005</v>
      </c>
      <c r="C121" s="4">
        <v>208.54028571428574</v>
      </c>
      <c r="D121" s="4">
        <v>0</v>
      </c>
      <c r="E121" s="4">
        <v>0</v>
      </c>
      <c r="F121" s="4">
        <v>0</v>
      </c>
      <c r="G121" s="4">
        <v>10009.933714285717</v>
      </c>
      <c r="H121" s="4">
        <f t="shared" si="1"/>
        <v>14597.820000000003</v>
      </c>
      <c r="I121" s="9"/>
      <c r="J121" s="7"/>
    </row>
    <row r="122" spans="1:10" x14ac:dyDescent="0.5">
      <c r="A122" s="7" t="s">
        <v>166</v>
      </c>
      <c r="B122" s="4">
        <v>0.96299999999999997</v>
      </c>
      <c r="C122" s="4">
        <v>0</v>
      </c>
      <c r="D122" s="4">
        <v>0</v>
      </c>
      <c r="E122" s="4">
        <v>0</v>
      </c>
      <c r="F122" s="4">
        <v>0</v>
      </c>
      <c r="G122" s="4">
        <v>0</v>
      </c>
      <c r="H122" s="4">
        <f t="shared" si="1"/>
        <v>0.96299999999999997</v>
      </c>
      <c r="I122" s="9"/>
      <c r="J122" s="7"/>
    </row>
    <row r="123" spans="1:10" x14ac:dyDescent="0.5">
      <c r="A123" s="7" t="s">
        <v>167</v>
      </c>
      <c r="B123" s="4">
        <v>1660.7520000000002</v>
      </c>
      <c r="C123" s="4">
        <v>0</v>
      </c>
      <c r="D123" s="4">
        <v>0</v>
      </c>
      <c r="E123" s="4">
        <v>0</v>
      </c>
      <c r="F123" s="4">
        <v>0</v>
      </c>
      <c r="G123" s="4">
        <v>3113.9100000000003</v>
      </c>
      <c r="H123" s="4">
        <f t="shared" si="1"/>
        <v>4774.6620000000003</v>
      </c>
      <c r="I123" s="9"/>
      <c r="J123" s="7"/>
    </row>
    <row r="124" spans="1:10" x14ac:dyDescent="0.5">
      <c r="A124" s="7" t="s">
        <v>168</v>
      </c>
      <c r="B124" s="4">
        <v>33.132000000000005</v>
      </c>
      <c r="C124" s="4">
        <v>0</v>
      </c>
      <c r="D124" s="4">
        <v>0</v>
      </c>
      <c r="E124" s="4">
        <v>0</v>
      </c>
      <c r="F124" s="4">
        <v>0</v>
      </c>
      <c r="G124" s="4">
        <v>0</v>
      </c>
      <c r="H124" s="4">
        <f t="shared" si="1"/>
        <v>33.132000000000005</v>
      </c>
      <c r="I124" s="9"/>
      <c r="J124" s="7"/>
    </row>
    <row r="125" spans="1:10" x14ac:dyDescent="0.5">
      <c r="A125" s="7" t="s">
        <v>169</v>
      </c>
      <c r="B125" s="4">
        <v>1.1219999999999999</v>
      </c>
      <c r="C125" s="4">
        <v>0</v>
      </c>
      <c r="D125" s="4">
        <v>0</v>
      </c>
      <c r="E125" s="4">
        <v>0</v>
      </c>
      <c r="F125" s="4">
        <v>0</v>
      </c>
      <c r="G125" s="4">
        <v>0</v>
      </c>
      <c r="H125" s="4">
        <f t="shared" si="1"/>
        <v>1.1219999999999999</v>
      </c>
      <c r="I125" s="9"/>
      <c r="J125" s="7"/>
    </row>
    <row r="126" spans="1:10" x14ac:dyDescent="0.5">
      <c r="A126" s="7" t="s">
        <v>170</v>
      </c>
      <c r="B126" s="4">
        <v>88.04</v>
      </c>
      <c r="C126" s="4">
        <v>0</v>
      </c>
      <c r="D126" s="4">
        <v>0</v>
      </c>
      <c r="E126" s="4">
        <v>0</v>
      </c>
      <c r="F126" s="4">
        <v>0</v>
      </c>
      <c r="G126" s="4">
        <v>0</v>
      </c>
      <c r="H126" s="4">
        <f t="shared" si="1"/>
        <v>88.04</v>
      </c>
      <c r="I126" s="9"/>
      <c r="J126" s="7"/>
    </row>
    <row r="127" spans="1:10" x14ac:dyDescent="0.5">
      <c r="A127" s="7" t="s">
        <v>171</v>
      </c>
      <c r="B127" s="4">
        <v>1004.6120000000001</v>
      </c>
      <c r="C127" s="4">
        <v>0</v>
      </c>
      <c r="D127" s="4">
        <v>0</v>
      </c>
      <c r="E127" s="4">
        <v>0</v>
      </c>
      <c r="F127" s="4">
        <v>0</v>
      </c>
      <c r="G127" s="4">
        <v>0</v>
      </c>
      <c r="H127" s="4">
        <f t="shared" si="1"/>
        <v>1004.6120000000001</v>
      </c>
      <c r="I127" s="9"/>
      <c r="J127" s="7"/>
    </row>
    <row r="128" spans="1:10" x14ac:dyDescent="0.5">
      <c r="A128" s="7" t="s">
        <v>172</v>
      </c>
      <c r="B128" s="4">
        <v>7.6420000000000003</v>
      </c>
      <c r="C128" s="4">
        <v>0</v>
      </c>
      <c r="D128" s="4">
        <v>0</v>
      </c>
      <c r="E128" s="4">
        <v>0</v>
      </c>
      <c r="F128" s="4">
        <v>0</v>
      </c>
      <c r="G128" s="4">
        <v>0</v>
      </c>
      <c r="H128" s="4">
        <f t="shared" si="1"/>
        <v>7.6420000000000003</v>
      </c>
      <c r="I128" s="9"/>
      <c r="J128" s="7"/>
    </row>
    <row r="129" spans="1:10" x14ac:dyDescent="0.5">
      <c r="A129" s="7" t="s">
        <v>173</v>
      </c>
      <c r="B129" s="4">
        <v>376.9545</v>
      </c>
      <c r="C129" s="4">
        <v>0</v>
      </c>
      <c r="D129" s="4">
        <v>0</v>
      </c>
      <c r="E129" s="4">
        <v>0</v>
      </c>
      <c r="F129" s="4">
        <v>0</v>
      </c>
      <c r="G129" s="4">
        <v>1884.7724999999998</v>
      </c>
      <c r="H129" s="4">
        <f t="shared" si="1"/>
        <v>2261.7269999999999</v>
      </c>
      <c r="I129" s="9"/>
      <c r="J129" s="7"/>
    </row>
    <row r="130" spans="1:10" x14ac:dyDescent="0.5">
      <c r="A130" s="7" t="s">
        <v>174</v>
      </c>
      <c r="B130" s="4">
        <v>1035.3656000000001</v>
      </c>
      <c r="C130" s="4">
        <v>0</v>
      </c>
      <c r="D130" s="4">
        <v>0</v>
      </c>
      <c r="E130" s="4">
        <v>0</v>
      </c>
      <c r="F130" s="4">
        <v>0</v>
      </c>
      <c r="G130" s="4">
        <v>2847.2554</v>
      </c>
      <c r="H130" s="4">
        <f t="shared" ref="H130:H193" si="2">SUM(B130:G130)</f>
        <v>3882.6210000000001</v>
      </c>
      <c r="I130" s="9"/>
      <c r="J130" s="7"/>
    </row>
    <row r="131" spans="1:10" x14ac:dyDescent="0.5">
      <c r="A131" s="7" t="s">
        <v>175</v>
      </c>
      <c r="B131" s="4">
        <v>3868.5777187499998</v>
      </c>
      <c r="C131" s="4">
        <v>859.68393749999996</v>
      </c>
      <c r="D131" s="4">
        <v>0</v>
      </c>
      <c r="E131" s="4">
        <v>0</v>
      </c>
      <c r="F131" s="4">
        <v>0</v>
      </c>
      <c r="G131" s="4">
        <v>9026.6813437499986</v>
      </c>
      <c r="H131" s="4">
        <f t="shared" si="2"/>
        <v>13754.942999999999</v>
      </c>
      <c r="I131" s="9"/>
      <c r="J131" s="7"/>
    </row>
    <row r="132" spans="1:10" x14ac:dyDescent="0.5">
      <c r="A132" s="7" t="s">
        <v>176</v>
      </c>
      <c r="B132" s="4">
        <v>3270.0060000000003</v>
      </c>
      <c r="C132" s="4">
        <v>545.00100000000009</v>
      </c>
      <c r="D132" s="4">
        <v>0</v>
      </c>
      <c r="E132" s="4">
        <v>0</v>
      </c>
      <c r="F132" s="4">
        <v>0</v>
      </c>
      <c r="G132" s="4">
        <v>8720.0160000000014</v>
      </c>
      <c r="H132" s="4">
        <f t="shared" si="2"/>
        <v>12535.023000000001</v>
      </c>
      <c r="I132" s="9"/>
      <c r="J132" s="7"/>
    </row>
    <row r="133" spans="1:10" x14ac:dyDescent="0.5">
      <c r="A133" s="7" t="s">
        <v>177</v>
      </c>
      <c r="B133" s="4">
        <v>267.32399999999996</v>
      </c>
      <c r="C133" s="4">
        <v>267.32399999999996</v>
      </c>
      <c r="D133" s="4">
        <v>0</v>
      </c>
      <c r="E133" s="4">
        <v>0</v>
      </c>
      <c r="F133" s="4">
        <v>0</v>
      </c>
      <c r="G133" s="4">
        <v>2138.5919999999996</v>
      </c>
      <c r="H133" s="4">
        <f t="shared" si="2"/>
        <v>2673.24</v>
      </c>
      <c r="I133" s="9"/>
      <c r="J133" s="7"/>
    </row>
    <row r="134" spans="1:10" x14ac:dyDescent="0.5">
      <c r="A134" s="7" t="s">
        <v>178</v>
      </c>
      <c r="B134" s="4">
        <v>2269.6576363636359</v>
      </c>
      <c r="C134" s="4">
        <v>252.1841818181818</v>
      </c>
      <c r="D134" s="4">
        <v>0</v>
      </c>
      <c r="E134" s="4">
        <v>0</v>
      </c>
      <c r="F134" s="4">
        <v>0</v>
      </c>
      <c r="G134" s="4">
        <v>5800.2361818181816</v>
      </c>
      <c r="H134" s="4">
        <f t="shared" si="2"/>
        <v>8322.0779999999995</v>
      </c>
      <c r="I134" s="9"/>
      <c r="J134" s="7"/>
    </row>
    <row r="135" spans="1:10" x14ac:dyDescent="0.5">
      <c r="A135" s="7" t="s">
        <v>179</v>
      </c>
      <c r="B135" s="4">
        <v>34658.540635116595</v>
      </c>
      <c r="C135" s="4">
        <v>2905.506400548697</v>
      </c>
      <c r="D135" s="4">
        <v>207.53617146776406</v>
      </c>
      <c r="E135" s="4">
        <v>0</v>
      </c>
      <c r="F135" s="4">
        <v>0</v>
      </c>
      <c r="G135" s="4">
        <v>113522.28579286695</v>
      </c>
      <c r="H135" s="4">
        <f t="shared" si="2"/>
        <v>151293.86900000001</v>
      </c>
      <c r="I135" s="9"/>
      <c r="J135" s="7"/>
    </row>
    <row r="136" spans="1:10" x14ac:dyDescent="0.5">
      <c r="A136" s="7" t="s">
        <v>180</v>
      </c>
      <c r="B136" s="4">
        <v>3595.9760000000001</v>
      </c>
      <c r="C136" s="4">
        <v>898.99400000000003</v>
      </c>
      <c r="D136" s="4">
        <v>0</v>
      </c>
      <c r="E136" s="4">
        <v>0</v>
      </c>
      <c r="F136" s="4">
        <v>0</v>
      </c>
      <c r="G136" s="4">
        <v>3595.9760000000001</v>
      </c>
      <c r="H136" s="4">
        <f t="shared" si="2"/>
        <v>8090.9459999999999</v>
      </c>
      <c r="I136" s="9"/>
      <c r="J136" s="7"/>
    </row>
    <row r="137" spans="1:10" x14ac:dyDescent="0.5">
      <c r="A137" s="7" t="s">
        <v>181</v>
      </c>
      <c r="B137" s="4">
        <v>387.62975</v>
      </c>
      <c r="C137" s="4">
        <v>0</v>
      </c>
      <c r="D137" s="4">
        <v>0</v>
      </c>
      <c r="E137" s="4">
        <v>0</v>
      </c>
      <c r="F137" s="4">
        <v>0</v>
      </c>
      <c r="G137" s="4">
        <v>1162.8892499999999</v>
      </c>
      <c r="H137" s="4">
        <f t="shared" si="2"/>
        <v>1550.519</v>
      </c>
      <c r="I137" s="9"/>
      <c r="J137" s="7"/>
    </row>
    <row r="138" spans="1:10" x14ac:dyDescent="0.5">
      <c r="A138" s="7" t="s">
        <v>182</v>
      </c>
      <c r="B138" s="4">
        <v>656.68036363636372</v>
      </c>
      <c r="C138" s="4">
        <v>0</v>
      </c>
      <c r="D138" s="4">
        <v>0</v>
      </c>
      <c r="E138" s="4">
        <v>0</v>
      </c>
      <c r="F138" s="4">
        <v>0</v>
      </c>
      <c r="G138" s="4">
        <v>2955.0616363636364</v>
      </c>
      <c r="H138" s="4">
        <f t="shared" si="2"/>
        <v>3611.7420000000002</v>
      </c>
      <c r="I138" s="9"/>
      <c r="J138" s="7"/>
    </row>
    <row r="139" spans="1:10" x14ac:dyDescent="0.5">
      <c r="A139" s="7" t="s">
        <v>183</v>
      </c>
      <c r="B139" s="4">
        <v>3368.7876699029125</v>
      </c>
      <c r="C139" s="4">
        <v>439.40708737864077</v>
      </c>
      <c r="D139" s="4">
        <v>0</v>
      </c>
      <c r="E139" s="4">
        <v>0</v>
      </c>
      <c r="F139" s="4">
        <v>0</v>
      </c>
      <c r="G139" s="4">
        <v>11278.115242718446</v>
      </c>
      <c r="H139" s="4">
        <f t="shared" si="2"/>
        <v>15086.31</v>
      </c>
      <c r="I139" s="9"/>
      <c r="J139" s="7"/>
    </row>
    <row r="140" spans="1:10" x14ac:dyDescent="0.5">
      <c r="A140" s="7" t="s">
        <v>184</v>
      </c>
      <c r="B140" s="4">
        <v>990.13893877551016</v>
      </c>
      <c r="C140" s="4">
        <v>247.53473469387754</v>
      </c>
      <c r="D140" s="4">
        <v>0</v>
      </c>
      <c r="E140" s="4">
        <v>0</v>
      </c>
      <c r="F140" s="4">
        <v>0</v>
      </c>
      <c r="G140" s="4">
        <v>4826.9273265306119</v>
      </c>
      <c r="H140" s="4">
        <f t="shared" si="2"/>
        <v>6064.6009999999997</v>
      </c>
      <c r="I140" s="9"/>
      <c r="J140" s="7"/>
    </row>
    <row r="141" spans="1:10" x14ac:dyDescent="0.5">
      <c r="A141" s="7" t="s">
        <v>185</v>
      </c>
      <c r="B141" s="4">
        <v>66808.297150976898</v>
      </c>
      <c r="C141" s="4">
        <v>19523.885925399642</v>
      </c>
      <c r="D141" s="4">
        <v>0</v>
      </c>
      <c r="E141" s="4">
        <v>0</v>
      </c>
      <c r="F141" s="4">
        <v>0</v>
      </c>
      <c r="G141" s="4">
        <v>257166.18492362343</v>
      </c>
      <c r="H141" s="4">
        <f t="shared" si="2"/>
        <v>343498.36799999996</v>
      </c>
      <c r="I141" s="9"/>
      <c r="J141" s="7"/>
    </row>
    <row r="142" spans="1:10" x14ac:dyDescent="0.5">
      <c r="A142" s="7" t="s">
        <v>186</v>
      </c>
      <c r="B142" s="4">
        <v>2215.6830188679246</v>
      </c>
      <c r="C142" s="4">
        <v>1384.8018867924529</v>
      </c>
      <c r="D142" s="4">
        <v>0</v>
      </c>
      <c r="E142" s="4">
        <v>0</v>
      </c>
      <c r="F142" s="4">
        <v>0</v>
      </c>
      <c r="G142" s="4">
        <v>11078.415094339623</v>
      </c>
      <c r="H142" s="4">
        <f t="shared" si="2"/>
        <v>14678.900000000001</v>
      </c>
      <c r="I142" s="9"/>
      <c r="J142" s="7"/>
    </row>
    <row r="143" spans="1:10" x14ac:dyDescent="0.5">
      <c r="A143" s="7" t="s">
        <v>187</v>
      </c>
      <c r="B143" s="4">
        <v>7433.2014071428566</v>
      </c>
      <c r="C143" s="4">
        <v>3004.9112071428567</v>
      </c>
      <c r="D143" s="4">
        <v>0</v>
      </c>
      <c r="E143" s="4">
        <v>0</v>
      </c>
      <c r="F143" s="4">
        <v>0</v>
      </c>
      <c r="G143" s="4">
        <v>33844.789385714284</v>
      </c>
      <c r="H143" s="4">
        <f t="shared" si="2"/>
        <v>44282.902000000002</v>
      </c>
      <c r="I143" s="9"/>
      <c r="J143" s="7"/>
    </row>
    <row r="144" spans="1:10" x14ac:dyDescent="0.5">
      <c r="A144" s="7" t="s">
        <v>188</v>
      </c>
      <c r="B144" s="4">
        <v>8921.631470588236</v>
      </c>
      <c r="C144" s="4">
        <v>3345.6118014705885</v>
      </c>
      <c r="D144" s="4">
        <v>0</v>
      </c>
      <c r="E144" s="4">
        <v>0</v>
      </c>
      <c r="F144" s="4">
        <v>0</v>
      </c>
      <c r="G144" s="4">
        <v>48399.850727941186</v>
      </c>
      <c r="H144" s="4">
        <f t="shared" si="2"/>
        <v>60667.094000000012</v>
      </c>
      <c r="I144" s="9"/>
      <c r="J144" s="7"/>
    </row>
    <row r="145" spans="1:10" x14ac:dyDescent="0.5">
      <c r="A145" s="7" t="s">
        <v>189</v>
      </c>
      <c r="B145" s="4">
        <v>5605.7355000000007</v>
      </c>
      <c r="C145" s="4">
        <v>1218.6381521739131</v>
      </c>
      <c r="D145" s="4">
        <v>0</v>
      </c>
      <c r="E145" s="4">
        <v>0</v>
      </c>
      <c r="F145" s="4">
        <v>0</v>
      </c>
      <c r="G145" s="4">
        <v>26810.039347826088</v>
      </c>
      <c r="H145" s="4">
        <f t="shared" si="2"/>
        <v>33634.413</v>
      </c>
      <c r="I145" s="9"/>
      <c r="J145" s="7"/>
    </row>
    <row r="146" spans="1:10" x14ac:dyDescent="0.5">
      <c r="A146" s="7" t="s">
        <v>190</v>
      </c>
      <c r="B146" s="4">
        <v>1114.6770000000001</v>
      </c>
      <c r="C146" s="4">
        <v>371.55900000000003</v>
      </c>
      <c r="D146" s="4">
        <v>0</v>
      </c>
      <c r="E146" s="4">
        <v>0</v>
      </c>
      <c r="F146" s="4">
        <v>0</v>
      </c>
      <c r="G146" s="4">
        <v>2229.3540000000003</v>
      </c>
      <c r="H146" s="4">
        <f t="shared" si="2"/>
        <v>3715.59</v>
      </c>
      <c r="I146" s="9"/>
      <c r="J146" s="7"/>
    </row>
    <row r="147" spans="1:10" x14ac:dyDescent="0.5">
      <c r="A147" s="7" t="s">
        <v>191</v>
      </c>
      <c r="B147" s="4">
        <v>11720.496348623856</v>
      </c>
      <c r="C147" s="4">
        <v>3606.3065688073398</v>
      </c>
      <c r="D147" s="4">
        <v>0</v>
      </c>
      <c r="E147" s="4">
        <v>0</v>
      </c>
      <c r="F147" s="4">
        <v>0</v>
      </c>
      <c r="G147" s="4">
        <v>33809.124082568807</v>
      </c>
      <c r="H147" s="4">
        <f t="shared" si="2"/>
        <v>49135.927000000003</v>
      </c>
      <c r="I147" s="9"/>
      <c r="J147" s="7"/>
    </row>
    <row r="148" spans="1:10" x14ac:dyDescent="0.5">
      <c r="A148" s="7" t="s">
        <v>192</v>
      </c>
      <c r="B148" s="4">
        <v>317.86200000000002</v>
      </c>
      <c r="C148" s="4">
        <v>0</v>
      </c>
      <c r="D148" s="4">
        <v>0</v>
      </c>
      <c r="E148" s="4">
        <v>0</v>
      </c>
      <c r="F148" s="4">
        <v>0</v>
      </c>
      <c r="G148" s="4">
        <v>317.86200000000002</v>
      </c>
      <c r="H148" s="4">
        <f t="shared" si="2"/>
        <v>635.72400000000005</v>
      </c>
      <c r="I148" s="9"/>
      <c r="J148" s="7"/>
    </row>
    <row r="149" spans="1:10" x14ac:dyDescent="0.5">
      <c r="A149" s="7" t="s">
        <v>193</v>
      </c>
      <c r="B149" s="4">
        <v>5664.0293023255817</v>
      </c>
      <c r="C149" s="4">
        <v>0</v>
      </c>
      <c r="D149" s="4">
        <v>0</v>
      </c>
      <c r="E149" s="4">
        <v>0</v>
      </c>
      <c r="F149" s="4">
        <v>0</v>
      </c>
      <c r="G149" s="4">
        <v>18691.296697674421</v>
      </c>
      <c r="H149" s="4">
        <f t="shared" si="2"/>
        <v>24355.326000000001</v>
      </c>
      <c r="I149" s="9"/>
      <c r="J149" s="7"/>
    </row>
    <row r="150" spans="1:10" x14ac:dyDescent="0.5">
      <c r="A150" s="7" t="s">
        <v>194</v>
      </c>
      <c r="B150" s="4">
        <v>3884.7962500000003</v>
      </c>
      <c r="C150" s="4">
        <v>597.66096153846161</v>
      </c>
      <c r="D150" s="4">
        <v>298.8304807692308</v>
      </c>
      <c r="E150" s="4">
        <v>0</v>
      </c>
      <c r="F150" s="4">
        <v>0</v>
      </c>
      <c r="G150" s="4">
        <v>10757.897307692308</v>
      </c>
      <c r="H150" s="4">
        <f t="shared" si="2"/>
        <v>15539.185000000001</v>
      </c>
      <c r="I150" s="9"/>
      <c r="J150" s="7"/>
    </row>
    <row r="151" spans="1:10" x14ac:dyDescent="0.5">
      <c r="A151" s="7" t="s">
        <v>195</v>
      </c>
      <c r="B151" s="4">
        <v>1053.2649999999999</v>
      </c>
      <c r="C151" s="4">
        <v>0</v>
      </c>
      <c r="D151" s="4">
        <v>0</v>
      </c>
      <c r="E151" s="4">
        <v>0</v>
      </c>
      <c r="F151" s="4">
        <v>0</v>
      </c>
      <c r="G151" s="4">
        <v>0</v>
      </c>
      <c r="H151" s="4">
        <f t="shared" si="2"/>
        <v>1053.2649999999999</v>
      </c>
      <c r="I151" s="9"/>
      <c r="J151" s="7"/>
    </row>
    <row r="152" spans="1:10" x14ac:dyDescent="0.5">
      <c r="A152" s="7" t="s">
        <v>196</v>
      </c>
      <c r="B152" s="4">
        <v>520.8845</v>
      </c>
      <c r="C152" s="4">
        <v>0</v>
      </c>
      <c r="D152" s="4">
        <v>0</v>
      </c>
      <c r="E152" s="4">
        <v>0</v>
      </c>
      <c r="F152" s="4">
        <v>0</v>
      </c>
      <c r="G152" s="4">
        <v>520.8845</v>
      </c>
      <c r="H152" s="4">
        <f t="shared" si="2"/>
        <v>1041.769</v>
      </c>
      <c r="I152" s="9"/>
      <c r="J152" s="7"/>
    </row>
    <row r="153" spans="1:10" x14ac:dyDescent="0.5">
      <c r="A153" s="7" t="s">
        <v>197</v>
      </c>
      <c r="B153" s="4">
        <v>80.639142857142858</v>
      </c>
      <c r="C153" s="4">
        <v>0</v>
      </c>
      <c r="D153" s="4">
        <v>0</v>
      </c>
      <c r="E153" s="4">
        <v>0</v>
      </c>
      <c r="F153" s="4">
        <v>0</v>
      </c>
      <c r="G153" s="4">
        <v>483.83485714285717</v>
      </c>
      <c r="H153" s="4">
        <f t="shared" si="2"/>
        <v>564.47400000000005</v>
      </c>
      <c r="I153" s="9"/>
      <c r="J153" s="7"/>
    </row>
    <row r="154" spans="1:10" x14ac:dyDescent="0.5">
      <c r="A154" s="7" t="s">
        <v>198</v>
      </c>
      <c r="B154" s="4">
        <v>2979.6555652173915</v>
      </c>
      <c r="C154" s="4">
        <v>248.30463043478264</v>
      </c>
      <c r="D154" s="4">
        <v>0</v>
      </c>
      <c r="E154" s="4">
        <v>0</v>
      </c>
      <c r="F154" s="4">
        <v>0</v>
      </c>
      <c r="G154" s="4">
        <v>8194.0528043478262</v>
      </c>
      <c r="H154" s="4">
        <f t="shared" si="2"/>
        <v>11422.013000000001</v>
      </c>
      <c r="I154" s="9"/>
      <c r="J154" s="7"/>
    </row>
    <row r="155" spans="1:10" x14ac:dyDescent="0.5">
      <c r="A155" s="7" t="s">
        <v>199</v>
      </c>
      <c r="B155" s="4">
        <v>1916.4871578947368</v>
      </c>
      <c r="C155" s="4">
        <v>319.41452631578949</v>
      </c>
      <c r="D155" s="4">
        <v>0</v>
      </c>
      <c r="E155" s="4">
        <v>0</v>
      </c>
      <c r="F155" s="4">
        <v>0</v>
      </c>
      <c r="G155" s="4">
        <v>3832.9743157894736</v>
      </c>
      <c r="H155" s="4">
        <f t="shared" si="2"/>
        <v>6068.8760000000002</v>
      </c>
      <c r="I155" s="9"/>
      <c r="J155" s="7"/>
    </row>
    <row r="156" spans="1:10" x14ac:dyDescent="0.5">
      <c r="A156" s="7" t="s">
        <v>200</v>
      </c>
      <c r="B156" s="4">
        <v>1520.3673749999998</v>
      </c>
      <c r="C156" s="4">
        <v>0</v>
      </c>
      <c r="D156" s="4">
        <v>0</v>
      </c>
      <c r="E156" s="4">
        <v>0</v>
      </c>
      <c r="F156" s="4">
        <v>0</v>
      </c>
      <c r="G156" s="4">
        <v>2533.9456249999998</v>
      </c>
      <c r="H156" s="4">
        <f t="shared" si="2"/>
        <v>4054.3129999999996</v>
      </c>
      <c r="I156" s="9"/>
      <c r="J156" s="7"/>
    </row>
    <row r="157" spans="1:10" x14ac:dyDescent="0.5">
      <c r="A157" s="7" t="s">
        <v>201</v>
      </c>
      <c r="B157" s="4">
        <v>0</v>
      </c>
      <c r="C157" s="4">
        <v>1020.823</v>
      </c>
      <c r="D157" s="4">
        <v>0</v>
      </c>
      <c r="E157" s="4">
        <v>0</v>
      </c>
      <c r="F157" s="4">
        <v>0</v>
      </c>
      <c r="G157" s="4">
        <v>0</v>
      </c>
      <c r="H157" s="4">
        <f t="shared" si="2"/>
        <v>1020.823</v>
      </c>
      <c r="I157" s="9"/>
      <c r="J157" s="7"/>
    </row>
    <row r="158" spans="1:10" x14ac:dyDescent="0.5">
      <c r="A158" s="7" t="s">
        <v>202</v>
      </c>
      <c r="B158" s="4">
        <v>581.50950000000012</v>
      </c>
      <c r="C158" s="4">
        <v>193.83650000000003</v>
      </c>
      <c r="D158" s="4">
        <v>0</v>
      </c>
      <c r="E158" s="4">
        <v>0</v>
      </c>
      <c r="F158" s="4">
        <v>0</v>
      </c>
      <c r="G158" s="4">
        <v>775.34600000000012</v>
      </c>
      <c r="H158" s="4">
        <f t="shared" si="2"/>
        <v>1550.6920000000002</v>
      </c>
      <c r="I158" s="9"/>
      <c r="J158" s="7"/>
    </row>
    <row r="159" spans="1:10" x14ac:dyDescent="0.5">
      <c r="A159" s="7" t="s">
        <v>203</v>
      </c>
      <c r="B159" s="4">
        <v>0</v>
      </c>
      <c r="C159" s="4">
        <v>189.29133333333334</v>
      </c>
      <c r="D159" s="4">
        <v>0</v>
      </c>
      <c r="E159" s="4">
        <v>0</v>
      </c>
      <c r="F159" s="4">
        <v>0</v>
      </c>
      <c r="G159" s="4">
        <v>378.58266666666668</v>
      </c>
      <c r="H159" s="4">
        <f t="shared" si="2"/>
        <v>567.87400000000002</v>
      </c>
      <c r="I159" s="9"/>
      <c r="J159" s="7"/>
    </row>
    <row r="160" spans="1:10" x14ac:dyDescent="0.5">
      <c r="A160" s="7" t="s">
        <v>204</v>
      </c>
      <c r="B160" s="4">
        <v>627.73089999999991</v>
      </c>
      <c r="C160" s="4">
        <v>209.24363333333332</v>
      </c>
      <c r="D160" s="4">
        <v>0</v>
      </c>
      <c r="E160" s="4">
        <v>0</v>
      </c>
      <c r="F160" s="4">
        <v>0</v>
      </c>
      <c r="G160" s="4">
        <v>5440.3344666666662</v>
      </c>
      <c r="H160" s="4">
        <f t="shared" si="2"/>
        <v>6277.3089999999993</v>
      </c>
      <c r="I160" s="9"/>
      <c r="J160" s="7"/>
    </row>
    <row r="161" spans="1:10" x14ac:dyDescent="0.5">
      <c r="A161" s="7" t="s">
        <v>205</v>
      </c>
      <c r="B161" s="4">
        <v>3272.1076153846157</v>
      </c>
      <c r="C161" s="4">
        <v>363.56751282051289</v>
      </c>
      <c r="D161" s="4">
        <v>0</v>
      </c>
      <c r="E161" s="4">
        <v>0</v>
      </c>
      <c r="F161" s="4">
        <v>0</v>
      </c>
      <c r="G161" s="4">
        <v>10543.457871794873</v>
      </c>
      <c r="H161" s="4">
        <f t="shared" si="2"/>
        <v>14179.133000000002</v>
      </c>
      <c r="I161" s="9"/>
      <c r="J161" s="7"/>
    </row>
    <row r="162" spans="1:10" x14ac:dyDescent="0.5">
      <c r="A162" s="7" t="s">
        <v>206</v>
      </c>
      <c r="B162" s="4">
        <v>7501.0676603773572</v>
      </c>
      <c r="C162" s="4">
        <v>967.8796981132075</v>
      </c>
      <c r="D162" s="4">
        <v>0</v>
      </c>
      <c r="E162" s="4">
        <v>0</v>
      </c>
      <c r="F162" s="4">
        <v>0</v>
      </c>
      <c r="G162" s="4">
        <v>17179.864641509434</v>
      </c>
      <c r="H162" s="4">
        <f t="shared" si="2"/>
        <v>25648.811999999998</v>
      </c>
      <c r="I162" s="9"/>
      <c r="J162" s="7"/>
    </row>
    <row r="163" spans="1:10" x14ac:dyDescent="0.5">
      <c r="A163" s="7" t="s">
        <v>207</v>
      </c>
      <c r="B163" s="4">
        <v>5400.2832777777767</v>
      </c>
      <c r="C163" s="4">
        <v>0</v>
      </c>
      <c r="D163" s="4">
        <v>0</v>
      </c>
      <c r="E163" s="4">
        <v>0</v>
      </c>
      <c r="F163" s="4">
        <v>0</v>
      </c>
      <c r="G163" s="4">
        <v>17471.50472222222</v>
      </c>
      <c r="H163" s="4">
        <f t="shared" si="2"/>
        <v>22871.787999999997</v>
      </c>
      <c r="I163" s="9"/>
      <c r="J163" s="7"/>
    </row>
    <row r="164" spans="1:10" x14ac:dyDescent="0.5">
      <c r="A164" s="7" t="s">
        <v>208</v>
      </c>
      <c r="B164" s="4">
        <v>1673.7146666666665</v>
      </c>
      <c r="C164" s="4">
        <v>0</v>
      </c>
      <c r="D164" s="4">
        <v>0</v>
      </c>
      <c r="E164" s="4">
        <v>0</v>
      </c>
      <c r="F164" s="4">
        <v>0</v>
      </c>
      <c r="G164" s="4">
        <v>3347.429333333333</v>
      </c>
      <c r="H164" s="4">
        <f t="shared" si="2"/>
        <v>5021.1439999999993</v>
      </c>
      <c r="I164" s="9"/>
      <c r="J164" s="7"/>
    </row>
    <row r="165" spans="1:10" x14ac:dyDescent="0.5">
      <c r="A165" s="7" t="s">
        <v>209</v>
      </c>
      <c r="B165" s="4">
        <v>0</v>
      </c>
      <c r="C165" s="4">
        <v>0</v>
      </c>
      <c r="D165" s="4">
        <v>0</v>
      </c>
      <c r="E165" s="4">
        <v>0</v>
      </c>
      <c r="F165" s="4">
        <v>0</v>
      </c>
      <c r="G165" s="4">
        <v>3053.1869999999999</v>
      </c>
      <c r="H165" s="4">
        <f t="shared" si="2"/>
        <v>3053.1869999999999</v>
      </c>
      <c r="I165" s="9"/>
      <c r="J165" s="7"/>
    </row>
    <row r="166" spans="1:10" x14ac:dyDescent="0.5">
      <c r="A166" s="7" t="s">
        <v>210</v>
      </c>
      <c r="B166" s="4">
        <v>9.8140000000000001</v>
      </c>
      <c r="C166" s="4">
        <v>0</v>
      </c>
      <c r="D166" s="4">
        <v>0</v>
      </c>
      <c r="E166" s="4">
        <v>0</v>
      </c>
      <c r="F166" s="4">
        <v>0</v>
      </c>
      <c r="G166" s="4">
        <v>0</v>
      </c>
      <c r="H166" s="4">
        <f t="shared" si="2"/>
        <v>9.8140000000000001</v>
      </c>
      <c r="I166" s="9"/>
      <c r="J166" s="7"/>
    </row>
    <row r="167" spans="1:10" x14ac:dyDescent="0.5">
      <c r="A167" s="7" t="s">
        <v>211</v>
      </c>
      <c r="B167" s="4">
        <v>2728.880608695652</v>
      </c>
      <c r="C167" s="4">
        <v>1212.8358260869566</v>
      </c>
      <c r="D167" s="4">
        <v>0</v>
      </c>
      <c r="E167" s="4">
        <v>0</v>
      </c>
      <c r="F167" s="4">
        <v>0</v>
      </c>
      <c r="G167" s="4">
        <v>10005.895565217392</v>
      </c>
      <c r="H167" s="4">
        <f t="shared" si="2"/>
        <v>13947.612000000001</v>
      </c>
      <c r="I167" s="9"/>
      <c r="J167" s="7"/>
    </row>
    <row r="168" spans="1:10" x14ac:dyDescent="0.5">
      <c r="A168" s="7" t="s">
        <v>212</v>
      </c>
      <c r="B168" s="4">
        <v>233.334</v>
      </c>
      <c r="C168" s="4">
        <v>116.667</v>
      </c>
      <c r="D168" s="4">
        <v>0</v>
      </c>
      <c r="E168" s="4">
        <v>0</v>
      </c>
      <c r="F168" s="4">
        <v>0</v>
      </c>
      <c r="G168" s="4">
        <v>233.334</v>
      </c>
      <c r="H168" s="4">
        <f t="shared" si="2"/>
        <v>583.33500000000004</v>
      </c>
      <c r="I168" s="9"/>
      <c r="J168" s="7"/>
    </row>
    <row r="169" spans="1:10" x14ac:dyDescent="0.5">
      <c r="A169" s="7" t="s">
        <v>213</v>
      </c>
      <c r="B169" s="4">
        <v>285.01150000000001</v>
      </c>
      <c r="C169" s="4">
        <v>0</v>
      </c>
      <c r="D169" s="4">
        <v>0</v>
      </c>
      <c r="E169" s="4">
        <v>0</v>
      </c>
      <c r="F169" s="4">
        <v>0</v>
      </c>
      <c r="G169" s="4">
        <v>285.01150000000001</v>
      </c>
      <c r="H169" s="4">
        <f t="shared" si="2"/>
        <v>570.02300000000002</v>
      </c>
      <c r="I169" s="9"/>
      <c r="J169" s="7"/>
    </row>
    <row r="170" spans="1:10" x14ac:dyDescent="0.5">
      <c r="A170" s="7" t="s">
        <v>214</v>
      </c>
      <c r="B170" s="4">
        <v>0</v>
      </c>
      <c r="C170" s="4">
        <v>0</v>
      </c>
      <c r="D170" s="4">
        <v>0</v>
      </c>
      <c r="E170" s="4">
        <v>0</v>
      </c>
      <c r="F170" s="4">
        <v>0</v>
      </c>
      <c r="G170" s="4">
        <v>567.38300000000004</v>
      </c>
      <c r="H170" s="4">
        <f t="shared" si="2"/>
        <v>567.38300000000004</v>
      </c>
      <c r="I170" s="9"/>
      <c r="J170" s="7"/>
    </row>
    <row r="171" spans="1:10" x14ac:dyDescent="0.5">
      <c r="A171" s="7" t="s">
        <v>215</v>
      </c>
      <c r="B171" s="4">
        <v>0</v>
      </c>
      <c r="C171" s="4">
        <v>0</v>
      </c>
      <c r="D171" s="4">
        <v>0</v>
      </c>
      <c r="E171" s="4">
        <v>0</v>
      </c>
      <c r="F171" s="4">
        <v>0</v>
      </c>
      <c r="G171" s="4">
        <v>1545.539</v>
      </c>
      <c r="H171" s="4">
        <f t="shared" si="2"/>
        <v>1545.539</v>
      </c>
      <c r="I171" s="9"/>
      <c r="J171" s="7"/>
    </row>
    <row r="172" spans="1:10" x14ac:dyDescent="0.5">
      <c r="A172" s="7" t="s">
        <v>216</v>
      </c>
      <c r="B172" s="4">
        <v>0</v>
      </c>
      <c r="C172" s="4">
        <v>0</v>
      </c>
      <c r="D172" s="4">
        <v>0</v>
      </c>
      <c r="E172" s="4">
        <v>0</v>
      </c>
      <c r="F172" s="4">
        <v>0</v>
      </c>
      <c r="G172" s="4">
        <v>598.72200000000009</v>
      </c>
      <c r="H172" s="4">
        <f t="shared" si="2"/>
        <v>598.72200000000009</v>
      </c>
      <c r="I172" s="9"/>
      <c r="J172" s="7"/>
    </row>
    <row r="173" spans="1:10" x14ac:dyDescent="0.5">
      <c r="A173" s="7" t="s">
        <v>217</v>
      </c>
      <c r="B173" s="4">
        <v>0</v>
      </c>
      <c r="C173" s="4">
        <v>0</v>
      </c>
      <c r="D173" s="4">
        <v>0</v>
      </c>
      <c r="E173" s="4">
        <v>0</v>
      </c>
      <c r="F173" s="4">
        <v>0</v>
      </c>
      <c r="G173" s="4">
        <v>2508.5139999999997</v>
      </c>
      <c r="H173" s="4">
        <f t="shared" si="2"/>
        <v>2508.5139999999997</v>
      </c>
      <c r="I173" s="9"/>
      <c r="J173" s="7"/>
    </row>
    <row r="174" spans="1:10" x14ac:dyDescent="0.5">
      <c r="A174" s="7" t="s">
        <v>218</v>
      </c>
      <c r="B174" s="4">
        <v>1000.9</v>
      </c>
      <c r="C174" s="4">
        <v>500.45</v>
      </c>
      <c r="D174" s="4">
        <v>0</v>
      </c>
      <c r="E174" s="4">
        <v>0</v>
      </c>
      <c r="F174" s="4">
        <v>0</v>
      </c>
      <c r="G174" s="4">
        <v>500.45</v>
      </c>
      <c r="H174" s="4">
        <f t="shared" si="2"/>
        <v>2001.8</v>
      </c>
      <c r="I174" s="9"/>
      <c r="J174" s="7"/>
    </row>
    <row r="175" spans="1:10" x14ac:dyDescent="0.5">
      <c r="A175" s="7" t="s">
        <v>219</v>
      </c>
      <c r="B175" s="4">
        <v>855.03233333333321</v>
      </c>
      <c r="C175" s="4">
        <v>0</v>
      </c>
      <c r="D175" s="4">
        <v>0</v>
      </c>
      <c r="E175" s="4">
        <v>0</v>
      </c>
      <c r="F175" s="4">
        <v>0</v>
      </c>
      <c r="G175" s="4">
        <v>1710.0646666666664</v>
      </c>
      <c r="H175" s="4">
        <f t="shared" si="2"/>
        <v>2565.0969999999998</v>
      </c>
      <c r="I175" s="9"/>
      <c r="J175" s="7"/>
    </row>
    <row r="176" spans="1:10" x14ac:dyDescent="0.5">
      <c r="A176" s="7" t="s">
        <v>220</v>
      </c>
      <c r="B176" s="4">
        <v>0.5</v>
      </c>
      <c r="C176" s="4">
        <v>0</v>
      </c>
      <c r="D176" s="4">
        <v>0</v>
      </c>
      <c r="E176" s="4">
        <v>0</v>
      </c>
      <c r="F176" s="4">
        <v>0</v>
      </c>
      <c r="G176" s="4">
        <v>0</v>
      </c>
      <c r="H176" s="4">
        <f t="shared" si="2"/>
        <v>0.5</v>
      </c>
      <c r="I176" s="9"/>
      <c r="J176" s="7"/>
    </row>
    <row r="177" spans="1:10" x14ac:dyDescent="0.5">
      <c r="A177" s="7" t="s">
        <v>221</v>
      </c>
      <c r="B177" s="4">
        <v>888.8968000000001</v>
      </c>
      <c r="C177" s="4">
        <v>0</v>
      </c>
      <c r="D177" s="4">
        <v>0</v>
      </c>
      <c r="E177" s="4">
        <v>0</v>
      </c>
      <c r="F177" s="4">
        <v>0</v>
      </c>
      <c r="G177" s="4">
        <v>3555.5872000000004</v>
      </c>
      <c r="H177" s="4">
        <f t="shared" si="2"/>
        <v>4444.4840000000004</v>
      </c>
      <c r="I177" s="9"/>
      <c r="J177" s="7"/>
    </row>
    <row r="178" spans="1:10" x14ac:dyDescent="0.5">
      <c r="A178" s="7" t="s">
        <v>222</v>
      </c>
      <c r="B178" s="4">
        <v>519.84800000000007</v>
      </c>
      <c r="C178" s="4">
        <v>0</v>
      </c>
      <c r="D178" s="4">
        <v>0</v>
      </c>
      <c r="E178" s="4">
        <v>0</v>
      </c>
      <c r="F178" s="4">
        <v>0</v>
      </c>
      <c r="G178" s="4">
        <v>1039.6960000000001</v>
      </c>
      <c r="H178" s="4">
        <f t="shared" si="2"/>
        <v>1559.5440000000003</v>
      </c>
      <c r="I178" s="9"/>
      <c r="J178" s="7"/>
    </row>
    <row r="179" spans="1:10" x14ac:dyDescent="0.5">
      <c r="A179" s="7" t="s">
        <v>223</v>
      </c>
      <c r="B179" s="4">
        <v>12753.857464788733</v>
      </c>
      <c r="C179" s="4">
        <v>3218.2630985915494</v>
      </c>
      <c r="D179" s="4">
        <v>0</v>
      </c>
      <c r="E179" s="4">
        <v>0</v>
      </c>
      <c r="F179" s="4">
        <v>0</v>
      </c>
      <c r="G179" s="4">
        <v>51730.599436619719</v>
      </c>
      <c r="H179" s="4">
        <f t="shared" si="2"/>
        <v>67702.720000000001</v>
      </c>
      <c r="I179" s="9"/>
      <c r="J179" s="7"/>
    </row>
    <row r="180" spans="1:10" x14ac:dyDescent="0.5">
      <c r="A180" s="7" t="s">
        <v>224</v>
      </c>
      <c r="B180" s="4">
        <v>496.09833333333336</v>
      </c>
      <c r="C180" s="4">
        <v>0</v>
      </c>
      <c r="D180" s="4">
        <v>0</v>
      </c>
      <c r="E180" s="4">
        <v>0</v>
      </c>
      <c r="F180" s="4">
        <v>0</v>
      </c>
      <c r="G180" s="4">
        <v>1289.8556666666666</v>
      </c>
      <c r="H180" s="4">
        <f t="shared" si="2"/>
        <v>1785.954</v>
      </c>
      <c r="I180" s="9"/>
      <c r="J180" s="7"/>
    </row>
    <row r="181" spans="1:10" x14ac:dyDescent="0.5">
      <c r="A181" s="7" t="s">
        <v>225</v>
      </c>
      <c r="B181" s="4">
        <v>5496.9460948905116</v>
      </c>
      <c r="C181" s="4">
        <v>1166.0188686131389</v>
      </c>
      <c r="D181" s="4">
        <v>0</v>
      </c>
      <c r="E181" s="4">
        <v>0</v>
      </c>
      <c r="F181" s="4">
        <v>0</v>
      </c>
      <c r="G181" s="4">
        <v>16157.690036496351</v>
      </c>
      <c r="H181" s="4">
        <f t="shared" si="2"/>
        <v>22820.655000000002</v>
      </c>
      <c r="I181" s="9"/>
      <c r="J181" s="7"/>
    </row>
    <row r="182" spans="1:10" x14ac:dyDescent="0.5">
      <c r="A182" s="7" t="s">
        <v>226</v>
      </c>
      <c r="B182" s="4">
        <v>8917.9020255319138</v>
      </c>
      <c r="C182" s="4">
        <v>608.03877446808508</v>
      </c>
      <c r="D182" s="4">
        <v>0</v>
      </c>
      <c r="E182" s="4">
        <v>0</v>
      </c>
      <c r="F182" s="4">
        <v>0</v>
      </c>
      <c r="G182" s="4">
        <v>38103.763200000001</v>
      </c>
      <c r="H182" s="4">
        <f t="shared" si="2"/>
        <v>47629.703999999998</v>
      </c>
      <c r="I182" s="9"/>
      <c r="J182" s="7"/>
    </row>
    <row r="183" spans="1:10" x14ac:dyDescent="0.5">
      <c r="A183" s="7" t="s">
        <v>227</v>
      </c>
      <c r="B183" s="4">
        <v>29514.966910994768</v>
      </c>
      <c r="C183" s="4">
        <v>476.04785340314135</v>
      </c>
      <c r="D183" s="4">
        <v>0</v>
      </c>
      <c r="E183" s="4">
        <v>0</v>
      </c>
      <c r="F183" s="4">
        <v>0</v>
      </c>
      <c r="G183" s="4">
        <v>91242.50523560209</v>
      </c>
      <c r="H183" s="4">
        <f t="shared" si="2"/>
        <v>121233.52</v>
      </c>
      <c r="I183" s="9"/>
      <c r="J183" s="7"/>
    </row>
    <row r="184" spans="1:10" x14ac:dyDescent="0.5">
      <c r="A184" s="7" t="s">
        <v>228</v>
      </c>
      <c r="B184" s="4">
        <v>1107.4967999999999</v>
      </c>
      <c r="C184" s="4">
        <v>369.16559999999998</v>
      </c>
      <c r="D184" s="4">
        <v>0</v>
      </c>
      <c r="E184" s="4">
        <v>0</v>
      </c>
      <c r="F184" s="4">
        <v>0</v>
      </c>
      <c r="G184" s="4">
        <v>7752.4775999999993</v>
      </c>
      <c r="H184" s="4">
        <f t="shared" si="2"/>
        <v>9229.14</v>
      </c>
      <c r="I184" s="9"/>
      <c r="J184" s="7"/>
    </row>
    <row r="185" spans="1:10" x14ac:dyDescent="0.5">
      <c r="A185" s="7" t="s">
        <v>229</v>
      </c>
      <c r="B185" s="4">
        <v>470.29290909090906</v>
      </c>
      <c r="C185" s="4">
        <v>0</v>
      </c>
      <c r="D185" s="4">
        <v>0</v>
      </c>
      <c r="E185" s="4">
        <v>0</v>
      </c>
      <c r="F185" s="4">
        <v>0</v>
      </c>
      <c r="G185" s="4">
        <v>2116.3180909090911</v>
      </c>
      <c r="H185" s="4">
        <f t="shared" si="2"/>
        <v>2586.6110000000003</v>
      </c>
      <c r="I185" s="9"/>
      <c r="J185" s="7"/>
    </row>
    <row r="186" spans="1:10" x14ac:dyDescent="0.5">
      <c r="A186" s="7" t="s">
        <v>230</v>
      </c>
      <c r="B186" s="4">
        <v>0</v>
      </c>
      <c r="C186" s="4">
        <v>0</v>
      </c>
      <c r="D186" s="4">
        <v>0</v>
      </c>
      <c r="E186" s="4">
        <v>0</v>
      </c>
      <c r="F186" s="4">
        <v>0</v>
      </c>
      <c r="G186" s="4">
        <v>20.562000000000001</v>
      </c>
      <c r="H186" s="4">
        <f t="shared" si="2"/>
        <v>20.562000000000001</v>
      </c>
      <c r="I186" s="9"/>
      <c r="J186" s="7"/>
    </row>
    <row r="187" spans="1:10" x14ac:dyDescent="0.5">
      <c r="A187" s="7" t="s">
        <v>231</v>
      </c>
      <c r="B187" s="4">
        <v>97.689000000000007</v>
      </c>
      <c r="C187" s="4">
        <v>0</v>
      </c>
      <c r="D187" s="4">
        <v>0</v>
      </c>
      <c r="E187" s="4">
        <v>0</v>
      </c>
      <c r="F187" s="4">
        <v>0</v>
      </c>
      <c r="G187" s="4">
        <v>97.689000000000007</v>
      </c>
      <c r="H187" s="4">
        <f t="shared" si="2"/>
        <v>195.37800000000001</v>
      </c>
      <c r="I187" s="9"/>
      <c r="J187" s="7"/>
    </row>
    <row r="188" spans="1:10" x14ac:dyDescent="0.5">
      <c r="A188" s="7" t="s">
        <v>232</v>
      </c>
      <c r="B188" s="4">
        <v>148.64099999999999</v>
      </c>
      <c r="C188" s="4">
        <v>0</v>
      </c>
      <c r="D188" s="4">
        <v>0</v>
      </c>
      <c r="E188" s="4">
        <v>0</v>
      </c>
      <c r="F188" s="4">
        <v>0</v>
      </c>
      <c r="G188" s="4">
        <v>0</v>
      </c>
      <c r="H188" s="4">
        <f t="shared" si="2"/>
        <v>148.64099999999999</v>
      </c>
      <c r="I188" s="9"/>
      <c r="J188" s="7"/>
    </row>
    <row r="189" spans="1:10" x14ac:dyDescent="0.5">
      <c r="A189" s="7" t="s">
        <v>233</v>
      </c>
      <c r="B189" s="4">
        <v>469.78138461538464</v>
      </c>
      <c r="C189" s="4">
        <v>469.78138461538464</v>
      </c>
      <c r="D189" s="4">
        <v>0</v>
      </c>
      <c r="E189" s="4">
        <v>0</v>
      </c>
      <c r="F189" s="4">
        <v>0</v>
      </c>
      <c r="G189" s="4">
        <v>5167.5952307692305</v>
      </c>
      <c r="H189" s="4">
        <f t="shared" si="2"/>
        <v>6107.1579999999994</v>
      </c>
      <c r="I189" s="9"/>
      <c r="J189" s="7"/>
    </row>
    <row r="190" spans="1:10" x14ac:dyDescent="0.5">
      <c r="A190" s="7" t="s">
        <v>234</v>
      </c>
      <c r="B190" s="4">
        <v>2289.6851428571431</v>
      </c>
      <c r="C190" s="4">
        <v>0</v>
      </c>
      <c r="D190" s="4">
        <v>0</v>
      </c>
      <c r="E190" s="4">
        <v>0</v>
      </c>
      <c r="F190" s="4">
        <v>0</v>
      </c>
      <c r="G190" s="4">
        <v>5724.2128571428575</v>
      </c>
      <c r="H190" s="4">
        <f t="shared" si="2"/>
        <v>8013.898000000001</v>
      </c>
      <c r="I190" s="9"/>
      <c r="J190" s="7"/>
    </row>
    <row r="191" spans="1:10" x14ac:dyDescent="0.5">
      <c r="A191" s="7" t="s">
        <v>235</v>
      </c>
      <c r="B191" s="4">
        <v>621.31666666666672</v>
      </c>
      <c r="C191" s="4">
        <v>310.65833333333336</v>
      </c>
      <c r="D191" s="4">
        <v>0</v>
      </c>
      <c r="E191" s="4">
        <v>0</v>
      </c>
      <c r="F191" s="4">
        <v>0</v>
      </c>
      <c r="G191" s="4">
        <v>3727.9</v>
      </c>
      <c r="H191" s="4">
        <f t="shared" si="2"/>
        <v>4659.875</v>
      </c>
      <c r="I191" s="9"/>
      <c r="J191" s="7"/>
    </row>
    <row r="192" spans="1:10" x14ac:dyDescent="0.5">
      <c r="A192" s="7" t="s">
        <v>236</v>
      </c>
      <c r="B192" s="4">
        <v>6427.8046249999989</v>
      </c>
      <c r="C192" s="4">
        <v>876.51881249999985</v>
      </c>
      <c r="D192" s="4">
        <v>0</v>
      </c>
      <c r="E192" s="4">
        <v>0</v>
      </c>
      <c r="F192" s="4">
        <v>0</v>
      </c>
      <c r="G192" s="4">
        <v>16069.511562499998</v>
      </c>
      <c r="H192" s="4">
        <f t="shared" si="2"/>
        <v>23373.834999999995</v>
      </c>
      <c r="I192" s="9"/>
      <c r="J192" s="7"/>
    </row>
    <row r="193" spans="1:10" x14ac:dyDescent="0.5">
      <c r="A193" s="7" t="s">
        <v>237</v>
      </c>
      <c r="B193" s="4">
        <v>2042.787619047619</v>
      </c>
      <c r="C193" s="4">
        <v>408.55752380952384</v>
      </c>
      <c r="D193" s="4">
        <v>0</v>
      </c>
      <c r="E193" s="4">
        <v>0</v>
      </c>
      <c r="F193" s="4">
        <v>0</v>
      </c>
      <c r="G193" s="4">
        <v>6128.362857142858</v>
      </c>
      <c r="H193" s="4">
        <f t="shared" si="2"/>
        <v>8579.7080000000005</v>
      </c>
      <c r="I193" s="9"/>
      <c r="J193" s="7"/>
    </row>
    <row r="194" spans="1:10" x14ac:dyDescent="0.5">
      <c r="A194" s="7" t="s">
        <v>238</v>
      </c>
      <c r="B194" s="4">
        <v>9159.8423428571423</v>
      </c>
      <c r="C194" s="4">
        <v>2818.4130285714286</v>
      </c>
      <c r="D194" s="4">
        <v>0</v>
      </c>
      <c r="E194" s="4">
        <v>0</v>
      </c>
      <c r="F194" s="4">
        <v>0</v>
      </c>
      <c r="G194" s="4">
        <v>25013.415628571431</v>
      </c>
      <c r="H194" s="4">
        <f t="shared" ref="H194:H202" si="3">SUM(B194:G194)</f>
        <v>36991.671000000002</v>
      </c>
      <c r="I194" s="9"/>
      <c r="J194" s="7"/>
    </row>
    <row r="195" spans="1:10" x14ac:dyDescent="0.5">
      <c r="A195" s="7" t="s">
        <v>239</v>
      </c>
      <c r="B195" s="4">
        <v>408.15533333333332</v>
      </c>
      <c r="C195" s="4">
        <v>0</v>
      </c>
      <c r="D195" s="4">
        <v>0</v>
      </c>
      <c r="E195" s="4">
        <v>0</v>
      </c>
      <c r="F195" s="4">
        <v>0</v>
      </c>
      <c r="G195" s="4">
        <v>5714.1746666666668</v>
      </c>
      <c r="H195" s="4">
        <f t="shared" si="3"/>
        <v>6122.33</v>
      </c>
      <c r="I195" s="9"/>
      <c r="J195" s="7"/>
    </row>
    <row r="196" spans="1:10" x14ac:dyDescent="0.5">
      <c r="A196" s="7" t="s">
        <v>240</v>
      </c>
      <c r="B196" s="4">
        <v>1240.60825</v>
      </c>
      <c r="C196" s="4">
        <v>0</v>
      </c>
      <c r="D196" s="4">
        <v>0</v>
      </c>
      <c r="E196" s="4">
        <v>0</v>
      </c>
      <c r="F196" s="4">
        <v>0</v>
      </c>
      <c r="G196" s="4">
        <v>2303.98675</v>
      </c>
      <c r="H196" s="4">
        <f t="shared" si="3"/>
        <v>3544.5950000000003</v>
      </c>
      <c r="I196" s="9"/>
      <c r="J196" s="7"/>
    </row>
    <row r="197" spans="1:10" x14ac:dyDescent="0.5">
      <c r="A197" s="7" t="s">
        <v>241</v>
      </c>
      <c r="B197" s="4">
        <v>267.17450000000002</v>
      </c>
      <c r="C197" s="4">
        <v>267.17450000000002</v>
      </c>
      <c r="D197" s="4">
        <v>0</v>
      </c>
      <c r="E197" s="4">
        <v>0</v>
      </c>
      <c r="F197" s="4">
        <v>0</v>
      </c>
      <c r="G197" s="4">
        <v>0</v>
      </c>
      <c r="H197" s="4">
        <f t="shared" si="3"/>
        <v>534.34900000000005</v>
      </c>
      <c r="I197" s="9"/>
      <c r="J197" s="7"/>
    </row>
    <row r="198" spans="1:10" x14ac:dyDescent="0.5">
      <c r="A198" s="7" t="s">
        <v>242</v>
      </c>
      <c r="B198" s="4">
        <v>6951.9523966942152</v>
      </c>
      <c r="C198" s="4">
        <v>651.74553719008259</v>
      </c>
      <c r="D198" s="4">
        <v>0</v>
      </c>
      <c r="E198" s="4">
        <v>217.24851239669422</v>
      </c>
      <c r="F198" s="4">
        <v>0</v>
      </c>
      <c r="G198" s="4">
        <v>18466.123553719011</v>
      </c>
      <c r="H198" s="4">
        <f t="shared" si="3"/>
        <v>26287.070000000003</v>
      </c>
      <c r="I198" s="9"/>
      <c r="J198" s="7"/>
    </row>
    <row r="199" spans="1:10" x14ac:dyDescent="0.5">
      <c r="A199" s="7" t="s">
        <v>243</v>
      </c>
      <c r="B199" s="4">
        <v>57.676000000000002</v>
      </c>
      <c r="C199" s="4">
        <v>0</v>
      </c>
      <c r="D199" s="4">
        <v>0</v>
      </c>
      <c r="E199" s="4">
        <v>0</v>
      </c>
      <c r="F199" s="4">
        <v>0</v>
      </c>
      <c r="G199" s="4">
        <v>0</v>
      </c>
      <c r="H199" s="4">
        <f t="shared" si="3"/>
        <v>57.676000000000002</v>
      </c>
      <c r="I199" s="9"/>
      <c r="J199" s="7"/>
    </row>
    <row r="200" spans="1:10" x14ac:dyDescent="0.5">
      <c r="A200" s="7" t="s">
        <v>244</v>
      </c>
      <c r="B200" s="4">
        <v>60.366</v>
      </c>
      <c r="C200" s="4">
        <v>0</v>
      </c>
      <c r="D200" s="4">
        <v>0</v>
      </c>
      <c r="E200" s="4">
        <v>0</v>
      </c>
      <c r="F200" s="4">
        <v>0</v>
      </c>
      <c r="G200" s="4">
        <v>0</v>
      </c>
      <c r="H200" s="4">
        <f t="shared" si="3"/>
        <v>60.366</v>
      </c>
      <c r="I200" s="9"/>
      <c r="J200" s="7"/>
    </row>
    <row r="201" spans="1:10" x14ac:dyDescent="0.5">
      <c r="A201" s="7" t="s">
        <v>245</v>
      </c>
      <c r="B201" s="4">
        <v>120.76600000000001</v>
      </c>
      <c r="C201" s="4">
        <v>0</v>
      </c>
      <c r="D201" s="4">
        <v>0</v>
      </c>
      <c r="E201" s="4">
        <v>0</v>
      </c>
      <c r="F201" s="4">
        <v>0</v>
      </c>
      <c r="G201" s="4">
        <v>0</v>
      </c>
      <c r="H201" s="4">
        <f t="shared" si="3"/>
        <v>120.76600000000001</v>
      </c>
      <c r="I201" s="9"/>
      <c r="J201" s="7"/>
    </row>
    <row r="202" spans="1:10" x14ac:dyDescent="0.5">
      <c r="A202" s="7" t="s">
        <v>246</v>
      </c>
      <c r="B202" s="4">
        <v>8.077</v>
      </c>
      <c r="C202" s="4">
        <v>0</v>
      </c>
      <c r="D202" s="4">
        <v>0</v>
      </c>
      <c r="E202" s="4">
        <v>0</v>
      </c>
      <c r="F202" s="4">
        <v>0</v>
      </c>
      <c r="G202" s="4">
        <v>0</v>
      </c>
      <c r="H202" s="4">
        <f t="shared" si="3"/>
        <v>8.077</v>
      </c>
      <c r="I202" s="9"/>
      <c r="J202" s="7"/>
    </row>
    <row r="203" spans="1:10" s="9" customFormat="1" x14ac:dyDescent="0.5">
      <c r="A203" s="7" t="s">
        <v>247</v>
      </c>
      <c r="B203" s="5">
        <f>SUBTOTAL(109,Sect619[District])</f>
        <v>642896.35538552387</v>
      </c>
      <c r="C203" s="5">
        <f>SUBTOTAL(109,Sect619[Regional])</f>
        <v>119025.46760698337</v>
      </c>
      <c r="D203" s="5">
        <f>SUBTOTAL(109,Sect619[OSD])</f>
        <v>713.32173877545642</v>
      </c>
      <c r="E203" s="5">
        <f>SUBTOTAL(109,Sect619[LTCT])</f>
        <v>801.89041893875026</v>
      </c>
      <c r="F203" s="5">
        <f>SUBTOTAL(109,Sect619[Hospital])</f>
        <v>0</v>
      </c>
      <c r="G203" s="5">
        <f>SUBTOTAL(109,Sect619[ECSE])</f>
        <v>2156466.950849778</v>
      </c>
      <c r="H203" s="5">
        <f>SUBTOTAL(109,Sect619[Gross Total])</f>
        <v>2919903.9859999986</v>
      </c>
      <c r="I203" s="6"/>
    </row>
    <row r="204" spans="1:10" hidden="1" x14ac:dyDescent="0.5">
      <c r="A204" s="9"/>
      <c r="B204" s="6"/>
      <c r="C204" s="6"/>
      <c r="D204" s="6"/>
      <c r="E204" s="6"/>
      <c r="F204" s="6"/>
      <c r="G204" s="6"/>
      <c r="H204" s="6"/>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pane ySplit="1" topLeftCell="A2" activePane="bottomLeft" state="frozen"/>
      <selection pane="bottomLeft" activeCell="C2" sqref="C2"/>
    </sheetView>
  </sheetViews>
  <sheetFormatPr defaultColWidth="0" defaultRowHeight="12.9" zeroHeight="1" x14ac:dyDescent="0.5"/>
  <cols>
    <col min="1" max="1" width="35.3515625" style="7" customWidth="1"/>
    <col min="2" max="4" width="16.1171875" style="7" customWidth="1"/>
    <col min="5" max="5" width="9.3515625" style="7" customWidth="1"/>
    <col min="6" max="16384" width="7.3515625" style="7" hidden="1"/>
  </cols>
  <sheetData>
    <row r="1" spans="1:4" x14ac:dyDescent="0.5">
      <c r="A1" s="7" t="s">
        <v>248</v>
      </c>
      <c r="B1" s="8" t="s">
        <v>249</v>
      </c>
      <c r="C1" s="8" t="s">
        <v>250</v>
      </c>
      <c r="D1" s="8" t="s">
        <v>247</v>
      </c>
    </row>
    <row r="2" spans="1:4" x14ac:dyDescent="0.5">
      <c r="A2" s="7" t="s">
        <v>251</v>
      </c>
      <c r="B2" s="4">
        <f>Sect611[[#Totals],[Regional]]</f>
        <v>13036983.043298479</v>
      </c>
      <c r="C2" s="4">
        <f>Sect619[[#Totals],[Regional]]</f>
        <v>119025.46760698337</v>
      </c>
      <c r="D2" s="5">
        <f t="shared" ref="D2:D7" si="0">SUM(B2:C2)</f>
        <v>13156008.510905463</v>
      </c>
    </row>
    <row r="3" spans="1:4" x14ac:dyDescent="0.5">
      <c r="A3" s="7" t="s">
        <v>252</v>
      </c>
      <c r="B3" s="4">
        <f>Sect611[[#Totals],[OSD]]</f>
        <v>139592.6408313385</v>
      </c>
      <c r="C3" s="4">
        <f>Sect619[[#Totals],[OSD]]</f>
        <v>713.32173877545642</v>
      </c>
      <c r="D3" s="5">
        <f t="shared" si="0"/>
        <v>140305.96257011397</v>
      </c>
    </row>
    <row r="4" spans="1:4" x14ac:dyDescent="0.5">
      <c r="A4" s="7" t="s">
        <v>253</v>
      </c>
      <c r="B4" s="4">
        <f>Sect611[[#Totals],[LTCT]]</f>
        <v>475253.25278102851</v>
      </c>
      <c r="C4" s="4">
        <f>Sect619[[#Totals],[LTCT]]</f>
        <v>801.89041893875026</v>
      </c>
      <c r="D4" s="5">
        <f t="shared" si="0"/>
        <v>476055.14319996728</v>
      </c>
    </row>
    <row r="5" spans="1:4" x14ac:dyDescent="0.5">
      <c r="A5" s="7" t="s">
        <v>254</v>
      </c>
      <c r="B5" s="4">
        <f>Sect611[[#Totals],[Hospital]]</f>
        <v>17472.332641467012</v>
      </c>
      <c r="C5" s="4">
        <f>Sect619[[#Totals],[Hospital]]</f>
        <v>0</v>
      </c>
      <c r="D5" s="5">
        <f t="shared" si="0"/>
        <v>17472.332641467012</v>
      </c>
    </row>
    <row r="6" spans="1:4" x14ac:dyDescent="0.5">
      <c r="A6" s="7" t="s">
        <v>246</v>
      </c>
      <c r="B6" s="4">
        <f>INDEX(Sect611[],MATCH(Programs[[#This Row],[Program Name]],Sect611[LEA Name],0),8)</f>
        <v>20826.993248718572</v>
      </c>
      <c r="C6" s="4">
        <f>INDEX(Sect619[],MATCH(Programs[[#This Row],[Program Name]],Sect619[LEA Name],0),8)</f>
        <v>8.077</v>
      </c>
      <c r="D6" s="5">
        <f t="shared" si="0"/>
        <v>20835.070248718574</v>
      </c>
    </row>
    <row r="7" spans="1:4" x14ac:dyDescent="0.5">
      <c r="A7" s="7" t="s">
        <v>255</v>
      </c>
      <c r="B7" s="4">
        <f>Sect611[[#Totals],[ECSE]]</f>
        <v>11665572.238130597</v>
      </c>
      <c r="C7" s="4">
        <f>Sect619[[#Totals],[ECSE]]</f>
        <v>2156466.950849778</v>
      </c>
      <c r="D7" s="5">
        <f t="shared" si="0"/>
        <v>13822039.188980374</v>
      </c>
    </row>
    <row r="8" spans="1:4" x14ac:dyDescent="0.5">
      <c r="A8" s="7" t="s">
        <v>247</v>
      </c>
      <c r="B8" s="5">
        <f>SUBTOTAL(109,Programs[Section 611])</f>
        <v>25355700.500931628</v>
      </c>
      <c r="C8" s="5">
        <f>SUBTOTAL(109,Programs[Section 619])</f>
        <v>2277015.7076144754</v>
      </c>
      <c r="D8" s="5">
        <f>SUBTOTAL(109,Programs[Total])</f>
        <v>27632716.208546106</v>
      </c>
    </row>
    <row r="9" spans="1:4" x14ac:dyDescent="0.5">
      <c r="B9" s="4"/>
      <c r="C9" s="4"/>
      <c r="D9" s="5"/>
    </row>
    <row r="10" spans="1:4" hidden="1" x14ac:dyDescent="0.5"/>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4"/>
  <sheetViews>
    <sheetView workbookViewId="0">
      <pane ySplit="1" topLeftCell="A2" activePane="bottomLeft" state="frozen"/>
      <selection pane="bottomLeft" activeCell="B2" sqref="B2"/>
    </sheetView>
  </sheetViews>
  <sheetFormatPr defaultColWidth="0" defaultRowHeight="12.9" zeroHeight="1" x14ac:dyDescent="0.5"/>
  <cols>
    <col min="1" max="1" width="26.64453125" style="7" customWidth="1"/>
    <col min="2" max="2" width="15.64453125" style="7" customWidth="1"/>
    <col min="3" max="3" width="19.3515625" style="7" customWidth="1"/>
    <col min="4" max="4" width="9.3515625" style="9" customWidth="1"/>
    <col min="5" max="16384" width="7.3515625" style="7" hidden="1"/>
  </cols>
  <sheetData>
    <row r="1" spans="1:3" x14ac:dyDescent="0.5">
      <c r="A1" s="7" t="s">
        <v>38</v>
      </c>
      <c r="B1" s="8" t="s">
        <v>256</v>
      </c>
      <c r="C1" s="8" t="s">
        <v>257</v>
      </c>
    </row>
    <row r="2" spans="1:3" x14ac:dyDescent="0.5">
      <c r="A2" s="7" t="s">
        <v>46</v>
      </c>
      <c r="B2" s="4">
        <v>0</v>
      </c>
      <c r="C2" s="4">
        <f>SUM(Sect611[[#This Row],[Gross Total]],Sect619[[#This Row],[Gross Total]])*0.15</f>
        <v>102159.0856698992</v>
      </c>
    </row>
    <row r="3" spans="1:3" x14ac:dyDescent="0.5">
      <c r="A3" s="7" t="s">
        <v>47</v>
      </c>
      <c r="B3" s="4">
        <v>0</v>
      </c>
      <c r="C3" s="4">
        <f>SUM(Sect611[[#This Row],[Gross Total]],Sect619[[#This Row],[Gross Total]])*0.15</f>
        <v>3231.5919989101512</v>
      </c>
    </row>
    <row r="4" spans="1:3" x14ac:dyDescent="0.5">
      <c r="A4" s="7" t="s">
        <v>48</v>
      </c>
      <c r="B4" s="4">
        <v>0</v>
      </c>
      <c r="C4" s="4">
        <f>SUM(Sect611[[#This Row],[Gross Total]],Sect619[[#This Row],[Gross Total]])*0.15</f>
        <v>2622.2523407148356</v>
      </c>
    </row>
    <row r="5" spans="1:3" x14ac:dyDescent="0.5">
      <c r="A5" s="7" t="s">
        <v>49</v>
      </c>
      <c r="B5" s="4">
        <v>0</v>
      </c>
      <c r="C5" s="4">
        <f>SUM(Sect611[[#This Row],[Gross Total]],Sect619[[#This Row],[Gross Total]])*0.15</f>
        <v>6628.4227490628564</v>
      </c>
    </row>
    <row r="6" spans="1:3" x14ac:dyDescent="0.5">
      <c r="A6" s="7" t="s">
        <v>50</v>
      </c>
      <c r="B6" s="4">
        <v>0</v>
      </c>
      <c r="C6" s="4">
        <f>SUM(Sect611[[#This Row],[Gross Total]],Sect619[[#This Row],[Gross Total]])*0.15</f>
        <v>13142.923970007714</v>
      </c>
    </row>
    <row r="7" spans="1:3" x14ac:dyDescent="0.5">
      <c r="A7" s="7" t="s">
        <v>51</v>
      </c>
      <c r="B7" s="4">
        <v>0</v>
      </c>
      <c r="C7" s="4">
        <f>SUM(Sect611[[#This Row],[Gross Total]],Sect619[[#This Row],[Gross Total]])*0.15</f>
        <v>7516.1284131210832</v>
      </c>
    </row>
    <row r="8" spans="1:3" x14ac:dyDescent="0.5">
      <c r="A8" s="7" t="s">
        <v>52</v>
      </c>
      <c r="B8" s="4">
        <v>0</v>
      </c>
      <c r="C8" s="4">
        <f>SUM(Sect611[[#This Row],[Gross Total]],Sect619[[#This Row],[Gross Total]])*0.15</f>
        <v>49260.204066820959</v>
      </c>
    </row>
    <row r="9" spans="1:3" x14ac:dyDescent="0.5">
      <c r="A9" s="7" t="s">
        <v>53</v>
      </c>
      <c r="B9" s="4">
        <v>30724.591838790933</v>
      </c>
      <c r="C9" s="4">
        <f>SUM(Sect611[[#This Row],[Gross Total]],Sect619[[#This Row],[Gross Total]])*0.15</f>
        <v>233117.82186013335</v>
      </c>
    </row>
    <row r="10" spans="1:3" x14ac:dyDescent="0.5">
      <c r="A10" s="7" t="s">
        <v>54</v>
      </c>
      <c r="B10" s="4">
        <v>7079.348317914214</v>
      </c>
      <c r="C10" s="4">
        <f>SUM(Sect611[[#This Row],[Gross Total]],Sect619[[#This Row],[Gross Total]])*0.15</f>
        <v>258248.63016568733</v>
      </c>
    </row>
    <row r="11" spans="1:3" x14ac:dyDescent="0.5">
      <c r="A11" s="7" t="s">
        <v>55</v>
      </c>
      <c r="B11" s="4">
        <v>46140.490746268646</v>
      </c>
      <c r="C11" s="4">
        <f>SUM(Sect611[[#This Row],[Gross Total]],Sect619[[#This Row],[Gross Total]])*0.15</f>
        <v>222399.90226635736</v>
      </c>
    </row>
    <row r="12" spans="1:3" x14ac:dyDescent="0.5">
      <c r="A12" s="7" t="s">
        <v>56</v>
      </c>
      <c r="B12" s="4">
        <v>8740.7564760026289</v>
      </c>
      <c r="C12" s="4">
        <f>SUM(Sect611[[#This Row],[Gross Total]],Sect619[[#This Row],[Gross Total]])*0.15</f>
        <v>502834.95766043989</v>
      </c>
    </row>
    <row r="13" spans="1:3" x14ac:dyDescent="0.5">
      <c r="A13" s="7" t="s">
        <v>57</v>
      </c>
      <c r="B13" s="4">
        <v>8992.8453225806443</v>
      </c>
      <c r="C13" s="4">
        <f>SUM(Sect611[[#This Row],[Gross Total]],Sect619[[#This Row],[Gross Total]])*0.15</f>
        <v>87256.594604825383</v>
      </c>
    </row>
    <row r="14" spans="1:3" x14ac:dyDescent="0.5">
      <c r="A14" s="7" t="s">
        <v>58</v>
      </c>
      <c r="B14" s="4">
        <v>4291.2578606158822</v>
      </c>
      <c r="C14" s="4">
        <f>SUM(Sect611[[#This Row],[Gross Total]],Sect619[[#This Row],[Gross Total]])*0.15</f>
        <v>133364.07063742162</v>
      </c>
    </row>
    <row r="15" spans="1:3" x14ac:dyDescent="0.5">
      <c r="A15" s="7" t="s">
        <v>59</v>
      </c>
      <c r="B15" s="4">
        <v>0</v>
      </c>
      <c r="C15" s="4">
        <f>SUM(Sect611[[#This Row],[Gross Total]],Sect619[[#This Row],[Gross Total]])*0.15</f>
        <v>22772.217737989577</v>
      </c>
    </row>
    <row r="16" spans="1:3" x14ac:dyDescent="0.5">
      <c r="A16" s="7" t="s">
        <v>60</v>
      </c>
      <c r="B16" s="4">
        <v>13856.961577380955</v>
      </c>
      <c r="C16" s="4">
        <f>SUM(Sect611[[#This Row],[Gross Total]],Sect619[[#This Row],[Gross Total]])*0.15</f>
        <v>252146.98390835719</v>
      </c>
    </row>
    <row r="17" spans="1:3" x14ac:dyDescent="0.5">
      <c r="A17" s="7" t="s">
        <v>61</v>
      </c>
      <c r="B17" s="4">
        <v>0</v>
      </c>
      <c r="C17" s="4">
        <f>SUM(Sect611[[#This Row],[Gross Total]],Sect619[[#This Row],[Gross Total]])*0.15</f>
        <v>154373.40908438343</v>
      </c>
    </row>
    <row r="18" spans="1:3" x14ac:dyDescent="0.5">
      <c r="A18" s="7" t="s">
        <v>62</v>
      </c>
      <c r="B18" s="4">
        <v>0</v>
      </c>
      <c r="C18" s="4">
        <f>SUM(Sect611[[#This Row],[Gross Total]],Sect619[[#This Row],[Gross Total]])*0.15</f>
        <v>85113.756136714102</v>
      </c>
    </row>
    <row r="19" spans="1:3" x14ac:dyDescent="0.5">
      <c r="A19" s="7" t="s">
        <v>63</v>
      </c>
      <c r="B19" s="4">
        <v>0</v>
      </c>
      <c r="C19" s="4">
        <f>SUM(Sect611[[#This Row],[Gross Total]],Sect619[[#This Row],[Gross Total]])*0.15</f>
        <v>66253.516938739485</v>
      </c>
    </row>
    <row r="20" spans="1:3" x14ac:dyDescent="0.5">
      <c r="A20" s="7" t="s">
        <v>64</v>
      </c>
      <c r="B20" s="4">
        <v>0</v>
      </c>
      <c r="C20" s="4">
        <f>SUM(Sect611[[#This Row],[Gross Total]],Sect619[[#This Row],[Gross Total]])*0.15</f>
        <v>59071.295479813241</v>
      </c>
    </row>
    <row r="21" spans="1:3" x14ac:dyDescent="0.5">
      <c r="A21" s="7" t="s">
        <v>65</v>
      </c>
      <c r="B21" s="4">
        <v>0</v>
      </c>
      <c r="C21" s="4">
        <f>SUM(Sect611[[#This Row],[Gross Total]],Sect619[[#This Row],[Gross Total]])*0.15</f>
        <v>4452.0426142109318</v>
      </c>
    </row>
    <row r="22" spans="1:3" x14ac:dyDescent="0.5">
      <c r="A22" s="7" t="s">
        <v>66</v>
      </c>
      <c r="B22" s="4">
        <v>0</v>
      </c>
      <c r="C22" s="4">
        <f>SUM(Sect611[[#This Row],[Gross Total]],Sect619[[#This Row],[Gross Total]])*0.15</f>
        <v>52567.59061207412</v>
      </c>
    </row>
    <row r="23" spans="1:3" x14ac:dyDescent="0.5">
      <c r="A23" s="7" t="s">
        <v>67</v>
      </c>
      <c r="B23" s="4">
        <v>9333.470232558142</v>
      </c>
      <c r="C23" s="4">
        <f>SUM(Sect611[[#This Row],[Gross Total]],Sect619[[#This Row],[Gross Total]])*0.15</f>
        <v>32843.13185030462</v>
      </c>
    </row>
    <row r="24" spans="1:3" x14ac:dyDescent="0.5">
      <c r="A24" s="7" t="s">
        <v>68</v>
      </c>
      <c r="B24" s="4">
        <v>16255.897297297297</v>
      </c>
      <c r="C24" s="4">
        <f>SUM(Sect611[[#This Row],[Gross Total]],Sect619[[#This Row],[Gross Total]])*0.15</f>
        <v>67046.904424069304</v>
      </c>
    </row>
    <row r="25" spans="1:3" x14ac:dyDescent="0.5">
      <c r="A25" s="7" t="s">
        <v>69</v>
      </c>
      <c r="B25" s="4">
        <v>0</v>
      </c>
      <c r="C25" s="4">
        <f>SUM(Sect611[[#This Row],[Gross Total]],Sect619[[#This Row],[Gross Total]])*0.15</f>
        <v>26331.286633737906</v>
      </c>
    </row>
    <row r="26" spans="1:3" x14ac:dyDescent="0.5">
      <c r="A26" s="7" t="s">
        <v>70</v>
      </c>
      <c r="B26" s="4">
        <v>0</v>
      </c>
      <c r="C26" s="4">
        <f>SUM(Sect611[[#This Row],[Gross Total]],Sect619[[#This Row],[Gross Total]])*0.15</f>
        <v>34256.501664253818</v>
      </c>
    </row>
    <row r="27" spans="1:3" x14ac:dyDescent="0.5">
      <c r="A27" s="7" t="s">
        <v>71</v>
      </c>
      <c r="B27" s="4">
        <v>0</v>
      </c>
      <c r="C27" s="4">
        <f>SUM(Sect611[[#This Row],[Gross Total]],Sect619[[#This Row],[Gross Total]])*0.15</f>
        <v>20609.434006782645</v>
      </c>
    </row>
    <row r="28" spans="1:3" x14ac:dyDescent="0.5">
      <c r="A28" s="7" t="s">
        <v>72</v>
      </c>
      <c r="B28" s="4">
        <v>0</v>
      </c>
      <c r="C28" s="4">
        <f>SUM(Sect611[[#This Row],[Gross Total]],Sect619[[#This Row],[Gross Total]])*0.15</f>
        <v>101840.36526678104</v>
      </c>
    </row>
    <row r="29" spans="1:3" x14ac:dyDescent="0.5">
      <c r="A29" s="7" t="s">
        <v>73</v>
      </c>
      <c r="B29" s="4">
        <v>0</v>
      </c>
      <c r="C29" s="4">
        <f>SUM(Sect611[[#This Row],[Gross Total]],Sect619[[#This Row],[Gross Total]])*0.15</f>
        <v>38370.454654822439</v>
      </c>
    </row>
    <row r="30" spans="1:3" x14ac:dyDescent="0.5">
      <c r="A30" s="7" t="s">
        <v>74</v>
      </c>
      <c r="B30" s="4">
        <v>0</v>
      </c>
      <c r="C30" s="4">
        <f>SUM(Sect611[[#This Row],[Gross Total]],Sect619[[#This Row],[Gross Total]])*0.15</f>
        <v>133724.51568369693</v>
      </c>
    </row>
    <row r="31" spans="1:3" x14ac:dyDescent="0.5">
      <c r="A31" s="7" t="s">
        <v>75</v>
      </c>
      <c r="B31" s="4">
        <v>2356.0602240000003</v>
      </c>
      <c r="C31" s="4">
        <f>SUM(Sect611[[#This Row],[Gross Total]],Sect619[[#This Row],[Gross Total]])*0.15</f>
        <v>120048.09506658222</v>
      </c>
    </row>
    <row r="32" spans="1:3" x14ac:dyDescent="0.5">
      <c r="A32" s="7" t="s">
        <v>76</v>
      </c>
      <c r="B32" s="4">
        <v>0</v>
      </c>
      <c r="C32" s="4">
        <f>SUM(Sect611[[#This Row],[Gross Total]],Sect619[[#This Row],[Gross Total]])*0.15</f>
        <v>4176.7508172187399</v>
      </c>
    </row>
    <row r="33" spans="1:3" x14ac:dyDescent="0.5">
      <c r="A33" s="7" t="s">
        <v>77</v>
      </c>
      <c r="B33" s="4">
        <v>0</v>
      </c>
      <c r="C33" s="4">
        <f>SUM(Sect611[[#This Row],[Gross Total]],Sect619[[#This Row],[Gross Total]])*0.15</f>
        <v>24592.691256320246</v>
      </c>
    </row>
    <row r="34" spans="1:3" x14ac:dyDescent="0.5">
      <c r="A34" s="7" t="s">
        <v>78</v>
      </c>
      <c r="B34" s="4">
        <v>0</v>
      </c>
      <c r="C34" s="4">
        <f>SUM(Sect611[[#This Row],[Gross Total]],Sect619[[#This Row],[Gross Total]])*0.15</f>
        <v>25855.989023800728</v>
      </c>
    </row>
    <row r="35" spans="1:3" x14ac:dyDescent="0.5">
      <c r="A35" s="7" t="s">
        <v>79</v>
      </c>
      <c r="B35" s="4">
        <v>1425.9175991189425</v>
      </c>
      <c r="C35" s="4">
        <f>SUM(Sect611[[#This Row],[Gross Total]],Sect619[[#This Row],[Gross Total]])*0.15</f>
        <v>101265.38212380922</v>
      </c>
    </row>
    <row r="36" spans="1:3" x14ac:dyDescent="0.5">
      <c r="A36" s="7" t="s">
        <v>80</v>
      </c>
      <c r="B36" s="4">
        <v>0</v>
      </c>
      <c r="C36" s="4">
        <f>SUM(Sect611[[#This Row],[Gross Total]],Sect619[[#This Row],[Gross Total]])*0.15</f>
        <v>19526.16854729682</v>
      </c>
    </row>
    <row r="37" spans="1:3" x14ac:dyDescent="0.5">
      <c r="A37" s="7" t="s">
        <v>81</v>
      </c>
      <c r="B37" s="4">
        <v>0</v>
      </c>
      <c r="C37" s="4">
        <f>SUM(Sect611[[#This Row],[Gross Total]],Sect619[[#This Row],[Gross Total]])*0.15</f>
        <v>12093.137908761684</v>
      </c>
    </row>
    <row r="38" spans="1:3" x14ac:dyDescent="0.5">
      <c r="A38" s="7" t="s">
        <v>82</v>
      </c>
      <c r="B38" s="4">
        <v>0</v>
      </c>
      <c r="C38" s="4">
        <f>SUM(Sect611[[#This Row],[Gross Total]],Sect619[[#This Row],[Gross Total]])*0.15</f>
        <v>55684.144729201296</v>
      </c>
    </row>
    <row r="39" spans="1:3" x14ac:dyDescent="0.5">
      <c r="A39" s="7" t="s">
        <v>83</v>
      </c>
      <c r="B39" s="4">
        <v>40815.987465753424</v>
      </c>
      <c r="C39" s="4">
        <f>SUM(Sect611[[#This Row],[Gross Total]],Sect619[[#This Row],[Gross Total]])*0.15</f>
        <v>542505.71611412836</v>
      </c>
    </row>
    <row r="40" spans="1:3" x14ac:dyDescent="0.5">
      <c r="A40" s="7" t="s">
        <v>84</v>
      </c>
      <c r="B40" s="4">
        <v>8948.2786451612919</v>
      </c>
      <c r="C40" s="4">
        <f>SUM(Sect611[[#This Row],[Gross Total]],Sect619[[#This Row],[Gross Total]])*0.15</f>
        <v>205156.83572572592</v>
      </c>
    </row>
    <row r="41" spans="1:3" x14ac:dyDescent="0.5">
      <c r="A41" s="7" t="s">
        <v>85</v>
      </c>
      <c r="B41" s="4">
        <v>0</v>
      </c>
      <c r="C41" s="4">
        <f>SUM(Sect611[[#This Row],[Gross Total]],Sect619[[#This Row],[Gross Total]])*0.15</f>
        <v>30659.661877898383</v>
      </c>
    </row>
    <row r="42" spans="1:3" x14ac:dyDescent="0.5">
      <c r="A42" s="7" t="s">
        <v>86</v>
      </c>
      <c r="B42" s="4">
        <v>0</v>
      </c>
      <c r="C42" s="4">
        <f>SUM(Sect611[[#This Row],[Gross Total]],Sect619[[#This Row],[Gross Total]])*0.15</f>
        <v>19868.395924062464</v>
      </c>
    </row>
    <row r="43" spans="1:3" x14ac:dyDescent="0.5">
      <c r="A43" s="7" t="s">
        <v>87</v>
      </c>
      <c r="B43" s="4">
        <v>1527.6601175088131</v>
      </c>
      <c r="C43" s="4">
        <f>SUM(Sect611[[#This Row],[Gross Total]],Sect619[[#This Row],[Gross Total]])*0.15</f>
        <v>202454.6212917527</v>
      </c>
    </row>
    <row r="44" spans="1:3" x14ac:dyDescent="0.5">
      <c r="A44" s="7" t="s">
        <v>88</v>
      </c>
      <c r="B44" s="4">
        <v>12200.237196261682</v>
      </c>
      <c r="C44" s="4">
        <f>SUM(Sect611[[#This Row],[Gross Total]],Sect619[[#This Row],[Gross Total]])*0.15</f>
        <v>28834.674556505997</v>
      </c>
    </row>
    <row r="45" spans="1:3" x14ac:dyDescent="0.5">
      <c r="A45" s="7" t="s">
        <v>89</v>
      </c>
      <c r="B45" s="4">
        <v>0</v>
      </c>
      <c r="C45" s="4">
        <f>SUM(Sect611[[#This Row],[Gross Total]],Sect619[[#This Row],[Gross Total]])*0.15</f>
        <v>9078.5846572181945</v>
      </c>
    </row>
    <row r="46" spans="1:3" x14ac:dyDescent="0.5">
      <c r="A46" s="7" t="s">
        <v>90</v>
      </c>
      <c r="B46" s="4">
        <v>3995.0279999999998</v>
      </c>
      <c r="C46" s="4">
        <f>SUM(Sect611[[#This Row],[Gross Total]],Sect619[[#This Row],[Gross Total]])*0.15</f>
        <v>59646.109522573752</v>
      </c>
    </row>
    <row r="47" spans="1:3" x14ac:dyDescent="0.5">
      <c r="A47" s="7" t="s">
        <v>91</v>
      </c>
      <c r="B47" s="4">
        <v>0</v>
      </c>
      <c r="C47" s="4">
        <f>SUM(Sect611[[#This Row],[Gross Total]],Sect619[[#This Row],[Gross Total]])*0.15</f>
        <v>7559.4173321813232</v>
      </c>
    </row>
    <row r="48" spans="1:3" x14ac:dyDescent="0.5">
      <c r="A48" s="7" t="s">
        <v>92</v>
      </c>
      <c r="B48" s="4">
        <v>0</v>
      </c>
      <c r="C48" s="4">
        <f>SUM(Sect611[[#This Row],[Gross Total]],Sect619[[#This Row],[Gross Total]])*0.15</f>
        <v>10081.339685505502</v>
      </c>
    </row>
    <row r="49" spans="1:3" x14ac:dyDescent="0.5">
      <c r="A49" s="7" t="s">
        <v>93</v>
      </c>
      <c r="B49" s="4">
        <v>0</v>
      </c>
      <c r="C49" s="4">
        <f>SUM(Sect611[[#This Row],[Gross Total]],Sect619[[#This Row],[Gross Total]])*0.15</f>
        <v>9622.3912591814806</v>
      </c>
    </row>
    <row r="50" spans="1:3" x14ac:dyDescent="0.5">
      <c r="A50" s="7" t="s">
        <v>94</v>
      </c>
      <c r="B50" s="4">
        <v>0</v>
      </c>
      <c r="C50" s="4">
        <f>SUM(Sect611[[#This Row],[Gross Total]],Sect619[[#This Row],[Gross Total]])*0.15</f>
        <v>7481.3798121065192</v>
      </c>
    </row>
    <row r="51" spans="1:3" x14ac:dyDescent="0.5">
      <c r="A51" s="7" t="s">
        <v>95</v>
      </c>
      <c r="B51" s="4">
        <v>0</v>
      </c>
      <c r="C51" s="4">
        <f>SUM(Sect611[[#This Row],[Gross Total]],Sect619[[#This Row],[Gross Total]])*0.15</f>
        <v>13601.48888509764</v>
      </c>
    </row>
    <row r="52" spans="1:3" x14ac:dyDescent="0.5">
      <c r="A52" s="7" t="s">
        <v>96</v>
      </c>
      <c r="B52" s="4">
        <v>0</v>
      </c>
      <c r="C52" s="4">
        <f>SUM(Sect611[[#This Row],[Gross Total]],Sect619[[#This Row],[Gross Total]])*0.15</f>
        <v>10557.050156843727</v>
      </c>
    </row>
    <row r="53" spans="1:3" x14ac:dyDescent="0.5">
      <c r="A53" s="7" t="s">
        <v>97</v>
      </c>
      <c r="B53" s="4">
        <v>0</v>
      </c>
      <c r="C53" s="4">
        <f>SUM(Sect611[[#This Row],[Gross Total]],Sect619[[#This Row],[Gross Total]])*0.15</f>
        <v>27171.493342109312</v>
      </c>
    </row>
    <row r="54" spans="1:3" x14ac:dyDescent="0.5">
      <c r="A54" s="7" t="s">
        <v>98</v>
      </c>
      <c r="B54" s="4">
        <v>0</v>
      </c>
      <c r="C54" s="4">
        <f>SUM(Sect611[[#This Row],[Gross Total]],Sect619[[#This Row],[Gross Total]])*0.15</f>
        <v>51873.792986100307</v>
      </c>
    </row>
    <row r="55" spans="1:3" x14ac:dyDescent="0.5">
      <c r="A55" s="7" t="s">
        <v>99</v>
      </c>
      <c r="B55" s="4">
        <v>1250.397090909091</v>
      </c>
      <c r="C55" s="4">
        <f>SUM(Sect611[[#This Row],[Gross Total]],Sect619[[#This Row],[Gross Total]])*0.15</f>
        <v>44002.991898289984</v>
      </c>
    </row>
    <row r="56" spans="1:3" x14ac:dyDescent="0.5">
      <c r="A56" s="7" t="s">
        <v>100</v>
      </c>
      <c r="B56" s="4">
        <v>0</v>
      </c>
      <c r="C56" s="4">
        <f>SUM(Sect611[[#This Row],[Gross Total]],Sect619[[#This Row],[Gross Total]])*0.15</f>
        <v>4989.124689781338</v>
      </c>
    </row>
    <row r="57" spans="1:3" x14ac:dyDescent="0.5">
      <c r="A57" s="7" t="s">
        <v>101</v>
      </c>
      <c r="B57" s="4">
        <v>0</v>
      </c>
      <c r="C57" s="4">
        <f>SUM(Sect611[[#This Row],[Gross Total]],Sect619[[#This Row],[Gross Total]])*0.15</f>
        <v>4498.7914071925852</v>
      </c>
    </row>
    <row r="58" spans="1:3" x14ac:dyDescent="0.5">
      <c r="A58" s="7" t="s">
        <v>102</v>
      </c>
      <c r="B58" s="4">
        <v>0</v>
      </c>
      <c r="C58" s="4">
        <f>SUM(Sect611[[#This Row],[Gross Total]],Sect619[[#This Row],[Gross Total]])*0.15</f>
        <v>26623.43167334815</v>
      </c>
    </row>
    <row r="59" spans="1:3" x14ac:dyDescent="0.5">
      <c r="A59" s="7" t="s">
        <v>103</v>
      </c>
      <c r="B59" s="4">
        <v>0</v>
      </c>
      <c r="C59" s="4">
        <f>SUM(Sect611[[#This Row],[Gross Total]],Sect619[[#This Row],[Gross Total]])*0.15</f>
        <v>5680.4410978203014</v>
      </c>
    </row>
    <row r="60" spans="1:3" x14ac:dyDescent="0.5">
      <c r="A60" s="7" t="s">
        <v>104</v>
      </c>
      <c r="B60" s="4">
        <v>0</v>
      </c>
      <c r="C60" s="4">
        <f>SUM(Sect611[[#This Row],[Gross Total]],Sect619[[#This Row],[Gross Total]])*0.15</f>
        <v>2113.302868308589</v>
      </c>
    </row>
    <row r="61" spans="1:3" x14ac:dyDescent="0.5">
      <c r="A61" s="7" t="s">
        <v>105</v>
      </c>
      <c r="B61" s="4">
        <v>0</v>
      </c>
      <c r="C61" s="4">
        <f>SUM(Sect611[[#This Row],[Gross Total]],Sect619[[#This Row],[Gross Total]])*0.15</f>
        <v>1600.018141804685</v>
      </c>
    </row>
    <row r="62" spans="1:3" x14ac:dyDescent="0.5">
      <c r="A62" s="7" t="s">
        <v>106</v>
      </c>
      <c r="B62" s="4">
        <v>0</v>
      </c>
      <c r="C62" s="4">
        <f>SUM(Sect611[[#This Row],[Gross Total]],Sect619[[#This Row],[Gross Total]])*0.15</f>
        <v>1494.7651571054657</v>
      </c>
    </row>
    <row r="63" spans="1:3" x14ac:dyDescent="0.5">
      <c r="A63" s="7" t="s">
        <v>107</v>
      </c>
      <c r="B63" s="4">
        <v>0</v>
      </c>
      <c r="C63" s="4">
        <f>SUM(Sect611[[#This Row],[Gross Total]],Sect619[[#This Row],[Gross Total]])*0.15</f>
        <v>35736.099772281174</v>
      </c>
    </row>
    <row r="64" spans="1:3" x14ac:dyDescent="0.5">
      <c r="A64" s="7" t="s">
        <v>108</v>
      </c>
      <c r="B64" s="4">
        <v>0</v>
      </c>
      <c r="C64" s="4">
        <f>SUM(Sect611[[#This Row],[Gross Total]],Sect619[[#This Row],[Gross Total]])*0.15</f>
        <v>7943.3304142109318</v>
      </c>
    </row>
    <row r="65" spans="1:3" x14ac:dyDescent="0.5">
      <c r="A65" s="7" t="s">
        <v>109</v>
      </c>
      <c r="B65" s="4">
        <v>0</v>
      </c>
      <c r="C65" s="4">
        <f>SUM(Sect611[[#This Row],[Gross Total]],Sect619[[#This Row],[Gross Total]])*0.15</f>
        <v>373.34320509577611</v>
      </c>
    </row>
    <row r="66" spans="1:3" x14ac:dyDescent="0.5">
      <c r="A66" s="7" t="s">
        <v>110</v>
      </c>
      <c r="B66" s="4">
        <v>0</v>
      </c>
      <c r="C66" s="4">
        <f>SUM(Sect611[[#This Row],[Gross Total]],Sect619[[#This Row],[Gross Total]])*0.15</f>
        <v>109.25685</v>
      </c>
    </row>
    <row r="67" spans="1:3" x14ac:dyDescent="0.5">
      <c r="A67" s="7" t="s">
        <v>111</v>
      </c>
      <c r="B67" s="4">
        <v>0</v>
      </c>
      <c r="C67" s="4">
        <f>SUM(Sect611[[#This Row],[Gross Total]],Sect619[[#This Row],[Gross Total]])*0.15</f>
        <v>275.65858060156165</v>
      </c>
    </row>
    <row r="68" spans="1:3" x14ac:dyDescent="0.5">
      <c r="A68" s="7" t="s">
        <v>112</v>
      </c>
      <c r="B68" s="4">
        <v>0</v>
      </c>
      <c r="C68" s="4">
        <f>SUM(Sect611[[#This Row],[Gross Total]],Sect619[[#This Row],[Gross Total]])*0.15</f>
        <v>249.2035370677078</v>
      </c>
    </row>
    <row r="69" spans="1:3" x14ac:dyDescent="0.5">
      <c r="A69" s="7" t="s">
        <v>113</v>
      </c>
      <c r="B69" s="4">
        <v>0</v>
      </c>
      <c r="C69" s="4">
        <f>SUM(Sect611[[#This Row],[Gross Total]],Sect619[[#This Row],[Gross Total]])*0.15</f>
        <v>7686.3584212053711</v>
      </c>
    </row>
    <row r="70" spans="1:3" x14ac:dyDescent="0.5">
      <c r="A70" s="7" t="s">
        <v>114</v>
      </c>
      <c r="B70" s="4">
        <v>0</v>
      </c>
      <c r="C70" s="4">
        <f>SUM(Sect611[[#This Row],[Gross Total]],Sect619[[#This Row],[Gross Total]])*0.15</f>
        <v>187.60221530078084</v>
      </c>
    </row>
    <row r="71" spans="1:3" x14ac:dyDescent="0.5">
      <c r="A71" s="7" t="s">
        <v>115</v>
      </c>
      <c r="B71" s="4">
        <v>0</v>
      </c>
      <c r="C71" s="4">
        <f>SUM(Sect611[[#This Row],[Gross Total]],Sect619[[#This Row],[Gross Total]])*0.15</f>
        <v>528.72169590234239</v>
      </c>
    </row>
    <row r="72" spans="1:3" x14ac:dyDescent="0.5">
      <c r="A72" s="7" t="s">
        <v>116</v>
      </c>
      <c r="B72" s="4">
        <v>0</v>
      </c>
      <c r="C72" s="4">
        <f>SUM(Sect611[[#This Row],[Gross Total]],Sect619[[#This Row],[Gross Total]])*0.15</f>
        <v>2123.7497877070277</v>
      </c>
    </row>
    <row r="73" spans="1:3" x14ac:dyDescent="0.5">
      <c r="A73" s="7" t="s">
        <v>117</v>
      </c>
      <c r="B73" s="4">
        <v>7087.4714795008913</v>
      </c>
      <c r="C73" s="4">
        <f>SUM(Sect611[[#This Row],[Gross Total]],Sect619[[#This Row],[Gross Total]])*0.15</f>
        <v>123468.59402552705</v>
      </c>
    </row>
    <row r="74" spans="1:3" x14ac:dyDescent="0.5">
      <c r="A74" s="7" t="s">
        <v>118</v>
      </c>
      <c r="B74" s="4">
        <v>0</v>
      </c>
      <c r="C74" s="4">
        <f>SUM(Sect611[[#This Row],[Gross Total]],Sect619[[#This Row],[Gross Total]])*0.15</f>
        <v>98148.550805561827</v>
      </c>
    </row>
    <row r="75" spans="1:3" x14ac:dyDescent="0.5">
      <c r="A75" s="7" t="s">
        <v>119</v>
      </c>
      <c r="B75" s="4">
        <v>0</v>
      </c>
      <c r="C75" s="4">
        <f>SUM(Sect611[[#This Row],[Gross Total]],Sect619[[#This Row],[Gross Total]])*0.15</f>
        <v>101708.18480711484</v>
      </c>
    </row>
    <row r="76" spans="1:3" x14ac:dyDescent="0.5">
      <c r="A76" s="7" t="s">
        <v>120</v>
      </c>
      <c r="B76" s="4">
        <v>1158.4901328021249</v>
      </c>
      <c r="C76" s="4">
        <f>SUM(Sect611[[#This Row],[Gross Total]],Sect619[[#This Row],[Gross Total]])*0.15</f>
        <v>141865.99467827333</v>
      </c>
    </row>
    <row r="77" spans="1:3" x14ac:dyDescent="0.5">
      <c r="A77" s="7" t="s">
        <v>121</v>
      </c>
      <c r="B77" s="4">
        <v>0</v>
      </c>
      <c r="C77" s="4">
        <f>SUM(Sect611[[#This Row],[Gross Total]],Sect619[[#This Row],[Gross Total]])*0.15</f>
        <v>136862.58029002621</v>
      </c>
    </row>
    <row r="78" spans="1:3" x14ac:dyDescent="0.5">
      <c r="A78" s="7" t="s">
        <v>122</v>
      </c>
      <c r="B78" s="4">
        <v>0</v>
      </c>
      <c r="C78" s="4">
        <f>SUM(Sect611[[#This Row],[Gross Total]],Sect619[[#This Row],[Gross Total]])*0.15</f>
        <v>35406.719915675516</v>
      </c>
    </row>
    <row r="79" spans="1:3" x14ac:dyDescent="0.5">
      <c r="A79" s="7" t="s">
        <v>123</v>
      </c>
      <c r="B79" s="4">
        <v>0</v>
      </c>
      <c r="C79" s="4">
        <f>SUM(Sect611[[#This Row],[Gross Total]],Sect619[[#This Row],[Gross Total]])*0.15</f>
        <v>5924.9740254140534</v>
      </c>
    </row>
    <row r="80" spans="1:3" x14ac:dyDescent="0.5">
      <c r="A80" s="7" t="s">
        <v>124</v>
      </c>
      <c r="B80" s="4">
        <v>0</v>
      </c>
      <c r="C80" s="4">
        <f>SUM(Sect611[[#This Row],[Gross Total]],Sect619[[#This Row],[Gross Total]])*0.15</f>
        <v>6376.3943847325281</v>
      </c>
    </row>
    <row r="81" spans="1:3" x14ac:dyDescent="0.5">
      <c r="A81" s="7" t="s">
        <v>125</v>
      </c>
      <c r="B81" s="4">
        <v>0</v>
      </c>
      <c r="C81" s="4">
        <f>SUM(Sect611[[#This Row],[Gross Total]],Sect619[[#This Row],[Gross Total]])*0.15</f>
        <v>1191.4028224062465</v>
      </c>
    </row>
    <row r="82" spans="1:3" x14ac:dyDescent="0.5">
      <c r="A82" s="7" t="s">
        <v>126</v>
      </c>
      <c r="B82" s="4">
        <v>36181.340369437443</v>
      </c>
      <c r="C82" s="4">
        <f>SUM(Sect611[[#This Row],[Gross Total]],Sect619[[#This Row],[Gross Total]])*0.15</f>
        <v>461821.6147036925</v>
      </c>
    </row>
    <row r="83" spans="1:3" x14ac:dyDescent="0.5">
      <c r="A83" s="7" t="s">
        <v>127</v>
      </c>
      <c r="B83" s="4">
        <v>0</v>
      </c>
      <c r="C83" s="4">
        <f>SUM(Sect611[[#This Row],[Gross Total]],Sect619[[#This Row],[Gross Total]])*0.15</f>
        <v>20434.521069562288</v>
      </c>
    </row>
    <row r="84" spans="1:3" x14ac:dyDescent="0.5">
      <c r="A84" s="7" t="s">
        <v>128</v>
      </c>
      <c r="B84" s="4">
        <v>0</v>
      </c>
      <c r="C84" s="4">
        <f>SUM(Sect611[[#This Row],[Gross Total]],Sect619[[#This Row],[Gross Total]])*0.15</f>
        <v>143.20155</v>
      </c>
    </row>
    <row r="85" spans="1:3" x14ac:dyDescent="0.5">
      <c r="A85" s="7" t="s">
        <v>129</v>
      </c>
      <c r="B85" s="4">
        <v>0</v>
      </c>
      <c r="C85" s="4">
        <f>SUM(Sect611[[#This Row],[Gross Total]],Sect619[[#This Row],[Gross Total]])*0.15</f>
        <v>647.6613233923631</v>
      </c>
    </row>
    <row r="86" spans="1:3" x14ac:dyDescent="0.5">
      <c r="A86" s="7" t="s">
        <v>130</v>
      </c>
      <c r="B86" s="4">
        <v>0</v>
      </c>
      <c r="C86" s="4">
        <f>SUM(Sect611[[#This Row],[Gross Total]],Sect619[[#This Row],[Gross Total]])*0.15</f>
        <v>102226.15911813262</v>
      </c>
    </row>
    <row r="87" spans="1:3" x14ac:dyDescent="0.5">
      <c r="A87" s="7" t="s">
        <v>131</v>
      </c>
      <c r="B87" s="4">
        <v>6966.4828605200946</v>
      </c>
      <c r="C87" s="4">
        <f>SUM(Sect611[[#This Row],[Gross Total]],Sect619[[#This Row],[Gross Total]])*0.15</f>
        <v>184437.31856787088</v>
      </c>
    </row>
    <row r="88" spans="1:3" x14ac:dyDescent="0.5">
      <c r="A88" s="7" t="s">
        <v>132</v>
      </c>
      <c r="B88" s="4">
        <v>9270.9240031897934</v>
      </c>
      <c r="C88" s="4">
        <f>SUM(Sect611[[#This Row],[Gross Total]],Sect619[[#This Row],[Gross Total]])*0.15</f>
        <v>182020.20919827442</v>
      </c>
    </row>
    <row r="89" spans="1:3" x14ac:dyDescent="0.5">
      <c r="A89" s="7" t="s">
        <v>133</v>
      </c>
      <c r="B89" s="4">
        <v>0</v>
      </c>
      <c r="C89" s="4">
        <f>SUM(Sect611[[#This Row],[Gross Total]],Sect619[[#This Row],[Gross Total]])*0.15</f>
        <v>133298.32758986836</v>
      </c>
    </row>
    <row r="90" spans="1:3" x14ac:dyDescent="0.5">
      <c r="A90" s="7" t="s">
        <v>134</v>
      </c>
      <c r="B90" s="4">
        <v>34701.531235955052</v>
      </c>
      <c r="C90" s="4">
        <f>SUM(Sect611[[#This Row],[Gross Total]],Sect619[[#This Row],[Gross Total]])*0.15</f>
        <v>241272.89158979373</v>
      </c>
    </row>
    <row r="91" spans="1:3" x14ac:dyDescent="0.5">
      <c r="A91" s="7" t="s">
        <v>135</v>
      </c>
      <c r="B91" s="4">
        <v>0</v>
      </c>
      <c r="C91" s="4">
        <f>SUM(Sect611[[#This Row],[Gross Total]],Sect619[[#This Row],[Gross Total]])*0.15</f>
        <v>24987.309987183547</v>
      </c>
    </row>
    <row r="92" spans="1:3" x14ac:dyDescent="0.5">
      <c r="A92" s="7" t="s">
        <v>136</v>
      </c>
      <c r="B92" s="4">
        <v>0</v>
      </c>
      <c r="C92" s="4">
        <f>SUM(Sect611[[#This Row],[Gross Total]],Sect619[[#This Row],[Gross Total]])*0.15</f>
        <v>5327.0808977657207</v>
      </c>
    </row>
    <row r="93" spans="1:3" x14ac:dyDescent="0.5">
      <c r="A93" s="7" t="s">
        <v>137</v>
      </c>
      <c r="B93" s="4">
        <v>0</v>
      </c>
      <c r="C93" s="4">
        <f>SUM(Sect611[[#This Row],[Gross Total]],Sect619[[#This Row],[Gross Total]])*0.15</f>
        <v>8933.5036467304544</v>
      </c>
    </row>
    <row r="94" spans="1:3" x14ac:dyDescent="0.5">
      <c r="A94" s="7" t="s">
        <v>138</v>
      </c>
      <c r="B94" s="4">
        <v>0</v>
      </c>
      <c r="C94" s="4">
        <f>SUM(Sect611[[#This Row],[Gross Total]],Sect619[[#This Row],[Gross Total]])*0.15</f>
        <v>528.70706120312332</v>
      </c>
    </row>
    <row r="95" spans="1:3" x14ac:dyDescent="0.5">
      <c r="A95" s="7" t="s">
        <v>139</v>
      </c>
      <c r="B95" s="4">
        <v>0</v>
      </c>
      <c r="C95" s="4">
        <f>SUM(Sect611[[#This Row],[Gross Total]],Sect619[[#This Row],[Gross Total]])*0.15</f>
        <v>465.30400942675692</v>
      </c>
    </row>
    <row r="96" spans="1:3" x14ac:dyDescent="0.5">
      <c r="A96" s="7" t="s">
        <v>140</v>
      </c>
      <c r="B96" s="4">
        <v>0</v>
      </c>
      <c r="C96" s="4">
        <f>SUM(Sect611[[#This Row],[Gross Total]],Sect619[[#This Row],[Gross Total]])*0.15</f>
        <v>35333.109504927343</v>
      </c>
    </row>
    <row r="97" spans="1:3" x14ac:dyDescent="0.5">
      <c r="A97" s="7" t="s">
        <v>141</v>
      </c>
      <c r="B97" s="4">
        <v>33698.11790878755</v>
      </c>
      <c r="C97" s="4">
        <f>SUM(Sect611[[#This Row],[Gross Total]],Sect619[[#This Row],[Gross Total]])*0.15</f>
        <v>590014.55242778407</v>
      </c>
    </row>
    <row r="98" spans="1:3" x14ac:dyDescent="0.5">
      <c r="A98" s="7" t="s">
        <v>142</v>
      </c>
      <c r="B98" s="4">
        <v>0</v>
      </c>
      <c r="C98" s="4">
        <f>SUM(Sect611[[#This Row],[Gross Total]],Sect619[[#This Row],[Gross Total]])*0.15</f>
        <v>375469.32865101733</v>
      </c>
    </row>
    <row r="99" spans="1:3" x14ac:dyDescent="0.5">
      <c r="A99" s="7" t="s">
        <v>143</v>
      </c>
      <c r="B99" s="4">
        <v>0</v>
      </c>
      <c r="C99" s="4">
        <f>SUM(Sect611[[#This Row],[Gross Total]],Sect619[[#This Row],[Gross Total]])*0.15</f>
        <v>60612.759175460262</v>
      </c>
    </row>
    <row r="100" spans="1:3" x14ac:dyDescent="0.5">
      <c r="A100" s="7" t="s">
        <v>144</v>
      </c>
      <c r="B100" s="4">
        <v>0</v>
      </c>
      <c r="C100" s="4">
        <f>SUM(Sect611[[#This Row],[Gross Total]],Sect619[[#This Row],[Gross Total]])*0.15</f>
        <v>9151.8800669569991</v>
      </c>
    </row>
    <row r="101" spans="1:3" x14ac:dyDescent="0.5">
      <c r="A101" s="7" t="s">
        <v>145</v>
      </c>
      <c r="B101" s="4">
        <v>2265.8685258964138</v>
      </c>
      <c r="C101" s="4">
        <f>SUM(Sect611[[#This Row],[Gross Total]],Sect619[[#This Row],[Gross Total]])*0.15</f>
        <v>47060.615312799899</v>
      </c>
    </row>
    <row r="102" spans="1:3" x14ac:dyDescent="0.5">
      <c r="A102" s="7" t="s">
        <v>146</v>
      </c>
      <c r="B102" s="4">
        <v>0</v>
      </c>
      <c r="C102" s="4">
        <f>SUM(Sect611[[#This Row],[Gross Total]],Sect619[[#This Row],[Gross Total]])*0.15</f>
        <v>98720.773353432029</v>
      </c>
    </row>
    <row r="103" spans="1:3" x14ac:dyDescent="0.5">
      <c r="A103" s="7" t="s">
        <v>147</v>
      </c>
      <c r="B103" s="4">
        <v>0</v>
      </c>
      <c r="C103" s="4">
        <f>SUM(Sect611[[#This Row],[Gross Total]],Sect619[[#This Row],[Gross Total]])*0.15</f>
        <v>183257.03500253841</v>
      </c>
    </row>
    <row r="104" spans="1:3" x14ac:dyDescent="0.5">
      <c r="A104" s="7" t="s">
        <v>148</v>
      </c>
      <c r="B104" s="4">
        <v>0</v>
      </c>
      <c r="C104" s="4">
        <f>SUM(Sect611[[#This Row],[Gross Total]],Sect619[[#This Row],[Gross Total]])*0.15</f>
        <v>10753.069082257782</v>
      </c>
    </row>
    <row r="105" spans="1:3" x14ac:dyDescent="0.5">
      <c r="A105" s="7" t="s">
        <v>149</v>
      </c>
      <c r="B105" s="4">
        <v>0</v>
      </c>
      <c r="C105" s="4">
        <f>SUM(Sect611[[#This Row],[Gross Total]],Sect619[[#This Row],[Gross Total]])*0.15</f>
        <v>8393.1781150390416</v>
      </c>
    </row>
    <row r="106" spans="1:3" x14ac:dyDescent="0.5">
      <c r="A106" s="7" t="s">
        <v>150</v>
      </c>
      <c r="B106" s="4">
        <v>0</v>
      </c>
      <c r="C106" s="4">
        <f>SUM(Sect611[[#This Row],[Gross Total]],Sect619[[#This Row],[Gross Total]])*0.15</f>
        <v>61582.873698586845</v>
      </c>
    </row>
    <row r="107" spans="1:3" x14ac:dyDescent="0.5">
      <c r="A107" s="7" t="s">
        <v>151</v>
      </c>
      <c r="B107" s="4">
        <v>0</v>
      </c>
      <c r="C107" s="4">
        <f>SUM(Sect611[[#This Row],[Gross Total]],Sect619[[#This Row],[Gross Total]])*0.15</f>
        <v>21989.855125152317</v>
      </c>
    </row>
    <row r="108" spans="1:3" x14ac:dyDescent="0.5">
      <c r="A108" s="7" t="s">
        <v>152</v>
      </c>
      <c r="B108" s="4">
        <v>0</v>
      </c>
      <c r="C108" s="4">
        <f>SUM(Sect611[[#This Row],[Gross Total]],Sect619[[#This Row],[Gross Total]])*0.15</f>
        <v>30741.166682824158</v>
      </c>
    </row>
    <row r="109" spans="1:3" x14ac:dyDescent="0.5">
      <c r="A109" s="7" t="s">
        <v>153</v>
      </c>
      <c r="B109" s="4">
        <v>0</v>
      </c>
      <c r="C109" s="4">
        <f>SUM(Sect611[[#This Row],[Gross Total]],Sect619[[#This Row],[Gross Total]])*0.15</f>
        <v>14348.926099738261</v>
      </c>
    </row>
    <row r="110" spans="1:3" x14ac:dyDescent="0.5">
      <c r="A110" s="7" t="s">
        <v>154</v>
      </c>
      <c r="B110" s="4">
        <v>0</v>
      </c>
      <c r="C110" s="4">
        <f>SUM(Sect611[[#This Row],[Gross Total]],Sect619[[#This Row],[Gross Total]])*0.15</f>
        <v>8379.2440770681133</v>
      </c>
    </row>
    <row r="111" spans="1:3" x14ac:dyDescent="0.5">
      <c r="A111" s="7" t="s">
        <v>155</v>
      </c>
      <c r="B111" s="4">
        <v>0</v>
      </c>
      <c r="C111" s="4">
        <f>SUM(Sect611[[#This Row],[Gross Total]],Sect619[[#This Row],[Gross Total]])*0.15</f>
        <v>49005.862050623582</v>
      </c>
    </row>
    <row r="112" spans="1:3" x14ac:dyDescent="0.5">
      <c r="A112" s="7" t="s">
        <v>156</v>
      </c>
      <c r="B112" s="4">
        <v>7719.3477900552489</v>
      </c>
      <c r="C112" s="4">
        <f>SUM(Sect611[[#This Row],[Gross Total]],Sect619[[#This Row],[Gross Total]])*0.15</f>
        <v>212273.60592438639</v>
      </c>
    </row>
    <row r="113" spans="1:3" x14ac:dyDescent="0.5">
      <c r="A113" s="7" t="s">
        <v>157</v>
      </c>
      <c r="B113" s="4">
        <v>0</v>
      </c>
      <c r="C113" s="4">
        <f>SUM(Sect611[[#This Row],[Gross Total]],Sect619[[#This Row],[Gross Total]])*0.15</f>
        <v>24904.113401851071</v>
      </c>
    </row>
    <row r="114" spans="1:3" x14ac:dyDescent="0.5">
      <c r="A114" s="7" t="s">
        <v>158</v>
      </c>
      <c r="B114" s="4">
        <v>2756.7274200426441</v>
      </c>
      <c r="C114" s="4">
        <f>SUM(Sect611[[#This Row],[Gross Total]],Sect619[[#This Row],[Gross Total]])*0.15</f>
        <v>293443.80888748076</v>
      </c>
    </row>
    <row r="115" spans="1:3" x14ac:dyDescent="0.5">
      <c r="A115" s="7" t="s">
        <v>159</v>
      </c>
      <c r="B115" s="4">
        <v>28085.048823529411</v>
      </c>
      <c r="C115" s="4">
        <f>SUM(Sect611[[#This Row],[Gross Total]],Sect619[[#This Row],[Gross Total]])*0.15</f>
        <v>147075.89700204151</v>
      </c>
    </row>
    <row r="116" spans="1:3" x14ac:dyDescent="0.5">
      <c r="A116" s="7" t="s">
        <v>160</v>
      </c>
      <c r="B116" s="4">
        <v>0</v>
      </c>
      <c r="C116" s="4">
        <f>SUM(Sect611[[#This Row],[Gross Total]],Sect619[[#This Row],[Gross Total]])*0.15</f>
        <v>83518.334618132649</v>
      </c>
    </row>
    <row r="117" spans="1:3" x14ac:dyDescent="0.5">
      <c r="A117" s="7" t="s">
        <v>161</v>
      </c>
      <c r="B117" s="4">
        <v>0</v>
      </c>
      <c r="C117" s="4">
        <f>SUM(Sect611[[#This Row],[Gross Total]],Sect619[[#This Row],[Gross Total]])*0.15</f>
        <v>19278.41328994538</v>
      </c>
    </row>
    <row r="118" spans="1:3" x14ac:dyDescent="0.5">
      <c r="A118" s="7" t="s">
        <v>162</v>
      </c>
      <c r="B118" s="4">
        <v>0</v>
      </c>
      <c r="C118" s="4">
        <f>SUM(Sect611[[#This Row],[Gross Total]],Sect619[[#This Row],[Gross Total]])*0.15</f>
        <v>100053.62559764959</v>
      </c>
    </row>
    <row r="119" spans="1:3" x14ac:dyDescent="0.5">
      <c r="A119" s="7" t="s">
        <v>163</v>
      </c>
      <c r="B119" s="4">
        <v>0</v>
      </c>
      <c r="C119" s="4">
        <f>SUM(Sect611[[#This Row],[Gross Total]],Sect619[[#This Row],[Gross Total]])*0.15</f>
        <v>22130.333308761688</v>
      </c>
    </row>
    <row r="120" spans="1:3" x14ac:dyDescent="0.5">
      <c r="A120" s="7" t="s">
        <v>164</v>
      </c>
      <c r="B120" s="4">
        <v>0</v>
      </c>
      <c r="C120" s="4">
        <f>SUM(Sect611[[#This Row],[Gross Total]],Sect619[[#This Row],[Gross Total]])*0.15</f>
        <v>2663.9001601132741</v>
      </c>
    </row>
    <row r="121" spans="1:3" x14ac:dyDescent="0.5">
      <c r="A121" s="7" t="s">
        <v>165</v>
      </c>
      <c r="B121" s="4">
        <v>0</v>
      </c>
      <c r="C121" s="4">
        <f>SUM(Sect611[[#This Row],[Gross Total]],Sect619[[#This Row],[Gross Total]])*0.15</f>
        <v>93160.413649563619</v>
      </c>
    </row>
    <row r="122" spans="1:3" x14ac:dyDescent="0.5">
      <c r="A122" s="7" t="s">
        <v>166</v>
      </c>
      <c r="B122" s="4">
        <v>0</v>
      </c>
      <c r="C122" s="4">
        <f>SUM(Sect611[[#This Row],[Gross Total]],Sect619[[#This Row],[Gross Total]])*0.15</f>
        <v>198.71140318802011</v>
      </c>
    </row>
    <row r="123" spans="1:3" x14ac:dyDescent="0.5">
      <c r="A123" s="7" t="s">
        <v>167</v>
      </c>
      <c r="B123" s="4">
        <v>0</v>
      </c>
      <c r="C123" s="4">
        <f>SUM(Sect611[[#This Row],[Gross Total]],Sect619[[#This Row],[Gross Total]])*0.15</f>
        <v>41609.627884742113</v>
      </c>
    </row>
    <row r="124" spans="1:3" x14ac:dyDescent="0.5">
      <c r="A124" s="7" t="s">
        <v>168</v>
      </c>
      <c r="B124" s="4">
        <v>0</v>
      </c>
      <c r="C124" s="4">
        <f>SUM(Sect611[[#This Row],[Gross Total]],Sect619[[#This Row],[Gross Total]])*0.15</f>
        <v>3681.172317652572</v>
      </c>
    </row>
    <row r="125" spans="1:3" x14ac:dyDescent="0.5">
      <c r="A125" s="7" t="s">
        <v>169</v>
      </c>
      <c r="B125" s="4">
        <v>0</v>
      </c>
      <c r="C125" s="4">
        <f>SUM(Sect611[[#This Row],[Gross Total]],Sect619[[#This Row],[Gross Total]])*0.15</f>
        <v>73.641300000000001</v>
      </c>
    </row>
    <row r="126" spans="1:3" x14ac:dyDescent="0.5">
      <c r="A126" s="7" t="s">
        <v>170</v>
      </c>
      <c r="B126" s="4">
        <v>0</v>
      </c>
      <c r="C126" s="4">
        <f>SUM(Sect611[[#This Row],[Gross Total]],Sect619[[#This Row],[Gross Total]])*0.15</f>
        <v>8763.4052041677351</v>
      </c>
    </row>
    <row r="127" spans="1:3" x14ac:dyDescent="0.5">
      <c r="A127" s="7" t="s">
        <v>171</v>
      </c>
      <c r="B127" s="4">
        <v>0</v>
      </c>
      <c r="C127" s="4">
        <f>SUM(Sect611[[#This Row],[Gross Total]],Sect619[[#This Row],[Gross Total]])*0.15</f>
        <v>3475.3260360867876</v>
      </c>
    </row>
    <row r="128" spans="1:3" x14ac:dyDescent="0.5">
      <c r="A128" s="7" t="s">
        <v>172</v>
      </c>
      <c r="B128" s="4">
        <v>0</v>
      </c>
      <c r="C128" s="4">
        <f>SUM(Sect611[[#This Row],[Gross Total]],Sect619[[#This Row],[Gross Total]])*0.15</f>
        <v>732.60004590234234</v>
      </c>
    </row>
    <row r="129" spans="1:3" x14ac:dyDescent="0.5">
      <c r="A129" s="7" t="s">
        <v>173</v>
      </c>
      <c r="B129" s="4">
        <v>0</v>
      </c>
      <c r="C129" s="4">
        <f>SUM(Sect611[[#This Row],[Gross Total]],Sect619[[#This Row],[Gross Total]])*0.15</f>
        <v>30752.791499267125</v>
      </c>
    </row>
    <row r="130" spans="1:3" x14ac:dyDescent="0.5">
      <c r="A130" s="7" t="s">
        <v>174</v>
      </c>
      <c r="B130" s="4">
        <v>11784.401720430109</v>
      </c>
      <c r="C130" s="4">
        <f>SUM(Sect611[[#This Row],[Gross Total]],Sect619[[#This Row],[Gross Total]])*0.15</f>
        <v>43808.342860625366</v>
      </c>
    </row>
    <row r="131" spans="1:3" x14ac:dyDescent="0.5">
      <c r="A131" s="7" t="s">
        <v>175</v>
      </c>
      <c r="B131" s="4">
        <v>0</v>
      </c>
      <c r="C131" s="4">
        <f>SUM(Sect611[[#This Row],[Gross Total]],Sect619[[#This Row],[Gross Total]])*0.15</f>
        <v>107129.98719124809</v>
      </c>
    </row>
    <row r="132" spans="1:3" x14ac:dyDescent="0.5">
      <c r="A132" s="7" t="s">
        <v>176</v>
      </c>
      <c r="B132" s="4">
        <v>13647.881525885559</v>
      </c>
      <c r="C132" s="4">
        <f>SUM(Sect611[[#This Row],[Gross Total]],Sect619[[#This Row],[Gross Total]])*0.15</f>
        <v>85509.938263605727</v>
      </c>
    </row>
    <row r="133" spans="1:3" x14ac:dyDescent="0.5">
      <c r="A133" s="7" t="s">
        <v>177</v>
      </c>
      <c r="B133" s="4">
        <v>0</v>
      </c>
      <c r="C133" s="4">
        <f>SUM(Sect611[[#This Row],[Gross Total]],Sect619[[#This Row],[Gross Total]])*0.15</f>
        <v>26899.166573800725</v>
      </c>
    </row>
    <row r="134" spans="1:3" x14ac:dyDescent="0.5">
      <c r="A134" s="7" t="s">
        <v>178</v>
      </c>
      <c r="B134" s="4">
        <v>0</v>
      </c>
      <c r="C134" s="4">
        <f>SUM(Sect611[[#This Row],[Gross Total]],Sect619[[#This Row],[Gross Total]])*0.15</f>
        <v>53772.186126972054</v>
      </c>
    </row>
    <row r="135" spans="1:3" x14ac:dyDescent="0.5">
      <c r="A135" s="7" t="s">
        <v>179</v>
      </c>
      <c r="B135" s="4">
        <v>92040.8325347317</v>
      </c>
      <c r="C135" s="4">
        <f>SUM(Sect611[[#This Row],[Gross Total]],Sect619[[#This Row],[Gross Total]])*0.15</f>
        <v>1253987.2183548899</v>
      </c>
    </row>
    <row r="136" spans="1:3" x14ac:dyDescent="0.5">
      <c r="A136" s="7" t="s">
        <v>180</v>
      </c>
      <c r="B136" s="4">
        <v>25184.957384196183</v>
      </c>
      <c r="C136" s="4">
        <f>SUM(Sect611[[#This Row],[Gross Total]],Sect619[[#This Row],[Gross Total]])*0.15</f>
        <v>84870.268593623798</v>
      </c>
    </row>
    <row r="137" spans="1:3" x14ac:dyDescent="0.5">
      <c r="A137" s="7" t="s">
        <v>181</v>
      </c>
      <c r="B137" s="4">
        <v>10509.861999999999</v>
      </c>
      <c r="C137" s="4">
        <f>SUM(Sect611[[#This Row],[Gross Total]],Sect619[[#This Row],[Gross Total]])*0.15</f>
        <v>8090.2301560156156</v>
      </c>
    </row>
    <row r="138" spans="1:3" x14ac:dyDescent="0.5">
      <c r="A138" s="7" t="s">
        <v>182</v>
      </c>
      <c r="B138" s="4">
        <v>0</v>
      </c>
      <c r="C138" s="4">
        <f>SUM(Sect611[[#This Row],[Gross Total]],Sect619[[#This Row],[Gross Total]])*0.15</f>
        <v>24093.588720792912</v>
      </c>
    </row>
    <row r="139" spans="1:3" x14ac:dyDescent="0.5">
      <c r="A139" s="7" t="s">
        <v>183</v>
      </c>
      <c r="B139" s="4">
        <v>16013.64303030303</v>
      </c>
      <c r="C139" s="4">
        <f>SUM(Sect611[[#This Row],[Gross Total]],Sect619[[#This Row],[Gross Total]])*0.15</f>
        <v>159304.53840079854</v>
      </c>
    </row>
    <row r="140" spans="1:3" x14ac:dyDescent="0.5">
      <c r="A140" s="7" t="s">
        <v>184</v>
      </c>
      <c r="B140" s="4">
        <v>0</v>
      </c>
      <c r="C140" s="4">
        <f>SUM(Sect611[[#This Row],[Gross Total]],Sect619[[#This Row],[Gross Total]])*0.15</f>
        <v>66248.330915735147</v>
      </c>
    </row>
    <row r="141" spans="1:3" x14ac:dyDescent="0.5">
      <c r="A141" s="7" t="s">
        <v>185</v>
      </c>
      <c r="B141" s="4">
        <v>105619.83833698032</v>
      </c>
      <c r="C141" s="4">
        <f>SUM(Sect611[[#This Row],[Gross Total]],Sect619[[#This Row],[Gross Total]])*0.15</f>
        <v>1646803.3389667242</v>
      </c>
    </row>
    <row r="142" spans="1:3" x14ac:dyDescent="0.5">
      <c r="A142" s="7" t="s">
        <v>186</v>
      </c>
      <c r="B142" s="4">
        <v>0</v>
      </c>
      <c r="C142" s="4">
        <f>SUM(Sect611[[#This Row],[Gross Total]],Sect619[[#This Row],[Gross Total]])*0.15</f>
        <v>107089.35985525131</v>
      </c>
    </row>
    <row r="143" spans="1:3" x14ac:dyDescent="0.5">
      <c r="A143" s="7" t="s">
        <v>187</v>
      </c>
      <c r="B143" s="4">
        <v>1136.6139163306452</v>
      </c>
      <c r="C143" s="4">
        <f>SUM(Sect611[[#This Row],[Gross Total]],Sect619[[#This Row],[Gross Total]])*0.15</f>
        <v>334394.92148636834</v>
      </c>
    </row>
    <row r="144" spans="1:3" x14ac:dyDescent="0.5">
      <c r="A144" s="7" t="s">
        <v>188</v>
      </c>
      <c r="B144" s="4">
        <v>7493.4759400705043</v>
      </c>
      <c r="C144" s="4">
        <f>SUM(Sect611[[#This Row],[Gross Total]],Sect619[[#This Row],[Gross Total]])*0.15</f>
        <v>377122.23110670602</v>
      </c>
    </row>
    <row r="145" spans="1:3" x14ac:dyDescent="0.5">
      <c r="A145" s="7" t="s">
        <v>189</v>
      </c>
      <c r="B145" s="4">
        <v>1374.4087283825027</v>
      </c>
      <c r="C145" s="4">
        <f>SUM(Sect611[[#This Row],[Gross Total]],Sect619[[#This Row],[Gross Total]])*0.15</f>
        <v>202990.05666501855</v>
      </c>
    </row>
    <row r="146" spans="1:3" x14ac:dyDescent="0.5">
      <c r="A146" s="7" t="s">
        <v>190</v>
      </c>
      <c r="B146" s="4">
        <v>0</v>
      </c>
      <c r="C146" s="4">
        <f>SUM(Sect611[[#This Row],[Gross Total]],Sect619[[#This Row],[Gross Total]])*0.15</f>
        <v>28999.792460793546</v>
      </c>
    </row>
    <row r="147" spans="1:3" x14ac:dyDescent="0.5">
      <c r="A147" s="7" t="s">
        <v>191</v>
      </c>
      <c r="B147" s="4">
        <v>16874.158055152395</v>
      </c>
      <c r="C147" s="4">
        <f>SUM(Sect611[[#This Row],[Gross Total]],Sect619[[#This Row],[Gross Total]])*0.15</f>
        <v>314894.10919748084</v>
      </c>
    </row>
    <row r="148" spans="1:3" x14ac:dyDescent="0.5">
      <c r="A148" s="7" t="s">
        <v>192</v>
      </c>
      <c r="B148" s="4">
        <v>0</v>
      </c>
      <c r="C148" s="4">
        <f>SUM(Sect611[[#This Row],[Gross Total]],Sect619[[#This Row],[Gross Total]])*0.15</f>
        <v>13297.792796730453</v>
      </c>
    </row>
    <row r="149" spans="1:3" x14ac:dyDescent="0.5">
      <c r="A149" s="7" t="s">
        <v>193</v>
      </c>
      <c r="B149" s="4">
        <v>7871.3331305903412</v>
      </c>
      <c r="C149" s="4">
        <f>SUM(Sect611[[#This Row],[Gross Total]],Sect619[[#This Row],[Gross Total]])*0.15</f>
        <v>112006.81645509908</v>
      </c>
    </row>
    <row r="150" spans="1:3" x14ac:dyDescent="0.5">
      <c r="A150" s="7" t="s">
        <v>194</v>
      </c>
      <c r="B150" s="4">
        <v>3270.7078571428565</v>
      </c>
      <c r="C150" s="4">
        <f>SUM(Sect611[[#This Row],[Gross Total]],Sect619[[#This Row],[Gross Total]])*0.15</f>
        <v>96475.407218600492</v>
      </c>
    </row>
    <row r="151" spans="1:3" x14ac:dyDescent="0.5">
      <c r="A151" s="7" t="s">
        <v>195</v>
      </c>
      <c r="B151" s="4">
        <v>0</v>
      </c>
      <c r="C151" s="4">
        <f>SUM(Sect611[[#This Row],[Gross Total]],Sect619[[#This Row],[Gross Total]])*0.15</f>
        <v>6886.9149795117128</v>
      </c>
    </row>
    <row r="152" spans="1:3" x14ac:dyDescent="0.5">
      <c r="A152" s="7" t="s">
        <v>196</v>
      </c>
      <c r="B152" s="4">
        <v>0</v>
      </c>
      <c r="C152" s="4">
        <f>SUM(Sect611[[#This Row],[Gross Total]],Sect619[[#This Row],[Gross Total]])*0.15</f>
        <v>8693.0881150390396</v>
      </c>
    </row>
    <row r="153" spans="1:3" x14ac:dyDescent="0.5">
      <c r="A153" s="7" t="s">
        <v>197</v>
      </c>
      <c r="B153" s="4">
        <v>0</v>
      </c>
      <c r="C153" s="4">
        <f>SUM(Sect611[[#This Row],[Gross Total]],Sect619[[#This Row],[Gross Total]])*0.15</f>
        <v>9379.3088555359827</v>
      </c>
    </row>
    <row r="154" spans="1:3" x14ac:dyDescent="0.5">
      <c r="A154" s="7" t="s">
        <v>198</v>
      </c>
      <c r="B154" s="4">
        <v>1548.8361111111112</v>
      </c>
      <c r="C154" s="4">
        <f>SUM(Sect611[[#This Row],[Gross Total]],Sect619[[#This Row],[Gross Total]])*0.15</f>
        <v>77855.660728769391</v>
      </c>
    </row>
    <row r="155" spans="1:3" x14ac:dyDescent="0.5">
      <c r="A155" s="7" t="s">
        <v>199</v>
      </c>
      <c r="B155" s="4">
        <v>0</v>
      </c>
      <c r="C155" s="4">
        <f>SUM(Sect611[[#This Row],[Gross Total]],Sect619[[#This Row],[Gross Total]])*0.15</f>
        <v>26091.723074890575</v>
      </c>
    </row>
    <row r="156" spans="1:3" x14ac:dyDescent="0.5">
      <c r="A156" s="7" t="s">
        <v>200</v>
      </c>
      <c r="B156" s="4">
        <v>3337.7753846153842</v>
      </c>
      <c r="C156" s="4">
        <f>SUM(Sect611[[#This Row],[Gross Total]],Sect619[[#This Row],[Gross Total]])*0.15</f>
        <v>20640.766463687454</v>
      </c>
    </row>
    <row r="157" spans="1:3" x14ac:dyDescent="0.5">
      <c r="A157" s="7" t="s">
        <v>201</v>
      </c>
      <c r="B157" s="4">
        <v>0</v>
      </c>
      <c r="C157" s="4">
        <f>SUM(Sect611[[#This Row],[Gross Total]],Sect619[[#This Row],[Gross Total]])*0.15</f>
        <v>4209.1076877070273</v>
      </c>
    </row>
    <row r="158" spans="1:3" x14ac:dyDescent="0.5">
      <c r="A158" s="7" t="s">
        <v>202</v>
      </c>
      <c r="B158" s="4">
        <v>0</v>
      </c>
      <c r="C158" s="4">
        <f>SUM(Sect611[[#This Row],[Gross Total]],Sect619[[#This Row],[Gross Total]])*0.15</f>
        <v>12431.831862859342</v>
      </c>
    </row>
    <row r="159" spans="1:3" x14ac:dyDescent="0.5">
      <c r="A159" s="7" t="s">
        <v>203</v>
      </c>
      <c r="B159" s="4">
        <v>0</v>
      </c>
      <c r="C159" s="4">
        <f>SUM(Sect611[[#This Row],[Gross Total]],Sect619[[#This Row],[Gross Total]])*0.15</f>
        <v>7539.035982519521</v>
      </c>
    </row>
    <row r="160" spans="1:3" x14ac:dyDescent="0.5">
      <c r="A160" s="7" t="s">
        <v>204</v>
      </c>
      <c r="B160" s="4">
        <v>0</v>
      </c>
      <c r="C160" s="4">
        <f>SUM(Sect611[[#This Row],[Gross Total]],Sect619[[#This Row],[Gross Total]])*0.15</f>
        <v>40600.448677898385</v>
      </c>
    </row>
    <row r="161" spans="1:3" x14ac:dyDescent="0.5">
      <c r="A161" s="7" t="s">
        <v>205</v>
      </c>
      <c r="B161" s="4">
        <v>0</v>
      </c>
      <c r="C161" s="4">
        <f>SUM(Sect611[[#This Row],[Gross Total]],Sect619[[#This Row],[Gross Total]])*0.15</f>
        <v>56422.488939515184</v>
      </c>
    </row>
    <row r="162" spans="1:3" x14ac:dyDescent="0.5">
      <c r="A162" s="7" t="s">
        <v>206</v>
      </c>
      <c r="B162" s="4">
        <v>0</v>
      </c>
      <c r="C162" s="4">
        <f>SUM(Sect611[[#This Row],[Gross Total]],Sect619[[#This Row],[Gross Total]])*0.15</f>
        <v>166943.02877279665</v>
      </c>
    </row>
    <row r="163" spans="1:3" x14ac:dyDescent="0.5">
      <c r="A163" s="7" t="s">
        <v>207</v>
      </c>
      <c r="B163" s="4">
        <v>2772.738227360308</v>
      </c>
      <c r="C163" s="4">
        <f>SUM(Sect611[[#This Row],[Gross Total]],Sect619[[#This Row],[Gross Total]])*0.15</f>
        <v>114233.28947269893</v>
      </c>
    </row>
    <row r="164" spans="1:3" x14ac:dyDescent="0.5">
      <c r="A164" s="7" t="s">
        <v>208</v>
      </c>
      <c r="B164" s="4">
        <v>0</v>
      </c>
      <c r="C164" s="4">
        <f>SUM(Sect611[[#This Row],[Gross Total]],Sect619[[#This Row],[Gross Total]])*0.15</f>
        <v>17727.300900500511</v>
      </c>
    </row>
    <row r="165" spans="1:3" x14ac:dyDescent="0.5">
      <c r="A165" s="7" t="s">
        <v>209</v>
      </c>
      <c r="B165" s="4">
        <v>0</v>
      </c>
      <c r="C165" s="4">
        <f>SUM(Sect611[[#This Row],[Gross Total]],Sect619[[#This Row],[Gross Total]])*0.15</f>
        <v>15828.136950513683</v>
      </c>
    </row>
    <row r="166" spans="1:3" x14ac:dyDescent="0.5">
      <c r="A166" s="7" t="s">
        <v>210</v>
      </c>
      <c r="B166" s="4">
        <v>0</v>
      </c>
      <c r="C166" s="4">
        <f>SUM(Sect611[[#This Row],[Gross Total]],Sect619[[#This Row],[Gross Total]])*0.15</f>
        <v>1125.522091804685</v>
      </c>
    </row>
    <row r="167" spans="1:3" x14ac:dyDescent="0.5">
      <c r="A167" s="7" t="s">
        <v>211</v>
      </c>
      <c r="B167" s="4">
        <v>4326.1416229116949</v>
      </c>
      <c r="C167" s="4">
        <f>SUM(Sect611[[#This Row],[Gross Total]],Sect619[[#This Row],[Gross Total]])*0.15</f>
        <v>89000.706860987426</v>
      </c>
    </row>
    <row r="168" spans="1:3" x14ac:dyDescent="0.5">
      <c r="A168" s="7" t="s">
        <v>212</v>
      </c>
      <c r="B168" s="4">
        <v>0</v>
      </c>
      <c r="C168" s="4">
        <f>SUM(Sect611[[#This Row],[Gross Total]],Sect619[[#This Row],[Gross Total]])*0.15</f>
        <v>11472.891809941642</v>
      </c>
    </row>
    <row r="169" spans="1:3" x14ac:dyDescent="0.5">
      <c r="A169" s="7" t="s">
        <v>213</v>
      </c>
      <c r="B169" s="4">
        <v>0</v>
      </c>
      <c r="C169" s="4">
        <f>SUM(Sect611[[#This Row],[Gross Total]],Sect619[[#This Row],[Gross Total]])*0.15</f>
        <v>9051.5775177055202</v>
      </c>
    </row>
    <row r="170" spans="1:3" x14ac:dyDescent="0.5">
      <c r="A170" s="7" t="s">
        <v>214</v>
      </c>
      <c r="B170" s="4">
        <v>0</v>
      </c>
      <c r="C170" s="4">
        <f>SUM(Sect611[[#This Row],[Gross Total]],Sect619[[#This Row],[Gross Total]])*0.15</f>
        <v>11768.360338228536</v>
      </c>
    </row>
    <row r="171" spans="1:3" x14ac:dyDescent="0.5">
      <c r="A171" s="7" t="s">
        <v>215</v>
      </c>
      <c r="B171" s="4">
        <v>0</v>
      </c>
      <c r="C171" s="4">
        <f>SUM(Sect611[[#This Row],[Gross Total]],Sect619[[#This Row],[Gross Total]])*0.15</f>
        <v>8984.189767528318</v>
      </c>
    </row>
    <row r="172" spans="1:3" x14ac:dyDescent="0.5">
      <c r="A172" s="7" t="s">
        <v>216</v>
      </c>
      <c r="B172" s="4">
        <v>0</v>
      </c>
      <c r="C172" s="4">
        <f>SUM(Sect611[[#This Row],[Gross Total]],Sect619[[#This Row],[Gross Total]])*0.15</f>
        <v>12864.581361539307</v>
      </c>
    </row>
    <row r="173" spans="1:3" x14ac:dyDescent="0.5">
      <c r="A173" s="7" t="s">
        <v>217</v>
      </c>
      <c r="B173" s="4">
        <v>0</v>
      </c>
      <c r="C173" s="4">
        <f>SUM(Sect611[[#This Row],[Gross Total]],Sect619[[#This Row],[Gross Total]])*0.15</f>
        <v>10855.947978302524</v>
      </c>
    </row>
    <row r="174" spans="1:3" x14ac:dyDescent="0.5">
      <c r="A174" s="7" t="s">
        <v>218</v>
      </c>
      <c r="B174" s="4">
        <v>0</v>
      </c>
      <c r="C174" s="4">
        <f>SUM(Sect611[[#This Row],[Gross Total]],Sect619[[#This Row],[Gross Total]])*0.15</f>
        <v>9302.1559945507543</v>
      </c>
    </row>
    <row r="175" spans="1:3" x14ac:dyDescent="0.5">
      <c r="A175" s="7" t="s">
        <v>219</v>
      </c>
      <c r="B175" s="4">
        <v>0</v>
      </c>
      <c r="C175" s="4">
        <f>SUM(Sect611[[#This Row],[Gross Total]],Sect619[[#This Row],[Gross Total]])*0.15</f>
        <v>16290.382297416159</v>
      </c>
    </row>
    <row r="176" spans="1:3" x14ac:dyDescent="0.5">
      <c r="A176" s="7" t="s">
        <v>220</v>
      </c>
      <c r="B176" s="4">
        <v>0</v>
      </c>
      <c r="C176" s="4">
        <f>SUM(Sect611[[#This Row],[Gross Total]],Sect619[[#This Row],[Gross Total]])*0.15</f>
        <v>345.0146612031233</v>
      </c>
    </row>
    <row r="177" spans="1:3" x14ac:dyDescent="0.5">
      <c r="A177" s="7" t="s">
        <v>221</v>
      </c>
      <c r="B177" s="4">
        <v>0</v>
      </c>
      <c r="C177" s="4">
        <f>SUM(Sect611[[#This Row],[Gross Total]],Sect619[[#This Row],[Gross Total]])*0.15</f>
        <v>10297.732518046849</v>
      </c>
    </row>
    <row r="178" spans="1:3" x14ac:dyDescent="0.5">
      <c r="A178" s="7" t="s">
        <v>222</v>
      </c>
      <c r="B178" s="4">
        <v>0</v>
      </c>
      <c r="C178" s="4">
        <f>SUM(Sect611[[#This Row],[Gross Total]],Sect619[[#This Row],[Gross Total]])*0.15</f>
        <v>8958.6915672187406</v>
      </c>
    </row>
    <row r="179" spans="1:3" x14ac:dyDescent="0.5">
      <c r="A179" s="7" t="s">
        <v>223</v>
      </c>
      <c r="B179" s="4">
        <v>18548.392206936081</v>
      </c>
      <c r="C179" s="4">
        <f>SUM(Sect611[[#This Row],[Gross Total]],Sect619[[#This Row],[Gross Total]])*0.15</f>
        <v>593272.56828036858</v>
      </c>
    </row>
    <row r="180" spans="1:3" x14ac:dyDescent="0.5">
      <c r="A180" s="7" t="s">
        <v>224</v>
      </c>
      <c r="B180" s="4">
        <v>3929.6933132530112</v>
      </c>
      <c r="C180" s="4">
        <f>SUM(Sect611[[#This Row],[Gross Total]],Sect619[[#This Row],[Gross Total]])*0.15</f>
        <v>32414.963981117959</v>
      </c>
    </row>
    <row r="181" spans="1:3" x14ac:dyDescent="0.5">
      <c r="A181" s="7" t="s">
        <v>225</v>
      </c>
      <c r="B181" s="4">
        <v>16547.827324478178</v>
      </c>
      <c r="C181" s="4">
        <f>SUM(Sect611[[#This Row],[Gross Total]],Sect619[[#This Row],[Gross Total]])*0.15</f>
        <v>189843.77693113373</v>
      </c>
    </row>
    <row r="182" spans="1:3" x14ac:dyDescent="0.5">
      <c r="A182" s="7" t="s">
        <v>226</v>
      </c>
      <c r="B182" s="4">
        <v>30523.959114754103</v>
      </c>
      <c r="C182" s="4">
        <f>SUM(Sect611[[#This Row],[Gross Total]],Sect619[[#This Row],[Gross Total]])*0.15</f>
        <v>371699.37469068979</v>
      </c>
    </row>
    <row r="183" spans="1:3" x14ac:dyDescent="0.5">
      <c r="A183" s="7" t="s">
        <v>227</v>
      </c>
      <c r="B183" s="4">
        <v>23049.153145987981</v>
      </c>
      <c r="C183" s="4">
        <f>SUM(Sect611[[#This Row],[Gross Total]],Sect619[[#This Row],[Gross Total]])*0.15</f>
        <v>1220328.1971378357</v>
      </c>
    </row>
    <row r="184" spans="1:3" x14ac:dyDescent="0.5">
      <c r="A184" s="7" t="s">
        <v>228</v>
      </c>
      <c r="B184" s="4">
        <v>13739.555636645962</v>
      </c>
      <c r="C184" s="4">
        <f>SUM(Sect611[[#This Row],[Gross Total]],Sect619[[#This Row],[Gross Total]])*0.15</f>
        <v>126187.20658540385</v>
      </c>
    </row>
    <row r="185" spans="1:3" x14ac:dyDescent="0.5">
      <c r="A185" s="7" t="s">
        <v>229</v>
      </c>
      <c r="B185" s="4">
        <v>0</v>
      </c>
      <c r="C185" s="4">
        <f>SUM(Sect611[[#This Row],[Gross Total]],Sect619[[#This Row],[Gross Total]])*0.15</f>
        <v>17453.092708553457</v>
      </c>
    </row>
    <row r="186" spans="1:3" x14ac:dyDescent="0.5">
      <c r="A186" s="7" t="s">
        <v>230</v>
      </c>
      <c r="B186" s="4">
        <v>0</v>
      </c>
      <c r="C186" s="4">
        <f>SUM(Sect611[[#This Row],[Gross Total]],Sect619[[#This Row],[Gross Total]])*0.15</f>
        <v>1673.3324612031233</v>
      </c>
    </row>
    <row r="187" spans="1:3" x14ac:dyDescent="0.5">
      <c r="A187" s="7" t="s">
        <v>231</v>
      </c>
      <c r="B187" s="4">
        <v>0</v>
      </c>
      <c r="C187" s="4">
        <f>SUM(Sect611[[#This Row],[Gross Total]],Sect619[[#This Row],[Gross Total]])*0.15</f>
        <v>14403.827985791078</v>
      </c>
    </row>
    <row r="188" spans="1:3" x14ac:dyDescent="0.5">
      <c r="A188" s="7" t="s">
        <v>232</v>
      </c>
      <c r="B188" s="4">
        <v>0</v>
      </c>
      <c r="C188" s="4">
        <f>SUM(Sect611[[#This Row],[Gross Total]],Sect619[[#This Row],[Gross Total]])*0.15</f>
        <v>10895.772803007809</v>
      </c>
    </row>
    <row r="189" spans="1:3" x14ac:dyDescent="0.5">
      <c r="A189" s="7" t="s">
        <v>233</v>
      </c>
      <c r="B189" s="4">
        <v>0</v>
      </c>
      <c r="C189" s="4">
        <f>SUM(Sect611[[#This Row],[Gross Total]],Sect619[[#This Row],[Gross Total]])*0.15</f>
        <v>35520.952073967215</v>
      </c>
    </row>
    <row r="190" spans="1:3" x14ac:dyDescent="0.5">
      <c r="A190" s="7" t="s">
        <v>234</v>
      </c>
      <c r="B190" s="4">
        <v>0</v>
      </c>
      <c r="C190" s="4">
        <f>SUM(Sect611[[#This Row],[Gross Total]],Sect619[[#This Row],[Gross Total]])*0.15</f>
        <v>28791.542289291774</v>
      </c>
    </row>
    <row r="191" spans="1:3" x14ac:dyDescent="0.5">
      <c r="A191" s="7" t="s">
        <v>235</v>
      </c>
      <c r="B191" s="4">
        <v>0</v>
      </c>
      <c r="C191" s="4">
        <f>SUM(Sect611[[#This Row],[Gross Total]],Sect619[[#This Row],[Gross Total]])*0.15</f>
        <v>31050.824351672152</v>
      </c>
    </row>
    <row r="192" spans="1:3" x14ac:dyDescent="0.5">
      <c r="A192" s="7" t="s">
        <v>236</v>
      </c>
      <c r="B192" s="4">
        <v>11172.975533980583</v>
      </c>
      <c r="C192" s="4">
        <f>SUM(Sect611[[#This Row],[Gross Total]],Sect619[[#This Row],[Gross Total]])*0.15</f>
        <v>156220.42899173498</v>
      </c>
    </row>
    <row r="193" spans="1:3" x14ac:dyDescent="0.5">
      <c r="A193" s="7" t="s">
        <v>237</v>
      </c>
      <c r="B193" s="4">
        <v>0</v>
      </c>
      <c r="C193" s="4">
        <f>SUM(Sect611[[#This Row],[Gross Total]],Sect619[[#This Row],[Gross Total]])*0.15</f>
        <v>35943.233139929616</v>
      </c>
    </row>
    <row r="194" spans="1:3" x14ac:dyDescent="0.5">
      <c r="A194" s="7" t="s">
        <v>238</v>
      </c>
      <c r="B194" s="4">
        <v>13818.76255506608</v>
      </c>
      <c r="C194" s="4">
        <f>SUM(Sect611[[#This Row],[Gross Total]],Sect619[[#This Row],[Gross Total]])*0.15</f>
        <v>194321.89405094439</v>
      </c>
    </row>
    <row r="195" spans="1:3" x14ac:dyDescent="0.5">
      <c r="A195" s="7" t="s">
        <v>239</v>
      </c>
      <c r="B195" s="4">
        <v>0</v>
      </c>
      <c r="C195" s="4">
        <f>SUM(Sect611[[#This Row],[Gross Total]],Sect619[[#This Row],[Gross Total]])*0.15</f>
        <v>30900.309973711206</v>
      </c>
    </row>
    <row r="196" spans="1:3" x14ac:dyDescent="0.5">
      <c r="A196" s="7" t="s">
        <v>240</v>
      </c>
      <c r="B196" s="4">
        <v>0</v>
      </c>
      <c r="C196" s="4">
        <f>SUM(Sect611[[#This Row],[Gross Total]],Sect619[[#This Row],[Gross Total]])*0.15</f>
        <v>15191.237913949191</v>
      </c>
    </row>
    <row r="197" spans="1:3" x14ac:dyDescent="0.5">
      <c r="A197" s="7" t="s">
        <v>241</v>
      </c>
      <c r="B197" s="4">
        <v>0</v>
      </c>
      <c r="C197" s="4">
        <f>SUM(Sect611[[#This Row],[Gross Total]],Sect619[[#This Row],[Gross Total]])*0.15</f>
        <v>4809.8288187914159</v>
      </c>
    </row>
    <row r="198" spans="1:3" x14ac:dyDescent="0.5">
      <c r="A198" s="7" t="s">
        <v>242</v>
      </c>
      <c r="B198" s="4">
        <v>17196.423010948904</v>
      </c>
      <c r="C198" s="4">
        <f>SUM(Sect611[[#This Row],[Gross Total]],Sect619[[#This Row],[Gross Total]])*0.15</f>
        <v>110112.259943588</v>
      </c>
    </row>
    <row r="199" spans="1:3" x14ac:dyDescent="0.5">
      <c r="A199" s="7" t="s">
        <v>243</v>
      </c>
      <c r="B199" s="4">
        <v>0</v>
      </c>
      <c r="C199" s="4">
        <f>SUM(Sect611[[#This Row],[Gross Total]],Sect619[[#This Row],[Gross Total]])*0.15</f>
        <v>7149.5802989101494</v>
      </c>
    </row>
    <row r="200" spans="1:3" x14ac:dyDescent="0.5">
      <c r="A200" s="7" t="s">
        <v>244</v>
      </c>
      <c r="B200" s="4">
        <v>0</v>
      </c>
      <c r="C200" s="4">
        <f>SUM(Sect611[[#This Row],[Gross Total]],Sect619[[#This Row],[Gross Total]])*0.15</f>
        <v>8913.2501896249869</v>
      </c>
    </row>
    <row r="201" spans="1:3" x14ac:dyDescent="0.5">
      <c r="A201" s="7" t="s">
        <v>245</v>
      </c>
      <c r="B201" s="4">
        <v>0</v>
      </c>
      <c r="C201" s="4">
        <f>SUM(Sect611[[#This Row],[Gross Total]],Sect619[[#This Row],[Gross Total]])*0.15</f>
        <v>38901.373025761583</v>
      </c>
    </row>
    <row r="202" spans="1:3" x14ac:dyDescent="0.5">
      <c r="A202" s="7" t="s">
        <v>246</v>
      </c>
      <c r="B202" s="4">
        <v>0</v>
      </c>
      <c r="C202" s="10">
        <f>SUM(Sect611[[#This Row],[Gross Total]],Sect619[[#This Row],[Gross Total]])*0.15</f>
        <v>3125.2605373077859</v>
      </c>
    </row>
    <row r="203" spans="1:3" s="9" customFormat="1" x14ac:dyDescent="0.5">
      <c r="A203" s="7" t="s">
        <v>247</v>
      </c>
      <c r="B203" s="5">
        <f>SUBTOTAL(109,OtherAmts[PPPS Share])</f>
        <v>861160.88390608469</v>
      </c>
      <c r="C203" s="5">
        <f>SUBTOTAL(109,OtherAmts[Maximum CEIS])</f>
        <v>18441980.250899989</v>
      </c>
    </row>
    <row r="204" spans="1:3" hidden="1" x14ac:dyDescent="0.5">
      <c r="A204" s="9"/>
      <c r="B204" s="9"/>
      <c r="C204" s="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b4311169-ef95-4eb4-ad55-0b8e815ccd7b">New</Priority>
    <Estimated_x0020_Creation_x0020_Date xmlns="b4311169-ef95-4eb4-ad55-0b8e815ccd7b">2020-04-24T07:00:00+00:00</Estimated_x0020_Creation_x0020_Date>
    <Remediation_x0020_Date xmlns="b4311169-ef95-4eb4-ad55-0b8e815ccd7b">2020-04-24T07:00:00+00:00</Remediation_x0020_Date>
  </documentManagement>
</p:properties>
</file>

<file path=customXml/itemProps1.xml><?xml version="1.0" encoding="utf-8"?>
<ds:datastoreItem xmlns:ds="http://schemas.openxmlformats.org/officeDocument/2006/customXml" ds:itemID="{20296907-90EA-461D-8289-706560EF3CC9}"/>
</file>

<file path=customXml/itemProps2.xml><?xml version="1.0" encoding="utf-8"?>
<ds:datastoreItem xmlns:ds="http://schemas.openxmlformats.org/officeDocument/2006/customXml" ds:itemID="{0CBF2B89-D415-48E0-AF74-FB1D6EDED5FF}"/>
</file>

<file path=customXml/itemProps3.xml><?xml version="1.0" encoding="utf-8"?>
<ds:datastoreItem xmlns:ds="http://schemas.openxmlformats.org/officeDocument/2006/customXml" ds:itemID="{2A3B5BEF-FC36-4E83-BEB9-D92DDCA581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Section 611 Awards</vt:lpstr>
      <vt:lpstr>Section 619 Awards</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IDEA Flow-Through Estimates</dc:title>
  <dc:subject/>
  <dc:creator>Oregon Department of Education</dc:creator>
  <cp:keywords>IDEA; Flow-through;</cp:keywords>
  <dc:description/>
  <cp:lastModifiedBy>"TurnbulM"</cp:lastModifiedBy>
  <cp:revision/>
  <dcterms:created xsi:type="dcterms:W3CDTF">2019-04-16T19:55:58Z</dcterms:created>
  <dcterms:modified xsi:type="dcterms:W3CDTF">2020-04-24T20:10:05Z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