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 stuff\idea apps\part b\"/>
    </mc:Choice>
  </mc:AlternateContent>
  <bookViews>
    <workbookView xWindow="-105" yWindow="-105" windowWidth="23250" windowHeight="1257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H96" i="1" l="1"/>
  <c r="J98" i="1" s="1"/>
  <c r="E111" i="1"/>
  <c r="J110" i="1" s="1"/>
  <c r="J47" i="1"/>
  <c r="J48" i="1" s="1"/>
  <c r="I62" i="1"/>
  <c r="J62" i="1" s="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I9" i="1"/>
  <c r="D111" i="1"/>
  <c r="S267" i="1"/>
  <c r="V272" i="1"/>
  <c r="S268" i="1"/>
  <c r="S273" i="1"/>
  <c r="S269" i="1"/>
  <c r="S275" i="1"/>
  <c r="U269" i="1"/>
  <c r="S276" i="1"/>
  <c r="U230" i="1"/>
  <c r="S270" i="1"/>
  <c r="S277" i="1"/>
  <c r="I99" i="1"/>
  <c r="J99" i="1" s="1"/>
  <c r="A110" i="1"/>
  <c r="S271" i="1"/>
  <c r="J66" i="1" l="1"/>
  <c r="J64" i="1"/>
  <c r="Z257" i="1"/>
  <c r="H13" i="1"/>
  <c r="Z216" i="1"/>
  <c r="X227" i="1" s="1"/>
  <c r="J11" i="1"/>
  <c r="J104" i="1"/>
  <c r="J102" i="1"/>
  <c r="J103" i="1"/>
  <c r="J101" i="1"/>
  <c r="J100" i="1"/>
  <c r="K101" i="1"/>
  <c r="J180" i="1"/>
  <c r="J176" i="1"/>
  <c r="J178" i="1" s="1"/>
</calcChain>
</file>

<file path=xl/comments1.xml><?xml version="1.0" encoding="utf-8"?>
<comments xmlns="http://schemas.openxmlformats.org/spreadsheetml/2006/main">
  <authors>
    <author>gregory.frane</author>
    <author>tc={82990E44-0929-4740-8031-C4FB0893E814}</author>
    <author>tc={5566A11B-B7C7-401F-8CE2-BDA11C25F444}</author>
  </authors>
  <commentList>
    <comment ref="B17" authorId="0" shapeId="0">
      <text>
        <r>
          <rPr>
            <b/>
            <sz val="8"/>
            <color indexed="81"/>
            <rFont val="Tahoma"/>
            <family val="2"/>
          </rPr>
          <t xml:space="preserve">See 20 U.S.C. 1411(e)(1)(A) and 1411(e)(3)(B)(i)
</t>
        </r>
      </text>
    </comment>
    <comment ref="H2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difference between 2021-22 amount and 2022-23 amount here. $172,335.</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H12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difference between 2021-22 amount and 2022-23 amount here. $894,174.</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<sst xmlns="http://schemas.openxmlformats.org/spreadsheetml/2006/main" count="244" uniqueCount="187">
  <si>
    <t>Oregon</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</si>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</sst>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applyAlignment="1"/>
    <xf numFmtId="0" fontId="7" fillId="3" borderId="0" xfId="0" applyFont="1" applyFill="1" applyAlignment="1"/>
    <xf numFmtId="0" fontId="0" fillId="3" borderId="0" xfId="0" applyFill="1" applyAlignment="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applyAlignment="1"/>
    <xf numFmtId="0" fontId="4" fillId="0" borderId="0" xfId="0" applyFont="1" applyAlignment="1"/>
    <xf numFmtId="0" fontId="11" fillId="0" borderId="0" xfId="0" applyFont="1" applyAlignment="1">
      <alignment vertical="top"/>
    </xf>
    <xf numFmtId="0" fontId="11"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mail-my.sharepoint.com/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FOUTCH James * ODE" id="{46150AF0-A05B-4F64-91DB-224EE12CC47B}" userId="S::foutchj@ode.oregon.gov::ec7b07c7-c373-490b-a13b-2bc909fa5f7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1" dT="2022-05-06T17:11:26.70" personId="{46150AF0-A05B-4F64-91DB-224EE12CC47B}" id="{82990E44-0929-4740-8031-C4FB0893E814}">
    <text>Added difference between 2021-22 amount and 2022-23 amount here. $172,335.</text>
  </threadedComment>
  <threadedComment ref="H125" dT="2022-05-06T17:12:04.00" personId="{46150AF0-A05B-4F64-91DB-224EE12CC47B}" id="{5566A11B-B7C7-401F-8CE2-BDA11C25F444}">
    <text>Added difference between 2021-22 amount and 2022-23 amount here. $894,174.</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showGridLines="0" tabSelected="1" topLeftCell="A107" workbookViewId="0">
      <selection activeCell="H125" sqref="H125"/>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0</v>
      </c>
      <c r="B1" s="67"/>
      <c r="C1" s="67"/>
      <c r="D1" s="67"/>
      <c r="E1" s="67"/>
      <c r="F1" s="1" t="s">
        <v>1</v>
      </c>
      <c r="G1" s="2" t="s">
        <v>2</v>
      </c>
      <c r="H1" s="3">
        <v>2022</v>
      </c>
      <c r="I1" s="4"/>
      <c r="J1" s="4"/>
      <c r="K1" s="4"/>
      <c r="L1" s="4"/>
      <c r="M1" s="4"/>
      <c r="N1" s="4"/>
      <c r="O1" s="4"/>
      <c r="P1" s="4"/>
      <c r="T1" s="5"/>
      <c r="U1" s="5" t="s">
        <v>3</v>
      </c>
      <c r="V1" s="5"/>
    </row>
    <row r="2" spans="1:22" x14ac:dyDescent="0.25">
      <c r="A2" s="6"/>
      <c r="B2" s="7">
        <f>VLOOKUP($A1,fund_table,MATCH($H$1,year_row,0),0)</f>
        <v>148491349</v>
      </c>
      <c r="C2" s="8"/>
      <c r="D2" s="7">
        <f>VLOOKUP(A1,admin,MATCH(H1,admin_year,0),0)</f>
        <v>2935113</v>
      </c>
      <c r="E2" s="9">
        <f>VLOOKUP($A$1,other,MATCH($H$1&amp;" RPHA",other_label,0),0)</f>
        <v>16508307.490013098</v>
      </c>
      <c r="F2" s="9">
        <f>VLOOKUP($A$1,other,MATCH($H$1&amp;" HA",other_label,0),0)</f>
        <v>14772508.552117595</v>
      </c>
      <c r="G2" s="8">
        <f>VLOOKUP($A$1,other,MATCH($H$1&amp;" RPLA",other_label,0),0)</f>
        <v>17333722.864513762</v>
      </c>
      <c r="H2" s="8">
        <f>VLOOKUP($A$1,other,MATCH($H$1&amp;" LA",other_label,0),0)</f>
        <v>15682892.115512447</v>
      </c>
      <c r="I2" s="10">
        <f>VLOOKUP(A1,admin,MATCH(2004,admin_year,0),0)</f>
        <v>1963089</v>
      </c>
      <c r="J2" s="11"/>
      <c r="K2" s="4"/>
      <c r="L2" s="4"/>
      <c r="M2" s="4"/>
      <c r="N2" s="4"/>
      <c r="O2" s="4"/>
      <c r="P2" s="4"/>
      <c r="T2" s="5"/>
      <c r="U2" s="5" t="s">
        <v>4</v>
      </c>
      <c r="V2" s="5"/>
    </row>
    <row r="3" spans="1:22" x14ac:dyDescent="0.25">
      <c r="A3" s="68" t="s">
        <v>5</v>
      </c>
      <c r="B3" s="68"/>
      <c r="C3" s="68"/>
      <c r="D3" s="68"/>
      <c r="E3" s="68"/>
      <c r="F3" s="68"/>
      <c r="G3" s="12"/>
      <c r="H3" s="13"/>
      <c r="I3" s="14">
        <f>B2</f>
        <v>148491349</v>
      </c>
      <c r="J3" s="4"/>
      <c r="K3" s="4"/>
      <c r="L3" s="4"/>
      <c r="M3" s="4"/>
      <c r="N3" s="4"/>
      <c r="O3" s="4"/>
      <c r="P3" s="4"/>
      <c r="T3" s="5"/>
      <c r="U3" s="5" t="s">
        <v>6</v>
      </c>
      <c r="V3" s="5"/>
    </row>
    <row r="4" spans="1:22" x14ac:dyDescent="0.25">
      <c r="A4" s="15"/>
      <c r="B4" s="15"/>
      <c r="C4" s="15"/>
      <c r="D4" s="15"/>
      <c r="E4" s="15"/>
      <c r="F4" s="15"/>
      <c r="G4" s="2"/>
      <c r="H4" s="4"/>
      <c r="I4" s="16"/>
      <c r="J4" s="4"/>
      <c r="K4" s="4"/>
      <c r="L4" s="4"/>
      <c r="M4" s="4"/>
      <c r="N4" s="4"/>
      <c r="O4" s="4"/>
      <c r="P4" s="4"/>
      <c r="T4" s="5"/>
      <c r="U4" s="5" t="s">
        <v>7</v>
      </c>
      <c r="V4" s="5"/>
    </row>
    <row r="5" spans="1:22" x14ac:dyDescent="0.25">
      <c r="A5" s="69" t="s">
        <v>8</v>
      </c>
      <c r="B5" s="69"/>
      <c r="C5" s="69"/>
      <c r="D5" s="69"/>
      <c r="E5" s="69"/>
      <c r="F5" s="69"/>
      <c r="G5" s="2"/>
      <c r="H5" s="4"/>
      <c r="I5" s="16">
        <f>SUM(I3:I3)</f>
        <v>148491349</v>
      </c>
      <c r="J5" s="4"/>
      <c r="K5" s="4"/>
      <c r="L5" s="4"/>
      <c r="M5" s="4"/>
      <c r="N5" s="4"/>
      <c r="O5" s="4"/>
      <c r="P5" s="4"/>
      <c r="T5" s="5"/>
      <c r="U5" s="5" t="s">
        <v>9</v>
      </c>
      <c r="V5" s="5"/>
    </row>
    <row r="6" spans="1:22" x14ac:dyDescent="0.25">
      <c r="A6" s="4"/>
      <c r="B6" s="4"/>
      <c r="C6" s="4"/>
      <c r="D6" s="4"/>
      <c r="E6" s="4"/>
      <c r="F6" s="4"/>
      <c r="G6" s="2"/>
      <c r="H6" s="4"/>
      <c r="I6" s="16"/>
      <c r="J6" s="4"/>
      <c r="K6" s="4"/>
      <c r="L6" s="4"/>
      <c r="M6" s="4"/>
      <c r="N6" s="4"/>
      <c r="O6" s="4"/>
      <c r="P6" s="4"/>
      <c r="T6" s="5"/>
      <c r="U6" s="5" t="s">
        <v>10</v>
      </c>
      <c r="V6" s="5"/>
    </row>
    <row r="7" spans="1:22" x14ac:dyDescent="0.25">
      <c r="A7" s="15" t="s">
        <v>11</v>
      </c>
      <c r="B7" s="4"/>
      <c r="C7" s="4"/>
      <c r="D7" s="4"/>
      <c r="E7" s="4"/>
      <c r="F7" s="4"/>
      <c r="G7" s="2"/>
      <c r="H7" s="4"/>
      <c r="I7" s="16"/>
      <c r="J7" s="4"/>
      <c r="K7" s="4"/>
      <c r="L7" s="4"/>
      <c r="M7" s="4"/>
      <c r="N7" s="4"/>
      <c r="O7" s="4"/>
      <c r="P7" s="4"/>
      <c r="T7" s="5"/>
      <c r="U7" s="5" t="s">
        <v>12</v>
      </c>
      <c r="V7" s="5"/>
    </row>
    <row r="8" spans="1:22" x14ac:dyDescent="0.25">
      <c r="A8" s="4"/>
      <c r="B8" s="4"/>
      <c r="C8" s="4"/>
      <c r="D8" s="4"/>
      <c r="E8" s="4"/>
      <c r="F8" s="4"/>
      <c r="G8" s="17" t="s">
        <v>13</v>
      </c>
      <c r="H8" s="4"/>
      <c r="I8" s="18"/>
      <c r="J8" s="4"/>
      <c r="K8" s="4"/>
      <c r="L8" s="4"/>
      <c r="M8" s="4"/>
      <c r="N8" s="4"/>
      <c r="O8" s="4"/>
      <c r="P8" s="4"/>
      <c r="T8" s="5"/>
      <c r="U8" s="5" t="s">
        <v>14</v>
      </c>
      <c r="V8" s="5"/>
    </row>
    <row r="9" spans="1:22" x14ac:dyDescent="0.25">
      <c r="A9" s="70" t="s">
        <v>15</v>
      </c>
      <c r="B9" s="70"/>
      <c r="C9" s="70"/>
      <c r="D9" s="70"/>
      <c r="E9" s="70"/>
      <c r="F9" s="70"/>
      <c r="G9" s="17" t="s">
        <v>16</v>
      </c>
      <c r="H9" s="4"/>
      <c r="I9" s="16">
        <f>D2</f>
        <v>2935113</v>
      </c>
      <c r="J9" s="4"/>
      <c r="K9" s="4"/>
      <c r="L9" s="4"/>
      <c r="M9" s="4"/>
      <c r="N9" s="4"/>
      <c r="O9" s="4"/>
      <c r="P9" s="4"/>
      <c r="T9" s="5"/>
      <c r="U9" s="5" t="s">
        <v>17</v>
      </c>
      <c r="V9" s="5"/>
    </row>
    <row r="10" spans="1:22" x14ac:dyDescent="0.25">
      <c r="A10" s="4"/>
      <c r="B10" s="4"/>
      <c r="C10" s="4"/>
      <c r="D10" s="4"/>
      <c r="E10" s="4"/>
      <c r="F10" s="4"/>
      <c r="G10" s="2"/>
      <c r="H10" s="4"/>
      <c r="I10" s="4"/>
      <c r="J10" s="4"/>
      <c r="K10" s="4"/>
      <c r="L10" s="4"/>
      <c r="M10" s="4"/>
      <c r="N10" s="4"/>
      <c r="O10" s="4"/>
      <c r="P10" s="4"/>
      <c r="T10" s="5"/>
      <c r="U10" s="5" t="s">
        <v>18</v>
      </c>
      <c r="V10" s="5"/>
    </row>
    <row r="11" spans="1:22" x14ac:dyDescent="0.25">
      <c r="A11" s="70" t="s">
        <v>19</v>
      </c>
      <c r="B11" s="70"/>
      <c r="C11" s="70"/>
      <c r="D11" s="70"/>
      <c r="E11" s="70"/>
      <c r="F11" s="70"/>
      <c r="G11" s="2"/>
      <c r="H11" s="4"/>
      <c r="I11" s="19">
        <v>2935113</v>
      </c>
      <c r="J11" s="66" t="str">
        <f>IF(SUM(I11:I11)&gt;I9,"PROBLEM The amount you want to set aside is more than the maximum amount available to be set aside.","OK")</f>
        <v>OK</v>
      </c>
      <c r="K11" s="66"/>
      <c r="L11" s="66"/>
      <c r="M11" s="66"/>
      <c r="N11" s="66"/>
      <c r="O11" s="66"/>
      <c r="P11" s="66"/>
      <c r="T11" s="5"/>
      <c r="U11" s="5" t="s">
        <v>20</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21</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22</v>
      </c>
      <c r="V13" s="5"/>
    </row>
    <row r="14" spans="1:22" x14ac:dyDescent="0.25">
      <c r="A14" s="69" t="s">
        <v>23</v>
      </c>
      <c r="B14" s="69"/>
      <c r="C14" s="69"/>
      <c r="D14" s="69"/>
      <c r="E14" s="69"/>
      <c r="F14" s="69"/>
      <c r="G14" s="2"/>
      <c r="H14" s="4"/>
      <c r="I14" s="21"/>
      <c r="J14" s="4"/>
      <c r="K14" s="4"/>
      <c r="L14" s="4"/>
      <c r="M14" s="4"/>
      <c r="N14" s="4"/>
      <c r="O14" s="4"/>
      <c r="P14" s="4"/>
      <c r="T14" s="5"/>
      <c r="U14" s="5" t="s">
        <v>24</v>
      </c>
      <c r="V14" s="5"/>
    </row>
    <row r="15" spans="1:22" x14ac:dyDescent="0.25">
      <c r="A15" s="69" t="s">
        <v>25</v>
      </c>
      <c r="B15" s="69"/>
      <c r="C15" s="69"/>
      <c r="D15" s="69"/>
      <c r="E15" s="69"/>
      <c r="F15" s="69"/>
      <c r="G15" s="2"/>
      <c r="H15" s="4"/>
      <c r="I15" s="4"/>
      <c r="J15" s="4" t="s">
        <v>2</v>
      </c>
      <c r="K15" s="4"/>
      <c r="L15" s="4"/>
      <c r="M15" s="4"/>
      <c r="N15" s="4"/>
      <c r="O15" s="4"/>
      <c r="P15" s="4"/>
      <c r="T15" s="5"/>
      <c r="U15" s="5" t="s">
        <v>26</v>
      </c>
      <c r="V15" s="5"/>
    </row>
    <row r="16" spans="1:22" x14ac:dyDescent="0.25">
      <c r="A16" s="15"/>
      <c r="B16" s="4"/>
      <c r="C16" s="4"/>
      <c r="D16" s="4"/>
      <c r="E16" s="4"/>
      <c r="F16" s="4"/>
      <c r="G16" s="2"/>
      <c r="H16" s="4"/>
      <c r="I16" s="4"/>
      <c r="J16" s="4"/>
      <c r="K16" s="4"/>
      <c r="L16" s="4"/>
      <c r="M16" s="4"/>
      <c r="N16" s="4"/>
      <c r="O16" s="4"/>
      <c r="P16" s="4"/>
      <c r="T16" s="5"/>
      <c r="U16" s="5" t="s">
        <v>27</v>
      </c>
      <c r="V16" s="5"/>
    </row>
    <row r="17" spans="1:22" ht="12.75" customHeight="1" x14ac:dyDescent="0.25">
      <c r="A17" s="4"/>
      <c r="B17" s="72" t="s">
        <v>28</v>
      </c>
      <c r="C17" s="72"/>
      <c r="D17" s="72"/>
      <c r="E17" s="72"/>
      <c r="F17" s="72"/>
      <c r="G17" s="22"/>
      <c r="H17" s="4"/>
      <c r="I17" s="4"/>
      <c r="J17" s="4"/>
      <c r="K17" s="4"/>
      <c r="L17" s="4"/>
      <c r="M17" s="4"/>
      <c r="N17" s="4"/>
      <c r="O17" s="4"/>
      <c r="P17" s="4"/>
      <c r="T17" s="5"/>
      <c r="U17" s="5" t="s">
        <v>29</v>
      </c>
      <c r="V17" s="5"/>
    </row>
    <row r="18" spans="1:22" x14ac:dyDescent="0.25">
      <c r="A18" s="4"/>
      <c r="B18" s="72"/>
      <c r="C18" s="72"/>
      <c r="D18" s="72"/>
      <c r="E18" s="72"/>
      <c r="F18" s="72"/>
      <c r="G18" s="22"/>
      <c r="H18" s="4"/>
      <c r="I18" s="4"/>
      <c r="J18" s="4"/>
      <c r="K18" s="4"/>
      <c r="L18" s="4"/>
      <c r="M18" s="4"/>
      <c r="N18" s="4"/>
      <c r="O18" s="4"/>
      <c r="P18" s="4"/>
      <c r="T18" s="5"/>
      <c r="U18" s="5" t="s">
        <v>30</v>
      </c>
      <c r="V18" s="5"/>
    </row>
    <row r="19" spans="1:22" x14ac:dyDescent="0.25">
      <c r="A19" s="4"/>
      <c r="B19" s="72"/>
      <c r="C19" s="72"/>
      <c r="D19" s="72"/>
      <c r="E19" s="72"/>
      <c r="F19" s="72"/>
      <c r="G19" s="22"/>
      <c r="H19" s="4"/>
      <c r="I19" s="4"/>
      <c r="J19" s="4"/>
      <c r="K19" s="4"/>
      <c r="L19" s="4"/>
      <c r="M19" s="4"/>
      <c r="N19" s="4"/>
      <c r="O19" s="4"/>
      <c r="P19" s="4"/>
      <c r="T19" s="5"/>
      <c r="U19" s="5" t="s">
        <v>31</v>
      </c>
      <c r="V19" s="5"/>
    </row>
    <row r="20" spans="1:22" x14ac:dyDescent="0.25">
      <c r="A20" s="4"/>
      <c r="B20" s="72"/>
      <c r="C20" s="72"/>
      <c r="D20" s="72"/>
      <c r="E20" s="72"/>
      <c r="F20" s="72"/>
      <c r="G20" s="22"/>
      <c r="H20" s="4"/>
      <c r="I20" s="4"/>
      <c r="J20" s="4"/>
      <c r="K20" s="4"/>
      <c r="L20" s="4"/>
      <c r="M20" s="4"/>
      <c r="N20" s="4"/>
      <c r="O20" s="4"/>
      <c r="P20" s="4"/>
      <c r="T20" s="5"/>
      <c r="U20" s="5" t="s">
        <v>32</v>
      </c>
      <c r="V20" s="5"/>
    </row>
    <row r="21" spans="1:22" x14ac:dyDescent="0.25">
      <c r="A21" s="4"/>
      <c r="B21" s="72"/>
      <c r="C21" s="72"/>
      <c r="D21" s="72"/>
      <c r="E21" s="72"/>
      <c r="F21" s="72"/>
      <c r="G21" s="23" t="s">
        <v>33</v>
      </c>
      <c r="H21" s="24">
        <v>2404631</v>
      </c>
      <c r="I21" s="4" t="str">
        <f>IF(SUM(H21:H21)&lt;&gt;ROUND(SUM(H21:H21),0),"WHOLE DOLLARS","")</f>
        <v/>
      </c>
      <c r="J21" s="4"/>
      <c r="K21" s="4"/>
      <c r="L21" s="4"/>
      <c r="M21" s="4"/>
      <c r="N21" s="4"/>
      <c r="O21" s="4"/>
      <c r="P21" s="4"/>
      <c r="T21" s="5"/>
      <c r="U21" s="5" t="s">
        <v>34</v>
      </c>
      <c r="V21" s="5"/>
    </row>
    <row r="22" spans="1:22" x14ac:dyDescent="0.25">
      <c r="A22" s="4"/>
      <c r="B22" s="4"/>
      <c r="C22" s="4"/>
      <c r="D22" s="4"/>
      <c r="E22" s="4"/>
      <c r="F22" s="4"/>
      <c r="G22" s="2"/>
      <c r="H22" s="4"/>
      <c r="I22" s="4"/>
      <c r="J22" s="4"/>
      <c r="K22" s="4"/>
      <c r="L22" s="4"/>
      <c r="M22" s="4"/>
      <c r="N22" s="4"/>
      <c r="O22" s="4"/>
      <c r="P22" s="4"/>
      <c r="T22" s="5"/>
      <c r="U22" s="5" t="s">
        <v>35</v>
      </c>
      <c r="V22" s="5"/>
    </row>
    <row r="23" spans="1:22" ht="12.75" customHeight="1" x14ac:dyDescent="0.25">
      <c r="A23" s="4"/>
      <c r="B23" s="72" t="s">
        <v>36</v>
      </c>
      <c r="C23" s="72"/>
      <c r="D23" s="72"/>
      <c r="E23" s="72"/>
      <c r="F23" s="72"/>
      <c r="G23" s="2"/>
      <c r="H23" s="4"/>
      <c r="I23" s="4"/>
      <c r="J23" s="4"/>
      <c r="K23" s="4"/>
      <c r="L23" s="4"/>
      <c r="M23" s="4"/>
      <c r="N23" s="4"/>
      <c r="O23" s="4"/>
      <c r="P23" s="4"/>
      <c r="T23" s="5"/>
      <c r="U23" s="5" t="s">
        <v>37</v>
      </c>
      <c r="V23" s="5"/>
    </row>
    <row r="24" spans="1:22" x14ac:dyDescent="0.25">
      <c r="A24" s="4"/>
      <c r="B24" s="72"/>
      <c r="C24" s="72"/>
      <c r="D24" s="72"/>
      <c r="E24" s="72"/>
      <c r="F24" s="72"/>
      <c r="G24" s="23" t="s">
        <v>38</v>
      </c>
      <c r="H24" s="24"/>
      <c r="I24" s="4" t="str">
        <f>IF(SUM(H24:H24)&lt;&gt;ROUND(SUM(H24:H24),0),"WHOLE DOLLARS","")</f>
        <v/>
      </c>
      <c r="J24" s="4"/>
      <c r="K24" s="4"/>
      <c r="L24" s="4"/>
      <c r="M24" s="4"/>
      <c r="N24" s="4"/>
      <c r="O24" s="4"/>
      <c r="P24" s="4"/>
      <c r="T24" s="5"/>
      <c r="U24" s="5" t="s">
        <v>39</v>
      </c>
      <c r="V24" s="5"/>
    </row>
    <row r="25" spans="1:22" x14ac:dyDescent="0.25">
      <c r="A25" s="4"/>
      <c r="B25" s="25"/>
      <c r="C25" s="25"/>
      <c r="D25" s="25"/>
      <c r="E25" s="25"/>
      <c r="F25" s="25"/>
      <c r="G25" s="23"/>
      <c r="H25" s="26"/>
      <c r="I25" s="4"/>
      <c r="J25" s="4"/>
      <c r="K25" s="4"/>
      <c r="L25" s="4"/>
      <c r="M25" s="4"/>
      <c r="N25" s="4"/>
      <c r="O25" s="4"/>
      <c r="P25" s="4"/>
      <c r="T25" s="5"/>
      <c r="U25" s="5" t="s">
        <v>40</v>
      </c>
      <c r="V25" s="5"/>
    </row>
    <row r="26" spans="1:22" x14ac:dyDescent="0.25">
      <c r="A26" s="15"/>
      <c r="B26" s="4"/>
      <c r="C26" s="4"/>
      <c r="D26" s="4"/>
      <c r="E26" s="4"/>
      <c r="F26" s="4"/>
      <c r="G26" s="2"/>
      <c r="H26" s="4"/>
      <c r="I26" s="4"/>
      <c r="J26" s="4"/>
      <c r="K26" s="4"/>
      <c r="L26" s="4"/>
      <c r="M26" s="4"/>
      <c r="N26" s="4"/>
      <c r="O26" s="4"/>
      <c r="P26" s="4"/>
      <c r="T26" s="5"/>
      <c r="U26" s="5" t="s">
        <v>41</v>
      </c>
      <c r="V26" s="5"/>
    </row>
    <row r="27" spans="1:22" ht="12.75" customHeight="1" x14ac:dyDescent="0.25">
      <c r="A27" s="4"/>
      <c r="B27" s="73" t="s">
        <v>42</v>
      </c>
      <c r="C27" s="73"/>
      <c r="D27" s="73"/>
      <c r="E27" s="73"/>
      <c r="F27" s="73"/>
      <c r="G27" s="2"/>
      <c r="H27" s="4" t="s">
        <v>2</v>
      </c>
      <c r="I27" s="4"/>
      <c r="J27" s="4"/>
      <c r="K27" s="4"/>
      <c r="L27" s="4"/>
      <c r="M27" s="4"/>
      <c r="N27" s="4"/>
      <c r="O27" s="4"/>
      <c r="P27" s="4"/>
      <c r="T27" s="5"/>
      <c r="U27" s="5" t="s">
        <v>43</v>
      </c>
      <c r="V27" s="5"/>
    </row>
    <row r="28" spans="1:22" x14ac:dyDescent="0.25">
      <c r="A28" s="4"/>
      <c r="B28" s="73"/>
      <c r="C28" s="73"/>
      <c r="D28" s="73"/>
      <c r="E28" s="73"/>
      <c r="F28" s="73"/>
      <c r="G28" s="2"/>
      <c r="H28" s="4"/>
      <c r="I28" s="4"/>
      <c r="J28" s="4"/>
      <c r="K28" s="4"/>
      <c r="L28" s="4"/>
      <c r="M28" s="4"/>
      <c r="N28" s="4"/>
      <c r="O28" s="4"/>
      <c r="P28" s="4"/>
      <c r="T28" s="5"/>
      <c r="U28" s="5" t="s">
        <v>44</v>
      </c>
      <c r="V28" s="5"/>
    </row>
    <row r="29" spans="1:22" x14ac:dyDescent="0.25">
      <c r="A29" s="4"/>
      <c r="B29" s="73"/>
      <c r="C29" s="73"/>
      <c r="D29" s="73"/>
      <c r="E29" s="73"/>
      <c r="F29" s="73"/>
      <c r="G29" s="2"/>
      <c r="H29" s="4"/>
      <c r="I29" s="4"/>
      <c r="J29" s="4"/>
      <c r="K29" s="4"/>
      <c r="L29" s="4"/>
      <c r="M29" s="4"/>
      <c r="N29" s="4"/>
      <c r="O29" s="4"/>
      <c r="P29" s="4"/>
      <c r="T29" s="5"/>
      <c r="U29" s="5" t="s">
        <v>45</v>
      </c>
      <c r="V29" s="5"/>
    </row>
    <row r="30" spans="1:22" x14ac:dyDescent="0.25">
      <c r="A30" s="4"/>
      <c r="B30" s="73"/>
      <c r="C30" s="73"/>
      <c r="D30" s="73"/>
      <c r="E30" s="73"/>
      <c r="F30" s="73"/>
      <c r="G30" s="2"/>
      <c r="H30" s="4"/>
      <c r="I30" s="4"/>
      <c r="J30" s="4"/>
      <c r="K30" s="4"/>
      <c r="L30" s="4"/>
      <c r="M30" s="4"/>
      <c r="N30" s="4"/>
      <c r="O30" s="4"/>
      <c r="P30" s="4"/>
      <c r="T30" s="5"/>
      <c r="U30" s="5" t="s">
        <v>46</v>
      </c>
      <c r="V30" s="5"/>
    </row>
    <row r="31" spans="1:22" x14ac:dyDescent="0.25">
      <c r="A31" s="4"/>
      <c r="B31" s="73"/>
      <c r="C31" s="73"/>
      <c r="D31" s="73"/>
      <c r="E31" s="73"/>
      <c r="F31" s="73"/>
      <c r="G31" s="2"/>
      <c r="H31" s="27"/>
      <c r="I31" s="4"/>
      <c r="J31" s="4"/>
      <c r="K31" s="4"/>
      <c r="L31" s="4"/>
      <c r="M31" s="4"/>
      <c r="N31" s="4"/>
      <c r="O31" s="4"/>
      <c r="P31" s="4"/>
      <c r="T31" s="5"/>
      <c r="U31" s="5" t="s">
        <v>47</v>
      </c>
      <c r="V31" s="5"/>
    </row>
    <row r="32" spans="1:22" x14ac:dyDescent="0.25">
      <c r="A32" s="4"/>
      <c r="B32" s="74">
        <f>IF(AND((SUM(I11:I11)&gt;SUM(I2:I2)),((SUM(I11:I11)-SUM(I2:I2))&gt;0)),(SUM(I11:I11)-SUM(I2:I2)),0)</f>
        <v>972024</v>
      </c>
      <c r="C32" s="74"/>
      <c r="D32" s="74"/>
      <c r="E32" s="74"/>
      <c r="F32" s="74"/>
      <c r="G32" s="2"/>
      <c r="H32" s="28" t="s">
        <v>2</v>
      </c>
      <c r="I32" s="4"/>
      <c r="J32" s="4"/>
      <c r="K32" s="4"/>
      <c r="L32" s="4"/>
      <c r="M32" s="4"/>
      <c r="N32" s="4"/>
      <c r="O32" s="4"/>
      <c r="P32" s="4"/>
      <c r="T32" s="5"/>
      <c r="U32" s="5" t="s">
        <v>48</v>
      </c>
      <c r="V32" s="5"/>
    </row>
    <row r="33" spans="1:22" x14ac:dyDescent="0.25">
      <c r="A33" s="4"/>
      <c r="B33" s="4"/>
      <c r="C33" s="4"/>
      <c r="D33" s="4"/>
      <c r="E33" s="4"/>
      <c r="F33" s="4"/>
      <c r="G33" s="2"/>
      <c r="H33" s="4"/>
      <c r="I33" s="4"/>
      <c r="J33" s="4"/>
      <c r="K33" s="4"/>
      <c r="L33" s="4"/>
      <c r="M33" s="4"/>
      <c r="N33" s="4"/>
      <c r="O33" s="4"/>
      <c r="P33" s="4"/>
      <c r="T33" s="5"/>
      <c r="U33" s="5" t="s">
        <v>49</v>
      </c>
      <c r="V33" s="5"/>
    </row>
    <row r="34" spans="1:22" ht="12.75" customHeight="1" x14ac:dyDescent="0.25">
      <c r="A34" s="4"/>
      <c r="B34" s="4"/>
      <c r="C34" s="72" t="s">
        <v>50</v>
      </c>
      <c r="D34" s="72"/>
      <c r="E34" s="72"/>
      <c r="F34" s="72"/>
      <c r="G34" s="2"/>
      <c r="H34" s="4"/>
      <c r="I34" s="4"/>
      <c r="J34" s="4"/>
      <c r="K34" s="4"/>
      <c r="L34" s="4"/>
      <c r="M34" s="4"/>
      <c r="N34" s="4"/>
      <c r="O34" s="4"/>
      <c r="P34" s="4"/>
      <c r="T34" s="5"/>
      <c r="U34" s="5" t="s">
        <v>51</v>
      </c>
      <c r="V34" s="5"/>
    </row>
    <row r="35" spans="1:22" x14ac:dyDescent="0.25">
      <c r="A35" s="4"/>
      <c r="B35" s="4"/>
      <c r="C35" s="72"/>
      <c r="D35" s="72"/>
      <c r="E35" s="72"/>
      <c r="F35" s="72"/>
      <c r="G35" s="23" t="s">
        <v>52</v>
      </c>
      <c r="H35" s="24">
        <v>200000</v>
      </c>
      <c r="I35" s="4" t="str">
        <f>IF(SUM(H35:H35)&lt;&gt;ROUND(SUM(H35:H35),0),"WHOLE DOLLARS","")</f>
        <v/>
      </c>
      <c r="J35" s="4"/>
      <c r="K35" s="4"/>
      <c r="L35" s="4"/>
      <c r="M35" s="4"/>
      <c r="N35" s="4"/>
      <c r="O35" s="4"/>
      <c r="P35" s="4"/>
      <c r="T35" s="5"/>
      <c r="U35" s="5" t="s">
        <v>53</v>
      </c>
      <c r="V35" s="5"/>
    </row>
    <row r="36" spans="1:22" x14ac:dyDescent="0.25">
      <c r="A36" s="4"/>
      <c r="B36" s="4"/>
      <c r="C36" s="4"/>
      <c r="D36" s="4"/>
      <c r="E36" s="4"/>
      <c r="F36" s="4"/>
      <c r="G36" s="2"/>
      <c r="H36" s="4"/>
      <c r="I36" s="4"/>
      <c r="J36" s="4"/>
      <c r="K36" s="4"/>
      <c r="L36" s="4"/>
      <c r="M36" s="4"/>
      <c r="N36" s="4"/>
      <c r="O36" s="4"/>
      <c r="P36" s="4"/>
      <c r="T36" s="5"/>
      <c r="U36" s="5" t="s">
        <v>54</v>
      </c>
      <c r="V36" s="5"/>
    </row>
    <row r="37" spans="1:22" ht="12.75" customHeight="1" x14ac:dyDescent="0.25">
      <c r="A37" s="4"/>
      <c r="B37" s="4"/>
      <c r="C37" s="72" t="s">
        <v>55</v>
      </c>
      <c r="D37" s="72"/>
      <c r="E37" s="72"/>
      <c r="F37" s="72"/>
      <c r="G37" s="2"/>
      <c r="H37" s="4"/>
      <c r="I37" s="4"/>
      <c r="J37" s="4"/>
      <c r="K37" s="4"/>
      <c r="L37" s="4"/>
      <c r="M37" s="4"/>
      <c r="N37" s="4"/>
      <c r="O37" s="4"/>
      <c r="P37" s="4"/>
      <c r="T37" s="5"/>
      <c r="U37" s="5" t="s">
        <v>56</v>
      </c>
      <c r="V37" s="5"/>
    </row>
    <row r="38" spans="1:22" x14ac:dyDescent="0.25">
      <c r="A38" s="4"/>
      <c r="B38" s="4"/>
      <c r="C38" s="72"/>
      <c r="D38" s="72"/>
      <c r="E38" s="72"/>
      <c r="F38" s="72"/>
      <c r="G38" s="2"/>
      <c r="H38" s="4"/>
      <c r="I38" s="4"/>
      <c r="J38" s="4"/>
      <c r="K38" s="4"/>
      <c r="L38" s="4"/>
      <c r="M38" s="4"/>
      <c r="N38" s="4"/>
      <c r="O38" s="4"/>
      <c r="P38" s="4"/>
      <c r="T38" s="5"/>
      <c r="U38" s="5" t="s">
        <v>57</v>
      </c>
      <c r="V38" s="5"/>
    </row>
    <row r="39" spans="1:22" x14ac:dyDescent="0.25">
      <c r="A39" s="4"/>
      <c r="B39" s="4"/>
      <c r="C39" s="72"/>
      <c r="D39" s="72"/>
      <c r="E39" s="72"/>
      <c r="F39" s="72"/>
      <c r="G39" s="23" t="s">
        <v>58</v>
      </c>
      <c r="H39" s="24">
        <v>248519</v>
      </c>
      <c r="I39" s="4" t="str">
        <f>IF(SUM(H39:H39)&lt;&gt;ROUND(SUM(H39:H39),0),"WHOLE DOLLARS","")</f>
        <v/>
      </c>
      <c r="J39" s="4"/>
      <c r="K39" s="4"/>
      <c r="L39" s="4"/>
      <c r="M39" s="4"/>
      <c r="N39" s="4"/>
      <c r="O39" s="4"/>
      <c r="P39" s="4"/>
      <c r="T39" s="5"/>
      <c r="U39" s="5" t="s">
        <v>0</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v>81963</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530482</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2935113</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16508307.490013098</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14772508.552117595</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17333722.864513762</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15682892.115512447</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95</v>
      </c>
      <c r="K92" s="4"/>
      <c r="L92" s="4"/>
      <c r="M92" s="4"/>
      <c r="N92" s="4"/>
      <c r="O92" s="4"/>
      <c r="P92" s="4"/>
    </row>
    <row r="93" spans="1:16" customFormat="1" x14ac:dyDescent="0.25">
      <c r="A93" s="15"/>
      <c r="B93" s="70" t="s">
        <v>96</v>
      </c>
      <c r="C93" s="70"/>
      <c r="D93" s="70"/>
      <c r="E93" s="70"/>
      <c r="F93" s="70"/>
      <c r="G93" s="2"/>
      <c r="H93" s="21"/>
      <c r="I93" s="33"/>
      <c r="J93" s="34" t="s">
        <v>94</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14772509</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14572509</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910383.11551244743</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14572509</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1100000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13472509</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350000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13122509</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v>4422837</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55</v>
      </c>
      <c r="D127" s="72"/>
      <c r="E127" s="72"/>
      <c r="F127" s="72"/>
      <c r="G127" s="2"/>
      <c r="H127" s="36">
        <f>SUM(H122:H122)-SUM(H125:H125)</f>
        <v>8699672</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285299</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8414373</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v>650000</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7764373</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v>946004</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6818369</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t="s">
        <v>2</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6818369</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v>351533</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6466836</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v>351533</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6115303</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56592</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6058711</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v>5188941</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869770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t="s">
        <v>2</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869770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v>869770</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14572509</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Oregon</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-293511</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2935113</v>
      </c>
    </row>
    <row r="216" spans="17:26" customFormat="1" x14ac:dyDescent="0.25">
      <c r="Q216" s="54"/>
      <c r="R216" s="54"/>
      <c r="S216" s="56" t="s">
        <v>148</v>
      </c>
      <c r="T216" s="56"/>
      <c r="U216" s="55"/>
      <c r="V216" s="56"/>
      <c r="W216" s="56"/>
      <c r="X216" s="56"/>
      <c r="Y216" s="56"/>
      <c r="Z216" s="57">
        <f>I9</f>
        <v>2935113</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530482</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2935113</v>
      </c>
      <c r="W227" s="60" t="s">
        <v>157</v>
      </c>
      <c r="X227" s="61">
        <f>Z216</f>
        <v>2935113</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972024</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-1457251</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14572509</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14772509</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F7FC3EB7630746A766610DE24AED9E" ma:contentTypeVersion="7" ma:contentTypeDescription="Create a new document." ma:contentTypeScope="" ma:versionID="c04c5b5c67cfe6b30d2523577b43a980">
  <xsd:schema xmlns:xsd="http://www.w3.org/2001/XMLSchema" xmlns:xs="http://www.w3.org/2001/XMLSchema" xmlns:p="http://schemas.microsoft.com/office/2006/metadata/properties" xmlns:ns1="http://schemas.microsoft.com/sharepoint/v3" xmlns:ns2="6e468017-8178-4a18-9cdd-ff5f80b60113" xmlns:ns3="54031767-dd6d-417c-ab73-583408f47564" targetNamespace="http://schemas.microsoft.com/office/2006/metadata/properties" ma:root="true" ma:fieldsID="8505e9ade81df00f1a8424657e2dd273" ns1:_="" ns2:_="" ns3:_="">
    <xsd:import namespace="http://schemas.microsoft.com/sharepoint/v3"/>
    <xsd:import namespace="6e468017-8178-4a18-9cdd-ff5f80b6011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468017-8178-4a18-9cdd-ff5f80b6011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6e468017-8178-4a18-9cdd-ff5f80b60113">2022-05-11T21:11:40+00:00</Remediation_x0020_Date>
    <Estimated_x0020_Creation_x0020_Date xmlns="6e468017-8178-4a18-9cdd-ff5f80b60113" xsi:nil="true"/>
    <Priority xmlns="6e468017-8178-4a18-9cdd-ff5f80b60113">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9A699D-FCC3-4831-B306-A6D1C3F0350B}"/>
</file>

<file path=customXml/itemProps2.xml><?xml version="1.0" encoding="utf-8"?>
<ds:datastoreItem xmlns:ds="http://schemas.openxmlformats.org/officeDocument/2006/customXml" ds:itemID="{07729F63-A390-42F1-90C5-987928B1DD63}">
  <ds:schemaRefs>
    <ds:schemaRef ds:uri="http://schemas.microsoft.com/sharepoint/v3/contenttype/forms"/>
  </ds:schemaRefs>
</ds:datastoreItem>
</file>

<file path=customXml/itemProps3.xml><?xml version="1.0" encoding="utf-8"?>
<ds:datastoreItem xmlns:ds="http://schemas.openxmlformats.org/officeDocument/2006/customXml" ds:itemID="{DC7FF7CE-60C7-42B9-95A0-210D544DDBBE}">
  <ds:schemaRefs>
    <ds:schemaRef ds:uri="http://purl.org/dc/terms/"/>
    <ds:schemaRef ds:uri="17361905-01de-4e5a-a230-c580e4f92c49"/>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78f5ee1-467c-41f2-8d71-fd7aa150f1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Byrd, Steven</dc:creator>
  <cp:keywords/>
  <dc:description/>
  <cp:lastModifiedBy>"turnbulm"</cp:lastModifiedBy>
  <cp:revision/>
  <dcterms:created xsi:type="dcterms:W3CDTF">2022-04-29T14:19:54Z</dcterms:created>
  <dcterms:modified xsi:type="dcterms:W3CDTF">2022-05-11T20:53:04Z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0x010100E1F7FC3EB7630746A766610DE24AED9E</vt:lpwstr>
  </property>
</Properties>
</file>