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web stuff\idea apps\part b\"/>
    </mc:Choice>
  </mc:AlternateContent>
  <bookViews>
    <workbookView xWindow="-105" yWindow="-105" windowWidth="23250" windowHeight="12570"/>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H2" i="1"/>
  <c r="H88" i="1" s="1"/>
  <c r="G2" i="1"/>
  <c r="H82" i="1" s="1"/>
  <c r="F2" i="1"/>
  <c r="H78" i="1" s="1"/>
  <c r="E2" i="1"/>
  <c r="H72" i="1" s="1"/>
  <c r="D2" i="1"/>
  <c r="V227" i="1" s="1"/>
  <c r="B2" i="1"/>
  <c r="I3" i="1" s="1"/>
  <c r="I5" i="1" s="1"/>
  <c r="H96" i="1" l="1"/>
  <c r="J98" i="1" s="1"/>
  <c r="E111" i="1"/>
  <c r="J110" i="1" s="1"/>
  <c r="J47" i="1"/>
  <c r="J48" i="1" s="1"/>
  <c r="I62" i="1"/>
  <c r="J62" i="1" s="1"/>
  <c r="J165" i="1"/>
  <c r="J151" i="1"/>
  <c r="J142" i="1"/>
  <c r="J136" i="1"/>
  <c r="J130" i="1"/>
  <c r="J122" i="1"/>
  <c r="K139" i="1"/>
  <c r="K133" i="1"/>
  <c r="K113" i="1"/>
  <c r="K127" i="1"/>
  <c r="J113" i="1"/>
  <c r="K146" i="1"/>
  <c r="K156" i="1"/>
  <c r="I176" i="1"/>
  <c r="J156" i="1"/>
  <c r="J146" i="1"/>
  <c r="J139" i="1"/>
  <c r="J133" i="1"/>
  <c r="J127" i="1"/>
  <c r="K118" i="1"/>
  <c r="J118" i="1"/>
  <c r="K151" i="1"/>
  <c r="K136" i="1"/>
  <c r="K142" i="1"/>
  <c r="K130" i="1"/>
  <c r="K165" i="1"/>
  <c r="K122" i="1"/>
  <c r="Z271" i="1"/>
  <c r="S272" i="1"/>
  <c r="I9" i="1"/>
  <c r="D111" i="1"/>
  <c r="S267" i="1"/>
  <c r="V272" i="1"/>
  <c r="S268" i="1"/>
  <c r="S273" i="1"/>
  <c r="S269" i="1"/>
  <c r="S275" i="1"/>
  <c r="U269" i="1"/>
  <c r="S276" i="1"/>
  <c r="U230" i="1"/>
  <c r="S270" i="1"/>
  <c r="S277" i="1"/>
  <c r="I99" i="1"/>
  <c r="J99" i="1" s="1"/>
  <c r="A110" i="1"/>
  <c r="S271" i="1"/>
  <c r="J66" i="1" l="1"/>
  <c r="J64" i="1"/>
  <c r="Z257" i="1"/>
  <c r="H13" i="1"/>
  <c r="Z216" i="1"/>
  <c r="X227" i="1" s="1"/>
  <c r="J11" i="1"/>
  <c r="J104" i="1"/>
  <c r="J102" i="1"/>
  <c r="J103" i="1"/>
  <c r="J101" i="1"/>
  <c r="J100" i="1"/>
  <c r="K101" i="1"/>
  <c r="J180" i="1"/>
  <c r="J176" i="1"/>
  <c r="J178" i="1" s="1"/>
</calcChain>
</file>

<file path=xl/comments1.xml><?xml version="1.0" encoding="utf-8"?>
<comments xmlns="http://schemas.openxmlformats.org/spreadsheetml/2006/main">
  <authors>
    <author>gregory.frane</author>
    <author>tc={82990E44-0929-4740-8031-C4FB0893E814}</author>
    <author>tc={5566A11B-B7C7-401F-8CE2-BDA11C25F444}</author>
  </authors>
  <commentList>
    <comment ref="B17" authorId="0" shapeId="0">
      <text>
        <r>
          <rPr>
            <b/>
            <sz val="8"/>
            <color indexed="81"/>
            <rFont val="Tahoma"/>
            <family val="2"/>
          </rPr>
          <t xml:space="preserve">See 20 U.S.C. 1411(e)(1)(A) and 1411(e)(3)(B)(i)
</t>
        </r>
      </text>
    </comment>
    <comment ref="H21"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difference between 2021-22 amount and 2022-23 amount here. $172,335.</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H125"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difference between 2021-22 amount and 2022-23 amount here. $894,174.</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<sst xmlns="http://schemas.openxmlformats.org/spreadsheetml/2006/main" count="244" uniqueCount="187">
  <si>
    <t>Oregon</t>
  </si>
  <si>
    <t>FFY</t>
  </si>
  <si>
    <t xml:space="preserve"> </t>
  </si>
  <si>
    <t>Select Area</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</si>
  <si>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</si>
  <si>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</si>
  <si>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</si>
  <si>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</si>
  <si>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</si>
  <si>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</si>
  <si>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</si>
  <si>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</si>
  <si>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</si>
  <si>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</si>
  <si>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</si>
  <si>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</si>
  <si>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</si>
  <si>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</si>
  <si>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</si>
  <si>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</si>
  <si>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</si>
  <si>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</si>
  <si>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</si>
  <si>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</si>
  <si>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</si>
  <si>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</si>
  <si>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</si>
  <si>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</si>
  <si>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</si>
  <si>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</si>
  <si>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</si>
  <si>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</si>
  <si>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</si>
  <si>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</si>
  <si>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</si>
  <si>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</si>
  <si>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</si>
  <si>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</si>
  <si>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</si>
  <si>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</si>
  <si>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</si>
  <si>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</si>
  <si>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</si>
  <si>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</si>
  <si>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</si>
  <si>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</si>
  <si>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</si>
  <si>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</si>
  <si>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</si>
  <si>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</si>
  <si>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</si>
  <si>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</si>
  <si>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</si>
  <si>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</si>
  <si>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</si>
  <si>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</si>
  <si>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</si>
  <si>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</si>
  <si>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</si>
  <si>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</si>
  <si>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</si>
  <si>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</si>
  <si>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</si>
  <si>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</si>
  <si>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</si>
  <si>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</si>
  <si>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</si>
  <si>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</si>
  <si>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</si>
  <si>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</si>
  <si>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</si>
  <si>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</si>
  <si>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</si>
  <si>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</si>
  <si>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</si>
  <si>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</si>
  <si>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</si>
  <si>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</si>
  <si>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</si>
  <si>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</si>
  <si>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</si>
  <si>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</si>
  <si>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</si>
  <si>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</si>
  <si>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</si>
  <si>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</si>
  <si>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</si>
  <si>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</si>
  <si>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</si>
  <si>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</si>
  <si>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</si>
  <si>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</si>
  <si>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</si>
  <si>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</si>
  <si>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No</t>
  </si>
  <si>
    <t>Yes</t>
  </si>
  <si>
    <t>Based on the amount that you intend to set aside for</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</si>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</sst>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applyAlignment="1"/>
    <xf numFmtId="0" fontId="7" fillId="3" borderId="0" xfId="0" applyFont="1" applyFill="1" applyAlignment="1"/>
    <xf numFmtId="0" fontId="0" fillId="3" borderId="0" xfId="0" applyFill="1" applyAlignment="1"/>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165" fontId="7" fillId="3" borderId="0" xfId="0" applyNumberFormat="1" applyFont="1" applyFill="1" applyAlignment="1"/>
    <xf numFmtId="0" fontId="4" fillId="0" borderId="0" xfId="0" applyFont="1" applyAlignment="1"/>
    <xf numFmtId="0" fontId="11" fillId="0" borderId="0" xfId="0" applyFont="1" applyAlignment="1">
      <alignment vertical="top"/>
    </xf>
    <xf numFmtId="0" fontId="11" fillId="0" borderId="0" xfId="0" applyFont="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demail-my.sharepoint.com/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249495514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289799014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158144691</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1674227516</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227646895</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180852791</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50704435</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26986597</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914776771</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489913816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55728075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80751888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685734410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367859884</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166200002</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151333527</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224377805</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261098707</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74492304</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280421634</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386446982</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538394404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269506487</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163407374</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309109043</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102499989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110164970</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64583157</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492074559</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123832269</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1030889058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481608933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43581273</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600089218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211080731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182457693</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585305592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59532478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251437571</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50154692</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336705532</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1453587223</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164244780</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42020668</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402665112</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313416568</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103388405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282087258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44083846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8333320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20412716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6327246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170283484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10526718</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4498627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1196120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3653350</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2553317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26889396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3290204</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3520608</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1196120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1196120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14863424</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6497898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1196120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1196120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12178930</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6367316</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3132182</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2548668</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3915482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4271585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1499280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4817572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7322036</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8911839</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4660746</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3013673</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5784770</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1196120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1836183</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1380028</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1216480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9319098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2261860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19004979</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7073951</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1196120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10403937</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3397117</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2935113</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9920060</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1196120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4178990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1196120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5772247</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21252548</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2480661</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1196120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6657624</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4927477</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2088274</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5083245</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1196120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2120780</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row>
        <row r="60">
          <cell r="A60" t="str">
            <v>Freely Associated States</v>
          </cell>
          <cell r="O60">
            <v>0</v>
          </cell>
          <cell r="P60">
            <v>0</v>
          </cell>
          <cell r="Q60">
            <v>0</v>
          </cell>
          <cell r="R60">
            <v>0</v>
          </cell>
          <cell r="S60">
            <v>0</v>
          </cell>
          <cell r="T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24441057.009571292</v>
          </cell>
          <cell r="BO5">
            <v>23277197.15197267</v>
          </cell>
          <cell r="BP5">
            <v>22113337.29437403</v>
          </cell>
          <cell r="BQ5">
            <v>20829669.80139346</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4731428.9857095834</v>
          </cell>
          <cell r="BO6">
            <v>4506122.8435329376</v>
          </cell>
          <cell r="BP6">
            <v>4280816.7013562908</v>
          </cell>
          <cell r="BQ6">
            <v>4032317.5639448869</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23667296.374935403</v>
          </cell>
          <cell r="BO7">
            <v>22540282.261843238</v>
          </cell>
          <cell r="BP7">
            <v>21413268.148751069</v>
          </cell>
          <cell r="BQ7">
            <v>20170239.298102599</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15075745.418769497</v>
          </cell>
          <cell r="BO8">
            <v>14357852.779780475</v>
          </cell>
          <cell r="BP8">
            <v>13639960.140791453</v>
          </cell>
          <cell r="BQ8">
            <v>12848167.694214916</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164890690.02024135</v>
          </cell>
          <cell r="BO9">
            <v>157038752.40022999</v>
          </cell>
          <cell r="BP9">
            <v>149186814.78021839</v>
          </cell>
          <cell r="BQ9">
            <v>140526599.36518016</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20044729.563998912</v>
          </cell>
          <cell r="BO10">
            <v>19090218.632379908</v>
          </cell>
          <cell r="BP10">
            <v>18135707.700760912</v>
          </cell>
          <cell r="BQ10">
            <v>17082939.494507991</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17870217.606134191</v>
          </cell>
          <cell r="BO11">
            <v>17019254.862984948</v>
          </cell>
          <cell r="BP11">
            <v>16168292.119835703</v>
          </cell>
          <cell r="BQ11">
            <v>15229731.343822613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4336341.5332284141</v>
          </cell>
          <cell r="BO12">
            <v>4129849.0792651572</v>
          </cell>
          <cell r="BP12">
            <v>3923356.625301898</v>
          </cell>
          <cell r="BQ12">
            <v>3695607.8555786032</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2180325.2814846435</v>
          </cell>
          <cell r="BO13">
            <v>2076500.2680806143</v>
          </cell>
          <cell r="BP13">
            <v>1972675.2546765832</v>
          </cell>
          <cell r="BQ13">
            <v>1858162.5031671256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84630396.460139722</v>
          </cell>
          <cell r="BO14">
            <v>80600377.581085429</v>
          </cell>
          <cell r="BP14">
            <v>76570358.70203118</v>
          </cell>
          <cell r="BQ14">
            <v>72125490.020149082</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41606764.294734269</v>
          </cell>
          <cell r="BO15">
            <v>39625489.804508798</v>
          </cell>
          <cell r="BP15">
            <v>37644215.314283356</v>
          </cell>
          <cell r="BQ15">
            <v>35458988.595474139</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5365611.5336072864</v>
          </cell>
          <cell r="BO16">
            <v>5110106.222483132</v>
          </cell>
          <cell r="BP16">
            <v>4854600.9113589739</v>
          </cell>
          <cell r="BQ16">
            <v>4572793.9051007768</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7295296.5744395275</v>
          </cell>
          <cell r="BO17">
            <v>6947901.4994662181</v>
          </cell>
          <cell r="BP17">
            <v>6600506.4244929049</v>
          </cell>
          <cell r="BQ17">
            <v>6217350.5298606418</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68066507.116705894</v>
          </cell>
          <cell r="BO18">
            <v>64825244.87305326</v>
          </cell>
          <cell r="BP18">
            <v>61583982.629400589</v>
          </cell>
          <cell r="BQ18">
            <v>58009065.124309525</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34370809.489787742</v>
          </cell>
          <cell r="BO19">
            <v>32734104.275988325</v>
          </cell>
          <cell r="BP19">
            <v>31097399.062188912</v>
          </cell>
          <cell r="BQ19">
            <v>29292211.552001018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16408532.089641862</v>
          </cell>
          <cell r="BO20">
            <v>15627173.418706536</v>
          </cell>
          <cell r="BP20">
            <v>14845814.747771211</v>
          </cell>
          <cell r="BQ20">
            <v>13984023.081283411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14362643.270260155</v>
          </cell>
          <cell r="BO21">
            <v>13678707.876438243</v>
          </cell>
          <cell r="BP21">
            <v>12994772.482616328</v>
          </cell>
          <cell r="BQ21">
            <v>12240432.83715464</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21214624.92999744</v>
          </cell>
          <cell r="BO22">
            <v>20204404.695235658</v>
          </cell>
          <cell r="BP22">
            <v>19194184.460473876</v>
          </cell>
          <cell r="BQ22">
            <v>18079972.240120709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25442917.988064244</v>
          </cell>
          <cell r="BO23">
            <v>24231350.464823093</v>
          </cell>
          <cell r="BP23">
            <v>23019782.941581938</v>
          </cell>
          <cell r="BQ23">
            <v>21683496.759889446</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7354448.5127890697</v>
          </cell>
          <cell r="BO24">
            <v>7004236.6788467327</v>
          </cell>
          <cell r="BP24">
            <v>6654024.8449043985</v>
          </cell>
          <cell r="BQ24">
            <v>6267762.2343728859</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26910769.663328011</v>
          </cell>
          <cell r="BO25">
            <v>25629304.441264782</v>
          </cell>
          <cell r="BP25">
            <v>24347839.219201539</v>
          </cell>
          <cell r="BQ25">
            <v>22934460.075477369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38152994.403469577</v>
          </cell>
          <cell r="BO26">
            <v>36336185.146161489</v>
          </cell>
          <cell r="BP26">
            <v>34519375.888853408</v>
          </cell>
          <cell r="BQ26">
            <v>32515544.440138914</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53838235.136105411</v>
          </cell>
          <cell r="BO27">
            <v>51274509.653433718</v>
          </cell>
          <cell r="BP27">
            <v>48710784.17076204</v>
          </cell>
          <cell r="BQ27">
            <v>45883149.003567837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25512753.687321141</v>
          </cell>
          <cell r="BO28">
            <v>24297860.654591579</v>
          </cell>
          <cell r="BP28">
            <v>23082967.621861994</v>
          </cell>
          <cell r="BQ28">
            <v>21743013.603015389</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15994592.159297725</v>
          </cell>
          <cell r="BO29">
            <v>15232944.913616886</v>
          </cell>
          <cell r="BP29">
            <v>14471297.667936038</v>
          </cell>
          <cell r="BQ29">
            <v>13631246.519152587</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30530395.841136239</v>
          </cell>
          <cell r="BO30">
            <v>29076567.467748802</v>
          </cell>
          <cell r="BP30">
            <v>27622739.094361354</v>
          </cell>
          <cell r="BQ30">
            <v>26019253.751082301</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4939552.1532083927</v>
          </cell>
          <cell r="BO31">
            <v>4704335.3840079941</v>
          </cell>
          <cell r="BP31">
            <v>4469118.6148075927</v>
          </cell>
          <cell r="BQ31">
            <v>4209688.651264173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10035941.135050606</v>
          </cell>
          <cell r="BO32">
            <v>9558039.1762386747</v>
          </cell>
          <cell r="BP32">
            <v>9080137.2174267415</v>
          </cell>
          <cell r="BQ32">
            <v>8553040.0713628083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8900547.2148819007</v>
          </cell>
          <cell r="BO33">
            <v>8476711.6332208551</v>
          </cell>
          <cell r="BP33">
            <v>8052876.0515598161</v>
          </cell>
          <cell r="BQ33">
            <v>7585410.8709414685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6378384.303659223</v>
          </cell>
          <cell r="BO34">
            <v>6074651.7177706892</v>
          </cell>
          <cell r="BP34">
            <v>5770919.1318821535</v>
          </cell>
          <cell r="BQ34">
            <v>5435920.3392710825</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48581354.420018792</v>
          </cell>
          <cell r="BO35">
            <v>46267956.590494081</v>
          </cell>
          <cell r="BP35">
            <v>43954558.760969393</v>
          </cell>
          <cell r="BQ35">
            <v>41403019.954381615</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12249436.419966973</v>
          </cell>
          <cell r="BO36">
            <v>11666129.923778072</v>
          </cell>
          <cell r="BP36">
            <v>11082823.427589172</v>
          </cell>
          <cell r="BQ36">
            <v>10439471.409978552</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102029029.47435543</v>
          </cell>
          <cell r="BO37">
            <v>97170504.261290923</v>
          </cell>
          <cell r="BP37">
            <v>92311979.048226416</v>
          </cell>
          <cell r="BQ37">
            <v>86953317.660329103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42053145.959261477</v>
          </cell>
          <cell r="BO38">
            <v>40050615.199296623</v>
          </cell>
          <cell r="BP38">
            <v>38048084.4393318</v>
          </cell>
          <cell r="BQ38">
            <v>35839413.332172617</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3521057.3042497747</v>
          </cell>
          <cell r="BO39">
            <v>3353387.9088093084</v>
          </cell>
          <cell r="BP39">
            <v>3185718.5133688417</v>
          </cell>
          <cell r="BQ39">
            <v>3000789.2445316892</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58827947.034288056</v>
          </cell>
          <cell r="BO40">
            <v>56026616.223131478</v>
          </cell>
          <cell r="BP40">
            <v>53225285.411974929</v>
          </cell>
          <cell r="BQ40">
            <v>50135585.843861908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19879830.452153519</v>
          </cell>
          <cell r="BO41">
            <v>18933171.859193828</v>
          </cell>
          <cell r="BP41">
            <v>17986513.266234137</v>
          </cell>
          <cell r="BQ41">
            <v>16942405.717718493</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17333722.864513762</v>
          </cell>
          <cell r="BO42">
            <v>16508307.490013098</v>
          </cell>
          <cell r="BP42">
            <v>15682892.115512447</v>
          </cell>
          <cell r="BQ42">
            <v>14772508.552117595</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57409065.816258594</v>
          </cell>
          <cell r="BO43">
            <v>54675300.777389139</v>
          </cell>
          <cell r="BP43">
            <v>51941535.738519676</v>
          </cell>
          <cell r="BQ43">
            <v>48926357.157582961</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5877500.397400721</v>
          </cell>
          <cell r="BO44">
            <v>5597619.4260959243</v>
          </cell>
          <cell r="BP44">
            <v>5317738.4547911296</v>
          </cell>
          <cell r="BQ44">
            <v>5009046.5599533133</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23541501.458051011</v>
          </cell>
          <cell r="BO45">
            <v>22420477.579096191</v>
          </cell>
          <cell r="BP45">
            <v>21299453.700141378</v>
          </cell>
          <cell r="BQ45">
            <v>20063031.717826113</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4194495.2413448738</v>
          </cell>
          <cell r="BO46">
            <v>3994757.3727094042</v>
          </cell>
          <cell r="BP46">
            <v>3795019.5040739332</v>
          </cell>
          <cell r="BQ46">
            <v>3574720.6361212283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31344357.667295031</v>
          </cell>
          <cell r="BO47">
            <v>29851769.206947654</v>
          </cell>
          <cell r="BP47">
            <v>28359180.746600263</v>
          </cell>
          <cell r="BQ47">
            <v>26712945.356285274</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129509312.98009858</v>
          </cell>
          <cell r="BO48">
            <v>123342202.83818913</v>
          </cell>
          <cell r="BP48">
            <v>117175092.69627964</v>
          </cell>
          <cell r="BQ48">
            <v>110373140.75755236</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14335993.281348892</v>
          </cell>
          <cell r="BO49">
            <v>13653326.934617992</v>
          </cell>
          <cell r="BP49">
            <v>12970660.587887092</v>
          </cell>
          <cell r="BQ49">
            <v>12217720.62511671</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3394971.5170648717</v>
          </cell>
          <cell r="BO50">
            <v>3233306.2067284505</v>
          </cell>
          <cell r="BP50">
            <v>3071640.8963920269</v>
          </cell>
          <cell r="BQ50">
            <v>2893333.7726721135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37855620.418003961</v>
          </cell>
          <cell r="BO51">
            <v>36052971.826670431</v>
          </cell>
          <cell r="BP51">
            <v>34250323.235336922</v>
          </cell>
          <cell r="BQ51">
            <v>32262110.150355633</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29748531.953587297</v>
          </cell>
          <cell r="BO52">
            <v>28331935.193892658</v>
          </cell>
          <cell r="BP52">
            <v>26915338.434198041</v>
          </cell>
          <cell r="BQ52">
            <v>25352917.323778827</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10207292.172980199</v>
          </cell>
          <cell r="BO53">
            <v>9721230.640933523</v>
          </cell>
          <cell r="BP53">
            <v>9235169.1088868491</v>
          </cell>
          <cell r="BQ53">
            <v>8699072.4438089654</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27980297.425493747</v>
          </cell>
          <cell r="BO54">
            <v>26647902.309994049</v>
          </cell>
          <cell r="BP54">
            <v>25315507.194494344</v>
          </cell>
          <cell r="BQ54">
            <v>23845955.438407499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3561661.4860035479</v>
          </cell>
          <cell r="BO55">
            <v>3392058.5580986189</v>
          </cell>
          <cell r="BP55">
            <v>3222455.6301936889</v>
          </cell>
          <cell r="BQ55">
            <v>3035393.7912235828</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14467295.050990229</v>
          </cell>
          <cell r="BO59">
            <v>13778376.239038324</v>
          </cell>
          <cell r="BP59">
            <v>13089457.427086402</v>
          </cell>
          <cell r="BQ59">
            <v>12329621.37085356</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1257996.991128956</v>
          </cell>
          <cell r="BO60">
            <v>1198092.3725037675</v>
          </cell>
          <cell r="BP60">
            <v>1138187.7538785792</v>
          </cell>
          <cell r="BQ60">
            <v>1072116.5588747291</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row>
      </sheetData>
      <sheetData sheetId="20"/>
      <sheetData sheetId="21"/>
      <sheetData sheetId="22"/>
    </sheetDataSet>
  </externalBook>
</externalLink>
</file>

<file path=xl/persons/person.xml><?xml version="1.0" encoding="utf-8"?>
<personList xmlns="http://schemas.microsoft.com/office/spreadsheetml/2018/threadedcomments" xmlns:x="http://schemas.openxmlformats.org/spreadsheetml/2006/main">
  <person displayName="FOUTCH James * ODE" id="{46150AF0-A05B-4F64-91DB-224EE12CC47B}" userId="S::foutchj@ode.oregon.gov::ec7b07c7-c373-490b-a13b-2bc909fa5f7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1" dT="2022-05-06T17:11:26.70" personId="{46150AF0-A05B-4F64-91DB-224EE12CC47B}" id="{82990E44-0929-4740-8031-C4FB0893E814}">
    <text>Added difference between 2021-22 amount and 2022-23 amount here. $172,335.</text>
  </threadedComment>
  <threadedComment ref="H125" dT="2022-05-06T17:12:04.00" personId="{46150AF0-A05B-4F64-91DB-224EE12CC47B}" id="{5566A11B-B7C7-401F-8CE2-BDA11C25F444}">
    <text>Added difference between 2021-22 amount and 2022-23 amount here. $894,174.</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showGridLines="0" tabSelected="1" topLeftCell="A107" workbookViewId="0">
      <selection activeCell="H125" sqref="H125"/>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2.28515625" style="48"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31"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67" t="s">
        <v>0</v>
      </c>
      <c r="B1" s="67"/>
      <c r="C1" s="67"/>
      <c r="D1" s="67"/>
      <c r="E1" s="67"/>
      <c r="F1" s="1" t="s">
        <v>1</v>
      </c>
      <c r="G1" s="2" t="s">
        <v>2</v>
      </c>
      <c r="H1" s="3">
        <v>2022</v>
      </c>
      <c r="I1" s="4"/>
      <c r="J1" s="4"/>
      <c r="K1" s="4"/>
      <c r="L1" s="4"/>
      <c r="M1" s="4"/>
      <c r="N1" s="4"/>
      <c r="O1" s="4"/>
      <c r="P1" s="4"/>
      <c r="T1" s="5"/>
      <c r="U1" s="5" t="s">
        <v>3</v>
      </c>
      <c r="V1" s="5"/>
    </row>
    <row r="2" spans="1:22" x14ac:dyDescent="0.25">
      <c r="A2" s="6"/>
      <c r="B2" s="7">
        <f>VLOOKUP($A1,fund_table,MATCH($H$1,year_row,0),0)</f>
        <v>148491349</v>
      </c>
      <c r="C2" s="8"/>
      <c r="D2" s="7">
        <f>VLOOKUP(A1,admin,MATCH(H1,admin_year,0),0)</f>
        <v>2935113</v>
      </c>
      <c r="E2" s="9">
        <f>VLOOKUP($A$1,other,MATCH($H$1&amp;" RPHA",other_label,0),0)</f>
        <v>16508307.490013098</v>
      </c>
      <c r="F2" s="9">
        <f>VLOOKUP($A$1,other,MATCH($H$1&amp;" HA",other_label,0),0)</f>
        <v>14772508.552117595</v>
      </c>
      <c r="G2" s="8">
        <f>VLOOKUP($A$1,other,MATCH($H$1&amp;" RPLA",other_label,0),0)</f>
        <v>17333722.864513762</v>
      </c>
      <c r="H2" s="8">
        <f>VLOOKUP($A$1,other,MATCH($H$1&amp;" LA",other_label,0),0)</f>
        <v>15682892.115512447</v>
      </c>
      <c r="I2" s="10">
        <f>VLOOKUP(A1,admin,MATCH(2004,admin_year,0),0)</f>
        <v>1963089</v>
      </c>
      <c r="J2" s="11"/>
      <c r="K2" s="4"/>
      <c r="L2" s="4"/>
      <c r="M2" s="4"/>
      <c r="N2" s="4"/>
      <c r="O2" s="4"/>
      <c r="P2" s="4"/>
      <c r="T2" s="5"/>
      <c r="U2" s="5" t="s">
        <v>4</v>
      </c>
      <c r="V2" s="5"/>
    </row>
    <row r="3" spans="1:22" x14ac:dyDescent="0.25">
      <c r="A3" s="68" t="s">
        <v>5</v>
      </c>
      <c r="B3" s="68"/>
      <c r="C3" s="68"/>
      <c r="D3" s="68"/>
      <c r="E3" s="68"/>
      <c r="F3" s="68"/>
      <c r="G3" s="12"/>
      <c r="H3" s="13"/>
      <c r="I3" s="14">
        <f>B2</f>
        <v>148491349</v>
      </c>
      <c r="J3" s="4"/>
      <c r="K3" s="4"/>
      <c r="L3" s="4"/>
      <c r="M3" s="4"/>
      <c r="N3" s="4"/>
      <c r="O3" s="4"/>
      <c r="P3" s="4"/>
      <c r="T3" s="5"/>
      <c r="U3" s="5" t="s">
        <v>6</v>
      </c>
      <c r="V3" s="5"/>
    </row>
    <row r="4" spans="1:22" x14ac:dyDescent="0.25">
      <c r="A4" s="15"/>
      <c r="B4" s="15"/>
      <c r="C4" s="15"/>
      <c r="D4" s="15"/>
      <c r="E4" s="15"/>
      <c r="F4" s="15"/>
      <c r="G4" s="2"/>
      <c r="H4" s="4"/>
      <c r="I4" s="16"/>
      <c r="J4" s="4"/>
      <c r="K4" s="4"/>
      <c r="L4" s="4"/>
      <c r="M4" s="4"/>
      <c r="N4" s="4"/>
      <c r="O4" s="4"/>
      <c r="P4" s="4"/>
      <c r="T4" s="5"/>
      <c r="U4" s="5" t="s">
        <v>7</v>
      </c>
      <c r="V4" s="5"/>
    </row>
    <row r="5" spans="1:22" x14ac:dyDescent="0.25">
      <c r="A5" s="69" t="s">
        <v>8</v>
      </c>
      <c r="B5" s="69"/>
      <c r="C5" s="69"/>
      <c r="D5" s="69"/>
      <c r="E5" s="69"/>
      <c r="F5" s="69"/>
      <c r="G5" s="2"/>
      <c r="H5" s="4"/>
      <c r="I5" s="16">
        <f>SUM(I3:I3)</f>
        <v>148491349</v>
      </c>
      <c r="J5" s="4"/>
      <c r="K5" s="4"/>
      <c r="L5" s="4"/>
      <c r="M5" s="4"/>
      <c r="N5" s="4"/>
      <c r="O5" s="4"/>
      <c r="P5" s="4"/>
      <c r="T5" s="5"/>
      <c r="U5" s="5" t="s">
        <v>9</v>
      </c>
      <c r="V5" s="5"/>
    </row>
    <row r="6" spans="1:22" x14ac:dyDescent="0.25">
      <c r="A6" s="4"/>
      <c r="B6" s="4"/>
      <c r="C6" s="4"/>
      <c r="D6" s="4"/>
      <c r="E6" s="4"/>
      <c r="F6" s="4"/>
      <c r="G6" s="2"/>
      <c r="H6" s="4"/>
      <c r="I6" s="16"/>
      <c r="J6" s="4"/>
      <c r="K6" s="4"/>
      <c r="L6" s="4"/>
      <c r="M6" s="4"/>
      <c r="N6" s="4"/>
      <c r="O6" s="4"/>
      <c r="P6" s="4"/>
      <c r="T6" s="5"/>
      <c r="U6" s="5" t="s">
        <v>10</v>
      </c>
      <c r="V6" s="5"/>
    </row>
    <row r="7" spans="1:22" x14ac:dyDescent="0.25">
      <c r="A7" s="15" t="s">
        <v>11</v>
      </c>
      <c r="B7" s="4"/>
      <c r="C7" s="4"/>
      <c r="D7" s="4"/>
      <c r="E7" s="4"/>
      <c r="F7" s="4"/>
      <c r="G7" s="2"/>
      <c r="H7" s="4"/>
      <c r="I7" s="16"/>
      <c r="J7" s="4"/>
      <c r="K7" s="4"/>
      <c r="L7" s="4"/>
      <c r="M7" s="4"/>
      <c r="N7" s="4"/>
      <c r="O7" s="4"/>
      <c r="P7" s="4"/>
      <c r="T7" s="5"/>
      <c r="U7" s="5" t="s">
        <v>12</v>
      </c>
      <c r="V7" s="5"/>
    </row>
    <row r="8" spans="1:22" x14ac:dyDescent="0.25">
      <c r="A8" s="4"/>
      <c r="B8" s="4"/>
      <c r="C8" s="4"/>
      <c r="D8" s="4"/>
      <c r="E8" s="4"/>
      <c r="F8" s="4"/>
      <c r="G8" s="17" t="s">
        <v>13</v>
      </c>
      <c r="H8" s="4"/>
      <c r="I8" s="18"/>
      <c r="J8" s="4"/>
      <c r="K8" s="4"/>
      <c r="L8" s="4"/>
      <c r="M8" s="4"/>
      <c r="N8" s="4"/>
      <c r="O8" s="4"/>
      <c r="P8" s="4"/>
      <c r="T8" s="5"/>
      <c r="U8" s="5" t="s">
        <v>14</v>
      </c>
      <c r="V8" s="5"/>
    </row>
    <row r="9" spans="1:22" x14ac:dyDescent="0.25">
      <c r="A9" s="70" t="s">
        <v>15</v>
      </c>
      <c r="B9" s="70"/>
      <c r="C9" s="70"/>
      <c r="D9" s="70"/>
      <c r="E9" s="70"/>
      <c r="F9" s="70"/>
      <c r="G9" s="17" t="s">
        <v>16</v>
      </c>
      <c r="H9" s="4"/>
      <c r="I9" s="16">
        <f>D2</f>
        <v>2935113</v>
      </c>
      <c r="J9" s="4"/>
      <c r="K9" s="4"/>
      <c r="L9" s="4"/>
      <c r="M9" s="4"/>
      <c r="N9" s="4"/>
      <c r="O9" s="4"/>
      <c r="P9" s="4"/>
      <c r="T9" s="5"/>
      <c r="U9" s="5" t="s">
        <v>17</v>
      </c>
      <c r="V9" s="5"/>
    </row>
    <row r="10" spans="1:22" x14ac:dyDescent="0.25">
      <c r="A10" s="4"/>
      <c r="B10" s="4"/>
      <c r="C10" s="4"/>
      <c r="D10" s="4"/>
      <c r="E10" s="4"/>
      <c r="F10" s="4"/>
      <c r="G10" s="2"/>
      <c r="H10" s="4"/>
      <c r="I10" s="4"/>
      <c r="J10" s="4"/>
      <c r="K10" s="4"/>
      <c r="L10" s="4"/>
      <c r="M10" s="4"/>
      <c r="N10" s="4"/>
      <c r="O10" s="4"/>
      <c r="P10" s="4"/>
      <c r="T10" s="5"/>
      <c r="U10" s="5" t="s">
        <v>18</v>
      </c>
      <c r="V10" s="5"/>
    </row>
    <row r="11" spans="1:22" x14ac:dyDescent="0.25">
      <c r="A11" s="70" t="s">
        <v>19</v>
      </c>
      <c r="B11" s="70"/>
      <c r="C11" s="70"/>
      <c r="D11" s="70"/>
      <c r="E11" s="70"/>
      <c r="F11" s="70"/>
      <c r="G11" s="2"/>
      <c r="H11" s="4"/>
      <c r="I11" s="19">
        <v>2935113</v>
      </c>
      <c r="J11" s="66" t="str">
        <f>IF(SUM(I11:I11)&gt;I9,"PROBLEM The amount you want to set aside is more than the maximum amount available to be set aside.","OK")</f>
        <v>OK</v>
      </c>
      <c r="K11" s="66"/>
      <c r="L11" s="66"/>
      <c r="M11" s="66"/>
      <c r="N11" s="66"/>
      <c r="O11" s="66"/>
      <c r="P11" s="66"/>
      <c r="T11" s="5"/>
      <c r="U11" s="5" t="s">
        <v>20</v>
      </c>
      <c r="V11" s="5"/>
    </row>
    <row r="12" spans="1:22" x14ac:dyDescent="0.25">
      <c r="A12" s="4"/>
      <c r="B12" s="4"/>
      <c r="C12" s="4"/>
      <c r="D12" s="4"/>
      <c r="E12" s="4"/>
      <c r="F12" s="4"/>
      <c r="G12" s="2"/>
      <c r="H12" s="4"/>
      <c r="I12" s="4" t="str">
        <f>IF(SUM(I11:I11)&lt;&gt;ROUND(SUM(I11:I11),0),"WHOLE DOLLARS","")</f>
        <v/>
      </c>
      <c r="J12" s="66"/>
      <c r="K12" s="66"/>
      <c r="L12" s="66"/>
      <c r="M12" s="66"/>
      <c r="N12" s="66"/>
      <c r="O12" s="66"/>
      <c r="P12" s="66"/>
      <c r="T12" s="5"/>
      <c r="U12" s="5" t="s">
        <v>21</v>
      </c>
      <c r="V12" s="5"/>
    </row>
    <row r="13" spans="1:22" x14ac:dyDescent="0.25">
      <c r="A13" s="4"/>
      <c r="B13" s="4"/>
      <c r="C13" s="4"/>
      <c r="D13" s="4"/>
      <c r="E13" s="4"/>
      <c r="F13" s="4"/>
      <c r="G13" s="2"/>
      <c r="H13" s="71" t="str">
        <f>IF(SUM(I11:I11)&gt;I9,"You must reduce the amount you intend to set aside for Administration before you proceed!"," ")</f>
        <v xml:space="preserve"> </v>
      </c>
      <c r="I13" s="71"/>
      <c r="J13" s="71"/>
      <c r="K13" s="71"/>
      <c r="L13" s="71"/>
      <c r="M13" s="71"/>
      <c r="N13" s="71"/>
      <c r="O13" s="71"/>
      <c r="P13" s="71"/>
      <c r="Q13" s="20"/>
      <c r="T13" s="5"/>
      <c r="U13" s="5" t="s">
        <v>22</v>
      </c>
      <c r="V13" s="5"/>
    </row>
    <row r="14" spans="1:22" x14ac:dyDescent="0.25">
      <c r="A14" s="69" t="s">
        <v>23</v>
      </c>
      <c r="B14" s="69"/>
      <c r="C14" s="69"/>
      <c r="D14" s="69"/>
      <c r="E14" s="69"/>
      <c r="F14" s="69"/>
      <c r="G14" s="2"/>
      <c r="H14" s="4"/>
      <c r="I14" s="21"/>
      <c r="J14" s="4"/>
      <c r="K14" s="4"/>
      <c r="L14" s="4"/>
      <c r="M14" s="4"/>
      <c r="N14" s="4"/>
      <c r="O14" s="4"/>
      <c r="P14" s="4"/>
      <c r="T14" s="5"/>
      <c r="U14" s="5" t="s">
        <v>24</v>
      </c>
      <c r="V14" s="5"/>
    </row>
    <row r="15" spans="1:22" x14ac:dyDescent="0.25">
      <c r="A15" s="69" t="s">
        <v>25</v>
      </c>
      <c r="B15" s="69"/>
      <c r="C15" s="69"/>
      <c r="D15" s="69"/>
      <c r="E15" s="69"/>
      <c r="F15" s="69"/>
      <c r="G15" s="2"/>
      <c r="H15" s="4"/>
      <c r="I15" s="4"/>
      <c r="J15" s="4" t="s">
        <v>2</v>
      </c>
      <c r="K15" s="4"/>
      <c r="L15" s="4"/>
      <c r="M15" s="4"/>
      <c r="N15" s="4"/>
      <c r="O15" s="4"/>
      <c r="P15" s="4"/>
      <c r="T15" s="5"/>
      <c r="U15" s="5" t="s">
        <v>26</v>
      </c>
      <c r="V15" s="5"/>
    </row>
    <row r="16" spans="1:22" x14ac:dyDescent="0.25">
      <c r="A16" s="15"/>
      <c r="B16" s="4"/>
      <c r="C16" s="4"/>
      <c r="D16" s="4"/>
      <c r="E16" s="4"/>
      <c r="F16" s="4"/>
      <c r="G16" s="2"/>
      <c r="H16" s="4"/>
      <c r="I16" s="4"/>
      <c r="J16" s="4"/>
      <c r="K16" s="4"/>
      <c r="L16" s="4"/>
      <c r="M16" s="4"/>
      <c r="N16" s="4"/>
      <c r="O16" s="4"/>
      <c r="P16" s="4"/>
      <c r="T16" s="5"/>
      <c r="U16" s="5" t="s">
        <v>27</v>
      </c>
      <c r="V16" s="5"/>
    </row>
    <row r="17" spans="1:22" ht="12.75" customHeight="1" x14ac:dyDescent="0.25">
      <c r="A17" s="4"/>
      <c r="B17" s="72" t="s">
        <v>28</v>
      </c>
      <c r="C17" s="72"/>
      <c r="D17" s="72"/>
      <c r="E17" s="72"/>
      <c r="F17" s="72"/>
      <c r="G17" s="22"/>
      <c r="H17" s="4"/>
      <c r="I17" s="4"/>
      <c r="J17" s="4"/>
      <c r="K17" s="4"/>
      <c r="L17" s="4"/>
      <c r="M17" s="4"/>
      <c r="N17" s="4"/>
      <c r="O17" s="4"/>
      <c r="P17" s="4"/>
      <c r="T17" s="5"/>
      <c r="U17" s="5" t="s">
        <v>29</v>
      </c>
      <c r="V17" s="5"/>
    </row>
    <row r="18" spans="1:22" x14ac:dyDescent="0.25">
      <c r="A18" s="4"/>
      <c r="B18" s="72"/>
      <c r="C18" s="72"/>
      <c r="D18" s="72"/>
      <c r="E18" s="72"/>
      <c r="F18" s="72"/>
      <c r="G18" s="22"/>
      <c r="H18" s="4"/>
      <c r="I18" s="4"/>
      <c r="J18" s="4"/>
      <c r="K18" s="4"/>
      <c r="L18" s="4"/>
      <c r="M18" s="4"/>
      <c r="N18" s="4"/>
      <c r="O18" s="4"/>
      <c r="P18" s="4"/>
      <c r="T18" s="5"/>
      <c r="U18" s="5" t="s">
        <v>30</v>
      </c>
      <c r="V18" s="5"/>
    </row>
    <row r="19" spans="1:22" x14ac:dyDescent="0.25">
      <c r="A19" s="4"/>
      <c r="B19" s="72"/>
      <c r="C19" s="72"/>
      <c r="D19" s="72"/>
      <c r="E19" s="72"/>
      <c r="F19" s="72"/>
      <c r="G19" s="22"/>
      <c r="H19" s="4"/>
      <c r="I19" s="4"/>
      <c r="J19" s="4"/>
      <c r="K19" s="4"/>
      <c r="L19" s="4"/>
      <c r="M19" s="4"/>
      <c r="N19" s="4"/>
      <c r="O19" s="4"/>
      <c r="P19" s="4"/>
      <c r="T19" s="5"/>
      <c r="U19" s="5" t="s">
        <v>31</v>
      </c>
      <c r="V19" s="5"/>
    </row>
    <row r="20" spans="1:22" x14ac:dyDescent="0.25">
      <c r="A20" s="4"/>
      <c r="B20" s="72"/>
      <c r="C20" s="72"/>
      <c r="D20" s="72"/>
      <c r="E20" s="72"/>
      <c r="F20" s="72"/>
      <c r="G20" s="22"/>
      <c r="H20" s="4"/>
      <c r="I20" s="4"/>
      <c r="J20" s="4"/>
      <c r="K20" s="4"/>
      <c r="L20" s="4"/>
      <c r="M20" s="4"/>
      <c r="N20" s="4"/>
      <c r="O20" s="4"/>
      <c r="P20" s="4"/>
      <c r="T20" s="5"/>
      <c r="U20" s="5" t="s">
        <v>32</v>
      </c>
      <c r="V20" s="5"/>
    </row>
    <row r="21" spans="1:22" x14ac:dyDescent="0.25">
      <c r="A21" s="4"/>
      <c r="B21" s="72"/>
      <c r="C21" s="72"/>
      <c r="D21" s="72"/>
      <c r="E21" s="72"/>
      <c r="F21" s="72"/>
      <c r="G21" s="23" t="s">
        <v>33</v>
      </c>
      <c r="H21" s="24">
        <v>2404631</v>
      </c>
      <c r="I21" s="4" t="str">
        <f>IF(SUM(H21:H21)&lt;&gt;ROUND(SUM(H21:H21),0),"WHOLE DOLLARS","")</f>
        <v/>
      </c>
      <c r="J21" s="4"/>
      <c r="K21" s="4"/>
      <c r="L21" s="4"/>
      <c r="M21" s="4"/>
      <c r="N21" s="4"/>
      <c r="O21" s="4"/>
      <c r="P21" s="4"/>
      <c r="T21" s="5"/>
      <c r="U21" s="5" t="s">
        <v>34</v>
      </c>
      <c r="V21" s="5"/>
    </row>
    <row r="22" spans="1:22" x14ac:dyDescent="0.25">
      <c r="A22" s="4"/>
      <c r="B22" s="4"/>
      <c r="C22" s="4"/>
      <c r="D22" s="4"/>
      <c r="E22" s="4"/>
      <c r="F22" s="4"/>
      <c r="G22" s="2"/>
      <c r="H22" s="4"/>
      <c r="I22" s="4"/>
      <c r="J22" s="4"/>
      <c r="K22" s="4"/>
      <c r="L22" s="4"/>
      <c r="M22" s="4"/>
      <c r="N22" s="4"/>
      <c r="O22" s="4"/>
      <c r="P22" s="4"/>
      <c r="T22" s="5"/>
      <c r="U22" s="5" t="s">
        <v>35</v>
      </c>
      <c r="V22" s="5"/>
    </row>
    <row r="23" spans="1:22" ht="12.75" customHeight="1" x14ac:dyDescent="0.25">
      <c r="A23" s="4"/>
      <c r="B23" s="72" t="s">
        <v>36</v>
      </c>
      <c r="C23" s="72"/>
      <c r="D23" s="72"/>
      <c r="E23" s="72"/>
      <c r="F23" s="72"/>
      <c r="G23" s="2"/>
      <c r="H23" s="4"/>
      <c r="I23" s="4"/>
      <c r="J23" s="4"/>
      <c r="K23" s="4"/>
      <c r="L23" s="4"/>
      <c r="M23" s="4"/>
      <c r="N23" s="4"/>
      <c r="O23" s="4"/>
      <c r="P23" s="4"/>
      <c r="T23" s="5"/>
      <c r="U23" s="5" t="s">
        <v>37</v>
      </c>
      <c r="V23" s="5"/>
    </row>
    <row r="24" spans="1:22" x14ac:dyDescent="0.25">
      <c r="A24" s="4"/>
      <c r="B24" s="72"/>
      <c r="C24" s="72"/>
      <c r="D24" s="72"/>
      <c r="E24" s="72"/>
      <c r="F24" s="72"/>
      <c r="G24" s="23" t="s">
        <v>38</v>
      </c>
      <c r="H24" s="24"/>
      <c r="I24" s="4" t="str">
        <f>IF(SUM(H24:H24)&lt;&gt;ROUND(SUM(H24:H24),0),"WHOLE DOLLARS","")</f>
        <v/>
      </c>
      <c r="J24" s="4"/>
      <c r="K24" s="4"/>
      <c r="L24" s="4"/>
      <c r="M24" s="4"/>
      <c r="N24" s="4"/>
      <c r="O24" s="4"/>
      <c r="P24" s="4"/>
      <c r="T24" s="5"/>
      <c r="U24" s="5" t="s">
        <v>39</v>
      </c>
      <c r="V24" s="5"/>
    </row>
    <row r="25" spans="1:22" x14ac:dyDescent="0.25">
      <c r="A25" s="4"/>
      <c r="B25" s="25"/>
      <c r="C25" s="25"/>
      <c r="D25" s="25"/>
      <c r="E25" s="25"/>
      <c r="F25" s="25"/>
      <c r="G25" s="23"/>
      <c r="H25" s="26"/>
      <c r="I25" s="4"/>
      <c r="J25" s="4"/>
      <c r="K25" s="4"/>
      <c r="L25" s="4"/>
      <c r="M25" s="4"/>
      <c r="N25" s="4"/>
      <c r="O25" s="4"/>
      <c r="P25" s="4"/>
      <c r="T25" s="5"/>
      <c r="U25" s="5" t="s">
        <v>40</v>
      </c>
      <c r="V25" s="5"/>
    </row>
    <row r="26" spans="1:22" x14ac:dyDescent="0.25">
      <c r="A26" s="15"/>
      <c r="B26" s="4"/>
      <c r="C26" s="4"/>
      <c r="D26" s="4"/>
      <c r="E26" s="4"/>
      <c r="F26" s="4"/>
      <c r="G26" s="2"/>
      <c r="H26" s="4"/>
      <c r="I26" s="4"/>
      <c r="J26" s="4"/>
      <c r="K26" s="4"/>
      <c r="L26" s="4"/>
      <c r="M26" s="4"/>
      <c r="N26" s="4"/>
      <c r="O26" s="4"/>
      <c r="P26" s="4"/>
      <c r="T26" s="5"/>
      <c r="U26" s="5" t="s">
        <v>41</v>
      </c>
      <c r="V26" s="5"/>
    </row>
    <row r="27" spans="1:22" ht="12.75" customHeight="1" x14ac:dyDescent="0.25">
      <c r="A27" s="4"/>
      <c r="B27" s="73" t="s">
        <v>42</v>
      </c>
      <c r="C27" s="73"/>
      <c r="D27" s="73"/>
      <c r="E27" s="73"/>
      <c r="F27" s="73"/>
      <c r="G27" s="2"/>
      <c r="H27" s="4" t="s">
        <v>2</v>
      </c>
      <c r="I27" s="4"/>
      <c r="J27" s="4"/>
      <c r="K27" s="4"/>
      <c r="L27" s="4"/>
      <c r="M27" s="4"/>
      <c r="N27" s="4"/>
      <c r="O27" s="4"/>
      <c r="P27" s="4"/>
      <c r="T27" s="5"/>
      <c r="U27" s="5" t="s">
        <v>43</v>
      </c>
      <c r="V27" s="5"/>
    </row>
    <row r="28" spans="1:22" x14ac:dyDescent="0.25">
      <c r="A28" s="4"/>
      <c r="B28" s="73"/>
      <c r="C28" s="73"/>
      <c r="D28" s="73"/>
      <c r="E28" s="73"/>
      <c r="F28" s="73"/>
      <c r="G28" s="2"/>
      <c r="H28" s="4"/>
      <c r="I28" s="4"/>
      <c r="J28" s="4"/>
      <c r="K28" s="4"/>
      <c r="L28" s="4"/>
      <c r="M28" s="4"/>
      <c r="N28" s="4"/>
      <c r="O28" s="4"/>
      <c r="P28" s="4"/>
      <c r="T28" s="5"/>
      <c r="U28" s="5" t="s">
        <v>44</v>
      </c>
      <c r="V28" s="5"/>
    </row>
    <row r="29" spans="1:22" x14ac:dyDescent="0.25">
      <c r="A29" s="4"/>
      <c r="B29" s="73"/>
      <c r="C29" s="73"/>
      <c r="D29" s="73"/>
      <c r="E29" s="73"/>
      <c r="F29" s="73"/>
      <c r="G29" s="2"/>
      <c r="H29" s="4"/>
      <c r="I29" s="4"/>
      <c r="J29" s="4"/>
      <c r="K29" s="4"/>
      <c r="L29" s="4"/>
      <c r="M29" s="4"/>
      <c r="N29" s="4"/>
      <c r="O29" s="4"/>
      <c r="P29" s="4"/>
      <c r="T29" s="5"/>
      <c r="U29" s="5" t="s">
        <v>45</v>
      </c>
      <c r="V29" s="5"/>
    </row>
    <row r="30" spans="1:22" x14ac:dyDescent="0.25">
      <c r="A30" s="4"/>
      <c r="B30" s="73"/>
      <c r="C30" s="73"/>
      <c r="D30" s="73"/>
      <c r="E30" s="73"/>
      <c r="F30" s="73"/>
      <c r="G30" s="2"/>
      <c r="H30" s="4"/>
      <c r="I30" s="4"/>
      <c r="J30" s="4"/>
      <c r="K30" s="4"/>
      <c r="L30" s="4"/>
      <c r="M30" s="4"/>
      <c r="N30" s="4"/>
      <c r="O30" s="4"/>
      <c r="P30" s="4"/>
      <c r="T30" s="5"/>
      <c r="U30" s="5" t="s">
        <v>46</v>
      </c>
      <c r="V30" s="5"/>
    </row>
    <row r="31" spans="1:22" x14ac:dyDescent="0.25">
      <c r="A31" s="4"/>
      <c r="B31" s="73"/>
      <c r="C31" s="73"/>
      <c r="D31" s="73"/>
      <c r="E31" s="73"/>
      <c r="F31" s="73"/>
      <c r="G31" s="2"/>
      <c r="H31" s="27"/>
      <c r="I31" s="4"/>
      <c r="J31" s="4"/>
      <c r="K31" s="4"/>
      <c r="L31" s="4"/>
      <c r="M31" s="4"/>
      <c r="N31" s="4"/>
      <c r="O31" s="4"/>
      <c r="P31" s="4"/>
      <c r="T31" s="5"/>
      <c r="U31" s="5" t="s">
        <v>47</v>
      </c>
      <c r="V31" s="5"/>
    </row>
    <row r="32" spans="1:22" x14ac:dyDescent="0.25">
      <c r="A32" s="4"/>
      <c r="B32" s="74">
        <f>IF(AND((SUM(I11:I11)&gt;SUM(I2:I2)),((SUM(I11:I11)-SUM(I2:I2))&gt;0)),(SUM(I11:I11)-SUM(I2:I2)),0)</f>
        <v>972024</v>
      </c>
      <c r="C32" s="74"/>
      <c r="D32" s="74"/>
      <c r="E32" s="74"/>
      <c r="F32" s="74"/>
      <c r="G32" s="2"/>
      <c r="H32" s="28" t="s">
        <v>2</v>
      </c>
      <c r="I32" s="4"/>
      <c r="J32" s="4"/>
      <c r="K32" s="4"/>
      <c r="L32" s="4"/>
      <c r="M32" s="4"/>
      <c r="N32" s="4"/>
      <c r="O32" s="4"/>
      <c r="P32" s="4"/>
      <c r="T32" s="5"/>
      <c r="U32" s="5" t="s">
        <v>48</v>
      </c>
      <c r="V32" s="5"/>
    </row>
    <row r="33" spans="1:22" x14ac:dyDescent="0.25">
      <c r="A33" s="4"/>
      <c r="B33" s="4"/>
      <c r="C33" s="4"/>
      <c r="D33" s="4"/>
      <c r="E33" s="4"/>
      <c r="F33" s="4"/>
      <c r="G33" s="2"/>
      <c r="H33" s="4"/>
      <c r="I33" s="4"/>
      <c r="J33" s="4"/>
      <c r="K33" s="4"/>
      <c r="L33" s="4"/>
      <c r="M33" s="4"/>
      <c r="N33" s="4"/>
      <c r="O33" s="4"/>
      <c r="P33" s="4"/>
      <c r="T33" s="5"/>
      <c r="U33" s="5" t="s">
        <v>49</v>
      </c>
      <c r="V33" s="5"/>
    </row>
    <row r="34" spans="1:22" ht="12.75" customHeight="1" x14ac:dyDescent="0.25">
      <c r="A34" s="4"/>
      <c r="B34" s="4"/>
      <c r="C34" s="72" t="s">
        <v>50</v>
      </c>
      <c r="D34" s="72"/>
      <c r="E34" s="72"/>
      <c r="F34" s="72"/>
      <c r="G34" s="2"/>
      <c r="H34" s="4"/>
      <c r="I34" s="4"/>
      <c r="J34" s="4"/>
      <c r="K34" s="4"/>
      <c r="L34" s="4"/>
      <c r="M34" s="4"/>
      <c r="N34" s="4"/>
      <c r="O34" s="4"/>
      <c r="P34" s="4"/>
      <c r="T34" s="5"/>
      <c r="U34" s="5" t="s">
        <v>51</v>
      </c>
      <c r="V34" s="5"/>
    </row>
    <row r="35" spans="1:22" x14ac:dyDescent="0.25">
      <c r="A35" s="4"/>
      <c r="B35" s="4"/>
      <c r="C35" s="72"/>
      <c r="D35" s="72"/>
      <c r="E35" s="72"/>
      <c r="F35" s="72"/>
      <c r="G35" s="23" t="s">
        <v>52</v>
      </c>
      <c r="H35" s="24">
        <v>200000</v>
      </c>
      <c r="I35" s="4" t="str">
        <f>IF(SUM(H35:H35)&lt;&gt;ROUND(SUM(H35:H35),0),"WHOLE DOLLARS","")</f>
        <v/>
      </c>
      <c r="J35" s="4"/>
      <c r="K35" s="4"/>
      <c r="L35" s="4"/>
      <c r="M35" s="4"/>
      <c r="N35" s="4"/>
      <c r="O35" s="4"/>
      <c r="P35" s="4"/>
      <c r="T35" s="5"/>
      <c r="U35" s="5" t="s">
        <v>53</v>
      </c>
      <c r="V35" s="5"/>
    </row>
    <row r="36" spans="1:22" x14ac:dyDescent="0.25">
      <c r="A36" s="4"/>
      <c r="B36" s="4"/>
      <c r="C36" s="4"/>
      <c r="D36" s="4"/>
      <c r="E36" s="4"/>
      <c r="F36" s="4"/>
      <c r="G36" s="2"/>
      <c r="H36" s="4"/>
      <c r="I36" s="4"/>
      <c r="J36" s="4"/>
      <c r="K36" s="4"/>
      <c r="L36" s="4"/>
      <c r="M36" s="4"/>
      <c r="N36" s="4"/>
      <c r="O36" s="4"/>
      <c r="P36" s="4"/>
      <c r="T36" s="5"/>
      <c r="U36" s="5" t="s">
        <v>54</v>
      </c>
      <c r="V36" s="5"/>
    </row>
    <row r="37" spans="1:22" ht="12.75" customHeight="1" x14ac:dyDescent="0.25">
      <c r="A37" s="4"/>
      <c r="B37" s="4"/>
      <c r="C37" s="72" t="s">
        <v>55</v>
      </c>
      <c r="D37" s="72"/>
      <c r="E37" s="72"/>
      <c r="F37" s="72"/>
      <c r="G37" s="2"/>
      <c r="H37" s="4"/>
      <c r="I37" s="4"/>
      <c r="J37" s="4"/>
      <c r="K37" s="4"/>
      <c r="L37" s="4"/>
      <c r="M37" s="4"/>
      <c r="N37" s="4"/>
      <c r="O37" s="4"/>
      <c r="P37" s="4"/>
      <c r="T37" s="5"/>
      <c r="U37" s="5" t="s">
        <v>56</v>
      </c>
      <c r="V37" s="5"/>
    </row>
    <row r="38" spans="1:22" x14ac:dyDescent="0.25">
      <c r="A38" s="4"/>
      <c r="B38" s="4"/>
      <c r="C38" s="72"/>
      <c r="D38" s="72"/>
      <c r="E38" s="72"/>
      <c r="F38" s="72"/>
      <c r="G38" s="2"/>
      <c r="H38" s="4"/>
      <c r="I38" s="4"/>
      <c r="J38" s="4"/>
      <c r="K38" s="4"/>
      <c r="L38" s="4"/>
      <c r="M38" s="4"/>
      <c r="N38" s="4"/>
      <c r="O38" s="4"/>
      <c r="P38" s="4"/>
      <c r="T38" s="5"/>
      <c r="U38" s="5" t="s">
        <v>57</v>
      </c>
      <c r="V38" s="5"/>
    </row>
    <row r="39" spans="1:22" x14ac:dyDescent="0.25">
      <c r="A39" s="4"/>
      <c r="B39" s="4"/>
      <c r="C39" s="72"/>
      <c r="D39" s="72"/>
      <c r="E39" s="72"/>
      <c r="F39" s="72"/>
      <c r="G39" s="23" t="s">
        <v>58</v>
      </c>
      <c r="H39" s="24">
        <v>248519</v>
      </c>
      <c r="I39" s="4" t="str">
        <f>IF(SUM(H39:H39)&lt;&gt;ROUND(SUM(H39:H39),0),"WHOLE DOLLARS","")</f>
        <v/>
      </c>
      <c r="J39" s="4"/>
      <c r="K39" s="4"/>
      <c r="L39" s="4"/>
      <c r="M39" s="4"/>
      <c r="N39" s="4"/>
      <c r="O39" s="4"/>
      <c r="P39" s="4"/>
      <c r="T39" s="5"/>
      <c r="U39" s="5" t="s">
        <v>0</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0" t="s">
        <v>60</v>
      </c>
      <c r="D41" s="70"/>
      <c r="E41" s="70"/>
      <c r="F41" s="70"/>
      <c r="G41" s="23" t="s">
        <v>61</v>
      </c>
      <c r="H41" s="24" t="s">
        <v>2</v>
      </c>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2" t="s">
        <v>64</v>
      </c>
      <c r="D43" s="72"/>
      <c r="E43" s="72"/>
      <c r="F43" s="72"/>
      <c r="G43" s="2"/>
      <c r="H43" s="4"/>
      <c r="I43" s="4"/>
      <c r="J43" s="4"/>
      <c r="K43" s="4"/>
      <c r="L43" s="4"/>
      <c r="M43" s="4"/>
      <c r="N43" s="4"/>
      <c r="O43" s="4"/>
      <c r="P43" s="4"/>
      <c r="T43" s="5"/>
      <c r="U43" s="5" t="s">
        <v>65</v>
      </c>
      <c r="V43" s="5"/>
    </row>
    <row r="44" spans="1:22" ht="12.75" customHeight="1" x14ac:dyDescent="0.25">
      <c r="A44" s="4"/>
      <c r="B44" s="4"/>
      <c r="C44" s="72"/>
      <c r="D44" s="72"/>
      <c r="E44" s="72"/>
      <c r="F44" s="72"/>
      <c r="G44" s="2"/>
      <c r="H44" s="4"/>
      <c r="I44" s="4"/>
      <c r="J44" s="4"/>
      <c r="K44" s="4"/>
      <c r="L44" s="4"/>
      <c r="M44" s="4"/>
      <c r="N44" s="4"/>
      <c r="O44" s="4"/>
      <c r="P44" s="4"/>
      <c r="T44" s="5"/>
      <c r="U44" s="5" t="s">
        <v>66</v>
      </c>
      <c r="V44" s="5"/>
    </row>
    <row r="45" spans="1:22" x14ac:dyDescent="0.25">
      <c r="A45" s="4"/>
      <c r="B45" s="4"/>
      <c r="C45" s="72"/>
      <c r="D45" s="72"/>
      <c r="E45" s="72"/>
      <c r="F45" s="72"/>
      <c r="G45" s="23" t="s">
        <v>67</v>
      </c>
      <c r="H45" s="24">
        <v>81963</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0" t="s">
        <v>70</v>
      </c>
      <c r="E47" s="70"/>
      <c r="F47" s="70"/>
      <c r="G47" s="23"/>
      <c r="H47" s="26">
        <f>SUM(H35:H45)</f>
        <v>530482</v>
      </c>
      <c r="I47" s="26" t="s">
        <v>2</v>
      </c>
      <c r="J47" s="29" t="str">
        <f>IF(B32&lt;H47,"PROBLEM - The sum of these 4 activities may not exceed","OK")</f>
        <v>OK</v>
      </c>
      <c r="K47" s="4"/>
      <c r="L47" s="4"/>
      <c r="M47" s="4"/>
      <c r="N47" s="4"/>
      <c r="O47" s="4"/>
      <c r="P47" s="29" t="s">
        <v>2</v>
      </c>
      <c r="T47" s="5"/>
      <c r="U47" s="5" t="s">
        <v>71</v>
      </c>
      <c r="V47" s="5"/>
    </row>
    <row r="48" spans="1:22" x14ac:dyDescent="0.25">
      <c r="A48" s="4"/>
      <c r="B48" s="4"/>
      <c r="C48" s="4"/>
      <c r="D48" s="4"/>
      <c r="E48" s="4"/>
      <c r="F48" s="4"/>
      <c r="G48" s="23"/>
      <c r="H48" s="26"/>
      <c r="I48" s="26"/>
      <c r="J48" s="29" t="str">
        <f>IF(J47&lt;&gt;"OK",(B32),"")</f>
        <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2" t="s">
        <v>74</v>
      </c>
      <c r="C50" s="72"/>
      <c r="D50" s="72"/>
      <c r="E50" s="72"/>
      <c r="F50" s="72"/>
      <c r="G50" s="2"/>
      <c r="H50" s="4"/>
      <c r="I50" s="4"/>
      <c r="J50" s="4"/>
      <c r="K50" s="4"/>
      <c r="L50" s="4"/>
      <c r="M50" s="4"/>
      <c r="N50" s="4"/>
      <c r="O50" s="4"/>
      <c r="P50" s="4"/>
      <c r="T50" s="5"/>
      <c r="U50" s="5" t="s">
        <v>75</v>
      </c>
      <c r="V50" s="5"/>
    </row>
    <row r="51" spans="1:22" x14ac:dyDescent="0.25">
      <c r="A51" s="4"/>
      <c r="B51" s="72"/>
      <c r="C51" s="72"/>
      <c r="D51" s="72"/>
      <c r="E51" s="72"/>
      <c r="F51" s="72"/>
      <c r="G51" s="2"/>
      <c r="H51" s="4"/>
      <c r="I51" s="4"/>
      <c r="J51" s="4"/>
      <c r="K51" s="4"/>
      <c r="L51" s="4"/>
      <c r="M51" s="4"/>
      <c r="N51" s="4"/>
      <c r="O51" s="4"/>
      <c r="P51" s="4"/>
      <c r="T51" s="5"/>
      <c r="U51" s="5" t="s">
        <v>76</v>
      </c>
      <c r="V51" s="5"/>
    </row>
    <row r="52" spans="1:22" x14ac:dyDescent="0.25">
      <c r="A52" s="4"/>
      <c r="B52" s="72"/>
      <c r="C52" s="72"/>
      <c r="D52" s="72"/>
      <c r="E52" s="72"/>
      <c r="F52" s="72"/>
      <c r="G52" s="2"/>
      <c r="H52" s="4"/>
      <c r="I52" s="4"/>
      <c r="J52" s="4"/>
      <c r="K52" s="4"/>
      <c r="L52" s="4"/>
      <c r="M52" s="4"/>
      <c r="N52" s="4"/>
      <c r="O52" s="4"/>
      <c r="P52" s="4"/>
      <c r="T52" s="5"/>
      <c r="U52" s="5" t="s">
        <v>77</v>
      </c>
      <c r="V52" s="5"/>
    </row>
    <row r="53" spans="1:22" x14ac:dyDescent="0.25">
      <c r="A53" s="4"/>
      <c r="B53" s="72"/>
      <c r="C53" s="72"/>
      <c r="D53" s="72"/>
      <c r="E53" s="72"/>
      <c r="F53" s="72"/>
      <c r="G53" s="2"/>
      <c r="H53" s="4"/>
      <c r="I53" s="4"/>
      <c r="J53" s="4"/>
      <c r="K53" s="4"/>
      <c r="L53" s="4"/>
      <c r="M53" s="4"/>
      <c r="N53" s="4"/>
      <c r="O53" s="4"/>
      <c r="P53" s="4"/>
      <c r="T53" s="5"/>
      <c r="U53" s="5" t="s">
        <v>78</v>
      </c>
      <c r="V53" s="5"/>
    </row>
    <row r="54" spans="1:22" x14ac:dyDescent="0.25">
      <c r="A54" s="4"/>
      <c r="B54" s="72"/>
      <c r="C54" s="72"/>
      <c r="D54" s="72"/>
      <c r="E54" s="72"/>
      <c r="F54" s="72"/>
      <c r="G54" s="2"/>
      <c r="H54" s="4"/>
      <c r="I54" s="4"/>
      <c r="J54" s="4"/>
      <c r="K54" s="4"/>
      <c r="L54" s="4"/>
      <c r="M54" s="4"/>
      <c r="N54" s="4"/>
      <c r="O54" s="4"/>
      <c r="P54" s="4"/>
      <c r="T54" s="5"/>
      <c r="U54" s="5" t="s">
        <v>79</v>
      </c>
      <c r="V54" s="5"/>
    </row>
    <row r="55" spans="1:22" x14ac:dyDescent="0.25">
      <c r="A55" s="4"/>
      <c r="B55" s="72"/>
      <c r="C55" s="72"/>
      <c r="D55" s="72"/>
      <c r="E55" s="72"/>
      <c r="F55" s="72"/>
      <c r="G55" s="2"/>
      <c r="H55" s="4"/>
      <c r="I55" s="4"/>
      <c r="J55" s="4"/>
      <c r="K55" s="4"/>
      <c r="L55" s="4"/>
      <c r="M55" s="4"/>
      <c r="N55" s="4"/>
      <c r="O55" s="4"/>
      <c r="P55" s="4"/>
      <c r="T55" s="5"/>
      <c r="U55" s="5" t="s">
        <v>80</v>
      </c>
      <c r="V55" s="5"/>
    </row>
    <row r="56" spans="1:22" x14ac:dyDescent="0.25">
      <c r="A56" s="4"/>
      <c r="B56" s="72"/>
      <c r="C56" s="72"/>
      <c r="D56" s="72"/>
      <c r="E56" s="72"/>
      <c r="F56" s="72"/>
      <c r="G56" s="2"/>
      <c r="H56" s="4"/>
      <c r="I56" s="4"/>
      <c r="J56" s="4"/>
      <c r="K56" s="4"/>
      <c r="L56" s="4"/>
      <c r="M56" s="4"/>
      <c r="N56" s="4"/>
      <c r="O56" s="4"/>
      <c r="P56" s="4"/>
      <c r="T56" s="5"/>
      <c r="U56" s="5" t="s">
        <v>81</v>
      </c>
      <c r="V56" s="5"/>
    </row>
    <row r="57" spans="1:22" x14ac:dyDescent="0.25">
      <c r="A57" s="4"/>
      <c r="B57" s="72"/>
      <c r="C57" s="72"/>
      <c r="D57" s="72"/>
      <c r="E57" s="72"/>
      <c r="F57" s="72"/>
      <c r="G57" s="2"/>
      <c r="H57" s="4"/>
      <c r="I57" s="4"/>
      <c r="J57" s="4"/>
      <c r="K57" s="4"/>
      <c r="L57" s="4"/>
      <c r="M57" s="4"/>
      <c r="N57" s="4"/>
      <c r="O57" s="4"/>
      <c r="P57" s="4"/>
      <c r="T57" s="5"/>
      <c r="U57" s="5" t="s">
        <v>82</v>
      </c>
      <c r="V57" s="5"/>
    </row>
    <row r="58" spans="1:22" x14ac:dyDescent="0.25">
      <c r="A58" s="4"/>
      <c r="B58" s="72"/>
      <c r="C58" s="72"/>
      <c r="D58" s="72"/>
      <c r="E58" s="72"/>
      <c r="F58" s="72"/>
      <c r="G58" s="23" t="s">
        <v>83</v>
      </c>
      <c r="H58" s="24" t="s">
        <v>2</v>
      </c>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2935113</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25">
      <c r="A63" s="4"/>
      <c r="B63" s="4"/>
      <c r="C63" s="4"/>
      <c r="D63" s="27"/>
      <c r="E63" s="4"/>
      <c r="F63" s="4"/>
      <c r="G63" s="23"/>
      <c r="H63" s="26"/>
      <c r="I63" s="26"/>
      <c r="J63" s="75"/>
      <c r="K63" s="75"/>
      <c r="L63" s="75"/>
      <c r="M63" s="75"/>
      <c r="N63" s="75"/>
      <c r="O63" s="75"/>
      <c r="P63" s="75"/>
      <c r="T63" s="5"/>
      <c r="U63" s="30"/>
      <c r="V63" s="5"/>
    </row>
    <row r="64" spans="1:22" x14ac:dyDescent="0.25">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25">
      <c r="A65" s="4"/>
      <c r="B65" s="4"/>
      <c r="C65" s="4"/>
      <c r="D65" s="4"/>
      <c r="E65" s="4"/>
      <c r="F65" s="4"/>
      <c r="G65" s="23"/>
      <c r="H65" s="26"/>
      <c r="I65" s="26"/>
      <c r="J65" s="75"/>
      <c r="K65" s="75"/>
      <c r="L65" s="75"/>
      <c r="M65" s="75"/>
      <c r="N65" s="75"/>
      <c r="O65" s="75"/>
      <c r="P65" s="75"/>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2" t="s">
        <v>88</v>
      </c>
      <c r="B70" s="72"/>
      <c r="C70" s="72"/>
      <c r="D70" s="72"/>
      <c r="E70" s="72"/>
      <c r="F70" s="72"/>
      <c r="G70" s="2"/>
      <c r="H70" s="4"/>
      <c r="I70" s="4"/>
      <c r="J70" s="4"/>
      <c r="K70" s="4"/>
      <c r="L70" s="4"/>
      <c r="M70" s="4"/>
      <c r="N70" s="4"/>
      <c r="O70" s="4"/>
      <c r="P70" s="4"/>
    </row>
    <row r="71" spans="1:22" x14ac:dyDescent="0.25">
      <c r="A71" s="72"/>
      <c r="B71" s="72"/>
      <c r="C71" s="72"/>
      <c r="D71" s="72"/>
      <c r="E71" s="72"/>
      <c r="F71" s="72"/>
      <c r="G71" s="2"/>
      <c r="H71" s="4"/>
      <c r="I71" s="4"/>
      <c r="J71" s="4"/>
      <c r="K71" s="4"/>
      <c r="L71" s="4"/>
      <c r="M71" s="4"/>
      <c r="N71" s="4"/>
      <c r="O71" s="4"/>
      <c r="P71" s="4"/>
    </row>
    <row r="72" spans="1:22" x14ac:dyDescent="0.25">
      <c r="A72" s="72"/>
      <c r="B72" s="72"/>
      <c r="C72" s="72"/>
      <c r="D72" s="72"/>
      <c r="E72" s="72"/>
      <c r="F72" s="72"/>
      <c r="G72" s="23"/>
      <c r="H72" s="26">
        <f xml:space="preserve"> (E2)</f>
        <v>16508307.490013098</v>
      </c>
      <c r="I72" s="26" t="s">
        <v>2</v>
      </c>
      <c r="J72" s="4"/>
      <c r="K72" s="4"/>
      <c r="L72" s="4"/>
      <c r="M72" s="4"/>
      <c r="N72" s="4"/>
      <c r="O72" s="4"/>
      <c r="P72" s="4"/>
    </row>
    <row r="73" spans="1:22" ht="12.75" customHeight="1" x14ac:dyDescent="0.25">
      <c r="A73" s="72" t="s">
        <v>89</v>
      </c>
      <c r="B73" s="72"/>
      <c r="C73" s="72"/>
      <c r="D73" s="72"/>
      <c r="E73" s="72"/>
      <c r="F73" s="72"/>
      <c r="G73" s="2"/>
      <c r="H73" s="4"/>
      <c r="I73" s="4"/>
      <c r="J73" s="4"/>
      <c r="K73" s="4"/>
      <c r="L73" s="4"/>
      <c r="M73" s="4"/>
      <c r="N73" s="4"/>
      <c r="O73" s="4"/>
      <c r="P73" s="4"/>
    </row>
    <row r="74" spans="1:22" x14ac:dyDescent="0.25">
      <c r="A74" s="72"/>
      <c r="B74" s="72"/>
      <c r="C74" s="72"/>
      <c r="D74" s="72"/>
      <c r="E74" s="72"/>
      <c r="F74" s="72"/>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2" t="s">
        <v>90</v>
      </c>
      <c r="B76" s="72"/>
      <c r="C76" s="72"/>
      <c r="D76" s="72"/>
      <c r="E76" s="72"/>
      <c r="F76" s="72"/>
      <c r="G76" s="2"/>
      <c r="H76" s="4"/>
      <c r="I76" s="4"/>
      <c r="J76" s="4"/>
      <c r="K76" s="4"/>
      <c r="L76" s="4"/>
      <c r="M76" s="4"/>
      <c r="N76" s="4"/>
      <c r="O76" s="4"/>
      <c r="P76" s="4"/>
    </row>
    <row r="77" spans="1:22" x14ac:dyDescent="0.25">
      <c r="A77" s="72"/>
      <c r="B77" s="72"/>
      <c r="C77" s="72"/>
      <c r="D77" s="72"/>
      <c r="E77" s="72"/>
      <c r="F77" s="72"/>
      <c r="G77" s="2"/>
      <c r="H77" s="4"/>
      <c r="I77" s="4"/>
      <c r="J77" s="4"/>
      <c r="K77" s="4"/>
      <c r="L77" s="4"/>
      <c r="M77" s="4"/>
      <c r="N77" s="4"/>
      <c r="O77" s="4"/>
      <c r="P77" s="4"/>
    </row>
    <row r="78" spans="1:22" x14ac:dyDescent="0.25">
      <c r="A78" s="72"/>
      <c r="B78" s="72"/>
      <c r="C78" s="72"/>
      <c r="D78" s="72"/>
      <c r="E78" s="72"/>
      <c r="F78" s="72"/>
      <c r="G78" s="23"/>
      <c r="H78" s="26">
        <f>(F2)</f>
        <v>14772508.552117595</v>
      </c>
      <c r="I78" s="26" t="s">
        <v>2</v>
      </c>
      <c r="J78" s="4"/>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2" t="s">
        <v>91</v>
      </c>
      <c r="B80" s="72"/>
      <c r="C80" s="72"/>
      <c r="D80" s="72"/>
      <c r="E80" s="72"/>
      <c r="F80" s="72"/>
      <c r="G80" s="2"/>
      <c r="H80" s="4"/>
      <c r="I80" s="4"/>
      <c r="J80" s="4"/>
      <c r="K80" s="4"/>
      <c r="L80" s="4"/>
      <c r="M80" s="4"/>
      <c r="N80" s="4"/>
      <c r="O80" s="4"/>
      <c r="P80" s="4"/>
    </row>
    <row r="81" spans="1:16" customFormat="1" x14ac:dyDescent="0.25">
      <c r="A81" s="72"/>
      <c r="B81" s="72"/>
      <c r="C81" s="72"/>
      <c r="D81" s="72"/>
      <c r="E81" s="72"/>
      <c r="F81" s="72"/>
      <c r="G81" s="2"/>
      <c r="H81" s="4"/>
      <c r="I81" s="4"/>
      <c r="J81" s="4"/>
      <c r="K81" s="4"/>
      <c r="L81" s="4"/>
      <c r="M81" s="4"/>
      <c r="N81" s="4"/>
      <c r="O81" s="4"/>
      <c r="P81" s="4"/>
    </row>
    <row r="82" spans="1:16" customFormat="1" x14ac:dyDescent="0.25">
      <c r="A82" s="72"/>
      <c r="B82" s="72"/>
      <c r="C82" s="72"/>
      <c r="D82" s="72"/>
      <c r="E82" s="72"/>
      <c r="F82" s="72"/>
      <c r="G82" s="23"/>
      <c r="H82" s="26">
        <f>(G2)</f>
        <v>17333722.864513762</v>
      </c>
      <c r="I82" s="26" t="s">
        <v>2</v>
      </c>
      <c r="J82" s="4"/>
      <c r="K82" s="4"/>
      <c r="L82" s="4"/>
      <c r="M82" s="4"/>
      <c r="N82" s="4"/>
      <c r="O82" s="4"/>
      <c r="P82" s="4"/>
    </row>
    <row r="83" spans="1:16" customFormat="1" ht="12.75" customHeight="1" x14ac:dyDescent="0.25">
      <c r="A83" s="72" t="s">
        <v>89</v>
      </c>
      <c r="B83" s="72"/>
      <c r="C83" s="72"/>
      <c r="D83" s="72"/>
      <c r="E83" s="72"/>
      <c r="F83" s="72"/>
      <c r="G83" s="2"/>
      <c r="H83" s="4"/>
      <c r="I83" s="4"/>
      <c r="J83" s="4"/>
      <c r="K83" s="4"/>
      <c r="L83" s="4"/>
      <c r="M83" s="4"/>
      <c r="N83" s="4"/>
      <c r="O83" s="4"/>
      <c r="P83" s="4"/>
    </row>
    <row r="84" spans="1:16" customFormat="1" x14ac:dyDescent="0.25">
      <c r="A84" s="72"/>
      <c r="B84" s="72"/>
      <c r="C84" s="72"/>
      <c r="D84" s="72"/>
      <c r="E84" s="72"/>
      <c r="F84" s="72"/>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2" t="s">
        <v>92</v>
      </c>
      <c r="B86" s="72"/>
      <c r="C86" s="72"/>
      <c r="D86" s="72"/>
      <c r="E86" s="72"/>
      <c r="F86" s="72"/>
      <c r="G86" s="2"/>
      <c r="H86" s="4"/>
      <c r="I86" s="4"/>
      <c r="J86" s="4"/>
      <c r="K86" s="4"/>
      <c r="L86" s="4"/>
      <c r="M86" s="4"/>
      <c r="N86" s="4"/>
      <c r="O86" s="4"/>
      <c r="P86" s="4"/>
    </row>
    <row r="87" spans="1:16" customFormat="1" x14ac:dyDescent="0.25">
      <c r="A87" s="72"/>
      <c r="B87" s="72"/>
      <c r="C87" s="72"/>
      <c r="D87" s="72"/>
      <c r="E87" s="72"/>
      <c r="F87" s="72"/>
      <c r="G87" s="2"/>
      <c r="H87" s="4"/>
      <c r="I87" s="4"/>
      <c r="J87" s="4"/>
      <c r="K87" s="4"/>
      <c r="L87" s="4"/>
      <c r="M87" s="4"/>
      <c r="N87" s="4"/>
      <c r="O87" s="4"/>
      <c r="P87" s="4"/>
    </row>
    <row r="88" spans="1:16" customFormat="1" x14ac:dyDescent="0.25">
      <c r="A88" s="72"/>
      <c r="B88" s="72"/>
      <c r="C88" s="72"/>
      <c r="D88" s="72"/>
      <c r="E88" s="72"/>
      <c r="F88" s="72"/>
      <c r="G88" s="23"/>
      <c r="H88" s="26">
        <f>(H2)</f>
        <v>15682892.115512447</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69" t="s">
        <v>93</v>
      </c>
      <c r="B91" s="69"/>
      <c r="C91" s="69"/>
      <c r="D91" s="69"/>
      <c r="E91" s="69"/>
      <c r="F91" s="69"/>
      <c r="G91" s="2"/>
      <c r="H91" s="32" t="s">
        <v>94</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5">
      <c r="A92" s="15"/>
      <c r="B92" s="4"/>
      <c r="C92" s="4"/>
      <c r="D92" s="4"/>
      <c r="E92" s="4"/>
      <c r="F92" s="4"/>
      <c r="G92" s="2"/>
      <c r="H92" s="4"/>
      <c r="I92" s="33"/>
      <c r="J92" s="34" t="s">
        <v>95</v>
      </c>
      <c r="K92" s="4"/>
      <c r="L92" s="4"/>
      <c r="M92" s="4"/>
      <c r="N92" s="4"/>
      <c r="O92" s="4"/>
      <c r="P92" s="4"/>
    </row>
    <row r="93" spans="1:16" customFormat="1" x14ac:dyDescent="0.25">
      <c r="A93" s="15"/>
      <c r="B93" s="70" t="s">
        <v>96</v>
      </c>
      <c r="C93" s="70"/>
      <c r="D93" s="70"/>
      <c r="E93" s="70"/>
      <c r="F93" s="70"/>
      <c r="G93" s="2"/>
      <c r="H93" s="21"/>
      <c r="I93" s="33"/>
      <c r="J93" s="34" t="s">
        <v>94</v>
      </c>
      <c r="K93" s="4"/>
      <c r="L93" s="4"/>
      <c r="M93" s="4"/>
      <c r="N93" s="4"/>
      <c r="O93" s="4"/>
      <c r="P93" s="4"/>
    </row>
    <row r="94" spans="1:16" customFormat="1" x14ac:dyDescent="0.25">
      <c r="A94" s="15"/>
      <c r="B94" s="70" t="s">
        <v>97</v>
      </c>
      <c r="C94" s="70"/>
      <c r="D94" s="70"/>
      <c r="E94" s="70"/>
      <c r="F94" s="70"/>
      <c r="G94" s="2"/>
      <c r="H94" s="4" t="s">
        <v>2</v>
      </c>
      <c r="I94" s="33"/>
      <c r="J94" s="6"/>
      <c r="K94" s="4"/>
      <c r="L94" s="4"/>
      <c r="M94" s="4"/>
      <c r="N94" s="4"/>
      <c r="O94" s="4"/>
      <c r="P94" s="4"/>
    </row>
    <row r="95" spans="1:16" customFormat="1" x14ac:dyDescent="0.25">
      <c r="A95" s="15"/>
      <c r="B95" s="76" t="str">
        <f>IF(OR((H91="Yes"),(H91="YES"),(H91="Y"),(H91="yes"),(H91="y")),"TO",IF(OR((H91="No"),(H91="NO"),(H91="N"),(H91="no"),(H91="n")),"NOT TO","WHAT?"))</f>
        <v>NOT TO</v>
      </c>
      <c r="C95" s="76"/>
      <c r="D95" s="4" t="s">
        <v>98</v>
      </c>
      <c r="E95" s="4"/>
      <c r="F95" s="4"/>
      <c r="G95" s="2"/>
      <c r="H95" s="4"/>
      <c r="I95" s="33"/>
      <c r="J95" s="4"/>
      <c r="K95" s="4"/>
      <c r="L95" s="4"/>
      <c r="M95" s="4"/>
      <c r="N95" s="4"/>
      <c r="O95" s="4"/>
      <c r="P95" s="4"/>
    </row>
    <row r="96" spans="1:16" customFormat="1" x14ac:dyDescent="0.25">
      <c r="A96" s="15"/>
      <c r="B96" s="70" t="s">
        <v>99</v>
      </c>
      <c r="C96" s="70"/>
      <c r="D96" s="70"/>
      <c r="E96" s="70"/>
      <c r="F96" s="70"/>
      <c r="G96" s="23"/>
      <c r="H96" s="26">
        <f>ROUND(IF(AND((B95="TO"),(I11&gt;850000)),H72,IF(AND((B95="NOT TO"),(I11&gt;850000)),H78,IF(AND((B95="TO"),(I11&lt;=850000)),H82,IF(AND((B95="NOT TO"),(I11&lt;=850000)),H88,"")))),0)</f>
        <v>14772509</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69" t="s">
        <v>100</v>
      </c>
      <c r="B98" s="69"/>
      <c r="C98" s="69"/>
      <c r="D98" s="69"/>
      <c r="E98" s="69"/>
      <c r="F98" s="69"/>
      <c r="G98" s="23"/>
      <c r="H98" s="15"/>
      <c r="I98" s="24">
        <v>14572509</v>
      </c>
      <c r="J98" s="15" t="str">
        <f>IF(SUM(I98:I98)&lt;=H96,"OK","PROBLEM - You want to set aside more than is allowed.")</f>
        <v>OK</v>
      </c>
      <c r="K98" s="4"/>
      <c r="L98" s="4"/>
      <c r="M98" s="4"/>
      <c r="N98" s="4"/>
      <c r="O98" s="4"/>
      <c r="P98" s="4"/>
    </row>
    <row r="99" spans="1:16" customFormat="1" x14ac:dyDescent="0.25">
      <c r="A99" s="15"/>
      <c r="B99" s="15"/>
      <c r="C99" s="15"/>
      <c r="D99" s="15"/>
      <c r="E99" s="15"/>
      <c r="F99" s="15"/>
      <c r="G99" s="23"/>
      <c r="H99" s="15"/>
      <c r="I99" s="36">
        <f>IF(B95="TO",H82-H96,IF(B95="NOT TO",H88-H96," "))</f>
        <v>910383.11551244743</v>
      </c>
      <c r="J99" s="15" t="str">
        <f>IF(AND(((SUM(I11:I11)-850000)&lt;I99),((SUM(I11:I11)-850000)&gt;0)),"NOTE","")</f>
        <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5">
      <c r="A104" s="4"/>
      <c r="B104" s="4"/>
      <c r="C104" s="4"/>
      <c r="D104" s="4"/>
      <c r="E104" s="4"/>
      <c r="F104" s="4"/>
      <c r="G104" s="2"/>
      <c r="H104" s="4"/>
      <c r="I104" s="4"/>
      <c r="J104" s="26" t="str">
        <f>IF(J99="NOTE",I99," ")</f>
        <v xml:space="preserve"> </v>
      </c>
      <c r="K104" s="4"/>
      <c r="L104" s="4"/>
      <c r="M104" s="4"/>
      <c r="N104" s="4"/>
      <c r="O104" s="4"/>
      <c r="P104" s="4"/>
    </row>
    <row r="105" spans="1:16" customFormat="1" x14ac:dyDescent="0.25">
      <c r="A105" s="69" t="s">
        <v>101</v>
      </c>
      <c r="B105" s="69"/>
      <c r="C105" s="69"/>
      <c r="D105" s="69"/>
      <c r="E105" s="69"/>
      <c r="F105" s="69"/>
      <c r="G105" s="2"/>
      <c r="H105" s="4"/>
      <c r="I105" s="4"/>
      <c r="J105" s="40" t="s">
        <v>2</v>
      </c>
      <c r="K105" s="4" t="s">
        <v>2</v>
      </c>
      <c r="L105" s="4"/>
      <c r="M105" s="4"/>
      <c r="N105" s="4"/>
      <c r="O105" s="4"/>
      <c r="P105" s="4"/>
    </row>
    <row r="106" spans="1:16" customFormat="1" x14ac:dyDescent="0.25">
      <c r="A106" s="69" t="s">
        <v>102</v>
      </c>
      <c r="B106" s="69"/>
      <c r="C106" s="69"/>
      <c r="D106" s="69"/>
      <c r="E106" s="69"/>
      <c r="F106" s="69"/>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5">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69" t="s">
        <v>105</v>
      </c>
      <c r="C113" s="69"/>
      <c r="D113" s="69"/>
      <c r="E113" s="69"/>
      <c r="F113" s="69"/>
      <c r="G113" s="2"/>
      <c r="H113" s="36">
        <f>SUM($I$98:$I$98)-SUM($H110:H$110)</f>
        <v>14572509</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8" t="s">
        <v>106</v>
      </c>
      <c r="D115" s="78"/>
      <c r="E115" s="78"/>
      <c r="F115" s="78"/>
      <c r="G115" s="2"/>
      <c r="H115" s="4"/>
      <c r="I115" s="4"/>
      <c r="J115" s="4"/>
      <c r="K115" s="4"/>
      <c r="L115" s="4"/>
      <c r="M115" s="4"/>
      <c r="N115" s="4"/>
      <c r="O115" s="4"/>
      <c r="P115" s="4"/>
    </row>
    <row r="116" spans="1:16" customFormat="1" x14ac:dyDescent="0.25">
      <c r="A116" s="4"/>
      <c r="B116" s="4"/>
      <c r="C116" s="78"/>
      <c r="D116" s="78"/>
      <c r="E116" s="78"/>
      <c r="F116" s="78"/>
      <c r="G116" s="23" t="s">
        <v>107</v>
      </c>
      <c r="H116" s="24">
        <v>1100000</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8" t="s">
        <v>108</v>
      </c>
      <c r="D118" s="78"/>
      <c r="E118" s="78"/>
      <c r="F118" s="78"/>
      <c r="G118" s="2"/>
      <c r="H118" s="36">
        <f>SUM(H113:H113)-SUM(H116:H116)</f>
        <v>13472509</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8"/>
      <c r="D119" s="78"/>
      <c r="E119" s="78"/>
      <c r="F119" s="78"/>
      <c r="G119" s="2"/>
      <c r="H119" s="4"/>
      <c r="I119" s="4"/>
      <c r="J119" s="4"/>
      <c r="K119" s="4"/>
      <c r="L119" s="4"/>
      <c r="M119" s="4"/>
      <c r="N119" s="4"/>
      <c r="O119" s="4"/>
      <c r="P119" s="4"/>
    </row>
    <row r="120" spans="1:16" customFormat="1" x14ac:dyDescent="0.25">
      <c r="A120" s="4"/>
      <c r="B120" s="4"/>
      <c r="C120" s="78"/>
      <c r="D120" s="78"/>
      <c r="E120" s="78"/>
      <c r="F120" s="78"/>
      <c r="G120" s="23" t="s">
        <v>109</v>
      </c>
      <c r="H120" s="24">
        <v>350000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5">
      <c r="A121" s="4"/>
      <c r="B121" s="4"/>
      <c r="C121" s="70"/>
      <c r="D121" s="70"/>
      <c r="E121" s="70"/>
      <c r="F121" s="70"/>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13122509</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2" t="s">
        <v>111</v>
      </c>
      <c r="D124" s="72"/>
      <c r="E124" s="72"/>
      <c r="F124" s="72"/>
      <c r="G124" s="2"/>
      <c r="H124" s="4"/>
      <c r="I124" s="4"/>
      <c r="J124" s="4"/>
      <c r="K124" s="4"/>
      <c r="L124" s="4"/>
      <c r="M124" s="4"/>
      <c r="N124" s="4"/>
      <c r="O124" s="4"/>
      <c r="P124" s="4"/>
    </row>
    <row r="125" spans="1:16" customFormat="1" x14ac:dyDescent="0.25">
      <c r="A125" s="4"/>
      <c r="B125" s="4"/>
      <c r="C125" s="72"/>
      <c r="D125" s="72"/>
      <c r="E125" s="72"/>
      <c r="F125" s="72"/>
      <c r="G125" s="23" t="s">
        <v>112</v>
      </c>
      <c r="H125" s="24">
        <v>4422837</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2" t="s">
        <v>55</v>
      </c>
      <c r="D127" s="72"/>
      <c r="E127" s="72"/>
      <c r="F127" s="72"/>
      <c r="G127" s="2"/>
      <c r="H127" s="36">
        <f>SUM(H122:H122)-SUM(H125:H125)</f>
        <v>8699672</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2"/>
      <c r="D128" s="72"/>
      <c r="E128" s="72"/>
      <c r="F128" s="72"/>
      <c r="G128" s="2"/>
      <c r="H128" s="4"/>
      <c r="I128" s="4"/>
      <c r="J128" s="4"/>
      <c r="K128" s="4"/>
      <c r="L128" s="4"/>
      <c r="M128" s="4"/>
      <c r="N128" s="4"/>
      <c r="O128" s="4"/>
      <c r="P128" s="4"/>
    </row>
    <row r="129" spans="1:16" customFormat="1" x14ac:dyDescent="0.25">
      <c r="A129" s="4"/>
      <c r="B129" s="4"/>
      <c r="C129" s="72"/>
      <c r="D129" s="72"/>
      <c r="E129" s="72"/>
      <c r="F129" s="72"/>
      <c r="G129" s="2" t="s">
        <v>113</v>
      </c>
      <c r="H129" s="24">
        <v>285299</v>
      </c>
      <c r="I129" s="4" t="str">
        <f>IF(SUM(H129:H129)&lt;&gt;ROUND(SUM(H129:H129),0),"WHOLE DOLLARS","")</f>
        <v/>
      </c>
      <c r="J129" s="4"/>
      <c r="K129" s="4"/>
      <c r="L129" s="4"/>
      <c r="M129" s="4"/>
      <c r="N129" s="4"/>
      <c r="O129" s="4"/>
      <c r="P129" s="4"/>
    </row>
    <row r="130" spans="1:16" customFormat="1" x14ac:dyDescent="0.25">
      <c r="A130" s="4"/>
      <c r="B130" s="4"/>
      <c r="C130" s="79" t="s">
        <v>2</v>
      </c>
      <c r="D130" s="79"/>
      <c r="E130" s="79"/>
      <c r="F130" s="79"/>
      <c r="G130" s="2"/>
      <c r="H130" s="36">
        <f>SUM(H127:H127)-SUM(H129:H129)</f>
        <v>8414373</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2" t="s">
        <v>60</v>
      </c>
      <c r="D131" s="72"/>
      <c r="E131" s="72"/>
      <c r="F131" s="72"/>
      <c r="G131" s="44" t="s">
        <v>114</v>
      </c>
      <c r="H131" s="24">
        <v>650000</v>
      </c>
      <c r="I131" s="4" t="str">
        <f>IF(SUM(H131:H131)&lt;&gt;ROUND(SUM(H131:H131),0),"WHOLE DOLLARS","")</f>
        <v/>
      </c>
      <c r="J131" s="4"/>
      <c r="K131" s="4"/>
      <c r="L131" s="4"/>
      <c r="M131" s="4"/>
      <c r="N131" s="4"/>
      <c r="O131" s="4"/>
      <c r="P131" s="4"/>
    </row>
    <row r="132" spans="1:16" customFormat="1" x14ac:dyDescent="0.25">
      <c r="A132" s="4"/>
      <c r="B132" s="4"/>
      <c r="C132" s="79"/>
      <c r="D132" s="79"/>
      <c r="E132" s="79"/>
      <c r="F132" s="79"/>
      <c r="G132" s="2"/>
      <c r="H132" s="4"/>
      <c r="I132" s="4"/>
      <c r="J132" s="4"/>
      <c r="K132" s="4"/>
      <c r="L132" s="4"/>
      <c r="M132" s="4"/>
      <c r="N132" s="4"/>
      <c r="O132" s="4"/>
      <c r="P132" s="4"/>
    </row>
    <row r="133" spans="1:16" customFormat="1" ht="12.75" customHeight="1" x14ac:dyDescent="0.25">
      <c r="A133" s="4"/>
      <c r="B133" s="4"/>
      <c r="C133" s="72" t="s">
        <v>64</v>
      </c>
      <c r="D133" s="72"/>
      <c r="E133" s="72"/>
      <c r="F133" s="72"/>
      <c r="G133" s="2"/>
      <c r="H133" s="36">
        <f>SUM(H130:H130)-SUM(H131:H131)</f>
        <v>7764373</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2"/>
      <c r="D134" s="72"/>
      <c r="E134" s="72"/>
      <c r="F134" s="72"/>
      <c r="G134" s="2" t="s">
        <v>115</v>
      </c>
      <c r="H134" s="24">
        <v>946004</v>
      </c>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2" t="s">
        <v>116</v>
      </c>
      <c r="D136" s="72"/>
      <c r="E136" s="72"/>
      <c r="F136" s="72"/>
      <c r="G136" s="2"/>
      <c r="H136" s="36">
        <f>SUM(H133:H133)-SUM(H134:H134)</f>
        <v>6818369</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2"/>
      <c r="D137" s="72"/>
      <c r="E137" s="72"/>
      <c r="F137" s="72"/>
      <c r="G137" s="2" t="s">
        <v>117</v>
      </c>
      <c r="H137" s="24" t="s">
        <v>2</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2" t="s">
        <v>118</v>
      </c>
      <c r="D139" s="72"/>
      <c r="E139" s="72"/>
      <c r="F139" s="72"/>
      <c r="G139" s="2"/>
      <c r="H139" s="36">
        <f>SUM(H136:H136)-SUM(H137:H137)</f>
        <v>6818369</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2"/>
      <c r="D140" s="72"/>
      <c r="E140" s="72"/>
      <c r="F140" s="72"/>
      <c r="G140" s="2" t="s">
        <v>119</v>
      </c>
      <c r="H140" s="24">
        <v>351533</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2" t="s">
        <v>120</v>
      </c>
      <c r="D142" s="72"/>
      <c r="E142" s="72"/>
      <c r="F142" s="72"/>
      <c r="G142" s="2"/>
      <c r="H142" s="36">
        <f>SUM(H139:H139)-SUM(H140:H140)</f>
        <v>6466836</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2"/>
      <c r="D143" s="72"/>
      <c r="E143" s="72"/>
      <c r="F143" s="72"/>
      <c r="G143" s="2"/>
      <c r="H143" s="4"/>
      <c r="I143" s="4"/>
      <c r="J143" s="4"/>
      <c r="K143" s="4"/>
      <c r="L143" s="4"/>
      <c r="M143" s="4"/>
      <c r="N143" s="4"/>
      <c r="O143" s="4"/>
      <c r="P143" s="4"/>
    </row>
    <row r="144" spans="1:16" customFormat="1" x14ac:dyDescent="0.25">
      <c r="A144" s="4"/>
      <c r="B144" s="4"/>
      <c r="C144" s="72"/>
      <c r="D144" s="72"/>
      <c r="E144" s="72"/>
      <c r="F144" s="72"/>
      <c r="G144" s="2" t="s">
        <v>121</v>
      </c>
      <c r="H144" s="24">
        <v>351533</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2" t="s">
        <v>122</v>
      </c>
      <c r="D146" s="72"/>
      <c r="E146" s="72"/>
      <c r="F146" s="72"/>
      <c r="G146" s="2"/>
      <c r="H146" s="36">
        <f>SUM(H142:H142)-SUM(H144:H144)</f>
        <v>6115303</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2"/>
      <c r="D147" s="72"/>
      <c r="E147" s="72"/>
      <c r="F147" s="72"/>
      <c r="G147" s="2"/>
      <c r="H147" s="4"/>
      <c r="I147" s="4"/>
      <c r="J147" s="4"/>
      <c r="K147" s="4"/>
      <c r="L147" s="4"/>
      <c r="M147" s="4"/>
      <c r="N147" s="4"/>
      <c r="O147" s="4"/>
      <c r="P147" s="4"/>
    </row>
    <row r="148" spans="1:16" customFormat="1" x14ac:dyDescent="0.25">
      <c r="A148" s="4"/>
      <c r="B148" s="4"/>
      <c r="C148" s="72"/>
      <c r="D148" s="72"/>
      <c r="E148" s="72"/>
      <c r="F148" s="72"/>
      <c r="G148" s="2" t="s">
        <v>123</v>
      </c>
      <c r="H148" s="24">
        <v>56592</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2" t="s">
        <v>124</v>
      </c>
      <c r="D150" s="72"/>
      <c r="E150" s="72"/>
      <c r="F150" s="72"/>
      <c r="G150" s="2"/>
      <c r="H150" s="4"/>
      <c r="I150" s="4"/>
      <c r="J150" s="4"/>
      <c r="K150" s="4"/>
      <c r="L150" s="4"/>
      <c r="M150" s="4"/>
      <c r="N150" s="4"/>
      <c r="O150" s="4"/>
      <c r="P150" s="4"/>
    </row>
    <row r="151" spans="1:16" customFormat="1" x14ac:dyDescent="0.25">
      <c r="A151" s="4"/>
      <c r="B151" s="4"/>
      <c r="C151" s="72"/>
      <c r="D151" s="72"/>
      <c r="E151" s="72"/>
      <c r="F151" s="72"/>
      <c r="G151" s="2"/>
      <c r="H151" s="36">
        <f>SUM(H146:H146)-SUM(H148:H148)</f>
        <v>6058711</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2"/>
      <c r="D152" s="72"/>
      <c r="E152" s="72"/>
      <c r="F152" s="72"/>
      <c r="G152" s="2"/>
      <c r="H152" s="4"/>
      <c r="I152" s="4"/>
      <c r="J152" s="4"/>
      <c r="K152" s="4"/>
      <c r="L152" s="4"/>
      <c r="M152" s="4"/>
      <c r="N152" s="4"/>
      <c r="O152" s="4"/>
      <c r="P152" s="4"/>
    </row>
    <row r="153" spans="1:16" customFormat="1" x14ac:dyDescent="0.25">
      <c r="A153" s="4"/>
      <c r="B153" s="4"/>
      <c r="C153" s="72"/>
      <c r="D153" s="72"/>
      <c r="E153" s="72"/>
      <c r="F153" s="72"/>
      <c r="G153" s="2" t="s">
        <v>125</v>
      </c>
      <c r="H153" s="24">
        <v>5188941</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2" t="s">
        <v>126</v>
      </c>
      <c r="D155" s="72"/>
      <c r="E155" s="72"/>
      <c r="F155" s="72"/>
      <c r="G155" s="2"/>
      <c r="H155" s="4"/>
      <c r="I155" s="4"/>
      <c r="J155" s="4"/>
      <c r="K155" s="4"/>
      <c r="L155" s="4"/>
      <c r="M155" s="4"/>
      <c r="N155" s="4"/>
      <c r="O155" s="4"/>
      <c r="P155" s="4"/>
    </row>
    <row r="156" spans="1:16" customFormat="1" x14ac:dyDescent="0.25">
      <c r="A156" s="4"/>
      <c r="B156" s="4"/>
      <c r="C156" s="72"/>
      <c r="D156" s="72"/>
      <c r="E156" s="72"/>
      <c r="F156" s="72"/>
      <c r="G156" s="2"/>
      <c r="H156" s="36">
        <f>SUM(H151:H151)-SUM(H153:H153)</f>
        <v>869770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2"/>
      <c r="D157" s="72"/>
      <c r="E157" s="72"/>
      <c r="F157" s="72"/>
      <c r="G157" s="2"/>
      <c r="H157" s="4"/>
      <c r="I157" s="4"/>
      <c r="J157" s="4"/>
      <c r="K157" s="4"/>
      <c r="L157" s="4"/>
      <c r="M157" s="4"/>
      <c r="N157" s="4"/>
      <c r="O157" s="4"/>
      <c r="P157" s="4"/>
    </row>
    <row r="158" spans="1:16" customFormat="1" x14ac:dyDescent="0.25">
      <c r="A158" s="4"/>
      <c r="B158" s="4"/>
      <c r="C158" s="72"/>
      <c r="D158" s="72"/>
      <c r="E158" s="72"/>
      <c r="F158" s="72"/>
      <c r="G158" s="2"/>
      <c r="H158" s="4"/>
      <c r="I158" s="4"/>
      <c r="J158" s="4"/>
      <c r="K158" s="4"/>
      <c r="L158" s="4"/>
      <c r="M158" s="4"/>
      <c r="N158" s="4"/>
      <c r="O158" s="4"/>
      <c r="P158" s="4"/>
    </row>
    <row r="159" spans="1:16" customFormat="1" x14ac:dyDescent="0.25">
      <c r="A159" s="4"/>
      <c r="B159" s="4"/>
      <c r="C159" s="72"/>
      <c r="D159" s="72"/>
      <c r="E159" s="72"/>
      <c r="F159" s="72"/>
      <c r="G159" s="2" t="s">
        <v>127</v>
      </c>
      <c r="H159" s="24" t="s">
        <v>2</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80" t="s">
        <v>128</v>
      </c>
      <c r="D161" s="81"/>
      <c r="E161" s="81"/>
      <c r="F161" s="81"/>
      <c r="G161" s="2"/>
      <c r="H161" s="4"/>
      <c r="I161" s="4"/>
      <c r="J161" s="4"/>
      <c r="K161" s="4"/>
      <c r="L161" s="4"/>
      <c r="M161" s="4"/>
      <c r="N161" s="4"/>
      <c r="O161" s="4"/>
      <c r="P161" s="4"/>
    </row>
    <row r="162" spans="1:21" x14ac:dyDescent="0.25">
      <c r="A162" s="4"/>
      <c r="B162" s="4"/>
      <c r="C162" s="81"/>
      <c r="D162" s="81"/>
      <c r="E162" s="81"/>
      <c r="F162" s="81"/>
      <c r="G162" s="2"/>
      <c r="H162" s="4"/>
      <c r="I162" s="4"/>
      <c r="J162" s="4"/>
      <c r="K162" s="4"/>
      <c r="L162" s="4"/>
      <c r="M162" s="4"/>
      <c r="N162" s="4"/>
      <c r="O162" s="4"/>
      <c r="P162" s="4"/>
    </row>
    <row r="163" spans="1:21" x14ac:dyDescent="0.25">
      <c r="A163" s="4"/>
      <c r="B163" s="4"/>
      <c r="C163" s="81"/>
      <c r="D163" s="81"/>
      <c r="E163" s="81"/>
      <c r="F163" s="81"/>
      <c r="G163" s="2"/>
      <c r="H163" s="4"/>
      <c r="I163" s="4"/>
      <c r="J163" s="4"/>
      <c r="K163" s="4"/>
      <c r="L163" s="4"/>
      <c r="M163" s="4"/>
      <c r="N163" s="4"/>
      <c r="O163" s="4"/>
      <c r="P163" s="4"/>
    </row>
    <row r="164" spans="1:21" x14ac:dyDescent="0.25">
      <c r="A164" s="4"/>
      <c r="B164" s="4"/>
      <c r="C164" s="81"/>
      <c r="D164" s="81"/>
      <c r="E164" s="81"/>
      <c r="F164" s="81"/>
      <c r="G164" s="2"/>
      <c r="H164" s="4"/>
      <c r="I164" s="4"/>
      <c r="J164" s="4"/>
      <c r="K164" s="4"/>
      <c r="L164" s="4"/>
      <c r="M164" s="4"/>
      <c r="N164" s="4"/>
      <c r="O164" s="4"/>
      <c r="P164" s="4"/>
    </row>
    <row r="165" spans="1:21" x14ac:dyDescent="0.25">
      <c r="A165" s="4"/>
      <c r="B165" s="4"/>
      <c r="C165" s="81"/>
      <c r="D165" s="81"/>
      <c r="E165" s="81"/>
      <c r="F165" s="81"/>
      <c r="G165" s="2"/>
      <c r="H165" s="36">
        <f>SUM(H156:H156)-SUM(H159:H159)</f>
        <v>869770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81"/>
      <c r="D166" s="81"/>
      <c r="E166" s="81"/>
      <c r="F166" s="81"/>
      <c r="G166" s="2"/>
      <c r="H166" s="4"/>
      <c r="I166" s="4"/>
      <c r="J166" s="4"/>
      <c r="K166" s="4"/>
      <c r="L166" s="4"/>
      <c r="M166" s="4"/>
      <c r="N166" s="4"/>
      <c r="O166" s="4"/>
      <c r="P166" s="4"/>
    </row>
    <row r="167" spans="1:21" x14ac:dyDescent="0.25">
      <c r="A167" s="4"/>
      <c r="B167" s="4"/>
      <c r="C167" s="81"/>
      <c r="D167" s="81"/>
      <c r="E167" s="81"/>
      <c r="F167" s="81"/>
      <c r="G167" s="2"/>
      <c r="H167" s="4"/>
      <c r="I167" s="4"/>
      <c r="J167" s="4"/>
      <c r="K167" s="4"/>
      <c r="L167" s="4"/>
      <c r="M167" s="4"/>
      <c r="N167" s="4"/>
      <c r="O167" s="4"/>
      <c r="P167" s="4"/>
    </row>
    <row r="168" spans="1:21" x14ac:dyDescent="0.25">
      <c r="A168" s="4"/>
      <c r="B168" s="4"/>
      <c r="C168" s="81"/>
      <c r="D168" s="81"/>
      <c r="E168" s="81"/>
      <c r="F168" s="81"/>
      <c r="G168" s="2"/>
      <c r="H168" s="4"/>
      <c r="I168" s="4"/>
      <c r="J168" s="4"/>
      <c r="K168" s="4"/>
      <c r="L168" s="4"/>
      <c r="M168" s="4"/>
      <c r="N168" s="4"/>
      <c r="O168" s="4"/>
      <c r="P168" s="4"/>
    </row>
    <row r="169" spans="1:21" x14ac:dyDescent="0.25">
      <c r="A169" s="4"/>
      <c r="B169" s="4"/>
      <c r="C169" s="81"/>
      <c r="D169" s="81"/>
      <c r="E169" s="81"/>
      <c r="F169" s="81"/>
      <c r="G169" s="2"/>
      <c r="H169" s="4"/>
      <c r="I169" s="4"/>
      <c r="J169" s="4"/>
      <c r="K169" s="4"/>
      <c r="L169" s="4"/>
      <c r="M169" s="4"/>
      <c r="N169" s="4"/>
      <c r="O169" s="4"/>
      <c r="P169" s="4"/>
    </row>
    <row r="170" spans="1:21" x14ac:dyDescent="0.25">
      <c r="A170" s="4"/>
      <c r="B170" s="4"/>
      <c r="C170" s="81"/>
      <c r="D170" s="81"/>
      <c r="E170" s="81"/>
      <c r="F170" s="81"/>
      <c r="G170" s="2"/>
      <c r="H170" s="4"/>
      <c r="I170" s="4"/>
      <c r="J170" s="4"/>
      <c r="K170" s="4"/>
      <c r="L170" s="4"/>
      <c r="M170" s="4"/>
      <c r="N170" s="4"/>
      <c r="O170" s="4"/>
      <c r="P170" s="4"/>
    </row>
    <row r="171" spans="1:21" x14ac:dyDescent="0.25">
      <c r="A171" s="4"/>
      <c r="B171" s="4"/>
      <c r="C171" s="81"/>
      <c r="D171" s="81"/>
      <c r="E171" s="81"/>
      <c r="F171" s="81"/>
      <c r="G171" s="2"/>
      <c r="H171" s="4"/>
      <c r="I171" s="4"/>
      <c r="J171" s="4"/>
      <c r="K171" s="4"/>
      <c r="L171" s="4"/>
      <c r="M171" s="4"/>
      <c r="N171" s="4"/>
      <c r="O171" s="4"/>
      <c r="P171" s="4"/>
    </row>
    <row r="172" spans="1:21" x14ac:dyDescent="0.25">
      <c r="A172" s="4"/>
      <c r="B172" s="4"/>
      <c r="C172" s="81"/>
      <c r="D172" s="81"/>
      <c r="E172" s="81"/>
      <c r="F172" s="81"/>
      <c r="G172" s="2" t="s">
        <v>129</v>
      </c>
      <c r="H172" s="24">
        <v>869770</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14572509</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25">
      <c r="A177" s="4"/>
      <c r="B177" s="4"/>
      <c r="C177" s="4"/>
      <c r="D177" s="27"/>
      <c r="E177" s="4"/>
      <c r="F177" s="4"/>
      <c r="G177" s="2"/>
      <c r="H177" s="26"/>
      <c r="I177" s="26"/>
      <c r="J177" s="75"/>
      <c r="K177" s="75"/>
      <c r="L177" s="75"/>
      <c r="M177" s="75"/>
      <c r="N177" s="75"/>
      <c r="O177" s="75"/>
      <c r="P177" s="75"/>
    </row>
    <row r="178" spans="1:16" customFormat="1" x14ac:dyDescent="0.25">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25">
      <c r="A179" s="4"/>
      <c r="B179" s="4"/>
      <c r="C179" s="4"/>
      <c r="D179" s="4"/>
      <c r="E179" s="4"/>
      <c r="F179" s="4"/>
      <c r="G179" s="2"/>
      <c r="H179" s="26"/>
      <c r="I179" s="26"/>
      <c r="J179" s="75"/>
      <c r="K179" s="75"/>
      <c r="L179" s="75"/>
      <c r="M179" s="75"/>
      <c r="N179" s="75"/>
      <c r="O179" s="75"/>
      <c r="P179" s="75"/>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82">
        <f>(H110)</f>
        <v>0</v>
      </c>
      <c r="B183" s="82"/>
      <c r="C183" s="82"/>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2" t="s">
        <v>134</v>
      </c>
      <c r="D185" s="72"/>
      <c r="E185" s="72"/>
      <c r="F185" s="72"/>
      <c r="G185" s="2"/>
      <c r="H185" s="4"/>
      <c r="I185" s="4"/>
      <c r="J185" s="4"/>
      <c r="K185" s="4"/>
      <c r="L185" s="4"/>
      <c r="M185" s="4"/>
      <c r="N185" s="4"/>
      <c r="O185" s="4"/>
      <c r="P185" s="4"/>
    </row>
    <row r="186" spans="1:16" customFormat="1" x14ac:dyDescent="0.25">
      <c r="A186" s="4"/>
      <c r="B186" s="4"/>
      <c r="C186" s="72"/>
      <c r="D186" s="72"/>
      <c r="E186" s="72"/>
      <c r="F186" s="72"/>
      <c r="G186" s="2"/>
      <c r="H186" s="4"/>
      <c r="I186" s="4"/>
      <c r="J186" s="4"/>
      <c r="K186" s="4"/>
      <c r="L186" s="4"/>
      <c r="M186" s="4"/>
      <c r="N186" s="4"/>
      <c r="O186" s="4"/>
      <c r="P186" s="4"/>
    </row>
    <row r="187" spans="1:16" customFormat="1" x14ac:dyDescent="0.25">
      <c r="A187" s="4"/>
      <c r="B187" s="4"/>
      <c r="C187" s="72"/>
      <c r="D187" s="72"/>
      <c r="E187" s="72"/>
      <c r="F187" s="72"/>
      <c r="G187" s="2" t="s">
        <v>135</v>
      </c>
      <c r="H187" s="24" t="s">
        <v>2</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2" t="s">
        <v>136</v>
      </c>
      <c r="D189" s="72"/>
      <c r="E189" s="72"/>
      <c r="F189" s="72"/>
      <c r="G189" s="2"/>
      <c r="H189" s="4"/>
      <c r="I189" s="4"/>
      <c r="J189" s="4"/>
      <c r="K189" s="4"/>
      <c r="L189" s="4"/>
      <c r="M189" s="4"/>
      <c r="N189" s="4"/>
      <c r="O189" s="4"/>
      <c r="P189" s="4"/>
    </row>
    <row r="190" spans="1:16" customFormat="1" x14ac:dyDescent="0.25">
      <c r="A190" s="4"/>
      <c r="B190" s="4"/>
      <c r="C190" s="72"/>
      <c r="D190" s="72"/>
      <c r="E190" s="72"/>
      <c r="F190" s="72"/>
      <c r="G190" s="2"/>
      <c r="H190" s="4"/>
      <c r="I190" s="4"/>
      <c r="J190" s="4"/>
      <c r="K190" s="4"/>
      <c r="L190" s="4"/>
      <c r="M190" s="4"/>
      <c r="N190" s="4"/>
      <c r="O190" s="4"/>
      <c r="P190" s="4"/>
    </row>
    <row r="191" spans="1:16" customFormat="1" x14ac:dyDescent="0.25">
      <c r="A191" s="4"/>
      <c r="B191" s="4"/>
      <c r="C191" s="72"/>
      <c r="D191" s="72"/>
      <c r="E191" s="72"/>
      <c r="F191" s="72"/>
      <c r="G191" s="2"/>
      <c r="H191" s="4"/>
      <c r="I191" s="4"/>
      <c r="J191" s="4"/>
      <c r="K191" s="4"/>
      <c r="L191" s="4"/>
      <c r="M191" s="4"/>
      <c r="N191" s="4"/>
      <c r="O191" s="4"/>
      <c r="P191" s="4"/>
    </row>
    <row r="192" spans="1:16" customFormat="1" x14ac:dyDescent="0.25">
      <c r="A192" s="4"/>
      <c r="B192" s="4"/>
      <c r="C192" s="72"/>
      <c r="D192" s="72"/>
      <c r="E192" s="72"/>
      <c r="F192" s="72"/>
      <c r="G192" s="2"/>
      <c r="H192" s="4"/>
      <c r="I192" s="4"/>
      <c r="J192" s="4"/>
      <c r="K192" s="4"/>
      <c r="L192" s="4"/>
      <c r="M192" s="4"/>
      <c r="N192" s="4"/>
      <c r="O192" s="4"/>
      <c r="P192" s="4"/>
    </row>
    <row r="193" spans="1:26" x14ac:dyDescent="0.25">
      <c r="A193" s="4"/>
      <c r="B193" s="4"/>
      <c r="C193" s="72"/>
      <c r="D193" s="72"/>
      <c r="E193" s="72"/>
      <c r="F193" s="72"/>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2" t="s">
        <v>138</v>
      </c>
      <c r="D196" s="72"/>
      <c r="E196" s="72"/>
      <c r="F196" s="72"/>
      <c r="G196" s="2"/>
      <c r="H196" s="4"/>
      <c r="I196" s="4"/>
      <c r="J196" s="4"/>
      <c r="K196" s="4"/>
      <c r="L196" s="4"/>
      <c r="M196" s="4"/>
      <c r="N196" s="4"/>
      <c r="O196" s="4"/>
      <c r="P196" s="4"/>
    </row>
    <row r="197" spans="1:26" x14ac:dyDescent="0.25">
      <c r="A197" s="4"/>
      <c r="B197" s="4"/>
      <c r="C197" s="72"/>
      <c r="D197" s="72"/>
      <c r="E197" s="72"/>
      <c r="F197" s="72"/>
      <c r="G197" s="2"/>
      <c r="H197" s="4"/>
      <c r="I197" s="4"/>
      <c r="J197" s="4"/>
      <c r="K197" s="4"/>
      <c r="L197" s="4"/>
      <c r="M197" s="4"/>
      <c r="N197" s="4"/>
      <c r="O197" s="4"/>
      <c r="P197" s="4"/>
    </row>
    <row r="198" spans="1:26" x14ac:dyDescent="0.25">
      <c r="A198" s="4"/>
      <c r="B198" s="4"/>
      <c r="C198" s="72"/>
      <c r="D198" s="72"/>
      <c r="E198" s="72"/>
      <c r="F198" s="72"/>
      <c r="G198" s="2"/>
      <c r="H198" s="4"/>
      <c r="I198" s="4"/>
      <c r="J198" s="4"/>
      <c r="K198" s="4"/>
      <c r="L198" s="4"/>
      <c r="M198" s="4"/>
      <c r="N198" s="4"/>
      <c r="O198" s="4"/>
      <c r="P198" s="4"/>
    </row>
    <row r="199" spans="1:26" x14ac:dyDescent="0.25">
      <c r="A199" s="4"/>
      <c r="B199" s="4"/>
      <c r="C199" s="72"/>
      <c r="D199" s="72"/>
      <c r="E199" s="72"/>
      <c r="F199" s="72"/>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5">
      <c r="J202" s="45" t="str">
        <f>IF(J201&lt;&gt;"OK",MAX(SUM(H201:H201)-SUM(H110:H110),SUM(H110:H110)-H201),"")</f>
        <v/>
      </c>
    </row>
    <row r="203" spans="1:26" x14ac:dyDescent="0.25">
      <c r="J203" t="s">
        <v>2</v>
      </c>
    </row>
    <row r="205" spans="1:26" ht="18" x14ac:dyDescent="0.25">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Oregon</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f>ROUND((I11*0.1),0)*-1</f>
        <v>-293511</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83" t="s">
        <v>145</v>
      </c>
      <c r="W212" s="83"/>
      <c r="X212" s="83"/>
      <c r="Y212" s="83"/>
      <c r="Z212" s="83"/>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2935113</v>
      </c>
    </row>
    <row r="216" spans="17:26" customFormat="1" x14ac:dyDescent="0.25">
      <c r="Q216" s="54"/>
      <c r="R216" s="54"/>
      <c r="S216" s="56" t="s">
        <v>148</v>
      </c>
      <c r="T216" s="56"/>
      <c r="U216" s="55"/>
      <c r="V216" s="56"/>
      <c r="W216" s="56"/>
      <c r="X216" s="56"/>
      <c r="Y216" s="56"/>
      <c r="Z216" s="57">
        <f>I9</f>
        <v>2935113</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530482</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f>(D2)</f>
        <v>2935113</v>
      </c>
      <c r="W227" s="60" t="s">
        <v>157</v>
      </c>
      <c r="X227" s="61">
        <f>Z216</f>
        <v>2935113</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f>B32</f>
        <v>972024</v>
      </c>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84" t="s">
        <v>162</v>
      </c>
      <c r="T233" s="84"/>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-1457251</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14572509</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f>H96</f>
        <v>14772509</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5">
      <c r="Q270" s="54"/>
      <c r="R270" s="54"/>
      <c r="S270" s="56" t="str">
        <f>IF(B95="NOT TO","Special Education Programs.","")</f>
        <v>Special Education Programs.</v>
      </c>
      <c r="T270" s="54"/>
      <c r="U270" s="65"/>
      <c r="V270" s="54"/>
      <c r="W270" s="54"/>
      <c r="X270" s="54"/>
      <c r="Y270" s="54"/>
      <c r="Z270" s="63"/>
    </row>
    <row r="271" spans="17:26" customFormat="1"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5">
      <c r="Q272" s="54"/>
      <c r="R272" s="54"/>
      <c r="S272" s="84" t="str">
        <f>IF(B95="TO","This amount is","" )</f>
        <v/>
      </c>
      <c r="T272" s="84"/>
      <c r="U272" s="52"/>
      <c r="V272" s="84" t="str">
        <f>IF(B95="TO","percent of the total amount you proposed for Other","")</f>
        <v/>
      </c>
      <c r="W272" s="85"/>
      <c r="X272" s="85"/>
      <c r="Y272" s="85"/>
      <c r="Z272" s="54"/>
    </row>
    <row r="273" spans="17:26" customFormat="1" x14ac:dyDescent="0.25">
      <c r="Q273" s="54"/>
      <c r="R273" s="54"/>
      <c r="S273" s="56" t="str">
        <f>IF(B95="TO","State-Level Activities.","")</f>
        <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c>
      <c r="T275" s="54"/>
      <c r="U275" s="31"/>
      <c r="V275" s="54"/>
      <c r="W275" s="54"/>
      <c r="X275" s="54"/>
      <c r="Y275" s="54"/>
      <c r="Z275" s="54"/>
    </row>
    <row r="276" spans="17:26" customFormat="1" x14ac:dyDescent="0.25">
      <c r="Q276" s="54"/>
      <c r="R276" s="54"/>
      <c r="S276" s="56" t="str">
        <f>IF(B95="TO","State-Level Activities are used for the High Cost Fund.  No more than 5 percent ","")</f>
        <v/>
      </c>
      <c r="T276" s="54"/>
      <c r="U276" s="31"/>
      <c r="V276" s="54"/>
      <c r="W276" s="54"/>
      <c r="X276" s="54"/>
      <c r="Y276" s="54"/>
      <c r="Z276" s="54"/>
    </row>
    <row r="277" spans="17:26" customFormat="1" x14ac:dyDescent="0.25">
      <c r="Q277" s="50"/>
      <c r="R277" s="50"/>
      <c r="S277" s="51" t="str">
        <f>IF(B95="TO","of the funds used for the High Cost Fund may be used to support innovative","")</f>
        <v/>
      </c>
      <c r="T277" s="50"/>
      <c r="U277" s="31"/>
      <c r="V277" s="50"/>
      <c r="W277" s="50"/>
      <c r="X277" s="50"/>
      <c r="Y277" s="50"/>
      <c r="Z277" s="50"/>
    </row>
    <row r="278" spans="17:26" customFormat="1" x14ac:dyDescent="0.25">
      <c r="Q278" s="50"/>
      <c r="R278" s="50"/>
      <c r="S278" s="51" t="str">
        <f>IF(B95="TO","and effective ways for cost sharing.","")</f>
        <v/>
      </c>
      <c r="T278" s="50"/>
      <c r="U278" s="31"/>
      <c r="V278" s="50"/>
      <c r="W278" s="50"/>
      <c r="X278" s="50"/>
      <c r="Y278" s="50"/>
      <c r="Z278" s="50"/>
    </row>
  </sheetData>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F7FC3EB7630746A766610DE24AED9E" ma:contentTypeVersion="7" ma:contentTypeDescription="Create a new document." ma:contentTypeScope="" ma:versionID="c04c5b5c67cfe6b30d2523577b43a980">
  <xsd:schema xmlns:xsd="http://www.w3.org/2001/XMLSchema" xmlns:xs="http://www.w3.org/2001/XMLSchema" xmlns:p="http://schemas.microsoft.com/office/2006/metadata/properties" xmlns:ns1="http://schemas.microsoft.com/sharepoint/v3" xmlns:ns2="6e468017-8178-4a18-9cdd-ff5f80b60113" xmlns:ns3="54031767-dd6d-417c-ab73-583408f47564" targetNamespace="http://schemas.microsoft.com/office/2006/metadata/properties" ma:root="true" ma:fieldsID="8505e9ade81df00f1a8424657e2dd273" ns1:_="" ns2:_="" ns3:_="">
    <xsd:import namespace="http://schemas.microsoft.com/sharepoint/v3"/>
    <xsd:import namespace="6e468017-8178-4a18-9cdd-ff5f80b6011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468017-8178-4a18-9cdd-ff5f80b6011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mediation_x0020_Date xmlns="6e468017-8178-4a18-9cdd-ff5f80b60113">2022-05-11T21:11:40+00:00</Remediation_x0020_Date>
    <Estimated_x0020_Creation_x0020_Date xmlns="6e468017-8178-4a18-9cdd-ff5f80b60113" xsi:nil="true"/>
    <Priority xmlns="6e468017-8178-4a18-9cdd-ff5f80b60113">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99A699D-FCC3-4831-B306-A6D1C3F0350B}"/>
</file>

<file path=customXml/itemProps2.xml><?xml version="1.0" encoding="utf-8"?>
<ds:datastoreItem xmlns:ds="http://schemas.openxmlformats.org/officeDocument/2006/customXml" ds:itemID="{07729F63-A390-42F1-90C5-987928B1DD63}">
  <ds:schemaRefs>
    <ds:schemaRef ds:uri="http://schemas.microsoft.com/sharepoint/v3/contenttype/forms"/>
  </ds:schemaRefs>
</ds:datastoreItem>
</file>

<file path=customXml/itemProps3.xml><?xml version="1.0" encoding="utf-8"?>
<ds:datastoreItem xmlns:ds="http://schemas.openxmlformats.org/officeDocument/2006/customXml" ds:itemID="{DC7FF7CE-60C7-42B9-95A0-210D544DDBBE}">
  <ds:schemaRefs>
    <ds:schemaRef ds:uri="http://purl.org/dc/terms/"/>
    <ds:schemaRef ds:uri="17361905-01de-4e5a-a230-c580e4f92c49"/>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78f5ee1-467c-41f2-8d71-fd7aa150f1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Byrd, Steven</dc:creator>
  <cp:keywords/>
  <dc:description/>
  <cp:lastModifiedBy>"turnbulm"</cp:lastModifiedBy>
  <cp:revision/>
  <dcterms:created xsi:type="dcterms:W3CDTF">2022-04-29T14:19:54Z</dcterms:created>
  <dcterms:modified xsi:type="dcterms:W3CDTF">2022-05-11T20:53:04Z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0x010100E1F7FC3EB7630746A766610DE24AED9E</vt:lpwstr>
  </property>
</Properties>
</file>