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Fdrive_Wiltfong_Education\SSF PAYMENT\SSF Net Operating Expenditures (NOE) per ADMr\2022-23 NOE\"/>
    </mc:Choice>
  </mc:AlternateContent>
  <xr:revisionPtr revIDLastSave="0" documentId="13_ncr:1_{53A680F7-F392-4209-A5D6-331710062A79}" xr6:coauthVersionLast="47" xr6:coauthVersionMax="47" xr10:uidLastSave="{00000000-0000-0000-0000-000000000000}"/>
  <bookViews>
    <workbookView xWindow="-120" yWindow="-120" windowWidth="29040" windowHeight="15840" tabRatio="926" xr2:uid="{00000000-000D-0000-FFFF-FFFF00000000}"/>
  </bookViews>
  <sheets>
    <sheet name="Multi-year" sheetId="1" r:id="rId1"/>
    <sheet name="Parameters Calc" sheetId="17" r:id="rId2"/>
    <sheet name="Parameters" sheetId="3" r:id="rId3"/>
    <sheet name="1999-00" sheetId="4" state="hidden" r:id="rId4"/>
    <sheet name="2000-01" sheetId="5" state="hidden" r:id="rId5"/>
    <sheet name="2001-02" sheetId="6" state="hidden" r:id="rId6"/>
    <sheet name="2002-03" sheetId="7" state="hidden" r:id="rId7"/>
    <sheet name="2003-04" sheetId="8" state="hidden" r:id="rId8"/>
    <sheet name="2004-05" sheetId="9" state="hidden" r:id="rId9"/>
    <sheet name="2005-06" sheetId="10" state="hidden" r:id="rId10"/>
    <sheet name="2006-07" sheetId="11" state="hidden" r:id="rId11"/>
    <sheet name="2007-08" sheetId="12" state="hidden" r:id="rId12"/>
    <sheet name="2008-09" sheetId="13" state="hidden" r:id="rId13"/>
    <sheet name="2009-10" sheetId="14" state="hidden" r:id="rId14"/>
    <sheet name="2010-11" sheetId="15" state="hidden" r:id="rId15"/>
    <sheet name="2011-12" sheetId="16" state="hidden" r:id="rId16"/>
    <sheet name="2012-13" sheetId="18" state="hidden" r:id="rId17"/>
    <sheet name="2013-14" sheetId="19" state="hidden" r:id="rId18"/>
    <sheet name="2014-15" sheetId="20" r:id="rId19"/>
    <sheet name="2015-16" sheetId="21" r:id="rId20"/>
    <sheet name="2016-17" sheetId="22" r:id="rId21"/>
    <sheet name="2017-18" sheetId="23" r:id="rId22"/>
    <sheet name="2018-19" sheetId="24" r:id="rId23"/>
    <sheet name="2019-20" sheetId="25" r:id="rId24"/>
    <sheet name="2020-21" sheetId="26" r:id="rId25"/>
    <sheet name="2021-22" sheetId="31" r:id="rId26"/>
    <sheet name="2022-23" sheetId="32" r:id="rId27"/>
  </sheets>
  <externalReferences>
    <externalReference r:id="rId28"/>
  </externalReferences>
  <definedNames>
    <definedName name="_xlnm._FilterDatabase" localSheetId="23" hidden="1">'2019-20'!$A$6:$G$6</definedName>
    <definedName name="_xlnm._FilterDatabase" localSheetId="24" hidden="1">'2020-21'!$A$6:$G$6</definedName>
    <definedName name="_xlnm._FilterDatabase" localSheetId="25" hidden="1">'2021-22'!$A$6:$G$6</definedName>
    <definedName name="_xlnm._FilterDatabase" localSheetId="26" hidden="1">'2022-23'!$A$6:$G$6</definedName>
    <definedName name="ESDNOE">'Multi-year'!$A$7:$R$205</definedName>
    <definedName name="ESDNOE0910" localSheetId="20">#REF!</definedName>
    <definedName name="ESDNOE0910">#REF!</definedName>
    <definedName name="ESDNOE1011" localSheetId="20">#REF!</definedName>
    <definedName name="ESDNOE1011">#REF!</definedName>
    <definedName name="ESDNOE1112" localSheetId="20">#REF!</definedName>
    <definedName name="ESDNOE1112">#REF!</definedName>
    <definedName name="ESDNOE1213" localSheetId="20">#REF!</definedName>
    <definedName name="ESDNOE1213">#REF!</definedName>
    <definedName name="EXP20_21">'2020-21'!$M$5:$N$622</definedName>
    <definedName name="EXPENDITURES">#REF!</definedName>
    <definedName name="Net_Operating_Expenditures_by_District">'1999-00'!$A$6:$G$204</definedName>
    <definedName name="NOE">'Multi-year'!$C$7:$R$205</definedName>
    <definedName name="NOE_1718">'2017-18'!$A$7:$G$203</definedName>
    <definedName name="NOE_1819">'2018-19'!$A$7:$G$203</definedName>
    <definedName name="NOE_1920">'2019-20'!$A$7:$G$203</definedName>
    <definedName name="NOE_2021">'2020-21'!$A$7:$G$203</definedName>
    <definedName name="NOE10_11">'2010-11'!$A$7:$G$203</definedName>
    <definedName name="NOE11_12">'2011-12'!$A$8:$G$204</definedName>
    <definedName name="NOE12_13">'2012-13'!$A$7:$G$203</definedName>
    <definedName name="NOE13_14">'2013-14'!$A$7:$G$203</definedName>
    <definedName name="NOE14_15">'2014-15'!$A$7:$G$203</definedName>
    <definedName name="NOE15_16" localSheetId="20">'2016-17'!$A$7:$G$203</definedName>
    <definedName name="NOE15_16">'2015-16'!$A$7:$G$203</definedName>
    <definedName name="NOE16_17">'2016-17'!$A$7:$G$207</definedName>
    <definedName name="NOE21_22">'2021-22'!$A$7:$G$203</definedName>
    <definedName name="NOE22_23">'2022-23'!$A$6:$G$203</definedName>
    <definedName name="NOEADM_1819">'[1]2018-19 NOE only'!$C$3:$U$199</definedName>
    <definedName name="_xlnm.Print_Area" localSheetId="3">'1999-00'!$A$8:$G$206</definedName>
    <definedName name="_xlnm.Print_Area" localSheetId="0">'Multi-year'!$C$7:$J$213</definedName>
    <definedName name="_xlnm.Print_Titles" localSheetId="3">'1999-00'!$1:$7</definedName>
    <definedName name="_xlnm.Print_Titles" localSheetId="0">'Multi-year'!$2:$6</definedName>
    <definedName name="REV_TABLE">#REF!</definedName>
    <definedName name="REVENUE">#REF!</definedName>
    <definedName name="SSF_ADM">#REF!</definedName>
    <definedName name="Z_28872955_5421_4224_B499_16C8624B44C2_.wvu.PrintArea" localSheetId="3" hidden="1">'1999-00'!$A$8:$G$206</definedName>
    <definedName name="Z_28872955_5421_4224_B499_16C8624B44C2_.wvu.PrintArea" localSheetId="0" hidden="1">'Multi-year'!$C$7:$J$213</definedName>
    <definedName name="Z_28872955_5421_4224_B499_16C8624B44C2_.wvu.PrintTitles" localSheetId="3" hidden="1">'1999-00'!$1:$7</definedName>
    <definedName name="Z_28872955_5421_4224_B499_16C8624B44C2_.wvu.PrintTitles" localSheetId="0" hidden="1">'Multi-year'!$2:$6</definedName>
    <definedName name="Z_3A6669F1_A5AA_4E52_8C7F_B2E5CA5E220D_.wvu.PrintArea" localSheetId="3" hidden="1">'1999-00'!$A$8:$G$206</definedName>
    <definedName name="Z_3A6669F1_A5AA_4E52_8C7F_B2E5CA5E220D_.wvu.PrintArea" localSheetId="0" hidden="1">'Multi-year'!$C$7:$J$213</definedName>
    <definedName name="Z_3A6669F1_A5AA_4E52_8C7F_B2E5CA5E220D_.wvu.PrintTitles" localSheetId="3" hidden="1">'1999-00'!$1:$7</definedName>
    <definedName name="Z_3A6669F1_A5AA_4E52_8C7F_B2E5CA5E220D_.wvu.PrintTitles" localSheetId="0" hidden="1">'Multi-year'!$2:$6</definedName>
    <definedName name="Z_893AB55A_276E_48DE_A72E_991CBB459AAF_.wvu.PrintArea" localSheetId="3" hidden="1">'1999-00'!$A$8:$G$206</definedName>
    <definedName name="Z_893AB55A_276E_48DE_A72E_991CBB459AAF_.wvu.PrintArea" localSheetId="0" hidden="1">'Multi-year'!$C$7:$J$213</definedName>
    <definedName name="Z_893AB55A_276E_48DE_A72E_991CBB459AAF_.wvu.PrintTitles" localSheetId="3" hidden="1">'1999-00'!$1:$7</definedName>
    <definedName name="Z_893AB55A_276E_48DE_A72E_991CBB459AAF_.wvu.PrintTitles" localSheetId="0" hidden="1">'Multi-year'!$2:$6</definedName>
  </definedNames>
  <calcPr calcId="191029"/>
  <customWorkbookViews>
    <customWorkbookView name="wiltfonm - Personal View" guid="{28872955-5421-4224-B499-16C8624B44C2}" mergeInterval="0" personalView="1" maximized="1" xWindow="1" yWindow="1" windowWidth="1280" windowHeight="833" tabRatio="926" activeSheetId="16"/>
    <customWorkbookView name="Becky Frederick - Personal View" guid="{893AB55A-276E-48DE-A72E-991CBB459AAF}" mergeInterval="0" personalView="1" maximized="1" xWindow="1" yWindow="1" windowWidth="1270" windowHeight="798" tabRatio="926" activeSheetId="15"/>
    <customWorkbookView name="Lorene Nakamura - Personal View" guid="{3A6669F1-A5AA-4E52-8C7F-B2E5CA5E220D}" mergeInterval="0" personalView="1" maximized="1" xWindow="1" yWindow="1" windowWidth="1280" windowHeight="766" tabRatio="926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5" i="1" l="1"/>
  <c r="AD205" i="1"/>
  <c r="AC205" i="1"/>
  <c r="B19" i="3"/>
  <c r="AJ15" i="17"/>
  <c r="AH15" i="17"/>
  <c r="AJ19" i="17" l="1"/>
  <c r="AK17" i="17"/>
  <c r="AK15" i="17"/>
  <c r="G205" i="32"/>
  <c r="AB205" i="1" s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7" i="1"/>
  <c r="AC7" i="1" s="1"/>
  <c r="AD7" i="1" s="1"/>
  <c r="AE7" i="1" s="1"/>
  <c r="F208" i="9"/>
  <c r="E208" i="9"/>
  <c r="D208" i="9"/>
  <c r="C208" i="9"/>
  <c r="G205" i="25"/>
  <c r="E75" i="31" l="1"/>
  <c r="G75" i="31" s="1"/>
  <c r="AA75" i="1" s="1"/>
  <c r="E130" i="31"/>
  <c r="E181" i="31"/>
  <c r="G181" i="31" s="1"/>
  <c r="AA181" i="1" s="1"/>
  <c r="E70" i="31"/>
  <c r="G70" i="31" s="1"/>
  <c r="AA70" i="1" s="1"/>
  <c r="E72" i="31"/>
  <c r="E74" i="31"/>
  <c r="G74" i="31" s="1"/>
  <c r="AA74" i="1" s="1"/>
  <c r="E71" i="31"/>
  <c r="E99" i="31"/>
  <c r="G99" i="31" s="1"/>
  <c r="AA99" i="1" s="1"/>
  <c r="E89" i="31"/>
  <c r="G89" i="31" s="1"/>
  <c r="AA89" i="1" s="1"/>
  <c r="E133" i="31"/>
  <c r="E100" i="31"/>
  <c r="G100" i="31" s="1"/>
  <c r="AA100" i="1" s="1"/>
  <c r="E73" i="31"/>
  <c r="E86" i="31"/>
  <c r="E90" i="31"/>
  <c r="E171" i="31"/>
  <c r="G171" i="31" s="1"/>
  <c r="AA171" i="1" s="1"/>
  <c r="E67" i="31"/>
  <c r="E9" i="31"/>
  <c r="G9" i="31" s="1"/>
  <c r="AA9" i="1" s="1"/>
  <c r="E65" i="31"/>
  <c r="G65" i="31" s="1"/>
  <c r="AA65" i="1" s="1"/>
  <c r="E125" i="31"/>
  <c r="E191" i="31"/>
  <c r="E8" i="31"/>
  <c r="E129" i="31"/>
  <c r="G129" i="31" s="1"/>
  <c r="AA129" i="1" s="1"/>
  <c r="E37" i="31"/>
  <c r="E26" i="31"/>
  <c r="E202" i="31"/>
  <c r="G202" i="31" s="1"/>
  <c r="AA202" i="1" s="1"/>
  <c r="E62" i="31"/>
  <c r="G62" i="31" s="1"/>
  <c r="AA62" i="1" s="1"/>
  <c r="E105" i="31"/>
  <c r="G105" i="31" s="1"/>
  <c r="AA105" i="1" s="1"/>
  <c r="E61" i="31"/>
  <c r="G61" i="31" s="1"/>
  <c r="AA61" i="1" s="1"/>
  <c r="E162" i="31"/>
  <c r="E110" i="31"/>
  <c r="E157" i="31"/>
  <c r="G157" i="31" s="1"/>
  <c r="AA157" i="1" s="1"/>
  <c r="E85" i="31"/>
  <c r="G85" i="31" s="1"/>
  <c r="AA85" i="1" s="1"/>
  <c r="E10" i="31"/>
  <c r="G10" i="31" s="1"/>
  <c r="AA10" i="1" s="1"/>
  <c r="E97" i="31"/>
  <c r="E50" i="31"/>
  <c r="E42" i="31"/>
  <c r="E84" i="31"/>
  <c r="E55" i="31"/>
  <c r="E182" i="31"/>
  <c r="G182" i="31" s="1"/>
  <c r="AA182" i="1" s="1"/>
  <c r="E52" i="31"/>
  <c r="G52" i="31" s="1"/>
  <c r="AA52" i="1" s="1"/>
  <c r="E132" i="31"/>
  <c r="G132" i="31" s="1"/>
  <c r="AA132" i="1" s="1"/>
  <c r="E54" i="31"/>
  <c r="G54" i="31" s="1"/>
  <c r="AA54" i="1" s="1"/>
  <c r="E98" i="31"/>
  <c r="E142" i="31"/>
  <c r="G142" i="31" s="1"/>
  <c r="AA142" i="1" s="1"/>
  <c r="E109" i="31"/>
  <c r="G109" i="31" s="1"/>
  <c r="AA109" i="1" s="1"/>
  <c r="E158" i="31"/>
  <c r="E131" i="31"/>
  <c r="G131" i="31" s="1"/>
  <c r="AA131" i="1" s="1"/>
  <c r="E57" i="31"/>
  <c r="E178" i="31"/>
  <c r="E163" i="31"/>
  <c r="G163" i="31" s="1"/>
  <c r="AA163" i="1" s="1"/>
  <c r="E175" i="31"/>
  <c r="E156" i="31"/>
  <c r="G156" i="31" s="1"/>
  <c r="AA156" i="1" s="1"/>
  <c r="E164" i="31"/>
  <c r="E176" i="31"/>
  <c r="G176" i="31" s="1"/>
  <c r="AA176" i="1" s="1"/>
  <c r="E53" i="31"/>
  <c r="E183" i="31"/>
  <c r="G183" i="31" s="1"/>
  <c r="AA183" i="1" s="1"/>
  <c r="E115" i="31"/>
  <c r="G115" i="31" s="1"/>
  <c r="AA115" i="1" s="1"/>
  <c r="E11" i="31"/>
  <c r="E173" i="31"/>
  <c r="E177" i="31"/>
  <c r="E180" i="31"/>
  <c r="E41" i="31"/>
  <c r="E20" i="31"/>
  <c r="G20" i="31" s="1"/>
  <c r="AA20" i="1" s="1"/>
  <c r="E201" i="31"/>
  <c r="G201" i="31" s="1"/>
  <c r="AA201" i="1" s="1"/>
  <c r="E161" i="31"/>
  <c r="G161" i="31" s="1"/>
  <c r="AA161" i="1" s="1"/>
  <c r="E190" i="31"/>
  <c r="E113" i="31"/>
  <c r="G113" i="31" s="1"/>
  <c r="AA113" i="1" s="1"/>
  <c r="E63" i="31"/>
  <c r="G63" i="31" s="1"/>
  <c r="AA63" i="1" s="1"/>
  <c r="E170" i="31"/>
  <c r="G170" i="31" s="1"/>
  <c r="AA170" i="1" s="1"/>
  <c r="E153" i="31"/>
  <c r="G153" i="31" s="1"/>
  <c r="AA153" i="1" s="1"/>
  <c r="E124" i="31"/>
  <c r="E32" i="31"/>
  <c r="E47" i="31"/>
  <c r="E169" i="31"/>
  <c r="E58" i="31"/>
  <c r="E39" i="31"/>
  <c r="G39" i="31" s="1"/>
  <c r="AA39" i="1" s="1"/>
  <c r="E143" i="31"/>
  <c r="E30" i="31"/>
  <c r="E49" i="31"/>
  <c r="G49" i="31" s="1"/>
  <c r="AA49" i="1" s="1"/>
  <c r="E160" i="31"/>
  <c r="E96" i="31"/>
  <c r="E118" i="31"/>
  <c r="E68" i="31"/>
  <c r="G68" i="31" s="1"/>
  <c r="AA68" i="1" s="1"/>
  <c r="E138" i="31"/>
  <c r="G138" i="31" s="1"/>
  <c r="AA138" i="1" s="1"/>
  <c r="E114" i="31"/>
  <c r="G114" i="31" s="1"/>
  <c r="AA114" i="1" s="1"/>
  <c r="E195" i="31"/>
  <c r="G195" i="31" s="1"/>
  <c r="AA195" i="1" s="1"/>
  <c r="E31" i="31"/>
  <c r="E198" i="31"/>
  <c r="E134" i="31"/>
  <c r="E196" i="31"/>
  <c r="E200" i="31"/>
  <c r="E185" i="31"/>
  <c r="E12" i="31"/>
  <c r="E101" i="31"/>
  <c r="G101" i="31" s="1"/>
  <c r="AA101" i="1" s="1"/>
  <c r="E28" i="31"/>
  <c r="G28" i="31" s="1"/>
  <c r="AA28" i="1" s="1"/>
  <c r="E194" i="31"/>
  <c r="G194" i="31" s="1"/>
  <c r="AA194" i="1" s="1"/>
  <c r="E83" i="31"/>
  <c r="G83" i="31" s="1"/>
  <c r="AA83" i="1" s="1"/>
  <c r="E77" i="31"/>
  <c r="G77" i="31" s="1"/>
  <c r="AA77" i="1" s="1"/>
  <c r="E151" i="31"/>
  <c r="G151" i="31" s="1"/>
  <c r="AA151" i="1" s="1"/>
  <c r="E64" i="31"/>
  <c r="G64" i="31" s="1"/>
  <c r="AA64" i="1" s="1"/>
  <c r="E46" i="31"/>
  <c r="E106" i="31"/>
  <c r="E112" i="31"/>
  <c r="E128" i="31"/>
  <c r="E116" i="31"/>
  <c r="E193" i="31"/>
  <c r="G193" i="31" s="1"/>
  <c r="AA193" i="1" s="1"/>
  <c r="E34" i="31"/>
  <c r="G34" i="31" s="1"/>
  <c r="AA34" i="1" s="1"/>
  <c r="E135" i="31"/>
  <c r="G135" i="31" s="1"/>
  <c r="AA135" i="1" s="1"/>
  <c r="E60" i="31"/>
  <c r="G60" i="31" s="1"/>
  <c r="AA60" i="1" s="1"/>
  <c r="E59" i="31"/>
  <c r="E104" i="31"/>
  <c r="G104" i="31" s="1"/>
  <c r="AA104" i="1" s="1"/>
  <c r="E165" i="31"/>
  <c r="E43" i="31"/>
  <c r="E51" i="31"/>
  <c r="E192" i="31"/>
  <c r="E13" i="31"/>
  <c r="G13" i="31" s="1"/>
  <c r="AA13" i="1" s="1"/>
  <c r="E111" i="31"/>
  <c r="G111" i="31" s="1"/>
  <c r="AA111" i="1" s="1"/>
  <c r="E166" i="31"/>
  <c r="G166" i="31" s="1"/>
  <c r="AA166" i="1" s="1"/>
  <c r="E139" i="31"/>
  <c r="E24" i="31"/>
  <c r="G24" i="31" s="1"/>
  <c r="AA24" i="1" s="1"/>
  <c r="E25" i="31"/>
  <c r="G25" i="31" s="1"/>
  <c r="AA25" i="1" s="1"/>
  <c r="E122" i="31"/>
  <c r="E141" i="31"/>
  <c r="E159" i="31"/>
  <c r="E172" i="31"/>
  <c r="E29" i="31"/>
  <c r="G29" i="31" s="1"/>
  <c r="AA29" i="1" s="1"/>
  <c r="E121" i="31"/>
  <c r="E145" i="31"/>
  <c r="E79" i="31"/>
  <c r="E80" i="31"/>
  <c r="E18" i="31"/>
  <c r="E137" i="31"/>
  <c r="G137" i="31" s="1"/>
  <c r="AA137" i="1" s="1"/>
  <c r="E126" i="31"/>
  <c r="E203" i="31"/>
  <c r="G203" i="31" s="1"/>
  <c r="AA203" i="1" s="1"/>
  <c r="E147" i="31"/>
  <c r="E107" i="31"/>
  <c r="G107" i="31" s="1"/>
  <c r="AA107" i="1" s="1"/>
  <c r="E91" i="31"/>
  <c r="G91" i="31" s="1"/>
  <c r="AA91" i="1" s="1"/>
  <c r="E33" i="31"/>
  <c r="E168" i="31"/>
  <c r="E35" i="31"/>
  <c r="E154" i="31"/>
  <c r="E23" i="31"/>
  <c r="G23" i="31" s="1"/>
  <c r="AA23" i="1" s="1"/>
  <c r="E40" i="31"/>
  <c r="E155" i="31"/>
  <c r="G155" i="31" s="1"/>
  <c r="AA155" i="1" s="1"/>
  <c r="E123" i="31"/>
  <c r="G123" i="31" s="1"/>
  <c r="AA123" i="1" s="1"/>
  <c r="E136" i="31"/>
  <c r="G136" i="31" s="1"/>
  <c r="AA136" i="1" s="1"/>
  <c r="E78" i="31"/>
  <c r="G78" i="31" s="1"/>
  <c r="AA78" i="1" s="1"/>
  <c r="E36" i="31"/>
  <c r="E120" i="31"/>
  <c r="G120" i="31" s="1"/>
  <c r="AA120" i="1" s="1"/>
  <c r="E22" i="31"/>
  <c r="E82" i="31"/>
  <c r="G82" i="31" s="1"/>
  <c r="AA82" i="1" s="1"/>
  <c r="E197" i="31"/>
  <c r="G197" i="31" s="1"/>
  <c r="AA197" i="1" s="1"/>
  <c r="E19" i="31"/>
  <c r="E93" i="31"/>
  <c r="E7" i="31"/>
  <c r="E81" i="31"/>
  <c r="E189" i="31"/>
  <c r="G189" i="31" s="1"/>
  <c r="AA189" i="1" s="1"/>
  <c r="E117" i="31"/>
  <c r="E108" i="31"/>
  <c r="E144" i="31"/>
  <c r="E167" i="31"/>
  <c r="E92" i="31"/>
  <c r="E150" i="31"/>
  <c r="E186" i="31"/>
  <c r="G186" i="31" s="1"/>
  <c r="AA186" i="1" s="1"/>
  <c r="E14" i="31"/>
  <c r="G14" i="31" s="1"/>
  <c r="AA14" i="1" s="1"/>
  <c r="E199" i="31"/>
  <c r="G199" i="31" s="1"/>
  <c r="AA199" i="1" s="1"/>
  <c r="E16" i="31"/>
  <c r="G16" i="31" s="1"/>
  <c r="AA16" i="1" s="1"/>
  <c r="E45" i="31"/>
  <c r="G45" i="31" s="1"/>
  <c r="AA45" i="1" s="1"/>
  <c r="E95" i="31"/>
  <c r="G95" i="31" s="1"/>
  <c r="AA95" i="1" s="1"/>
  <c r="E21" i="31"/>
  <c r="G21" i="31" s="1"/>
  <c r="AA21" i="1" s="1"/>
  <c r="E152" i="31"/>
  <c r="E119" i="31"/>
  <c r="G119" i="31" s="1"/>
  <c r="AA119" i="1" s="1"/>
  <c r="E15" i="31"/>
  <c r="G15" i="31" s="1"/>
  <c r="AA15" i="1" s="1"/>
  <c r="E103" i="31"/>
  <c r="E148" i="31"/>
  <c r="G148" i="31" s="1"/>
  <c r="AA148" i="1" s="1"/>
  <c r="E149" i="31"/>
  <c r="G149" i="31" s="1"/>
  <c r="AA149" i="1" s="1"/>
  <c r="E187" i="31"/>
  <c r="G187" i="31" s="1"/>
  <c r="AA187" i="1" s="1"/>
  <c r="E87" i="31"/>
  <c r="G87" i="31" s="1"/>
  <c r="AA87" i="1" s="1"/>
  <c r="E102" i="31"/>
  <c r="G102" i="31" s="1"/>
  <c r="AA102" i="1" s="1"/>
  <c r="E17" i="31"/>
  <c r="G17" i="31" s="1"/>
  <c r="AA17" i="1" s="1"/>
  <c r="E44" i="31"/>
  <c r="G44" i="31" s="1"/>
  <c r="AA44" i="1" s="1"/>
  <c r="E184" i="31"/>
  <c r="G184" i="31" s="1"/>
  <c r="AA184" i="1" s="1"/>
  <c r="E140" i="31"/>
  <c r="G140" i="31" s="1"/>
  <c r="AA140" i="1" s="1"/>
  <c r="E188" i="31"/>
  <c r="F205" i="31" l="1"/>
  <c r="G167" i="31"/>
  <c r="AA167" i="1" s="1"/>
  <c r="G19" i="31"/>
  <c r="AA19" i="1" s="1"/>
  <c r="G22" i="31"/>
  <c r="AA22" i="1" s="1"/>
  <c r="G33" i="31"/>
  <c r="AA33" i="1" s="1"/>
  <c r="G18" i="31"/>
  <c r="AA18" i="1" s="1"/>
  <c r="G121" i="31"/>
  <c r="AA121" i="1" s="1"/>
  <c r="G141" i="31"/>
  <c r="AA141" i="1" s="1"/>
  <c r="G165" i="31"/>
  <c r="AA165" i="1" s="1"/>
  <c r="G116" i="31"/>
  <c r="AA116" i="1" s="1"/>
  <c r="G46" i="31"/>
  <c r="AA46" i="1" s="1"/>
  <c r="G196" i="31"/>
  <c r="AA196" i="1" s="1"/>
  <c r="G180" i="31"/>
  <c r="AA180" i="1" s="1"/>
  <c r="G84" i="31"/>
  <c r="AA84" i="1" s="1"/>
  <c r="G42" i="31"/>
  <c r="AA42" i="1" s="1"/>
  <c r="G8" i="31"/>
  <c r="AA8" i="1" s="1"/>
  <c r="G90" i="31"/>
  <c r="AA90" i="1" s="1"/>
  <c r="G71" i="31"/>
  <c r="AA71" i="1" s="1"/>
  <c r="G144" i="31"/>
  <c r="AA144" i="1" s="1"/>
  <c r="G81" i="31"/>
  <c r="AA81" i="1" s="1"/>
  <c r="G154" i="31"/>
  <c r="AA154" i="1" s="1"/>
  <c r="G80" i="31"/>
  <c r="AA80" i="1" s="1"/>
  <c r="G122" i="31"/>
  <c r="AA122" i="1" s="1"/>
  <c r="G139" i="31"/>
  <c r="AA139" i="1" s="1"/>
  <c r="G192" i="31"/>
  <c r="AA192" i="1" s="1"/>
  <c r="G128" i="31"/>
  <c r="AA128" i="1" s="1"/>
  <c r="G134" i="31"/>
  <c r="AA134" i="1" s="1"/>
  <c r="G118" i="31"/>
  <c r="AA118" i="1" s="1"/>
  <c r="G30" i="31"/>
  <c r="AA30" i="1" s="1"/>
  <c r="G58" i="31"/>
  <c r="AA58" i="1" s="1"/>
  <c r="G124" i="31"/>
  <c r="AA124" i="1" s="1"/>
  <c r="G177" i="31"/>
  <c r="AA177" i="1" s="1"/>
  <c r="G164" i="31"/>
  <c r="AA164" i="1" s="1"/>
  <c r="G178" i="31"/>
  <c r="AA178" i="1" s="1"/>
  <c r="G158" i="31"/>
  <c r="AA158" i="1" s="1"/>
  <c r="G133" i="31"/>
  <c r="AA133" i="1" s="1"/>
  <c r="G26" i="31"/>
  <c r="AA26" i="1" s="1"/>
  <c r="G191" i="31"/>
  <c r="AA191" i="1" s="1"/>
  <c r="G103" i="31"/>
  <c r="AA103" i="1" s="1"/>
  <c r="G152" i="31"/>
  <c r="AA152" i="1" s="1"/>
  <c r="G150" i="31"/>
  <c r="AA150" i="1" s="1"/>
  <c r="G7" i="31"/>
  <c r="AA7" i="1" s="1"/>
  <c r="G36" i="31"/>
  <c r="AA36" i="1" s="1"/>
  <c r="G35" i="31"/>
  <c r="AA35" i="1" s="1"/>
  <c r="G126" i="31"/>
  <c r="AA126" i="1" s="1"/>
  <c r="G79" i="31"/>
  <c r="AA79" i="1" s="1"/>
  <c r="G172" i="31"/>
  <c r="AA172" i="1" s="1"/>
  <c r="G51" i="31"/>
  <c r="AA51" i="1" s="1"/>
  <c r="G59" i="31"/>
  <c r="AA59" i="1" s="1"/>
  <c r="G185" i="31"/>
  <c r="AA185" i="1" s="1"/>
  <c r="G96" i="31"/>
  <c r="AA96" i="1" s="1"/>
  <c r="G169" i="31"/>
  <c r="AA169" i="1" s="1"/>
  <c r="G173" i="31"/>
  <c r="AA173" i="1" s="1"/>
  <c r="G143" i="31"/>
  <c r="AA143" i="1" s="1"/>
  <c r="G190" i="31"/>
  <c r="AA190" i="1" s="1"/>
  <c r="G57" i="31"/>
  <c r="AA57" i="1" s="1"/>
  <c r="G55" i="31"/>
  <c r="AA55" i="1" s="1"/>
  <c r="G97" i="31"/>
  <c r="AA97" i="1" s="1"/>
  <c r="G37" i="31"/>
  <c r="AA37" i="1" s="1"/>
  <c r="G125" i="31"/>
  <c r="AA125" i="1" s="1"/>
  <c r="G67" i="31"/>
  <c r="AA67" i="1" s="1"/>
  <c r="G73" i="31"/>
  <c r="AA73" i="1" s="1"/>
  <c r="G72" i="31"/>
  <c r="AA72" i="1" s="1"/>
  <c r="G130" i="31"/>
  <c r="AA130" i="1" s="1"/>
  <c r="G92" i="31"/>
  <c r="AA92" i="1" s="1"/>
  <c r="G117" i="31"/>
  <c r="AA117" i="1" s="1"/>
  <c r="G93" i="31"/>
  <c r="AA93" i="1" s="1"/>
  <c r="G40" i="31"/>
  <c r="AA40" i="1" s="1"/>
  <c r="G168" i="31"/>
  <c r="AA168" i="1" s="1"/>
  <c r="G145" i="31"/>
  <c r="AA145" i="1" s="1"/>
  <c r="G159" i="31"/>
  <c r="AA159" i="1" s="1"/>
  <c r="G43" i="31"/>
  <c r="AA43" i="1" s="1"/>
  <c r="G106" i="31"/>
  <c r="AA106" i="1" s="1"/>
  <c r="G200" i="31"/>
  <c r="AA200" i="1" s="1"/>
  <c r="G31" i="31"/>
  <c r="AA31" i="1" s="1"/>
  <c r="G160" i="31"/>
  <c r="AA160" i="1" s="1"/>
  <c r="G47" i="31"/>
  <c r="AA47" i="1" s="1"/>
  <c r="G41" i="31"/>
  <c r="AA41" i="1" s="1"/>
  <c r="G53" i="31"/>
  <c r="AA53" i="1" s="1"/>
  <c r="G175" i="31"/>
  <c r="AA175" i="1" s="1"/>
  <c r="G110" i="31"/>
  <c r="AA110" i="1" s="1"/>
  <c r="C205" i="31"/>
  <c r="E146" i="31"/>
  <c r="E76" i="31"/>
  <c r="G76" i="31" s="1"/>
  <c r="AA76" i="1" s="1"/>
  <c r="G188" i="31"/>
  <c r="AA188" i="1" s="1"/>
  <c r="D205" i="31"/>
  <c r="E94" i="31"/>
  <c r="G94" i="31" s="1"/>
  <c r="AA94" i="1" s="1"/>
  <c r="G112" i="31"/>
  <c r="AA112" i="1" s="1"/>
  <c r="G108" i="31"/>
  <c r="AA108" i="1" s="1"/>
  <c r="G12" i="31"/>
  <c r="AA12" i="1" s="1"/>
  <c r="E174" i="31"/>
  <c r="G174" i="31" s="1"/>
  <c r="AA174" i="1" s="1"/>
  <c r="G98" i="31"/>
  <c r="AA98" i="1" s="1"/>
  <c r="E48" i="31"/>
  <c r="G48" i="31" s="1"/>
  <c r="AA48" i="1" s="1"/>
  <c r="G147" i="31"/>
  <c r="AA147" i="1" s="1"/>
  <c r="E88" i="31"/>
  <c r="G88" i="31" s="1"/>
  <c r="AA88" i="1" s="1"/>
  <c r="G32" i="31"/>
  <c r="AA32" i="1" s="1"/>
  <c r="E56" i="31"/>
  <c r="G56" i="31" s="1"/>
  <c r="AA56" i="1" s="1"/>
  <c r="G50" i="31"/>
  <c r="AA50" i="1" s="1"/>
  <c r="E66" i="31"/>
  <c r="G66" i="31" s="1"/>
  <c r="AA66" i="1" s="1"/>
  <c r="G86" i="31"/>
  <c r="AA86" i="1" s="1"/>
  <c r="G198" i="31"/>
  <c r="AA198" i="1" s="1"/>
  <c r="G11" i="31"/>
  <c r="AA11" i="1" s="1"/>
  <c r="G162" i="31"/>
  <c r="AA162" i="1" s="1"/>
  <c r="E27" i="31"/>
  <c r="G27" i="31" s="1"/>
  <c r="AA27" i="1" s="1"/>
  <c r="E69" i="31"/>
  <c r="G69" i="31" s="1"/>
  <c r="AA69" i="1" s="1"/>
  <c r="E38" i="31"/>
  <c r="G38" i="31" s="1"/>
  <c r="AA38" i="1" s="1"/>
  <c r="E179" i="31"/>
  <c r="G179" i="31" s="1"/>
  <c r="AA179" i="1" s="1"/>
  <c r="E127" i="31"/>
  <c r="G127" i="31" s="1"/>
  <c r="AA127" i="1" s="1"/>
  <c r="E205" i="31" l="1"/>
  <c r="G205" i="31" s="1"/>
  <c r="AA205" i="1" s="1"/>
  <c r="G146" i="31"/>
  <c r="AA146" i="1" s="1"/>
  <c r="AI17" i="17" l="1"/>
  <c r="AG17" i="17"/>
  <c r="AF15" i="17"/>
  <c r="AF19" i="17" s="1"/>
  <c r="AI15" i="17" l="1"/>
  <c r="AH19" i="17"/>
  <c r="AI19" i="17" l="1"/>
  <c r="B18" i="3" s="1"/>
  <c r="AK19" i="17"/>
  <c r="F205" i="26"/>
  <c r="M11" i="8"/>
  <c r="E24" i="26" l="1"/>
  <c r="G24" i="26" s="1"/>
  <c r="Z24" i="1" s="1"/>
  <c r="E17" i="26"/>
  <c r="G17" i="26" s="1"/>
  <c r="Z17" i="1" s="1"/>
  <c r="E65" i="26"/>
  <c r="G65" i="26" s="1"/>
  <c r="Z65" i="1" s="1"/>
  <c r="E81" i="26"/>
  <c r="G81" i="26" s="1"/>
  <c r="Z81" i="1" s="1"/>
  <c r="E77" i="26"/>
  <c r="G77" i="26" s="1"/>
  <c r="Z77" i="1" s="1"/>
  <c r="E85" i="26"/>
  <c r="G85" i="26" s="1"/>
  <c r="Z85" i="1" s="1"/>
  <c r="E93" i="26"/>
  <c r="G93" i="26" s="1"/>
  <c r="Z93" i="1" s="1"/>
  <c r="E101" i="26"/>
  <c r="G101" i="26" s="1"/>
  <c r="Z101" i="1" s="1"/>
  <c r="E109" i="26"/>
  <c r="G109" i="26" s="1"/>
  <c r="Z109" i="1" s="1"/>
  <c r="E117" i="26"/>
  <c r="G117" i="26" s="1"/>
  <c r="Z117" i="1" s="1"/>
  <c r="E125" i="26"/>
  <c r="G125" i="26" s="1"/>
  <c r="Z125" i="1" s="1"/>
  <c r="E133" i="26"/>
  <c r="G133" i="26" s="1"/>
  <c r="Z133" i="1" s="1"/>
  <c r="E141" i="26"/>
  <c r="G141" i="26" s="1"/>
  <c r="Z141" i="1" s="1"/>
  <c r="E149" i="26"/>
  <c r="G149" i="26" s="1"/>
  <c r="Z149" i="1" s="1"/>
  <c r="E157" i="26"/>
  <c r="G157" i="26" s="1"/>
  <c r="Z157" i="1" s="1"/>
  <c r="E165" i="26"/>
  <c r="G165" i="26" s="1"/>
  <c r="Z165" i="1" s="1"/>
  <c r="E173" i="26"/>
  <c r="G173" i="26" s="1"/>
  <c r="Z173" i="1" s="1"/>
  <c r="E181" i="26"/>
  <c r="G181" i="26" s="1"/>
  <c r="Z181" i="1" s="1"/>
  <c r="E189" i="26"/>
  <c r="G189" i="26" s="1"/>
  <c r="Z189" i="1" s="1"/>
  <c r="E197" i="26"/>
  <c r="G197" i="26" s="1"/>
  <c r="Z197" i="1" s="1"/>
  <c r="E48" i="26"/>
  <c r="G48" i="26" s="1"/>
  <c r="Z48" i="1" s="1"/>
  <c r="E33" i="26"/>
  <c r="G33" i="26" s="1"/>
  <c r="Z33" i="1" s="1"/>
  <c r="E21" i="26"/>
  <c r="G21" i="26" s="1"/>
  <c r="Z21" i="1" s="1"/>
  <c r="E45" i="26"/>
  <c r="G45" i="26" s="1"/>
  <c r="Z45" i="1" s="1"/>
  <c r="E61" i="26"/>
  <c r="G61" i="26" s="1"/>
  <c r="Z61" i="1" s="1"/>
  <c r="E78" i="26"/>
  <c r="G78" i="26" s="1"/>
  <c r="Z78" i="1" s="1"/>
  <c r="E102" i="26"/>
  <c r="G102" i="26" s="1"/>
  <c r="Z102" i="1" s="1"/>
  <c r="E126" i="26"/>
  <c r="G126" i="26" s="1"/>
  <c r="Z126" i="1" s="1"/>
  <c r="E150" i="26"/>
  <c r="G150" i="26" s="1"/>
  <c r="Z150" i="1" s="1"/>
  <c r="E174" i="26"/>
  <c r="G174" i="26" s="1"/>
  <c r="Z174" i="1" s="1"/>
  <c r="E182" i="26"/>
  <c r="G182" i="26" s="1"/>
  <c r="Z182" i="1" s="1"/>
  <c r="E190" i="26"/>
  <c r="G190" i="26" s="1"/>
  <c r="Z190" i="1" s="1"/>
  <c r="E198" i="26"/>
  <c r="G198" i="26" s="1"/>
  <c r="Z198" i="1" s="1"/>
  <c r="E40" i="26"/>
  <c r="G40" i="26" s="1"/>
  <c r="Z40" i="1" s="1"/>
  <c r="E49" i="26"/>
  <c r="G49" i="26" s="1"/>
  <c r="Z49" i="1" s="1"/>
  <c r="E69" i="26"/>
  <c r="G69" i="26" s="1"/>
  <c r="Z69" i="1" s="1"/>
  <c r="E29" i="26"/>
  <c r="G29" i="26" s="1"/>
  <c r="Z29" i="1" s="1"/>
  <c r="E37" i="26"/>
  <c r="G37" i="26" s="1"/>
  <c r="Z37" i="1" s="1"/>
  <c r="E53" i="26"/>
  <c r="G53" i="26" s="1"/>
  <c r="Z53" i="1" s="1"/>
  <c r="E70" i="26"/>
  <c r="G70" i="26" s="1"/>
  <c r="Z70" i="1" s="1"/>
  <c r="E86" i="26"/>
  <c r="G86" i="26" s="1"/>
  <c r="Z86" i="1" s="1"/>
  <c r="E110" i="26"/>
  <c r="G110" i="26" s="1"/>
  <c r="Z110" i="1" s="1"/>
  <c r="E134" i="26"/>
  <c r="G134" i="26" s="1"/>
  <c r="Z134" i="1" s="1"/>
  <c r="E158" i="26"/>
  <c r="G158" i="26" s="1"/>
  <c r="Z158" i="1" s="1"/>
  <c r="E14" i="26"/>
  <c r="G14" i="26" s="1"/>
  <c r="Z14" i="1" s="1"/>
  <c r="E22" i="26"/>
  <c r="G22" i="26" s="1"/>
  <c r="Z22" i="1" s="1"/>
  <c r="E30" i="26"/>
  <c r="G30" i="26" s="1"/>
  <c r="Z30" i="1" s="1"/>
  <c r="E38" i="26"/>
  <c r="G38" i="26" s="1"/>
  <c r="Z38" i="1" s="1"/>
  <c r="E46" i="26"/>
  <c r="G46" i="26" s="1"/>
  <c r="Z46" i="1" s="1"/>
  <c r="E54" i="26"/>
  <c r="G54" i="26" s="1"/>
  <c r="Z54" i="1" s="1"/>
  <c r="E62" i="26"/>
  <c r="G62" i="26" s="1"/>
  <c r="Z62" i="1" s="1"/>
  <c r="E71" i="26"/>
  <c r="G71" i="26" s="1"/>
  <c r="Z71" i="1" s="1"/>
  <c r="E79" i="26"/>
  <c r="G79" i="26" s="1"/>
  <c r="Z79" i="1" s="1"/>
  <c r="E87" i="26"/>
  <c r="G87" i="26" s="1"/>
  <c r="Z87" i="1" s="1"/>
  <c r="E95" i="26"/>
  <c r="G95" i="26" s="1"/>
  <c r="Z95" i="1" s="1"/>
  <c r="E103" i="26"/>
  <c r="G103" i="26" s="1"/>
  <c r="Z103" i="1" s="1"/>
  <c r="E111" i="26"/>
  <c r="G111" i="26" s="1"/>
  <c r="Z111" i="1" s="1"/>
  <c r="E119" i="26"/>
  <c r="G119" i="26" s="1"/>
  <c r="Z119" i="1" s="1"/>
  <c r="E127" i="26"/>
  <c r="G127" i="26" s="1"/>
  <c r="Z127" i="1" s="1"/>
  <c r="E135" i="26"/>
  <c r="G135" i="26" s="1"/>
  <c r="Z135" i="1" s="1"/>
  <c r="E143" i="26"/>
  <c r="G143" i="26" s="1"/>
  <c r="Z143" i="1" s="1"/>
  <c r="E151" i="26"/>
  <c r="G151" i="26" s="1"/>
  <c r="Z151" i="1" s="1"/>
  <c r="E159" i="26"/>
  <c r="G159" i="26" s="1"/>
  <c r="Z159" i="1" s="1"/>
  <c r="E167" i="26"/>
  <c r="G167" i="26" s="1"/>
  <c r="Z167" i="1" s="1"/>
  <c r="E175" i="26"/>
  <c r="G175" i="26" s="1"/>
  <c r="Z175" i="1" s="1"/>
  <c r="E183" i="26"/>
  <c r="G183" i="26" s="1"/>
  <c r="Z183" i="1" s="1"/>
  <c r="E191" i="26"/>
  <c r="G191" i="26" s="1"/>
  <c r="Z191" i="1" s="1"/>
  <c r="E199" i="26"/>
  <c r="G199" i="26" s="1"/>
  <c r="Z199" i="1" s="1"/>
  <c r="E56" i="26"/>
  <c r="G56" i="26" s="1"/>
  <c r="Z56" i="1" s="1"/>
  <c r="E25" i="26"/>
  <c r="G25" i="26" s="1"/>
  <c r="Z25" i="1" s="1"/>
  <c r="E13" i="26"/>
  <c r="G13" i="26" s="1"/>
  <c r="Z13" i="1" s="1"/>
  <c r="E94" i="26"/>
  <c r="G94" i="26" s="1"/>
  <c r="Z94" i="1" s="1"/>
  <c r="E118" i="26"/>
  <c r="G118" i="26" s="1"/>
  <c r="Z118" i="1" s="1"/>
  <c r="E142" i="26"/>
  <c r="G142" i="26" s="1"/>
  <c r="Z142" i="1" s="1"/>
  <c r="E166" i="26"/>
  <c r="G166" i="26" s="1"/>
  <c r="Z166" i="1" s="1"/>
  <c r="E15" i="26"/>
  <c r="G15" i="26" s="1"/>
  <c r="Z15" i="1" s="1"/>
  <c r="E23" i="26"/>
  <c r="G23" i="26" s="1"/>
  <c r="Z23" i="1" s="1"/>
  <c r="E31" i="26"/>
  <c r="G31" i="26" s="1"/>
  <c r="Z31" i="1" s="1"/>
  <c r="E39" i="26"/>
  <c r="G39" i="26" s="1"/>
  <c r="Z39" i="1" s="1"/>
  <c r="E47" i="26"/>
  <c r="G47" i="26" s="1"/>
  <c r="Z47" i="1" s="1"/>
  <c r="E55" i="26"/>
  <c r="G55" i="26" s="1"/>
  <c r="Z55" i="1" s="1"/>
  <c r="E63" i="26"/>
  <c r="G63" i="26" s="1"/>
  <c r="Z63" i="1" s="1"/>
  <c r="E72" i="26"/>
  <c r="G72" i="26" s="1"/>
  <c r="Z72" i="1" s="1"/>
  <c r="E80" i="26"/>
  <c r="G80" i="26" s="1"/>
  <c r="Z80" i="1" s="1"/>
  <c r="E88" i="26"/>
  <c r="G88" i="26" s="1"/>
  <c r="Z88" i="1" s="1"/>
  <c r="E96" i="26"/>
  <c r="G96" i="26" s="1"/>
  <c r="Z96" i="1" s="1"/>
  <c r="E104" i="26"/>
  <c r="G104" i="26" s="1"/>
  <c r="Z104" i="1" s="1"/>
  <c r="E112" i="26"/>
  <c r="G112" i="26" s="1"/>
  <c r="Z112" i="1" s="1"/>
  <c r="E120" i="26"/>
  <c r="G120" i="26" s="1"/>
  <c r="Z120" i="1" s="1"/>
  <c r="E128" i="26"/>
  <c r="G128" i="26" s="1"/>
  <c r="Z128" i="1" s="1"/>
  <c r="E136" i="26"/>
  <c r="G136" i="26" s="1"/>
  <c r="Z136" i="1" s="1"/>
  <c r="E144" i="26"/>
  <c r="G144" i="26" s="1"/>
  <c r="Z144" i="1" s="1"/>
  <c r="E152" i="26"/>
  <c r="G152" i="26" s="1"/>
  <c r="Z152" i="1" s="1"/>
  <c r="E160" i="26"/>
  <c r="G160" i="26" s="1"/>
  <c r="Z160" i="1" s="1"/>
  <c r="E168" i="26"/>
  <c r="G168" i="26" s="1"/>
  <c r="Z168" i="1" s="1"/>
  <c r="E176" i="26"/>
  <c r="G176" i="26" s="1"/>
  <c r="Z176" i="1" s="1"/>
  <c r="E184" i="26"/>
  <c r="G184" i="26" s="1"/>
  <c r="Z184" i="1" s="1"/>
  <c r="E192" i="26"/>
  <c r="G192" i="26" s="1"/>
  <c r="Z192" i="1" s="1"/>
  <c r="E200" i="26"/>
  <c r="G200" i="26" s="1"/>
  <c r="Z200" i="1" s="1"/>
  <c r="E73" i="26"/>
  <c r="G73" i="26" s="1"/>
  <c r="Z73" i="1" s="1"/>
  <c r="E89" i="26"/>
  <c r="G89" i="26" s="1"/>
  <c r="Z89" i="1" s="1"/>
  <c r="E97" i="26"/>
  <c r="G97" i="26" s="1"/>
  <c r="Z97" i="1" s="1"/>
  <c r="E105" i="26"/>
  <c r="G105" i="26" s="1"/>
  <c r="Z105" i="1" s="1"/>
  <c r="E113" i="26"/>
  <c r="G113" i="26" s="1"/>
  <c r="Z113" i="1" s="1"/>
  <c r="E121" i="26"/>
  <c r="G121" i="26" s="1"/>
  <c r="Z121" i="1" s="1"/>
  <c r="E129" i="26"/>
  <c r="G129" i="26" s="1"/>
  <c r="Z129" i="1" s="1"/>
  <c r="E137" i="26"/>
  <c r="G137" i="26" s="1"/>
  <c r="Z137" i="1" s="1"/>
  <c r="E145" i="26"/>
  <c r="G145" i="26" s="1"/>
  <c r="Z145" i="1" s="1"/>
  <c r="E153" i="26"/>
  <c r="G153" i="26" s="1"/>
  <c r="Z153" i="1" s="1"/>
  <c r="E161" i="26"/>
  <c r="G161" i="26" s="1"/>
  <c r="Z161" i="1" s="1"/>
  <c r="E169" i="26"/>
  <c r="G169" i="26" s="1"/>
  <c r="Z169" i="1" s="1"/>
  <c r="E177" i="26"/>
  <c r="G177" i="26" s="1"/>
  <c r="Z177" i="1" s="1"/>
  <c r="E185" i="26"/>
  <c r="G185" i="26" s="1"/>
  <c r="Z185" i="1" s="1"/>
  <c r="E193" i="26"/>
  <c r="G193" i="26" s="1"/>
  <c r="Z193" i="1" s="1"/>
  <c r="E201" i="26"/>
  <c r="G201" i="26" s="1"/>
  <c r="Z201" i="1" s="1"/>
  <c r="E16" i="26"/>
  <c r="G16" i="26" s="1"/>
  <c r="Z16" i="1" s="1"/>
  <c r="E32" i="26"/>
  <c r="G32" i="26" s="1"/>
  <c r="Z32" i="1" s="1"/>
  <c r="E41" i="26"/>
  <c r="G41" i="26" s="1"/>
  <c r="Z41" i="1" s="1"/>
  <c r="E64" i="26"/>
  <c r="G64" i="26" s="1"/>
  <c r="Z64" i="1" s="1"/>
  <c r="E57" i="26"/>
  <c r="G57" i="26" s="1"/>
  <c r="Z57" i="1" s="1"/>
  <c r="E10" i="26"/>
  <c r="G10" i="26" s="1"/>
  <c r="Z10" i="1" s="1"/>
  <c r="E26" i="26"/>
  <c r="G26" i="26" s="1"/>
  <c r="Z26" i="1" s="1"/>
  <c r="E50" i="26"/>
  <c r="G50" i="26" s="1"/>
  <c r="Z50" i="1" s="1"/>
  <c r="E66" i="26"/>
  <c r="G66" i="26" s="1"/>
  <c r="Z66" i="1" s="1"/>
  <c r="E82" i="26"/>
  <c r="G82" i="26" s="1"/>
  <c r="Z82" i="1" s="1"/>
  <c r="E8" i="26"/>
  <c r="G8" i="26" s="1"/>
  <c r="Z8" i="1" s="1"/>
  <c r="E18" i="26"/>
  <c r="G18" i="26" s="1"/>
  <c r="Z18" i="1" s="1"/>
  <c r="E34" i="26"/>
  <c r="G34" i="26" s="1"/>
  <c r="Z34" i="1" s="1"/>
  <c r="E42" i="26"/>
  <c r="G42" i="26" s="1"/>
  <c r="Z42" i="1" s="1"/>
  <c r="E58" i="26"/>
  <c r="G58" i="26" s="1"/>
  <c r="Z58" i="1" s="1"/>
  <c r="E74" i="26"/>
  <c r="G74" i="26" s="1"/>
  <c r="Z74" i="1" s="1"/>
  <c r="E90" i="26"/>
  <c r="G90" i="26" s="1"/>
  <c r="Z90" i="1" s="1"/>
  <c r="E98" i="26"/>
  <c r="G98" i="26" s="1"/>
  <c r="Z98" i="1" s="1"/>
  <c r="E106" i="26"/>
  <c r="G106" i="26" s="1"/>
  <c r="Z106" i="1" s="1"/>
  <c r="E114" i="26"/>
  <c r="G114" i="26" s="1"/>
  <c r="Z114" i="1" s="1"/>
  <c r="E122" i="26"/>
  <c r="G122" i="26" s="1"/>
  <c r="Z122" i="1" s="1"/>
  <c r="E130" i="26"/>
  <c r="G130" i="26" s="1"/>
  <c r="Z130" i="1" s="1"/>
  <c r="E138" i="26"/>
  <c r="G138" i="26" s="1"/>
  <c r="Z138" i="1" s="1"/>
  <c r="E146" i="26"/>
  <c r="G146" i="26" s="1"/>
  <c r="Z146" i="1" s="1"/>
  <c r="E154" i="26"/>
  <c r="G154" i="26" s="1"/>
  <c r="Z154" i="1" s="1"/>
  <c r="E162" i="26"/>
  <c r="G162" i="26" s="1"/>
  <c r="Z162" i="1" s="1"/>
  <c r="E170" i="26"/>
  <c r="G170" i="26" s="1"/>
  <c r="Z170" i="1" s="1"/>
  <c r="E178" i="26"/>
  <c r="G178" i="26" s="1"/>
  <c r="Z178" i="1" s="1"/>
  <c r="E186" i="26"/>
  <c r="G186" i="26" s="1"/>
  <c r="Z186" i="1" s="1"/>
  <c r="E194" i="26"/>
  <c r="G194" i="26" s="1"/>
  <c r="Z194" i="1" s="1"/>
  <c r="E202" i="26"/>
  <c r="G202" i="26" s="1"/>
  <c r="Z202" i="1" s="1"/>
  <c r="E9" i="26"/>
  <c r="G9" i="26" s="1"/>
  <c r="Z9" i="1" s="1"/>
  <c r="E11" i="26"/>
  <c r="G11" i="26" s="1"/>
  <c r="Z11" i="1" s="1"/>
  <c r="E19" i="26"/>
  <c r="G19" i="26" s="1"/>
  <c r="Z19" i="1" s="1"/>
  <c r="E27" i="26"/>
  <c r="G27" i="26" s="1"/>
  <c r="Z27" i="1" s="1"/>
  <c r="E35" i="26"/>
  <c r="G35" i="26" s="1"/>
  <c r="Z35" i="1" s="1"/>
  <c r="E43" i="26"/>
  <c r="G43" i="26" s="1"/>
  <c r="Z43" i="1" s="1"/>
  <c r="E51" i="26"/>
  <c r="G51" i="26" s="1"/>
  <c r="Z51" i="1" s="1"/>
  <c r="E59" i="26"/>
  <c r="G59" i="26" s="1"/>
  <c r="Z59" i="1" s="1"/>
  <c r="E67" i="26"/>
  <c r="G67" i="26" s="1"/>
  <c r="Z67" i="1" s="1"/>
  <c r="E75" i="26"/>
  <c r="G75" i="26" s="1"/>
  <c r="Z75" i="1" s="1"/>
  <c r="E83" i="26"/>
  <c r="G83" i="26" s="1"/>
  <c r="Z83" i="1" s="1"/>
  <c r="E91" i="26"/>
  <c r="G91" i="26" s="1"/>
  <c r="Z91" i="1" s="1"/>
  <c r="E99" i="26"/>
  <c r="G99" i="26" s="1"/>
  <c r="Z99" i="1" s="1"/>
  <c r="E107" i="26"/>
  <c r="G107" i="26" s="1"/>
  <c r="Z107" i="1" s="1"/>
  <c r="E115" i="26"/>
  <c r="G115" i="26" s="1"/>
  <c r="Z115" i="1" s="1"/>
  <c r="E123" i="26"/>
  <c r="G123" i="26" s="1"/>
  <c r="Z123" i="1" s="1"/>
  <c r="E131" i="26"/>
  <c r="G131" i="26" s="1"/>
  <c r="Z131" i="1" s="1"/>
  <c r="E139" i="26"/>
  <c r="G139" i="26" s="1"/>
  <c r="Z139" i="1" s="1"/>
  <c r="E147" i="26"/>
  <c r="G147" i="26" s="1"/>
  <c r="Z147" i="1" s="1"/>
  <c r="E155" i="26"/>
  <c r="G155" i="26" s="1"/>
  <c r="Z155" i="1" s="1"/>
  <c r="E163" i="26"/>
  <c r="G163" i="26" s="1"/>
  <c r="Z163" i="1" s="1"/>
  <c r="E171" i="26"/>
  <c r="G171" i="26" s="1"/>
  <c r="Z171" i="1" s="1"/>
  <c r="E179" i="26"/>
  <c r="G179" i="26" s="1"/>
  <c r="Z179" i="1" s="1"/>
  <c r="E187" i="26"/>
  <c r="G187" i="26" s="1"/>
  <c r="Z187" i="1" s="1"/>
  <c r="E195" i="26"/>
  <c r="G195" i="26" s="1"/>
  <c r="Z195" i="1" s="1"/>
  <c r="E203" i="26"/>
  <c r="G203" i="26" s="1"/>
  <c r="Z203" i="1" s="1"/>
  <c r="E12" i="26"/>
  <c r="G12" i="26" s="1"/>
  <c r="Z12" i="1" s="1"/>
  <c r="E20" i="26"/>
  <c r="G20" i="26" s="1"/>
  <c r="Z20" i="1" s="1"/>
  <c r="E28" i="26"/>
  <c r="G28" i="26" s="1"/>
  <c r="Z28" i="1" s="1"/>
  <c r="E36" i="26"/>
  <c r="G36" i="26" s="1"/>
  <c r="Z36" i="1" s="1"/>
  <c r="E44" i="26"/>
  <c r="G44" i="26" s="1"/>
  <c r="Z44" i="1" s="1"/>
  <c r="E52" i="26"/>
  <c r="G52" i="26" s="1"/>
  <c r="Z52" i="1" s="1"/>
  <c r="E60" i="26"/>
  <c r="G60" i="26" s="1"/>
  <c r="Z60" i="1" s="1"/>
  <c r="E68" i="26"/>
  <c r="G68" i="26" s="1"/>
  <c r="Z68" i="1" s="1"/>
  <c r="E76" i="26"/>
  <c r="G76" i="26" s="1"/>
  <c r="Z76" i="1" s="1"/>
  <c r="E84" i="26"/>
  <c r="G84" i="26" s="1"/>
  <c r="Z84" i="1" s="1"/>
  <c r="E92" i="26"/>
  <c r="G92" i="26" s="1"/>
  <c r="Z92" i="1" s="1"/>
  <c r="E100" i="26"/>
  <c r="G100" i="26" s="1"/>
  <c r="Z100" i="1" s="1"/>
  <c r="E108" i="26"/>
  <c r="G108" i="26" s="1"/>
  <c r="Z108" i="1" s="1"/>
  <c r="E116" i="26"/>
  <c r="G116" i="26" s="1"/>
  <c r="Z116" i="1" s="1"/>
  <c r="E124" i="26"/>
  <c r="G124" i="26" s="1"/>
  <c r="Z124" i="1" s="1"/>
  <c r="E132" i="26"/>
  <c r="G132" i="26" s="1"/>
  <c r="Z132" i="1" s="1"/>
  <c r="E140" i="26"/>
  <c r="G140" i="26" s="1"/>
  <c r="Z140" i="1" s="1"/>
  <c r="E148" i="26"/>
  <c r="G148" i="26" s="1"/>
  <c r="Z148" i="1" s="1"/>
  <c r="E156" i="26"/>
  <c r="G156" i="26" s="1"/>
  <c r="Z156" i="1" s="1"/>
  <c r="E164" i="26"/>
  <c r="G164" i="26" s="1"/>
  <c r="Z164" i="1" s="1"/>
  <c r="E172" i="26"/>
  <c r="G172" i="26" s="1"/>
  <c r="Z172" i="1" s="1"/>
  <c r="E180" i="26"/>
  <c r="G180" i="26" s="1"/>
  <c r="Z180" i="1" s="1"/>
  <c r="E188" i="26"/>
  <c r="G188" i="26" s="1"/>
  <c r="Z188" i="1" s="1"/>
  <c r="E196" i="26"/>
  <c r="G196" i="26" s="1"/>
  <c r="Z196" i="1" s="1"/>
  <c r="C205" i="26"/>
  <c r="E7" i="26"/>
  <c r="G7" i="26" s="1"/>
  <c r="Z7" i="1" s="1"/>
  <c r="D205" i="26"/>
  <c r="E205" i="26" l="1"/>
  <c r="G205" i="26" s="1"/>
  <c r="Z205" i="1" s="1"/>
  <c r="A3" i="17"/>
  <c r="AD15" i="17" l="1"/>
  <c r="AG15" i="17" s="1"/>
  <c r="AB15" i="17"/>
  <c r="AE17" i="17" l="1"/>
  <c r="AC17" i="17"/>
  <c r="AA17" i="17"/>
  <c r="Y17" i="17"/>
  <c r="AD19" i="17" l="1"/>
  <c r="AG19" i="17" s="1"/>
  <c r="B17" i="3" s="1"/>
  <c r="AB19" i="17"/>
  <c r="Y205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AE15" i="17" l="1"/>
  <c r="AE19" i="17"/>
  <c r="B16" i="3" s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C205" i="24"/>
  <c r="D205" i="24"/>
  <c r="F205" i="24"/>
  <c r="E205" i="24"/>
  <c r="A205" i="24"/>
  <c r="G205" i="24" l="1"/>
  <c r="X205" i="1" s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A205" i="23"/>
  <c r="F205" i="23"/>
  <c r="E205" i="23"/>
  <c r="G205" i="23" s="1"/>
  <c r="W205" i="1" s="1"/>
  <c r="D205" i="23"/>
  <c r="C205" i="23"/>
  <c r="V203" i="1" l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F207" i="22" l="1"/>
  <c r="E207" i="22"/>
  <c r="D207" i="22"/>
  <c r="C207" i="22"/>
  <c r="A207" i="22"/>
  <c r="G207" i="22" l="1"/>
  <c r="V205" i="1" s="1"/>
  <c r="X15" i="17" l="1"/>
  <c r="W17" i="17"/>
  <c r="Z15" i="17" l="1"/>
  <c r="Z19" i="17" s="1"/>
  <c r="AC19" i="17" s="1"/>
  <c r="B15" i="3" s="1"/>
  <c r="X19" i="17"/>
  <c r="F207" i="21"/>
  <c r="E207" i="21"/>
  <c r="D207" i="21"/>
  <c r="C207" i="21"/>
  <c r="A207" i="2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V15" i="17"/>
  <c r="Y15" i="17" s="1"/>
  <c r="AA15" i="17" l="1"/>
  <c r="AC15" i="17"/>
  <c r="AA19" i="17"/>
  <c r="B14" i="3" s="1"/>
  <c r="G207" i="21"/>
  <c r="U205" i="1" s="1"/>
  <c r="T15" i="17"/>
  <c r="W15" i="17" s="1"/>
  <c r="R15" i="17"/>
  <c r="V19" i="17" l="1"/>
  <c r="Y19" i="17" s="1"/>
  <c r="B13" i="3" s="1"/>
  <c r="U17" i="17"/>
  <c r="T19" i="17"/>
  <c r="W19" i="17" l="1"/>
  <c r="B12" i="3"/>
  <c r="U15" i="17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207" i="20"/>
  <c r="A207" i="19"/>
  <c r="F207" i="20"/>
  <c r="E207" i="20"/>
  <c r="D207" i="20"/>
  <c r="C207" i="20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7" i="1"/>
  <c r="S7" i="1"/>
  <c r="G207" i="20" l="1"/>
  <c r="T205" i="1" s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207" i="19"/>
  <c r="E207" i="19"/>
  <c r="D207" i="19"/>
  <c r="C207" i="19"/>
  <c r="F207" i="18"/>
  <c r="E207" i="18"/>
  <c r="G207" i="18" s="1"/>
  <c r="R205" i="1" s="1"/>
  <c r="D207" i="18"/>
  <c r="C207" i="18"/>
  <c r="R7" i="1"/>
  <c r="R19" i="17"/>
  <c r="U19" i="17" s="1"/>
  <c r="B11" i="3" s="1"/>
  <c r="Q17" i="17"/>
  <c r="S17" i="17"/>
  <c r="P15" i="17"/>
  <c r="O17" i="17"/>
  <c r="M17" i="17"/>
  <c r="K17" i="17"/>
  <c r="I17" i="17"/>
  <c r="G17" i="17"/>
  <c r="E17" i="17"/>
  <c r="N15" i="17"/>
  <c r="L15" i="17"/>
  <c r="L19" i="17" s="1"/>
  <c r="J15" i="17"/>
  <c r="J19" i="17" s="1"/>
  <c r="H15" i="17"/>
  <c r="H19" i="17" s="1"/>
  <c r="F15" i="17"/>
  <c r="F19" i="17" s="1"/>
  <c r="D15" i="17"/>
  <c r="B15" i="17"/>
  <c r="B19" i="17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07" i="16"/>
  <c r="D207" i="16"/>
  <c r="E207" i="16"/>
  <c r="F207" i="16"/>
  <c r="C206" i="15"/>
  <c r="D206" i="15"/>
  <c r="E206" i="15"/>
  <c r="F206" i="15"/>
  <c r="C208" i="14"/>
  <c r="D208" i="14"/>
  <c r="E208" i="14"/>
  <c r="F208" i="14"/>
  <c r="C208" i="13"/>
  <c r="D208" i="13"/>
  <c r="E208" i="13"/>
  <c r="F208" i="13"/>
  <c r="C208" i="12"/>
  <c r="D208" i="12"/>
  <c r="E208" i="12"/>
  <c r="F208" i="12"/>
  <c r="C208" i="11"/>
  <c r="D208" i="11"/>
  <c r="E208" i="11"/>
  <c r="F208" i="11"/>
  <c r="C208" i="10"/>
  <c r="D208" i="10"/>
  <c r="E208" i="10"/>
  <c r="G208" i="10" s="1"/>
  <c r="K205" i="1" s="1"/>
  <c r="F208" i="10"/>
  <c r="G62" i="9"/>
  <c r="J61" i="1" s="1"/>
  <c r="G90" i="9"/>
  <c r="J89" i="1" s="1"/>
  <c r="C208" i="8"/>
  <c r="D208" i="8"/>
  <c r="E208" i="8"/>
  <c r="F208" i="8"/>
  <c r="C207" i="7"/>
  <c r="D207" i="7"/>
  <c r="E207" i="7"/>
  <c r="F207" i="7"/>
  <c r="G207" i="7" s="1"/>
  <c r="H205" i="1" s="1"/>
  <c r="G111" i="6"/>
  <c r="C207" i="6"/>
  <c r="D207" i="6"/>
  <c r="E207" i="6"/>
  <c r="F207" i="6"/>
  <c r="E8" i="5"/>
  <c r="G8" i="5" s="1"/>
  <c r="F7" i="1" s="1"/>
  <c r="E9" i="5"/>
  <c r="G9" i="5" s="1"/>
  <c r="F8" i="1" s="1"/>
  <c r="E10" i="5"/>
  <c r="G10" i="5"/>
  <c r="F9" i="1" s="1"/>
  <c r="E11" i="5"/>
  <c r="G11" i="5" s="1"/>
  <c r="F10" i="1" s="1"/>
  <c r="E12" i="5"/>
  <c r="G12" i="5" s="1"/>
  <c r="E13" i="5"/>
  <c r="G13" i="5" s="1"/>
  <c r="F12" i="1" s="1"/>
  <c r="E14" i="5"/>
  <c r="G14" i="5" s="1"/>
  <c r="F13" i="1" s="1"/>
  <c r="E15" i="5"/>
  <c r="G15" i="5" s="1"/>
  <c r="F14" i="1" s="1"/>
  <c r="E16" i="5"/>
  <c r="G16" i="5" s="1"/>
  <c r="F15" i="1"/>
  <c r="E17" i="5"/>
  <c r="G17" i="5" s="1"/>
  <c r="F16" i="1" s="1"/>
  <c r="E18" i="5"/>
  <c r="G18" i="5" s="1"/>
  <c r="E19" i="5"/>
  <c r="G19" i="5" s="1"/>
  <c r="F18" i="1" s="1"/>
  <c r="E20" i="5"/>
  <c r="G20" i="5"/>
  <c r="E21" i="5"/>
  <c r="G21" i="5"/>
  <c r="F20" i="1" s="1"/>
  <c r="E22" i="5"/>
  <c r="G22" i="5" s="1"/>
  <c r="F21" i="1" s="1"/>
  <c r="E23" i="5"/>
  <c r="G23" i="5" s="1"/>
  <c r="F22" i="1" s="1"/>
  <c r="E24" i="5"/>
  <c r="G24" i="5" s="1"/>
  <c r="F23" i="1" s="1"/>
  <c r="E25" i="5"/>
  <c r="G25" i="5" s="1"/>
  <c r="F24" i="1" s="1"/>
  <c r="E26" i="5"/>
  <c r="G26" i="5" s="1"/>
  <c r="F25" i="1" s="1"/>
  <c r="E27" i="5"/>
  <c r="G27" i="5" s="1"/>
  <c r="F26" i="1" s="1"/>
  <c r="E28" i="5"/>
  <c r="G28" i="5" s="1"/>
  <c r="F27" i="1"/>
  <c r="E29" i="5"/>
  <c r="G29" i="5" s="1"/>
  <c r="F28" i="1" s="1"/>
  <c r="E30" i="5"/>
  <c r="G30" i="5" s="1"/>
  <c r="F29" i="1" s="1"/>
  <c r="E31" i="5"/>
  <c r="G31" i="5" s="1"/>
  <c r="F30" i="1" s="1"/>
  <c r="E32" i="5"/>
  <c r="G32" i="5"/>
  <c r="F31" i="1" s="1"/>
  <c r="E33" i="5"/>
  <c r="G33" i="5" s="1"/>
  <c r="F32" i="1" s="1"/>
  <c r="E34" i="5"/>
  <c r="G34" i="5" s="1"/>
  <c r="F33" i="1" s="1"/>
  <c r="E35" i="5"/>
  <c r="G35" i="5" s="1"/>
  <c r="F34" i="1" s="1"/>
  <c r="E36" i="5"/>
  <c r="G36" i="5" s="1"/>
  <c r="F35" i="1" s="1"/>
  <c r="E37" i="5"/>
  <c r="G37" i="5" s="1"/>
  <c r="F36" i="1" s="1"/>
  <c r="E38" i="5"/>
  <c r="G38" i="5" s="1"/>
  <c r="F37" i="1" s="1"/>
  <c r="E39" i="5"/>
  <c r="G39" i="5" s="1"/>
  <c r="F38" i="1" s="1"/>
  <c r="E40" i="5"/>
  <c r="G40" i="5" s="1"/>
  <c r="F39" i="1" s="1"/>
  <c r="E41" i="5"/>
  <c r="G41" i="5" s="1"/>
  <c r="F40" i="1" s="1"/>
  <c r="E42" i="5"/>
  <c r="G42" i="5" s="1"/>
  <c r="F41" i="1" s="1"/>
  <c r="E43" i="5"/>
  <c r="G43" i="5" s="1"/>
  <c r="F42" i="1" s="1"/>
  <c r="E44" i="5"/>
  <c r="G44" i="5" s="1"/>
  <c r="F43" i="1" s="1"/>
  <c r="E45" i="5"/>
  <c r="G45" i="5" s="1"/>
  <c r="F44" i="1" s="1"/>
  <c r="E46" i="5"/>
  <c r="G46" i="5" s="1"/>
  <c r="F45" i="1" s="1"/>
  <c r="E47" i="5"/>
  <c r="G47" i="5"/>
  <c r="F46" i="1" s="1"/>
  <c r="E48" i="5"/>
  <c r="G48" i="5" s="1"/>
  <c r="E49" i="5"/>
  <c r="G49" i="5"/>
  <c r="F47" i="1" s="1"/>
  <c r="E50" i="5"/>
  <c r="G50" i="5" s="1"/>
  <c r="F48" i="1" s="1"/>
  <c r="E51" i="5"/>
  <c r="G51" i="5" s="1"/>
  <c r="F49" i="1" s="1"/>
  <c r="E52" i="5"/>
  <c r="G52" i="5" s="1"/>
  <c r="F50" i="1" s="1"/>
  <c r="E53" i="5"/>
  <c r="G53" i="5" s="1"/>
  <c r="F51" i="1" s="1"/>
  <c r="E54" i="5"/>
  <c r="G54" i="5" s="1"/>
  <c r="F52" i="1" s="1"/>
  <c r="E55" i="5"/>
  <c r="G55" i="5" s="1"/>
  <c r="F53" i="1"/>
  <c r="E56" i="5"/>
  <c r="G56" i="5" s="1"/>
  <c r="F54" i="1" s="1"/>
  <c r="E57" i="5"/>
  <c r="G57" i="5" s="1"/>
  <c r="F55" i="1" s="1"/>
  <c r="E58" i="5"/>
  <c r="G58" i="5" s="1"/>
  <c r="F56" i="1"/>
  <c r="E59" i="5"/>
  <c r="G59" i="5" s="1"/>
  <c r="F57" i="1" s="1"/>
  <c r="E60" i="5"/>
  <c r="G60" i="5"/>
  <c r="F58" i="1" s="1"/>
  <c r="E61" i="5"/>
  <c r="G61" i="5"/>
  <c r="F59" i="1" s="1"/>
  <c r="E62" i="5"/>
  <c r="G62" i="5" s="1"/>
  <c r="F60" i="1" s="1"/>
  <c r="E63" i="5"/>
  <c r="G63" i="5" s="1"/>
  <c r="F61" i="1" s="1"/>
  <c r="E64" i="5"/>
  <c r="G64" i="5" s="1"/>
  <c r="F62" i="1" s="1"/>
  <c r="E65" i="5"/>
  <c r="G65" i="5" s="1"/>
  <c r="F63" i="1" s="1"/>
  <c r="E66" i="5"/>
  <c r="G66" i="5" s="1"/>
  <c r="F64" i="1" s="1"/>
  <c r="E67" i="5"/>
  <c r="G67" i="5" s="1"/>
  <c r="F65" i="1" s="1"/>
  <c r="E68" i="5"/>
  <c r="G68" i="5" s="1"/>
  <c r="E69" i="5"/>
  <c r="G69" i="5"/>
  <c r="F67" i="1" s="1"/>
  <c r="E70" i="5"/>
  <c r="G70" i="5" s="1"/>
  <c r="F68" i="1" s="1"/>
  <c r="E71" i="5"/>
  <c r="G71" i="5" s="1"/>
  <c r="F69" i="1" s="1"/>
  <c r="E72" i="5"/>
  <c r="G72" i="5" s="1"/>
  <c r="F70" i="1" s="1"/>
  <c r="E73" i="5"/>
  <c r="G73" i="5" s="1"/>
  <c r="F71" i="1" s="1"/>
  <c r="E74" i="5"/>
  <c r="G74" i="5" s="1"/>
  <c r="F72" i="1" s="1"/>
  <c r="E75" i="5"/>
  <c r="G75" i="5" s="1"/>
  <c r="F73" i="1" s="1"/>
  <c r="E76" i="5"/>
  <c r="G76" i="5" s="1"/>
  <c r="F74" i="1" s="1"/>
  <c r="E77" i="5"/>
  <c r="G77" i="5"/>
  <c r="F75" i="1" s="1"/>
  <c r="E78" i="5"/>
  <c r="G78" i="5" s="1"/>
  <c r="F76" i="1" s="1"/>
  <c r="E79" i="5"/>
  <c r="G79" i="5" s="1"/>
  <c r="F77" i="1" s="1"/>
  <c r="E80" i="5"/>
  <c r="G80" i="5" s="1"/>
  <c r="F78" i="1" s="1"/>
  <c r="E81" i="5"/>
  <c r="G81" i="5" s="1"/>
  <c r="F79" i="1" s="1"/>
  <c r="E82" i="5"/>
  <c r="G82" i="5" s="1"/>
  <c r="F80" i="1" s="1"/>
  <c r="E83" i="5"/>
  <c r="G83" i="5" s="1"/>
  <c r="E84" i="5"/>
  <c r="G84" i="5" s="1"/>
  <c r="F82" i="1" s="1"/>
  <c r="E85" i="5"/>
  <c r="G85" i="5" s="1"/>
  <c r="F83" i="1" s="1"/>
  <c r="E86" i="5"/>
  <c r="G86" i="5" s="1"/>
  <c r="E87" i="5"/>
  <c r="G87" i="5" s="1"/>
  <c r="F85" i="1" s="1"/>
  <c r="E88" i="5"/>
  <c r="G88" i="5" s="1"/>
  <c r="F86" i="1" s="1"/>
  <c r="E89" i="5"/>
  <c r="G89" i="5" s="1"/>
  <c r="F87" i="1" s="1"/>
  <c r="E90" i="5"/>
  <c r="G90" i="5" s="1"/>
  <c r="F88" i="1" s="1"/>
  <c r="E91" i="5"/>
  <c r="G91" i="5" s="1"/>
  <c r="F89" i="1" s="1"/>
  <c r="E92" i="5"/>
  <c r="G92" i="5" s="1"/>
  <c r="F90" i="1" s="1"/>
  <c r="E93" i="5"/>
  <c r="G93" i="5" s="1"/>
  <c r="F91" i="1" s="1"/>
  <c r="E94" i="5"/>
  <c r="G94" i="5" s="1"/>
  <c r="F92" i="1" s="1"/>
  <c r="E95" i="5"/>
  <c r="G95" i="5" s="1"/>
  <c r="F93" i="1" s="1"/>
  <c r="E96" i="5"/>
  <c r="G96" i="5" s="1"/>
  <c r="F94" i="1" s="1"/>
  <c r="E97" i="5"/>
  <c r="G97" i="5"/>
  <c r="F95" i="1" s="1"/>
  <c r="E98" i="5"/>
  <c r="G98" i="5" s="1"/>
  <c r="F96" i="1" s="1"/>
  <c r="E99" i="5"/>
  <c r="G99" i="5" s="1"/>
  <c r="F97" i="1" s="1"/>
  <c r="E100" i="5"/>
  <c r="G100" i="5" s="1"/>
  <c r="F98" i="1" s="1"/>
  <c r="E101" i="5"/>
  <c r="G101" i="5" s="1"/>
  <c r="F99" i="1" s="1"/>
  <c r="E102" i="5"/>
  <c r="G102" i="5" s="1"/>
  <c r="F100" i="1" s="1"/>
  <c r="E103" i="5"/>
  <c r="G103" i="5" s="1"/>
  <c r="F101" i="1" s="1"/>
  <c r="E104" i="5"/>
  <c r="G104" i="5" s="1"/>
  <c r="F102" i="1" s="1"/>
  <c r="E105" i="5"/>
  <c r="G105" i="5" s="1"/>
  <c r="F103" i="1" s="1"/>
  <c r="E106" i="5"/>
  <c r="G106" i="5" s="1"/>
  <c r="F104" i="1" s="1"/>
  <c r="E107" i="5"/>
  <c r="G107" i="5" s="1"/>
  <c r="F105" i="1" s="1"/>
  <c r="E108" i="5"/>
  <c r="G108" i="5" s="1"/>
  <c r="F106" i="1" s="1"/>
  <c r="E109" i="5"/>
  <c r="G109" i="5" s="1"/>
  <c r="F107" i="1" s="1"/>
  <c r="E110" i="5"/>
  <c r="G110" i="5" s="1"/>
  <c r="F108" i="1" s="1"/>
  <c r="E111" i="5"/>
  <c r="G111" i="5" s="1"/>
  <c r="F109" i="1" s="1"/>
  <c r="E112" i="5"/>
  <c r="G112" i="5" s="1"/>
  <c r="F110" i="1" s="1"/>
  <c r="E113" i="5"/>
  <c r="G113" i="5" s="1"/>
  <c r="F111" i="1" s="1"/>
  <c r="E114" i="5"/>
  <c r="G114" i="5" s="1"/>
  <c r="F112" i="1" s="1"/>
  <c r="E115" i="5"/>
  <c r="G115" i="5" s="1"/>
  <c r="F113" i="1" s="1"/>
  <c r="E116" i="5"/>
  <c r="G116" i="5" s="1"/>
  <c r="F114" i="1" s="1"/>
  <c r="E117" i="5"/>
  <c r="G117" i="5" s="1"/>
  <c r="E118" i="5"/>
  <c r="G118" i="5"/>
  <c r="F116" i="1" s="1"/>
  <c r="E119" i="5"/>
  <c r="G119" i="5" s="1"/>
  <c r="F117" i="1" s="1"/>
  <c r="E120" i="5"/>
  <c r="G120" i="5" s="1"/>
  <c r="F118" i="1" s="1"/>
  <c r="E121" i="5"/>
  <c r="G121" i="5" s="1"/>
  <c r="F119" i="1" s="1"/>
  <c r="E122" i="5"/>
  <c r="G122" i="5" s="1"/>
  <c r="F120" i="1" s="1"/>
  <c r="E123" i="5"/>
  <c r="G123" i="5" s="1"/>
  <c r="F121" i="1" s="1"/>
  <c r="E124" i="5"/>
  <c r="G124" i="5" s="1"/>
  <c r="F122" i="1" s="1"/>
  <c r="E125" i="5"/>
  <c r="G125" i="5" s="1"/>
  <c r="F123" i="1" s="1"/>
  <c r="E126" i="5"/>
  <c r="G126" i="5"/>
  <c r="F124" i="1" s="1"/>
  <c r="E127" i="5"/>
  <c r="G127" i="5" s="1"/>
  <c r="F125" i="1" s="1"/>
  <c r="E128" i="5"/>
  <c r="G128" i="5" s="1"/>
  <c r="F126" i="1" s="1"/>
  <c r="E129" i="5"/>
  <c r="G129" i="5" s="1"/>
  <c r="F127" i="1" s="1"/>
  <c r="E130" i="5"/>
  <c r="G130" i="5"/>
  <c r="F128" i="1" s="1"/>
  <c r="E131" i="5"/>
  <c r="G131" i="5" s="1"/>
  <c r="F129" i="1" s="1"/>
  <c r="E132" i="5"/>
  <c r="G132" i="5"/>
  <c r="F130" i="1" s="1"/>
  <c r="E133" i="5"/>
  <c r="G133" i="5" s="1"/>
  <c r="F131" i="1" s="1"/>
  <c r="E134" i="5"/>
  <c r="G134" i="5" s="1"/>
  <c r="F132" i="1" s="1"/>
  <c r="E135" i="5"/>
  <c r="G135" i="5" s="1"/>
  <c r="F133" i="1" s="1"/>
  <c r="E136" i="5"/>
  <c r="G136" i="5" s="1"/>
  <c r="F134" i="1" s="1"/>
  <c r="E137" i="5"/>
  <c r="G137" i="5" s="1"/>
  <c r="F135" i="1" s="1"/>
  <c r="E138" i="5"/>
  <c r="G138" i="5" s="1"/>
  <c r="F136" i="1" s="1"/>
  <c r="E139" i="5"/>
  <c r="G139" i="5" s="1"/>
  <c r="F137" i="1" s="1"/>
  <c r="E140" i="5"/>
  <c r="G140" i="5" s="1"/>
  <c r="F138" i="1" s="1"/>
  <c r="E141" i="5"/>
  <c r="G141" i="5" s="1"/>
  <c r="F139" i="1" s="1"/>
  <c r="E142" i="5"/>
  <c r="G142" i="5" s="1"/>
  <c r="F140" i="1" s="1"/>
  <c r="E143" i="5"/>
  <c r="G143" i="5" s="1"/>
  <c r="F141" i="1" s="1"/>
  <c r="E144" i="5"/>
  <c r="G144" i="5" s="1"/>
  <c r="E145" i="5"/>
  <c r="G145" i="5" s="1"/>
  <c r="F143" i="1" s="1"/>
  <c r="E146" i="5"/>
  <c r="G146" i="5" s="1"/>
  <c r="F144" i="1" s="1"/>
  <c r="E147" i="5"/>
  <c r="G147" i="5" s="1"/>
  <c r="F145" i="1" s="1"/>
  <c r="E148" i="5"/>
  <c r="G148" i="5" s="1"/>
  <c r="E149" i="5"/>
  <c r="G149" i="5"/>
  <c r="F147" i="1" s="1"/>
  <c r="E150" i="5"/>
  <c r="G150" i="5" s="1"/>
  <c r="F148" i="1" s="1"/>
  <c r="E151" i="5"/>
  <c r="G151" i="5" s="1"/>
  <c r="F149" i="1" s="1"/>
  <c r="E152" i="5"/>
  <c r="G152" i="5" s="1"/>
  <c r="F150" i="1" s="1"/>
  <c r="E153" i="5"/>
  <c r="G153" i="5" s="1"/>
  <c r="E154" i="5"/>
  <c r="G154" i="5" s="1"/>
  <c r="F152" i="1" s="1"/>
  <c r="E155" i="5"/>
  <c r="G155" i="5" s="1"/>
  <c r="E156" i="5"/>
  <c r="G156" i="5" s="1"/>
  <c r="F154" i="1" s="1"/>
  <c r="E157" i="5"/>
  <c r="G157" i="5" s="1"/>
  <c r="F155" i="1" s="1"/>
  <c r="E158" i="5"/>
  <c r="G158" i="5" s="1"/>
  <c r="F156" i="1" s="1"/>
  <c r="E159" i="5"/>
  <c r="G159" i="5" s="1"/>
  <c r="F157" i="1" s="1"/>
  <c r="E160" i="5"/>
  <c r="G160" i="5" s="1"/>
  <c r="F158" i="1" s="1"/>
  <c r="E161" i="5"/>
  <c r="G161" i="5" s="1"/>
  <c r="F159" i="1" s="1"/>
  <c r="E162" i="5"/>
  <c r="G162" i="5" s="1"/>
  <c r="F160" i="1" s="1"/>
  <c r="E163" i="5"/>
  <c r="G163" i="5" s="1"/>
  <c r="F161" i="1" s="1"/>
  <c r="E164" i="5"/>
  <c r="G164" i="5" s="1"/>
  <c r="F162" i="1" s="1"/>
  <c r="E165" i="5"/>
  <c r="G165" i="5" s="1"/>
  <c r="F163" i="1" s="1"/>
  <c r="E166" i="5"/>
  <c r="G166" i="5" s="1"/>
  <c r="F164" i="1" s="1"/>
  <c r="E167" i="5"/>
  <c r="G167" i="5"/>
  <c r="F165" i="1" s="1"/>
  <c r="E168" i="5"/>
  <c r="G168" i="5" s="1"/>
  <c r="F166" i="1" s="1"/>
  <c r="E169" i="5"/>
  <c r="G169" i="5"/>
  <c r="F167" i="1" s="1"/>
  <c r="E170" i="5"/>
  <c r="G170" i="5" s="1"/>
  <c r="F168" i="1" s="1"/>
  <c r="E171" i="5"/>
  <c r="G171" i="5" s="1"/>
  <c r="F169" i="1" s="1"/>
  <c r="E172" i="5"/>
  <c r="G172" i="5" s="1"/>
  <c r="F170" i="1" s="1"/>
  <c r="E173" i="5"/>
  <c r="G173" i="5" s="1"/>
  <c r="F171" i="1" s="1"/>
  <c r="E174" i="5"/>
  <c r="G174" i="5"/>
  <c r="F172" i="1" s="1"/>
  <c r="E175" i="5"/>
  <c r="G175" i="5" s="1"/>
  <c r="F173" i="1"/>
  <c r="E176" i="5"/>
  <c r="G176" i="5" s="1"/>
  <c r="F174" i="1" s="1"/>
  <c r="E177" i="5"/>
  <c r="G177" i="5" s="1"/>
  <c r="F175" i="1" s="1"/>
  <c r="E178" i="5"/>
  <c r="G178" i="5" s="1"/>
  <c r="F176" i="1" s="1"/>
  <c r="E179" i="5"/>
  <c r="G179" i="5" s="1"/>
  <c r="F177" i="1" s="1"/>
  <c r="E180" i="5"/>
  <c r="G180" i="5" s="1"/>
  <c r="F178" i="1" s="1"/>
  <c r="E181" i="5"/>
  <c r="G181" i="5" s="1"/>
  <c r="F179" i="1" s="1"/>
  <c r="E182" i="5"/>
  <c r="G182" i="5" s="1"/>
  <c r="F180" i="1" s="1"/>
  <c r="E183" i="5"/>
  <c r="G183" i="5"/>
  <c r="F181" i="1" s="1"/>
  <c r="E184" i="5"/>
  <c r="G184" i="5" s="1"/>
  <c r="F182" i="1" s="1"/>
  <c r="E185" i="5"/>
  <c r="G185" i="5" s="1"/>
  <c r="E186" i="5"/>
  <c r="G186" i="5" s="1"/>
  <c r="E187" i="5"/>
  <c r="G187" i="5" s="1"/>
  <c r="F183" i="1" s="1"/>
  <c r="E188" i="5"/>
  <c r="G188" i="5" s="1"/>
  <c r="F184" i="1" s="1"/>
  <c r="E189" i="5"/>
  <c r="G189" i="5" s="1"/>
  <c r="F185" i="1" s="1"/>
  <c r="E190" i="5"/>
  <c r="G190" i="5" s="1"/>
  <c r="F186" i="1" s="1"/>
  <c r="E191" i="5"/>
  <c r="G191" i="5" s="1"/>
  <c r="F187" i="1" s="1"/>
  <c r="E192" i="5"/>
  <c r="G192" i="5" s="1"/>
  <c r="F188" i="1" s="1"/>
  <c r="E193" i="5"/>
  <c r="G193" i="5" s="1"/>
  <c r="F189" i="1" s="1"/>
  <c r="E194" i="5"/>
  <c r="G194" i="5" s="1"/>
  <c r="F190" i="1" s="1"/>
  <c r="E195" i="5"/>
  <c r="G195" i="5" s="1"/>
  <c r="F191" i="1" s="1"/>
  <c r="E196" i="5"/>
  <c r="G196" i="5" s="1"/>
  <c r="F192" i="1" s="1"/>
  <c r="E197" i="5"/>
  <c r="G197" i="5" s="1"/>
  <c r="F193" i="1" s="1"/>
  <c r="E198" i="5"/>
  <c r="G198" i="5" s="1"/>
  <c r="F194" i="1" s="1"/>
  <c r="E199" i="5"/>
  <c r="G199" i="5" s="1"/>
  <c r="F195" i="1" s="1"/>
  <c r="E200" i="5"/>
  <c r="G200" i="5" s="1"/>
  <c r="F196" i="1" s="1"/>
  <c r="E201" i="5"/>
  <c r="G201" i="5" s="1"/>
  <c r="F197" i="1" s="1"/>
  <c r="E202" i="5"/>
  <c r="G202" i="5"/>
  <c r="F198" i="1" s="1"/>
  <c r="E203" i="5"/>
  <c r="G203" i="5" s="1"/>
  <c r="F199" i="1" s="1"/>
  <c r="E204" i="5"/>
  <c r="G204" i="5" s="1"/>
  <c r="F200" i="1" s="1"/>
  <c r="E205" i="5"/>
  <c r="G205" i="5" s="1"/>
  <c r="F201" i="1" s="1"/>
  <c r="C207" i="5"/>
  <c r="D207" i="5"/>
  <c r="F207" i="5"/>
  <c r="E8" i="4"/>
  <c r="G8" i="4" s="1"/>
  <c r="E7" i="1" s="1"/>
  <c r="E9" i="4"/>
  <c r="G9" i="4"/>
  <c r="E8" i="1" s="1"/>
  <c r="E10" i="4"/>
  <c r="G10" i="4" s="1"/>
  <c r="E9" i="1" s="1"/>
  <c r="E11" i="4"/>
  <c r="G11" i="4" s="1"/>
  <c r="E10" i="1" s="1"/>
  <c r="E12" i="4"/>
  <c r="G12" i="4" s="1"/>
  <c r="E11" i="1" s="1"/>
  <c r="E13" i="4"/>
  <c r="G13" i="4" s="1"/>
  <c r="E12" i="1" s="1"/>
  <c r="E14" i="4"/>
  <c r="G14" i="4" s="1"/>
  <c r="E13" i="1" s="1"/>
  <c r="E15" i="4"/>
  <c r="G15" i="4" s="1"/>
  <c r="E14" i="1" s="1"/>
  <c r="E16" i="4"/>
  <c r="G16" i="4" s="1"/>
  <c r="E15" i="1" s="1"/>
  <c r="E17" i="4"/>
  <c r="G17" i="4" s="1"/>
  <c r="E16" i="1" s="1"/>
  <c r="E18" i="4"/>
  <c r="G18" i="4" s="1"/>
  <c r="E17" i="1" s="1"/>
  <c r="E19" i="4"/>
  <c r="G19" i="4" s="1"/>
  <c r="E18" i="1" s="1"/>
  <c r="E20" i="4"/>
  <c r="G20" i="4" s="1"/>
  <c r="E19" i="1" s="1"/>
  <c r="E21" i="4"/>
  <c r="G21" i="4" s="1"/>
  <c r="E20" i="1" s="1"/>
  <c r="E22" i="4"/>
  <c r="G22" i="4" s="1"/>
  <c r="E21" i="1" s="1"/>
  <c r="E23" i="4"/>
  <c r="G23" i="4" s="1"/>
  <c r="E22" i="1" s="1"/>
  <c r="E24" i="4"/>
  <c r="G24" i="4" s="1"/>
  <c r="E23" i="1" s="1"/>
  <c r="E25" i="4"/>
  <c r="G25" i="4" s="1"/>
  <c r="E24" i="1" s="1"/>
  <c r="E26" i="4"/>
  <c r="G26" i="4"/>
  <c r="E25" i="1" s="1"/>
  <c r="E27" i="4"/>
  <c r="G27" i="4" s="1"/>
  <c r="E26" i="1" s="1"/>
  <c r="E28" i="4"/>
  <c r="G28" i="4" s="1"/>
  <c r="E27" i="1" s="1"/>
  <c r="E29" i="4"/>
  <c r="G29" i="4" s="1"/>
  <c r="E28" i="1" s="1"/>
  <c r="E30" i="4"/>
  <c r="G30" i="4" s="1"/>
  <c r="E29" i="1" s="1"/>
  <c r="E31" i="4"/>
  <c r="G31" i="4" s="1"/>
  <c r="E30" i="1" s="1"/>
  <c r="E32" i="4"/>
  <c r="G32" i="4" s="1"/>
  <c r="E31" i="1" s="1"/>
  <c r="E33" i="4"/>
  <c r="G33" i="4" s="1"/>
  <c r="E32" i="1" s="1"/>
  <c r="E34" i="4"/>
  <c r="G34" i="4" s="1"/>
  <c r="E33" i="1" s="1"/>
  <c r="E35" i="4"/>
  <c r="G35" i="4" s="1"/>
  <c r="E34" i="1"/>
  <c r="E36" i="4"/>
  <c r="G36" i="4" s="1"/>
  <c r="E35" i="1" s="1"/>
  <c r="E37" i="4"/>
  <c r="G37" i="4"/>
  <c r="E36" i="1" s="1"/>
  <c r="E38" i="4"/>
  <c r="G38" i="4" s="1"/>
  <c r="E37" i="1" s="1"/>
  <c r="E39" i="4"/>
  <c r="G39" i="4" s="1"/>
  <c r="E38" i="1" s="1"/>
  <c r="E40" i="4"/>
  <c r="G40" i="4" s="1"/>
  <c r="E39" i="1" s="1"/>
  <c r="E41" i="4"/>
  <c r="G41" i="4" s="1"/>
  <c r="E40" i="1" s="1"/>
  <c r="E42" i="4"/>
  <c r="G42" i="4" s="1"/>
  <c r="E41" i="1" s="1"/>
  <c r="E43" i="4"/>
  <c r="G43" i="4"/>
  <c r="E42" i="1" s="1"/>
  <c r="E44" i="4"/>
  <c r="G44" i="4" s="1"/>
  <c r="E43" i="1" s="1"/>
  <c r="E45" i="4"/>
  <c r="G45" i="4" s="1"/>
  <c r="E44" i="1" s="1"/>
  <c r="E46" i="4"/>
  <c r="G46" i="4" s="1"/>
  <c r="E45" i="1" s="1"/>
  <c r="E47" i="4"/>
  <c r="G47" i="4" s="1"/>
  <c r="E46" i="1" s="1"/>
  <c r="E48" i="4"/>
  <c r="G48" i="4" s="1"/>
  <c r="E49" i="4"/>
  <c r="G49" i="4" s="1"/>
  <c r="E47" i="1" s="1"/>
  <c r="E50" i="4"/>
  <c r="G50" i="4" s="1"/>
  <c r="E48" i="1" s="1"/>
  <c r="E51" i="4"/>
  <c r="G51" i="4" s="1"/>
  <c r="E52" i="4"/>
  <c r="G52" i="4" s="1"/>
  <c r="E50" i="1" s="1"/>
  <c r="E53" i="4"/>
  <c r="G53" i="4" s="1"/>
  <c r="E51" i="1"/>
  <c r="E54" i="4"/>
  <c r="G54" i="4" s="1"/>
  <c r="E52" i="1" s="1"/>
  <c r="E55" i="4"/>
  <c r="G55" i="4" s="1"/>
  <c r="E53" i="1" s="1"/>
  <c r="E56" i="4"/>
  <c r="G56" i="4" s="1"/>
  <c r="E54" i="1" s="1"/>
  <c r="E57" i="4"/>
  <c r="G57" i="4" s="1"/>
  <c r="E55" i="1" s="1"/>
  <c r="E58" i="4"/>
  <c r="G58" i="4" s="1"/>
  <c r="E56" i="1" s="1"/>
  <c r="E59" i="4"/>
  <c r="G59" i="4" s="1"/>
  <c r="E60" i="4"/>
  <c r="G60" i="4" s="1"/>
  <c r="E58" i="1" s="1"/>
  <c r="E61" i="4"/>
  <c r="G61" i="4" s="1"/>
  <c r="E59" i="1"/>
  <c r="E62" i="4"/>
  <c r="G62" i="4" s="1"/>
  <c r="E60" i="1" s="1"/>
  <c r="E63" i="4"/>
  <c r="G63" i="4" s="1"/>
  <c r="E61" i="1" s="1"/>
  <c r="E64" i="4"/>
  <c r="G64" i="4" s="1"/>
  <c r="E65" i="4"/>
  <c r="G65" i="4" s="1"/>
  <c r="E63" i="1" s="1"/>
  <c r="E66" i="4"/>
  <c r="G66" i="4" s="1"/>
  <c r="E64" i="1" s="1"/>
  <c r="E67" i="4"/>
  <c r="G67" i="4" s="1"/>
  <c r="E65" i="1" s="1"/>
  <c r="E68" i="4"/>
  <c r="G68" i="4" s="1"/>
  <c r="E66" i="1" s="1"/>
  <c r="E69" i="4"/>
  <c r="G69" i="4" s="1"/>
  <c r="E67" i="1" s="1"/>
  <c r="E70" i="4"/>
  <c r="G70" i="4" s="1"/>
  <c r="E68" i="1" s="1"/>
  <c r="E71" i="4"/>
  <c r="G71" i="4"/>
  <c r="E69" i="1" s="1"/>
  <c r="E72" i="4"/>
  <c r="G72" i="4" s="1"/>
  <c r="E70" i="1" s="1"/>
  <c r="E73" i="4"/>
  <c r="G73" i="4" s="1"/>
  <c r="E71" i="1" s="1"/>
  <c r="E74" i="4"/>
  <c r="G74" i="4" s="1"/>
  <c r="E72" i="1" s="1"/>
  <c r="E75" i="4"/>
  <c r="G75" i="4" s="1"/>
  <c r="E73" i="1" s="1"/>
  <c r="E76" i="4"/>
  <c r="G76" i="4" s="1"/>
  <c r="E74" i="1" s="1"/>
  <c r="E77" i="4"/>
  <c r="G77" i="4" s="1"/>
  <c r="E75" i="1" s="1"/>
  <c r="E78" i="4"/>
  <c r="G78" i="4" s="1"/>
  <c r="E76" i="1" s="1"/>
  <c r="E79" i="4"/>
  <c r="G79" i="4" s="1"/>
  <c r="E77" i="1" s="1"/>
  <c r="E80" i="4"/>
  <c r="G80" i="4"/>
  <c r="E78" i="1" s="1"/>
  <c r="E81" i="4"/>
  <c r="G81" i="4" s="1"/>
  <c r="E79" i="1" s="1"/>
  <c r="E82" i="4"/>
  <c r="G82" i="4" s="1"/>
  <c r="E80" i="1" s="1"/>
  <c r="E83" i="4"/>
  <c r="G83" i="4"/>
  <c r="E84" i="4"/>
  <c r="G84" i="4" s="1"/>
  <c r="E82" i="1" s="1"/>
  <c r="E85" i="4"/>
  <c r="G85" i="4" s="1"/>
  <c r="E83" i="1" s="1"/>
  <c r="E86" i="4"/>
  <c r="G86" i="4" s="1"/>
  <c r="E84" i="1" s="1"/>
  <c r="E87" i="4"/>
  <c r="G87" i="4" s="1"/>
  <c r="E85" i="1" s="1"/>
  <c r="E88" i="4"/>
  <c r="G88" i="4" s="1"/>
  <c r="E86" i="1" s="1"/>
  <c r="E89" i="4"/>
  <c r="G89" i="4" s="1"/>
  <c r="E87" i="1" s="1"/>
  <c r="E90" i="4"/>
  <c r="G90" i="4" s="1"/>
  <c r="E88" i="1" s="1"/>
  <c r="E91" i="4"/>
  <c r="G91" i="4" s="1"/>
  <c r="E89" i="1" s="1"/>
  <c r="E92" i="4"/>
  <c r="G92" i="4" s="1"/>
  <c r="E93" i="4"/>
  <c r="G93" i="4" s="1"/>
  <c r="E91" i="1" s="1"/>
  <c r="E94" i="4"/>
  <c r="G94" i="4" s="1"/>
  <c r="E92" i="1" s="1"/>
  <c r="E95" i="4"/>
  <c r="G95" i="4" s="1"/>
  <c r="E93" i="1" s="1"/>
  <c r="E96" i="4"/>
  <c r="G96" i="4" s="1"/>
  <c r="E97" i="4"/>
  <c r="G97" i="4" s="1"/>
  <c r="E95" i="1" s="1"/>
  <c r="E98" i="4"/>
  <c r="G98" i="4" s="1"/>
  <c r="E96" i="1" s="1"/>
  <c r="E99" i="4"/>
  <c r="G99" i="4" s="1"/>
  <c r="E97" i="1" s="1"/>
  <c r="E100" i="4"/>
  <c r="G100" i="4" s="1"/>
  <c r="E98" i="1" s="1"/>
  <c r="E101" i="4"/>
  <c r="G101" i="4" s="1"/>
  <c r="E99" i="1" s="1"/>
  <c r="E102" i="4"/>
  <c r="G102" i="4" s="1"/>
  <c r="E100" i="1" s="1"/>
  <c r="E103" i="4"/>
  <c r="G103" i="4"/>
  <c r="E101" i="1" s="1"/>
  <c r="E104" i="4"/>
  <c r="G104" i="4" s="1"/>
  <c r="E105" i="4"/>
  <c r="G105" i="4" s="1"/>
  <c r="E103" i="1" s="1"/>
  <c r="E106" i="4"/>
  <c r="G106" i="4" s="1"/>
  <c r="E104" i="1" s="1"/>
  <c r="E107" i="4"/>
  <c r="G107" i="4" s="1"/>
  <c r="E105" i="1" s="1"/>
  <c r="E108" i="4"/>
  <c r="G108" i="4" s="1"/>
  <c r="E109" i="4"/>
  <c r="G109" i="4" s="1"/>
  <c r="E107" i="1" s="1"/>
  <c r="E110" i="4"/>
  <c r="G110" i="4" s="1"/>
  <c r="E108" i="1"/>
  <c r="E111" i="4"/>
  <c r="G111" i="4" s="1"/>
  <c r="E109" i="1" s="1"/>
  <c r="E112" i="4"/>
  <c r="G112" i="4" s="1"/>
  <c r="E110" i="1" s="1"/>
  <c r="E113" i="4"/>
  <c r="G113" i="4" s="1"/>
  <c r="E111" i="1" s="1"/>
  <c r="E114" i="4"/>
  <c r="G114" i="4" s="1"/>
  <c r="E112" i="1" s="1"/>
  <c r="E115" i="4"/>
  <c r="G115" i="4" s="1"/>
  <c r="E113" i="1" s="1"/>
  <c r="E116" i="4"/>
  <c r="G116" i="4" s="1"/>
  <c r="E114" i="1" s="1"/>
  <c r="E117" i="4"/>
  <c r="G117" i="4" s="1"/>
  <c r="E115" i="1" s="1"/>
  <c r="E118" i="4"/>
  <c r="G118" i="4" s="1"/>
  <c r="E116" i="1" s="1"/>
  <c r="E119" i="4"/>
  <c r="G119" i="4" s="1"/>
  <c r="E117" i="1" s="1"/>
  <c r="E120" i="4"/>
  <c r="G120" i="4"/>
  <c r="E118" i="1" s="1"/>
  <c r="E121" i="4"/>
  <c r="G121" i="4" s="1"/>
  <c r="E119" i="1" s="1"/>
  <c r="E122" i="4"/>
  <c r="G122" i="4" s="1"/>
  <c r="E120" i="1" s="1"/>
  <c r="E123" i="4"/>
  <c r="G123" i="4" s="1"/>
  <c r="E121" i="1" s="1"/>
  <c r="E124" i="4"/>
  <c r="G124" i="4" s="1"/>
  <c r="E122" i="1" s="1"/>
  <c r="E125" i="4"/>
  <c r="G125" i="4" s="1"/>
  <c r="E123" i="1" s="1"/>
  <c r="E126" i="4"/>
  <c r="G126" i="4" s="1"/>
  <c r="E124" i="1" s="1"/>
  <c r="E127" i="4"/>
  <c r="G127" i="4" s="1"/>
  <c r="E125" i="1" s="1"/>
  <c r="E128" i="4"/>
  <c r="G128" i="4" s="1"/>
  <c r="E126" i="1" s="1"/>
  <c r="E129" i="4"/>
  <c r="G129" i="4" s="1"/>
  <c r="E127" i="1"/>
  <c r="E130" i="4"/>
  <c r="G130" i="4" s="1"/>
  <c r="E128" i="1" s="1"/>
  <c r="E131" i="4"/>
  <c r="G131" i="4" s="1"/>
  <c r="E129" i="1" s="1"/>
  <c r="E132" i="4"/>
  <c r="G132" i="4" s="1"/>
  <c r="E130" i="1" s="1"/>
  <c r="E133" i="4"/>
  <c r="G133" i="4" s="1"/>
  <c r="E131" i="1" s="1"/>
  <c r="E134" i="4"/>
  <c r="G134" i="4" s="1"/>
  <c r="E132" i="1" s="1"/>
  <c r="E135" i="4"/>
  <c r="G135" i="4" s="1"/>
  <c r="E133" i="1" s="1"/>
  <c r="E136" i="4"/>
  <c r="G136" i="4" s="1"/>
  <c r="E134" i="1" s="1"/>
  <c r="E137" i="4"/>
  <c r="G137" i="4" s="1"/>
  <c r="E135" i="1" s="1"/>
  <c r="E138" i="4"/>
  <c r="G138" i="4" s="1"/>
  <c r="E136" i="1" s="1"/>
  <c r="E139" i="4"/>
  <c r="G139" i="4" s="1"/>
  <c r="E137" i="1" s="1"/>
  <c r="E140" i="4"/>
  <c r="G140" i="4"/>
  <c r="E141" i="4"/>
  <c r="G141" i="4" s="1"/>
  <c r="E139" i="1" s="1"/>
  <c r="E142" i="4"/>
  <c r="G142" i="4" s="1"/>
  <c r="E140" i="1" s="1"/>
  <c r="E143" i="4"/>
  <c r="G143" i="4" s="1"/>
  <c r="E141" i="1" s="1"/>
  <c r="E144" i="4"/>
  <c r="G144" i="4" s="1"/>
  <c r="E142" i="1" s="1"/>
  <c r="E145" i="4"/>
  <c r="G145" i="4" s="1"/>
  <c r="E143" i="1" s="1"/>
  <c r="E146" i="4"/>
  <c r="G146" i="4" s="1"/>
  <c r="E144" i="1" s="1"/>
  <c r="E147" i="4"/>
  <c r="G147" i="4" s="1"/>
  <c r="E145" i="1" s="1"/>
  <c r="E148" i="4"/>
  <c r="G148" i="4" s="1"/>
  <c r="E146" i="1" s="1"/>
  <c r="E149" i="4"/>
  <c r="G149" i="4"/>
  <c r="E150" i="4"/>
  <c r="G150" i="4" s="1"/>
  <c r="E148" i="1" s="1"/>
  <c r="E151" i="4"/>
  <c r="G151" i="4" s="1"/>
  <c r="E149" i="1" s="1"/>
  <c r="E152" i="4"/>
  <c r="G152" i="4" s="1"/>
  <c r="E150" i="1" s="1"/>
  <c r="E153" i="4"/>
  <c r="G153" i="4" s="1"/>
  <c r="E151" i="1" s="1"/>
  <c r="E154" i="4"/>
  <c r="G154" i="4" s="1"/>
  <c r="E152" i="1" s="1"/>
  <c r="E155" i="4"/>
  <c r="G155" i="4" s="1"/>
  <c r="E153" i="1" s="1"/>
  <c r="E156" i="4"/>
  <c r="G156" i="4"/>
  <c r="E154" i="1" s="1"/>
  <c r="E157" i="4"/>
  <c r="G157" i="4" s="1"/>
  <c r="E155" i="1" s="1"/>
  <c r="E158" i="4"/>
  <c r="G158" i="4" s="1"/>
  <c r="E156" i="1" s="1"/>
  <c r="E159" i="4"/>
  <c r="G159" i="4" s="1"/>
  <c r="E157" i="1" s="1"/>
  <c r="E160" i="4"/>
  <c r="G160" i="4"/>
  <c r="E158" i="1" s="1"/>
  <c r="E161" i="4"/>
  <c r="G161" i="4" s="1"/>
  <c r="E159" i="1" s="1"/>
  <c r="E162" i="4"/>
  <c r="G162" i="4" s="1"/>
  <c r="E160" i="1" s="1"/>
  <c r="E163" i="4"/>
  <c r="G163" i="4" s="1"/>
  <c r="E161" i="1" s="1"/>
  <c r="E164" i="4"/>
  <c r="G164" i="4" s="1"/>
  <c r="E165" i="4"/>
  <c r="G165" i="4" s="1"/>
  <c r="E163" i="1" s="1"/>
  <c r="E167" i="4"/>
  <c r="G167" i="4" s="1"/>
  <c r="E165" i="1" s="1"/>
  <c r="E168" i="4"/>
  <c r="G168" i="4" s="1"/>
  <c r="E166" i="1" s="1"/>
  <c r="E169" i="4"/>
  <c r="G169" i="4" s="1"/>
  <c r="E167" i="1" s="1"/>
  <c r="E170" i="4"/>
  <c r="G170" i="4" s="1"/>
  <c r="E168" i="1" s="1"/>
  <c r="E171" i="4"/>
  <c r="G171" i="4" s="1"/>
  <c r="E169" i="1" s="1"/>
  <c r="E172" i="4"/>
  <c r="G172" i="4" s="1"/>
  <c r="E170" i="1" s="1"/>
  <c r="E173" i="4"/>
  <c r="G173" i="4" s="1"/>
  <c r="E171" i="1" s="1"/>
  <c r="E174" i="4"/>
  <c r="G174" i="4" s="1"/>
  <c r="E172" i="1" s="1"/>
  <c r="E175" i="4"/>
  <c r="G175" i="4" s="1"/>
  <c r="E173" i="1" s="1"/>
  <c r="E176" i="4"/>
  <c r="G176" i="4" s="1"/>
  <c r="E174" i="1" s="1"/>
  <c r="E177" i="4"/>
  <c r="G177" i="4"/>
  <c r="E175" i="1" s="1"/>
  <c r="E178" i="4"/>
  <c r="G178" i="4" s="1"/>
  <c r="E176" i="1"/>
  <c r="E179" i="4"/>
  <c r="G179" i="4" s="1"/>
  <c r="E180" i="4"/>
  <c r="G180" i="4"/>
  <c r="E178" i="1" s="1"/>
  <c r="E181" i="4"/>
  <c r="G181" i="4" s="1"/>
  <c r="E179" i="1" s="1"/>
  <c r="E182" i="4"/>
  <c r="G182" i="4" s="1"/>
  <c r="E180" i="1" s="1"/>
  <c r="E183" i="4"/>
  <c r="G183" i="4"/>
  <c r="E181" i="1" s="1"/>
  <c r="E184" i="4"/>
  <c r="G184" i="4" s="1"/>
  <c r="E182" i="1" s="1"/>
  <c r="E185" i="4"/>
  <c r="G185" i="4" s="1"/>
  <c r="E186" i="4"/>
  <c r="G186" i="4" s="1"/>
  <c r="E187" i="4"/>
  <c r="G187" i="4"/>
  <c r="E183" i="1" s="1"/>
  <c r="E188" i="4"/>
  <c r="G188" i="4" s="1"/>
  <c r="E184" i="1" s="1"/>
  <c r="E189" i="4"/>
  <c r="G189" i="4" s="1"/>
  <c r="E185" i="1" s="1"/>
  <c r="E190" i="4"/>
  <c r="G190" i="4" s="1"/>
  <c r="E186" i="1" s="1"/>
  <c r="E191" i="4"/>
  <c r="G191" i="4" s="1"/>
  <c r="E187" i="1" s="1"/>
  <c r="E192" i="4"/>
  <c r="G192" i="4" s="1"/>
  <c r="E188" i="1" s="1"/>
  <c r="E193" i="4"/>
  <c r="G193" i="4" s="1"/>
  <c r="E194" i="4"/>
  <c r="G194" i="4" s="1"/>
  <c r="E190" i="1" s="1"/>
  <c r="E195" i="4"/>
  <c r="G195" i="4" s="1"/>
  <c r="E191" i="1" s="1"/>
  <c r="E196" i="4"/>
  <c r="G196" i="4" s="1"/>
  <c r="E192" i="1" s="1"/>
  <c r="E197" i="4"/>
  <c r="G197" i="4" s="1"/>
  <c r="E193" i="1" s="1"/>
  <c r="E198" i="4"/>
  <c r="G198" i="4" s="1"/>
  <c r="E194" i="1" s="1"/>
  <c r="E199" i="4"/>
  <c r="G199" i="4" s="1"/>
  <c r="E195" i="1" s="1"/>
  <c r="E200" i="4"/>
  <c r="G200" i="4" s="1"/>
  <c r="E196" i="1" s="1"/>
  <c r="E201" i="4"/>
  <c r="G201" i="4" s="1"/>
  <c r="E202" i="4"/>
  <c r="G202" i="4" s="1"/>
  <c r="E198" i="1" s="1"/>
  <c r="E203" i="4"/>
  <c r="G203" i="4"/>
  <c r="E204" i="4"/>
  <c r="G204" i="4" s="1"/>
  <c r="E200" i="1" s="1"/>
  <c r="E205" i="4"/>
  <c r="G205" i="4" s="1"/>
  <c r="E201" i="1" s="1"/>
  <c r="F207" i="4"/>
  <c r="G7" i="1"/>
  <c r="H7" i="1"/>
  <c r="I7" i="1"/>
  <c r="J7" i="1"/>
  <c r="K7" i="1"/>
  <c r="L7" i="1"/>
  <c r="M7" i="1"/>
  <c r="N7" i="1"/>
  <c r="O7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E49" i="1"/>
  <c r="G49" i="1"/>
  <c r="H49" i="1"/>
  <c r="I49" i="1"/>
  <c r="J49" i="1"/>
  <c r="K49" i="1"/>
  <c r="L49" i="1"/>
  <c r="M49" i="1"/>
  <c r="N49" i="1"/>
  <c r="O49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E57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K61" i="1"/>
  <c r="L61" i="1"/>
  <c r="M61" i="1"/>
  <c r="N61" i="1"/>
  <c r="O61" i="1"/>
  <c r="E62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G73" i="1"/>
  <c r="H73" i="1"/>
  <c r="I73" i="1"/>
  <c r="J73" i="1"/>
  <c r="K73" i="1"/>
  <c r="L73" i="1"/>
  <c r="M73" i="1"/>
  <c r="N73" i="1"/>
  <c r="O73" i="1"/>
  <c r="G74" i="1"/>
  <c r="H74" i="1"/>
  <c r="I74" i="1"/>
  <c r="J74" i="1"/>
  <c r="K74" i="1"/>
  <c r="L74" i="1"/>
  <c r="M74" i="1"/>
  <c r="N74" i="1"/>
  <c r="O74" i="1"/>
  <c r="G75" i="1"/>
  <c r="H75" i="1"/>
  <c r="I75" i="1"/>
  <c r="J75" i="1"/>
  <c r="K75" i="1"/>
  <c r="L75" i="1"/>
  <c r="M75" i="1"/>
  <c r="N75" i="1"/>
  <c r="O75" i="1"/>
  <c r="G76" i="1"/>
  <c r="H76" i="1"/>
  <c r="I76" i="1"/>
  <c r="J76" i="1"/>
  <c r="K76" i="1"/>
  <c r="L76" i="1"/>
  <c r="M76" i="1"/>
  <c r="N76" i="1"/>
  <c r="O76" i="1"/>
  <c r="G77" i="1"/>
  <c r="H77" i="1"/>
  <c r="I77" i="1"/>
  <c r="J77" i="1"/>
  <c r="K77" i="1"/>
  <c r="L77" i="1"/>
  <c r="M77" i="1"/>
  <c r="N77" i="1"/>
  <c r="O77" i="1"/>
  <c r="G78" i="1"/>
  <c r="H78" i="1"/>
  <c r="I78" i="1"/>
  <c r="J78" i="1"/>
  <c r="K78" i="1"/>
  <c r="L78" i="1"/>
  <c r="M78" i="1"/>
  <c r="N78" i="1"/>
  <c r="O78" i="1"/>
  <c r="G79" i="1"/>
  <c r="H79" i="1"/>
  <c r="I79" i="1"/>
  <c r="J79" i="1"/>
  <c r="K79" i="1"/>
  <c r="L79" i="1"/>
  <c r="M79" i="1"/>
  <c r="N79" i="1"/>
  <c r="O79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G82" i="1"/>
  <c r="H82" i="1"/>
  <c r="I82" i="1"/>
  <c r="J82" i="1"/>
  <c r="K82" i="1"/>
  <c r="L82" i="1"/>
  <c r="M82" i="1"/>
  <c r="N82" i="1"/>
  <c r="O82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G85" i="1"/>
  <c r="H85" i="1"/>
  <c r="I85" i="1"/>
  <c r="J85" i="1"/>
  <c r="K85" i="1"/>
  <c r="L85" i="1"/>
  <c r="M85" i="1"/>
  <c r="N85" i="1"/>
  <c r="O85" i="1"/>
  <c r="G86" i="1"/>
  <c r="H86" i="1"/>
  <c r="I86" i="1"/>
  <c r="J86" i="1"/>
  <c r="K86" i="1"/>
  <c r="L86" i="1"/>
  <c r="M86" i="1"/>
  <c r="N86" i="1"/>
  <c r="O86" i="1"/>
  <c r="G87" i="1"/>
  <c r="H87" i="1"/>
  <c r="I87" i="1"/>
  <c r="J87" i="1"/>
  <c r="K87" i="1"/>
  <c r="L87" i="1"/>
  <c r="M87" i="1"/>
  <c r="N87" i="1"/>
  <c r="O87" i="1"/>
  <c r="G88" i="1"/>
  <c r="H88" i="1"/>
  <c r="I88" i="1"/>
  <c r="J88" i="1"/>
  <c r="K88" i="1"/>
  <c r="L88" i="1"/>
  <c r="M88" i="1"/>
  <c r="N88" i="1"/>
  <c r="O88" i="1"/>
  <c r="G89" i="1"/>
  <c r="H89" i="1"/>
  <c r="I89" i="1"/>
  <c r="K89" i="1"/>
  <c r="L89" i="1"/>
  <c r="M89" i="1"/>
  <c r="N89" i="1"/>
  <c r="O89" i="1"/>
  <c r="E90" i="1"/>
  <c r="G90" i="1"/>
  <c r="H90" i="1"/>
  <c r="I90" i="1"/>
  <c r="J90" i="1"/>
  <c r="K90" i="1"/>
  <c r="L90" i="1"/>
  <c r="M90" i="1"/>
  <c r="N90" i="1"/>
  <c r="O90" i="1"/>
  <c r="G91" i="1"/>
  <c r="H91" i="1"/>
  <c r="I91" i="1"/>
  <c r="J91" i="1"/>
  <c r="K91" i="1"/>
  <c r="L91" i="1"/>
  <c r="M91" i="1"/>
  <c r="N91" i="1"/>
  <c r="O91" i="1"/>
  <c r="G92" i="1"/>
  <c r="H92" i="1"/>
  <c r="I92" i="1"/>
  <c r="J92" i="1"/>
  <c r="K92" i="1"/>
  <c r="L92" i="1"/>
  <c r="M92" i="1"/>
  <c r="N92" i="1"/>
  <c r="O92" i="1"/>
  <c r="G93" i="1"/>
  <c r="H93" i="1"/>
  <c r="I93" i="1"/>
  <c r="J93" i="1"/>
  <c r="K93" i="1"/>
  <c r="L93" i="1"/>
  <c r="M93" i="1"/>
  <c r="N93" i="1"/>
  <c r="O93" i="1"/>
  <c r="E94" i="1"/>
  <c r="G94" i="1"/>
  <c r="H94" i="1"/>
  <c r="I94" i="1"/>
  <c r="J94" i="1"/>
  <c r="K94" i="1"/>
  <c r="L94" i="1"/>
  <c r="M94" i="1"/>
  <c r="N94" i="1"/>
  <c r="O94" i="1"/>
  <c r="G95" i="1"/>
  <c r="H95" i="1"/>
  <c r="I95" i="1"/>
  <c r="J95" i="1"/>
  <c r="K95" i="1"/>
  <c r="L95" i="1"/>
  <c r="M95" i="1"/>
  <c r="N95" i="1"/>
  <c r="O95" i="1"/>
  <c r="G96" i="1"/>
  <c r="H96" i="1"/>
  <c r="I96" i="1"/>
  <c r="J96" i="1"/>
  <c r="K96" i="1"/>
  <c r="L96" i="1"/>
  <c r="M96" i="1"/>
  <c r="N96" i="1"/>
  <c r="O96" i="1"/>
  <c r="G97" i="1"/>
  <c r="H97" i="1"/>
  <c r="I97" i="1"/>
  <c r="J97" i="1"/>
  <c r="K97" i="1"/>
  <c r="L97" i="1"/>
  <c r="M97" i="1"/>
  <c r="N97" i="1"/>
  <c r="O97" i="1"/>
  <c r="G98" i="1"/>
  <c r="H98" i="1"/>
  <c r="I98" i="1"/>
  <c r="J98" i="1"/>
  <c r="K98" i="1"/>
  <c r="L98" i="1"/>
  <c r="M98" i="1"/>
  <c r="N98" i="1"/>
  <c r="O98" i="1"/>
  <c r="G99" i="1"/>
  <c r="H99" i="1"/>
  <c r="I99" i="1"/>
  <c r="J99" i="1"/>
  <c r="K99" i="1"/>
  <c r="L99" i="1"/>
  <c r="M99" i="1"/>
  <c r="N99" i="1"/>
  <c r="O99" i="1"/>
  <c r="G100" i="1"/>
  <c r="H100" i="1"/>
  <c r="I100" i="1"/>
  <c r="J100" i="1"/>
  <c r="K100" i="1"/>
  <c r="L100" i="1"/>
  <c r="M100" i="1"/>
  <c r="N100" i="1"/>
  <c r="O100" i="1"/>
  <c r="G101" i="1"/>
  <c r="H101" i="1"/>
  <c r="I101" i="1"/>
  <c r="J101" i="1"/>
  <c r="K101" i="1"/>
  <c r="L101" i="1"/>
  <c r="M101" i="1"/>
  <c r="N101" i="1"/>
  <c r="O101" i="1"/>
  <c r="E102" i="1"/>
  <c r="G102" i="1"/>
  <c r="H102" i="1"/>
  <c r="I102" i="1"/>
  <c r="J102" i="1"/>
  <c r="K102" i="1"/>
  <c r="L102" i="1"/>
  <c r="M102" i="1"/>
  <c r="N102" i="1"/>
  <c r="O102" i="1"/>
  <c r="G103" i="1"/>
  <c r="H103" i="1"/>
  <c r="I103" i="1"/>
  <c r="J103" i="1"/>
  <c r="K103" i="1"/>
  <c r="L103" i="1"/>
  <c r="M103" i="1"/>
  <c r="N103" i="1"/>
  <c r="O103" i="1"/>
  <c r="G104" i="1"/>
  <c r="H104" i="1"/>
  <c r="I104" i="1"/>
  <c r="J104" i="1"/>
  <c r="K104" i="1"/>
  <c r="L104" i="1"/>
  <c r="M104" i="1"/>
  <c r="N104" i="1"/>
  <c r="O104" i="1"/>
  <c r="G105" i="1"/>
  <c r="H105" i="1"/>
  <c r="I105" i="1"/>
  <c r="J105" i="1"/>
  <c r="K105" i="1"/>
  <c r="L105" i="1"/>
  <c r="M105" i="1"/>
  <c r="N105" i="1"/>
  <c r="O105" i="1"/>
  <c r="E106" i="1"/>
  <c r="G106" i="1"/>
  <c r="H106" i="1"/>
  <c r="I106" i="1"/>
  <c r="J106" i="1"/>
  <c r="K106" i="1"/>
  <c r="L106" i="1"/>
  <c r="M106" i="1"/>
  <c r="N106" i="1"/>
  <c r="O106" i="1"/>
  <c r="G107" i="1"/>
  <c r="H107" i="1"/>
  <c r="I107" i="1"/>
  <c r="J107" i="1"/>
  <c r="K107" i="1"/>
  <c r="L107" i="1"/>
  <c r="M107" i="1"/>
  <c r="N107" i="1"/>
  <c r="O107" i="1"/>
  <c r="G108" i="1"/>
  <c r="H108" i="1"/>
  <c r="I108" i="1"/>
  <c r="J108" i="1"/>
  <c r="K108" i="1"/>
  <c r="L108" i="1"/>
  <c r="M108" i="1"/>
  <c r="N108" i="1"/>
  <c r="O108" i="1"/>
  <c r="G109" i="1"/>
  <c r="H109" i="1"/>
  <c r="I109" i="1"/>
  <c r="J109" i="1"/>
  <c r="K109" i="1"/>
  <c r="L109" i="1"/>
  <c r="M109" i="1"/>
  <c r="N109" i="1"/>
  <c r="O109" i="1"/>
  <c r="G110" i="1"/>
  <c r="H110" i="1"/>
  <c r="I110" i="1"/>
  <c r="J110" i="1"/>
  <c r="K110" i="1"/>
  <c r="L110" i="1"/>
  <c r="M110" i="1"/>
  <c r="N110" i="1"/>
  <c r="O110" i="1"/>
  <c r="G111" i="1"/>
  <c r="H111" i="1"/>
  <c r="I111" i="1"/>
  <c r="J111" i="1"/>
  <c r="K111" i="1"/>
  <c r="L111" i="1"/>
  <c r="M111" i="1"/>
  <c r="N111" i="1"/>
  <c r="O111" i="1"/>
  <c r="G112" i="1"/>
  <c r="H112" i="1"/>
  <c r="I112" i="1"/>
  <c r="J112" i="1"/>
  <c r="K112" i="1"/>
  <c r="L112" i="1"/>
  <c r="M112" i="1"/>
  <c r="N112" i="1"/>
  <c r="O112" i="1"/>
  <c r="G113" i="1"/>
  <c r="H113" i="1"/>
  <c r="I113" i="1"/>
  <c r="J113" i="1"/>
  <c r="K113" i="1"/>
  <c r="L113" i="1"/>
  <c r="M113" i="1"/>
  <c r="N113" i="1"/>
  <c r="O113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G116" i="1"/>
  <c r="H116" i="1"/>
  <c r="I116" i="1"/>
  <c r="J116" i="1"/>
  <c r="K116" i="1"/>
  <c r="L116" i="1"/>
  <c r="M116" i="1"/>
  <c r="N116" i="1"/>
  <c r="O116" i="1"/>
  <c r="G117" i="1"/>
  <c r="H117" i="1"/>
  <c r="I117" i="1"/>
  <c r="J117" i="1"/>
  <c r="K117" i="1"/>
  <c r="L117" i="1"/>
  <c r="M117" i="1"/>
  <c r="N117" i="1"/>
  <c r="O117" i="1"/>
  <c r="G118" i="1"/>
  <c r="H118" i="1"/>
  <c r="I118" i="1"/>
  <c r="J118" i="1"/>
  <c r="K118" i="1"/>
  <c r="L118" i="1"/>
  <c r="M118" i="1"/>
  <c r="N118" i="1"/>
  <c r="O118" i="1"/>
  <c r="G119" i="1"/>
  <c r="H119" i="1"/>
  <c r="I119" i="1"/>
  <c r="J119" i="1"/>
  <c r="K119" i="1"/>
  <c r="L119" i="1"/>
  <c r="M119" i="1"/>
  <c r="N119" i="1"/>
  <c r="O119" i="1"/>
  <c r="G120" i="1"/>
  <c r="H120" i="1"/>
  <c r="I120" i="1"/>
  <c r="J120" i="1"/>
  <c r="K120" i="1"/>
  <c r="L120" i="1"/>
  <c r="M120" i="1"/>
  <c r="N120" i="1"/>
  <c r="O120" i="1"/>
  <c r="G121" i="1"/>
  <c r="H121" i="1"/>
  <c r="I121" i="1"/>
  <c r="J121" i="1"/>
  <c r="K121" i="1"/>
  <c r="L121" i="1"/>
  <c r="M121" i="1"/>
  <c r="N121" i="1"/>
  <c r="O121" i="1"/>
  <c r="G122" i="1"/>
  <c r="H122" i="1"/>
  <c r="I122" i="1"/>
  <c r="J122" i="1"/>
  <c r="K122" i="1"/>
  <c r="L122" i="1"/>
  <c r="M122" i="1"/>
  <c r="N122" i="1"/>
  <c r="O122" i="1"/>
  <c r="G123" i="1"/>
  <c r="H123" i="1"/>
  <c r="I123" i="1"/>
  <c r="J123" i="1"/>
  <c r="K123" i="1"/>
  <c r="L123" i="1"/>
  <c r="M123" i="1"/>
  <c r="N123" i="1"/>
  <c r="O123" i="1"/>
  <c r="G124" i="1"/>
  <c r="H124" i="1"/>
  <c r="I124" i="1"/>
  <c r="J124" i="1"/>
  <c r="K124" i="1"/>
  <c r="L124" i="1"/>
  <c r="M124" i="1"/>
  <c r="N124" i="1"/>
  <c r="O124" i="1"/>
  <c r="G125" i="1"/>
  <c r="H125" i="1"/>
  <c r="I125" i="1"/>
  <c r="J125" i="1"/>
  <c r="K125" i="1"/>
  <c r="L125" i="1"/>
  <c r="M125" i="1"/>
  <c r="N125" i="1"/>
  <c r="O125" i="1"/>
  <c r="G126" i="1"/>
  <c r="H126" i="1"/>
  <c r="I126" i="1"/>
  <c r="J126" i="1"/>
  <c r="K126" i="1"/>
  <c r="L126" i="1"/>
  <c r="M126" i="1"/>
  <c r="N126" i="1"/>
  <c r="O126" i="1"/>
  <c r="G127" i="1"/>
  <c r="H127" i="1"/>
  <c r="I127" i="1"/>
  <c r="J127" i="1"/>
  <c r="K127" i="1"/>
  <c r="L127" i="1"/>
  <c r="M127" i="1"/>
  <c r="N127" i="1"/>
  <c r="O127" i="1"/>
  <c r="G128" i="1"/>
  <c r="H128" i="1"/>
  <c r="I128" i="1"/>
  <c r="J128" i="1"/>
  <c r="K128" i="1"/>
  <c r="L128" i="1"/>
  <c r="M128" i="1"/>
  <c r="N128" i="1"/>
  <c r="O128" i="1"/>
  <c r="G129" i="1"/>
  <c r="H129" i="1"/>
  <c r="I129" i="1"/>
  <c r="J129" i="1"/>
  <c r="K129" i="1"/>
  <c r="L129" i="1"/>
  <c r="M129" i="1"/>
  <c r="N129" i="1"/>
  <c r="O129" i="1"/>
  <c r="G130" i="1"/>
  <c r="H130" i="1"/>
  <c r="I130" i="1"/>
  <c r="J130" i="1"/>
  <c r="K130" i="1"/>
  <c r="L130" i="1"/>
  <c r="M130" i="1"/>
  <c r="N130" i="1"/>
  <c r="O130" i="1"/>
  <c r="G131" i="1"/>
  <c r="H131" i="1"/>
  <c r="I131" i="1"/>
  <c r="J131" i="1"/>
  <c r="K131" i="1"/>
  <c r="L131" i="1"/>
  <c r="M131" i="1"/>
  <c r="N131" i="1"/>
  <c r="O131" i="1"/>
  <c r="G132" i="1"/>
  <c r="H132" i="1"/>
  <c r="I132" i="1"/>
  <c r="J132" i="1"/>
  <c r="K132" i="1"/>
  <c r="L132" i="1"/>
  <c r="M132" i="1"/>
  <c r="N132" i="1"/>
  <c r="O132" i="1"/>
  <c r="G133" i="1"/>
  <c r="H133" i="1"/>
  <c r="I133" i="1"/>
  <c r="J133" i="1"/>
  <c r="K133" i="1"/>
  <c r="L133" i="1"/>
  <c r="M133" i="1"/>
  <c r="N133" i="1"/>
  <c r="O133" i="1"/>
  <c r="G134" i="1"/>
  <c r="H134" i="1"/>
  <c r="I134" i="1"/>
  <c r="J134" i="1"/>
  <c r="K134" i="1"/>
  <c r="L134" i="1"/>
  <c r="M134" i="1"/>
  <c r="N134" i="1"/>
  <c r="O134" i="1"/>
  <c r="G135" i="1"/>
  <c r="H135" i="1"/>
  <c r="I135" i="1"/>
  <c r="J135" i="1"/>
  <c r="K135" i="1"/>
  <c r="L135" i="1"/>
  <c r="M135" i="1"/>
  <c r="N135" i="1"/>
  <c r="O135" i="1"/>
  <c r="G136" i="1"/>
  <c r="H136" i="1"/>
  <c r="I136" i="1"/>
  <c r="J136" i="1"/>
  <c r="K136" i="1"/>
  <c r="L136" i="1"/>
  <c r="M136" i="1"/>
  <c r="N136" i="1"/>
  <c r="O136" i="1"/>
  <c r="G137" i="1"/>
  <c r="H137" i="1"/>
  <c r="I137" i="1"/>
  <c r="J137" i="1"/>
  <c r="K137" i="1"/>
  <c r="L137" i="1"/>
  <c r="M137" i="1"/>
  <c r="N137" i="1"/>
  <c r="O137" i="1"/>
  <c r="E138" i="1"/>
  <c r="G138" i="1"/>
  <c r="H138" i="1"/>
  <c r="I138" i="1"/>
  <c r="J138" i="1"/>
  <c r="K138" i="1"/>
  <c r="L138" i="1"/>
  <c r="M138" i="1"/>
  <c r="N138" i="1"/>
  <c r="O138" i="1"/>
  <c r="G139" i="1"/>
  <c r="H139" i="1"/>
  <c r="I139" i="1"/>
  <c r="J139" i="1"/>
  <c r="K139" i="1"/>
  <c r="L139" i="1"/>
  <c r="M139" i="1"/>
  <c r="N139" i="1"/>
  <c r="O139" i="1"/>
  <c r="G140" i="1"/>
  <c r="H140" i="1"/>
  <c r="I140" i="1"/>
  <c r="J140" i="1"/>
  <c r="K140" i="1"/>
  <c r="L140" i="1"/>
  <c r="M140" i="1"/>
  <c r="N140" i="1"/>
  <c r="O140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G143" i="1"/>
  <c r="H143" i="1"/>
  <c r="I143" i="1"/>
  <c r="J143" i="1"/>
  <c r="K143" i="1"/>
  <c r="L143" i="1"/>
  <c r="M143" i="1"/>
  <c r="N143" i="1"/>
  <c r="O143" i="1"/>
  <c r="G144" i="1"/>
  <c r="H144" i="1"/>
  <c r="I144" i="1"/>
  <c r="J144" i="1"/>
  <c r="K144" i="1"/>
  <c r="L144" i="1"/>
  <c r="M144" i="1"/>
  <c r="N144" i="1"/>
  <c r="O144" i="1"/>
  <c r="G145" i="1"/>
  <c r="H145" i="1"/>
  <c r="I145" i="1"/>
  <c r="J145" i="1"/>
  <c r="K145" i="1"/>
  <c r="L145" i="1"/>
  <c r="M145" i="1"/>
  <c r="N145" i="1"/>
  <c r="O145" i="1"/>
  <c r="F146" i="1"/>
  <c r="G146" i="1"/>
  <c r="H146" i="1"/>
  <c r="I146" i="1"/>
  <c r="J146" i="1"/>
  <c r="K146" i="1"/>
  <c r="L146" i="1"/>
  <c r="M146" i="1"/>
  <c r="N146" i="1"/>
  <c r="O146" i="1"/>
  <c r="E147" i="1"/>
  <c r="G147" i="1"/>
  <c r="H147" i="1"/>
  <c r="I147" i="1"/>
  <c r="J147" i="1"/>
  <c r="K147" i="1"/>
  <c r="L147" i="1"/>
  <c r="M147" i="1"/>
  <c r="N147" i="1"/>
  <c r="O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O149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G154" i="1"/>
  <c r="H154" i="1"/>
  <c r="I154" i="1"/>
  <c r="J154" i="1"/>
  <c r="K154" i="1"/>
  <c r="L154" i="1"/>
  <c r="M154" i="1"/>
  <c r="N154" i="1"/>
  <c r="O154" i="1"/>
  <c r="G155" i="1"/>
  <c r="H155" i="1"/>
  <c r="I155" i="1"/>
  <c r="J155" i="1"/>
  <c r="K155" i="1"/>
  <c r="L155" i="1"/>
  <c r="M155" i="1"/>
  <c r="N155" i="1"/>
  <c r="O155" i="1"/>
  <c r="G156" i="1"/>
  <c r="H156" i="1"/>
  <c r="I156" i="1"/>
  <c r="J156" i="1"/>
  <c r="K156" i="1"/>
  <c r="L156" i="1"/>
  <c r="M156" i="1"/>
  <c r="N156" i="1"/>
  <c r="O156" i="1"/>
  <c r="G157" i="1"/>
  <c r="H157" i="1"/>
  <c r="I157" i="1"/>
  <c r="J157" i="1"/>
  <c r="K157" i="1"/>
  <c r="L157" i="1"/>
  <c r="M157" i="1"/>
  <c r="N157" i="1"/>
  <c r="O157" i="1"/>
  <c r="G158" i="1"/>
  <c r="H158" i="1"/>
  <c r="I158" i="1"/>
  <c r="J158" i="1"/>
  <c r="K158" i="1"/>
  <c r="L158" i="1"/>
  <c r="M158" i="1"/>
  <c r="N158" i="1"/>
  <c r="O158" i="1"/>
  <c r="G159" i="1"/>
  <c r="H159" i="1"/>
  <c r="I159" i="1"/>
  <c r="J159" i="1"/>
  <c r="K159" i="1"/>
  <c r="L159" i="1"/>
  <c r="M159" i="1"/>
  <c r="N159" i="1"/>
  <c r="O159" i="1"/>
  <c r="G160" i="1"/>
  <c r="H160" i="1"/>
  <c r="I160" i="1"/>
  <c r="J160" i="1"/>
  <c r="K160" i="1"/>
  <c r="L160" i="1"/>
  <c r="M160" i="1"/>
  <c r="N160" i="1"/>
  <c r="O160" i="1"/>
  <c r="G161" i="1"/>
  <c r="H161" i="1"/>
  <c r="I161" i="1"/>
  <c r="J161" i="1"/>
  <c r="K161" i="1"/>
  <c r="L161" i="1"/>
  <c r="M161" i="1"/>
  <c r="N161" i="1"/>
  <c r="O161" i="1"/>
  <c r="E162" i="1"/>
  <c r="G162" i="1"/>
  <c r="H162" i="1"/>
  <c r="I162" i="1"/>
  <c r="J162" i="1"/>
  <c r="K162" i="1"/>
  <c r="L162" i="1"/>
  <c r="M162" i="1"/>
  <c r="N162" i="1"/>
  <c r="O162" i="1"/>
  <c r="G163" i="1"/>
  <c r="H163" i="1"/>
  <c r="I163" i="1"/>
  <c r="J163" i="1"/>
  <c r="K163" i="1"/>
  <c r="L163" i="1"/>
  <c r="M163" i="1"/>
  <c r="N163" i="1"/>
  <c r="O163" i="1"/>
  <c r="G164" i="1"/>
  <c r="H164" i="1"/>
  <c r="I164" i="1"/>
  <c r="J164" i="1"/>
  <c r="K164" i="1"/>
  <c r="L164" i="1"/>
  <c r="M164" i="1"/>
  <c r="N164" i="1"/>
  <c r="O164" i="1"/>
  <c r="G165" i="1"/>
  <c r="H165" i="1"/>
  <c r="I165" i="1"/>
  <c r="J165" i="1"/>
  <c r="K165" i="1"/>
  <c r="L165" i="1"/>
  <c r="M165" i="1"/>
  <c r="N165" i="1"/>
  <c r="O165" i="1"/>
  <c r="G166" i="1"/>
  <c r="H166" i="1"/>
  <c r="I166" i="1"/>
  <c r="J166" i="1"/>
  <c r="K166" i="1"/>
  <c r="L166" i="1"/>
  <c r="M166" i="1"/>
  <c r="N166" i="1"/>
  <c r="O166" i="1"/>
  <c r="G167" i="1"/>
  <c r="H167" i="1"/>
  <c r="I167" i="1"/>
  <c r="J167" i="1"/>
  <c r="K167" i="1"/>
  <c r="L167" i="1"/>
  <c r="M167" i="1"/>
  <c r="N167" i="1"/>
  <c r="O167" i="1"/>
  <c r="G168" i="1"/>
  <c r="H168" i="1"/>
  <c r="I168" i="1"/>
  <c r="J168" i="1"/>
  <c r="K168" i="1"/>
  <c r="L168" i="1"/>
  <c r="M168" i="1"/>
  <c r="N168" i="1"/>
  <c r="O168" i="1"/>
  <c r="G169" i="1"/>
  <c r="H169" i="1"/>
  <c r="I169" i="1"/>
  <c r="J169" i="1"/>
  <c r="K169" i="1"/>
  <c r="L169" i="1"/>
  <c r="M169" i="1"/>
  <c r="N169" i="1"/>
  <c r="O169" i="1"/>
  <c r="G170" i="1"/>
  <c r="H170" i="1"/>
  <c r="I170" i="1"/>
  <c r="J170" i="1"/>
  <c r="K170" i="1"/>
  <c r="L170" i="1"/>
  <c r="M170" i="1"/>
  <c r="N170" i="1"/>
  <c r="O170" i="1"/>
  <c r="G171" i="1"/>
  <c r="H171" i="1"/>
  <c r="I171" i="1"/>
  <c r="J171" i="1"/>
  <c r="K171" i="1"/>
  <c r="L171" i="1"/>
  <c r="M171" i="1"/>
  <c r="N171" i="1"/>
  <c r="O171" i="1"/>
  <c r="G172" i="1"/>
  <c r="H172" i="1"/>
  <c r="I172" i="1"/>
  <c r="J172" i="1"/>
  <c r="K172" i="1"/>
  <c r="L172" i="1"/>
  <c r="M172" i="1"/>
  <c r="N172" i="1"/>
  <c r="O172" i="1"/>
  <c r="G173" i="1"/>
  <c r="H173" i="1"/>
  <c r="I173" i="1"/>
  <c r="J173" i="1"/>
  <c r="K173" i="1"/>
  <c r="L173" i="1"/>
  <c r="M173" i="1"/>
  <c r="N173" i="1"/>
  <c r="O173" i="1"/>
  <c r="G174" i="1"/>
  <c r="H174" i="1"/>
  <c r="I174" i="1"/>
  <c r="J174" i="1"/>
  <c r="K174" i="1"/>
  <c r="L174" i="1"/>
  <c r="M174" i="1"/>
  <c r="N174" i="1"/>
  <c r="O174" i="1"/>
  <c r="G175" i="1"/>
  <c r="H175" i="1"/>
  <c r="I175" i="1"/>
  <c r="J175" i="1"/>
  <c r="K175" i="1"/>
  <c r="L175" i="1"/>
  <c r="M175" i="1"/>
  <c r="N175" i="1"/>
  <c r="O175" i="1"/>
  <c r="G176" i="1"/>
  <c r="H176" i="1"/>
  <c r="I176" i="1"/>
  <c r="J176" i="1"/>
  <c r="K176" i="1"/>
  <c r="L176" i="1"/>
  <c r="M176" i="1"/>
  <c r="N176" i="1"/>
  <c r="O176" i="1"/>
  <c r="E177" i="1"/>
  <c r="G177" i="1"/>
  <c r="H177" i="1"/>
  <c r="I177" i="1"/>
  <c r="J177" i="1"/>
  <c r="K177" i="1"/>
  <c r="L177" i="1"/>
  <c r="M177" i="1"/>
  <c r="N177" i="1"/>
  <c r="O177" i="1"/>
  <c r="G178" i="1"/>
  <c r="H178" i="1"/>
  <c r="I178" i="1"/>
  <c r="J178" i="1"/>
  <c r="K178" i="1"/>
  <c r="L178" i="1"/>
  <c r="M178" i="1"/>
  <c r="N178" i="1"/>
  <c r="O178" i="1"/>
  <c r="G179" i="1"/>
  <c r="H179" i="1"/>
  <c r="I179" i="1"/>
  <c r="J179" i="1"/>
  <c r="K179" i="1"/>
  <c r="L179" i="1"/>
  <c r="M179" i="1"/>
  <c r="N179" i="1"/>
  <c r="O179" i="1"/>
  <c r="G180" i="1"/>
  <c r="H180" i="1"/>
  <c r="I180" i="1"/>
  <c r="J180" i="1"/>
  <c r="K180" i="1"/>
  <c r="L180" i="1"/>
  <c r="M180" i="1"/>
  <c r="N180" i="1"/>
  <c r="O180" i="1"/>
  <c r="G181" i="1"/>
  <c r="H181" i="1"/>
  <c r="I181" i="1"/>
  <c r="J181" i="1"/>
  <c r="K181" i="1"/>
  <c r="L181" i="1"/>
  <c r="M181" i="1"/>
  <c r="N181" i="1"/>
  <c r="O181" i="1"/>
  <c r="G182" i="1"/>
  <c r="H182" i="1"/>
  <c r="I182" i="1"/>
  <c r="J182" i="1"/>
  <c r="K182" i="1"/>
  <c r="L182" i="1"/>
  <c r="M182" i="1"/>
  <c r="N182" i="1"/>
  <c r="O182" i="1"/>
  <c r="G183" i="1"/>
  <c r="H183" i="1"/>
  <c r="I183" i="1"/>
  <c r="J183" i="1"/>
  <c r="K183" i="1"/>
  <c r="L183" i="1"/>
  <c r="M183" i="1"/>
  <c r="N183" i="1"/>
  <c r="O183" i="1"/>
  <c r="G184" i="1"/>
  <c r="H184" i="1"/>
  <c r="I184" i="1"/>
  <c r="J184" i="1"/>
  <c r="K184" i="1"/>
  <c r="L184" i="1"/>
  <c r="M184" i="1"/>
  <c r="N184" i="1"/>
  <c r="O184" i="1"/>
  <c r="G185" i="1"/>
  <c r="H185" i="1"/>
  <c r="I185" i="1"/>
  <c r="J185" i="1"/>
  <c r="K185" i="1"/>
  <c r="L185" i="1"/>
  <c r="M185" i="1"/>
  <c r="N185" i="1"/>
  <c r="O185" i="1"/>
  <c r="G186" i="1"/>
  <c r="H186" i="1"/>
  <c r="I186" i="1"/>
  <c r="J186" i="1"/>
  <c r="K186" i="1"/>
  <c r="L186" i="1"/>
  <c r="M186" i="1"/>
  <c r="N186" i="1"/>
  <c r="O186" i="1"/>
  <c r="G187" i="1"/>
  <c r="H187" i="1"/>
  <c r="I187" i="1"/>
  <c r="J187" i="1"/>
  <c r="K187" i="1"/>
  <c r="L187" i="1"/>
  <c r="M187" i="1"/>
  <c r="N187" i="1"/>
  <c r="O187" i="1"/>
  <c r="G188" i="1"/>
  <c r="H188" i="1"/>
  <c r="I188" i="1"/>
  <c r="J188" i="1"/>
  <c r="K188" i="1"/>
  <c r="L188" i="1"/>
  <c r="M188" i="1"/>
  <c r="N188" i="1"/>
  <c r="O188" i="1"/>
  <c r="E189" i="1"/>
  <c r="G189" i="1"/>
  <c r="H189" i="1"/>
  <c r="I189" i="1"/>
  <c r="J189" i="1"/>
  <c r="K189" i="1"/>
  <c r="L189" i="1"/>
  <c r="M189" i="1"/>
  <c r="N189" i="1"/>
  <c r="O189" i="1"/>
  <c r="G190" i="1"/>
  <c r="H190" i="1"/>
  <c r="I190" i="1"/>
  <c r="J190" i="1"/>
  <c r="K190" i="1"/>
  <c r="L190" i="1"/>
  <c r="M190" i="1"/>
  <c r="N190" i="1"/>
  <c r="O190" i="1"/>
  <c r="G191" i="1"/>
  <c r="H191" i="1"/>
  <c r="I191" i="1"/>
  <c r="J191" i="1"/>
  <c r="K191" i="1"/>
  <c r="L191" i="1"/>
  <c r="M191" i="1"/>
  <c r="N191" i="1"/>
  <c r="O191" i="1"/>
  <c r="G192" i="1"/>
  <c r="H192" i="1"/>
  <c r="I192" i="1"/>
  <c r="J192" i="1"/>
  <c r="K192" i="1"/>
  <c r="L192" i="1"/>
  <c r="M192" i="1"/>
  <c r="N192" i="1"/>
  <c r="O192" i="1"/>
  <c r="G193" i="1"/>
  <c r="H193" i="1"/>
  <c r="I193" i="1"/>
  <c r="J193" i="1"/>
  <c r="K193" i="1"/>
  <c r="L193" i="1"/>
  <c r="M193" i="1"/>
  <c r="N193" i="1"/>
  <c r="O193" i="1"/>
  <c r="G194" i="1"/>
  <c r="H194" i="1"/>
  <c r="I194" i="1"/>
  <c r="J194" i="1"/>
  <c r="K194" i="1"/>
  <c r="L194" i="1"/>
  <c r="M194" i="1"/>
  <c r="N194" i="1"/>
  <c r="O194" i="1"/>
  <c r="G195" i="1"/>
  <c r="H195" i="1"/>
  <c r="I195" i="1"/>
  <c r="J195" i="1"/>
  <c r="K195" i="1"/>
  <c r="L195" i="1"/>
  <c r="M195" i="1"/>
  <c r="N195" i="1"/>
  <c r="O195" i="1"/>
  <c r="G196" i="1"/>
  <c r="H196" i="1"/>
  <c r="I196" i="1"/>
  <c r="J196" i="1"/>
  <c r="K196" i="1"/>
  <c r="L196" i="1"/>
  <c r="M196" i="1"/>
  <c r="N196" i="1"/>
  <c r="O196" i="1"/>
  <c r="E197" i="1"/>
  <c r="G197" i="1"/>
  <c r="H197" i="1"/>
  <c r="I197" i="1"/>
  <c r="J197" i="1"/>
  <c r="K197" i="1"/>
  <c r="L197" i="1"/>
  <c r="M197" i="1"/>
  <c r="N197" i="1"/>
  <c r="O197" i="1"/>
  <c r="G198" i="1"/>
  <c r="H198" i="1"/>
  <c r="I198" i="1"/>
  <c r="J198" i="1"/>
  <c r="K198" i="1"/>
  <c r="L198" i="1"/>
  <c r="M198" i="1"/>
  <c r="N198" i="1"/>
  <c r="O198" i="1"/>
  <c r="E199" i="1"/>
  <c r="G199" i="1"/>
  <c r="H199" i="1"/>
  <c r="I199" i="1"/>
  <c r="J199" i="1"/>
  <c r="K199" i="1"/>
  <c r="L199" i="1"/>
  <c r="M199" i="1"/>
  <c r="N199" i="1"/>
  <c r="O199" i="1"/>
  <c r="G200" i="1"/>
  <c r="H200" i="1"/>
  <c r="I200" i="1"/>
  <c r="J200" i="1"/>
  <c r="K200" i="1"/>
  <c r="L200" i="1"/>
  <c r="M200" i="1"/>
  <c r="N200" i="1"/>
  <c r="O200" i="1"/>
  <c r="G201" i="1"/>
  <c r="H201" i="1"/>
  <c r="I201" i="1"/>
  <c r="J201" i="1"/>
  <c r="K201" i="1"/>
  <c r="L201" i="1"/>
  <c r="M201" i="1"/>
  <c r="N201" i="1"/>
  <c r="O201" i="1"/>
  <c r="I202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C205" i="1"/>
  <c r="G208" i="14"/>
  <c r="O205" i="1" s="1"/>
  <c r="G208" i="11" l="1"/>
  <c r="L205" i="1" s="1"/>
  <c r="G208" i="8"/>
  <c r="I205" i="1" s="1"/>
  <c r="G207" i="6"/>
  <c r="G205" i="1" s="1"/>
  <c r="G206" i="15"/>
  <c r="P205" i="1" s="1"/>
  <c r="I19" i="17"/>
  <c r="B5" i="3" s="1"/>
  <c r="K15" i="17"/>
  <c r="M19" i="17"/>
  <c r="B7" i="3" s="1"/>
  <c r="E207" i="4"/>
  <c r="G207" i="4" s="1"/>
  <c r="E205" i="1" s="1"/>
  <c r="M15" i="17"/>
  <c r="G208" i="12"/>
  <c r="M205" i="1" s="1"/>
  <c r="G207" i="16"/>
  <c r="Q205" i="1" s="1"/>
  <c r="E207" i="5"/>
  <c r="G207" i="5" s="1"/>
  <c r="F205" i="1" s="1"/>
  <c r="D19" i="17"/>
  <c r="E15" i="17"/>
  <c r="G15" i="17"/>
  <c r="K19" i="17"/>
  <c r="B6" i="3" s="1"/>
  <c r="I15" i="17"/>
  <c r="G208" i="13"/>
  <c r="N205" i="1" s="1"/>
  <c r="G207" i="19"/>
  <c r="S205" i="1" s="1"/>
  <c r="Q15" i="17"/>
  <c r="S15" i="17"/>
  <c r="O15" i="17"/>
  <c r="N19" i="17"/>
  <c r="P19" i="17"/>
  <c r="S19" i="17" s="1"/>
  <c r="B10" i="3" s="1"/>
  <c r="E19" i="17" l="1"/>
  <c r="G19" i="17"/>
  <c r="B4" i="3" s="1"/>
  <c r="AC84" i="1"/>
  <c r="AD84" i="1" s="1"/>
  <c r="AE84" i="1" s="1"/>
  <c r="O19" i="17"/>
  <c r="B8" i="3" s="1"/>
  <c r="Q19" i="17"/>
  <c r="B9" i="3" s="1"/>
  <c r="AC162" i="1"/>
  <c r="AD162" i="1" s="1"/>
  <c r="AE162" i="1" s="1"/>
  <c r="AC74" i="1"/>
  <c r="AD74" i="1" s="1"/>
  <c r="AE74" i="1" s="1"/>
  <c r="AC66" i="1"/>
  <c r="AD66" i="1" s="1"/>
  <c r="AE66" i="1" s="1"/>
  <c r="AC203" i="1"/>
  <c r="AD203" i="1" s="1"/>
  <c r="AE203" i="1" s="1"/>
  <c r="AC195" i="1" l="1"/>
  <c r="AD195" i="1" s="1"/>
  <c r="AE195" i="1" s="1"/>
  <c r="AC157" i="1"/>
  <c r="AD157" i="1" s="1"/>
  <c r="AE157" i="1" s="1"/>
  <c r="AC34" i="1"/>
  <c r="AD34" i="1" s="1"/>
  <c r="AE34" i="1" s="1"/>
  <c r="AC100" i="1"/>
  <c r="AD100" i="1" s="1"/>
  <c r="AE100" i="1" s="1"/>
  <c r="AC107" i="1"/>
  <c r="AD107" i="1" s="1"/>
  <c r="AE107" i="1" s="1"/>
  <c r="AC83" i="1"/>
  <c r="AD83" i="1" s="1"/>
  <c r="AE83" i="1" s="1"/>
  <c r="AC78" i="1"/>
  <c r="AD78" i="1" s="1"/>
  <c r="AE78" i="1" s="1"/>
  <c r="AC63" i="1"/>
  <c r="AD63" i="1" s="1"/>
  <c r="AE63" i="1" s="1"/>
  <c r="AC129" i="1"/>
  <c r="AD129" i="1" s="1"/>
  <c r="AE129" i="1" s="1"/>
  <c r="AC199" i="1"/>
  <c r="AD199" i="1" s="1"/>
  <c r="AE199" i="1" s="1"/>
  <c r="AC161" i="1"/>
  <c r="AD161" i="1" s="1"/>
  <c r="AE161" i="1" s="1"/>
  <c r="AC89" i="1"/>
  <c r="AD89" i="1" s="1"/>
  <c r="AE89" i="1" s="1"/>
  <c r="AC44" i="1"/>
  <c r="AD44" i="1" s="1"/>
  <c r="AE44" i="1" s="1"/>
  <c r="AC202" i="1"/>
  <c r="AD202" i="1" s="1"/>
  <c r="AE202" i="1" s="1"/>
  <c r="AC173" i="1"/>
  <c r="AD173" i="1" s="1"/>
  <c r="AE173" i="1" s="1"/>
  <c r="AC40" i="1"/>
  <c r="AD40" i="1" s="1"/>
  <c r="AE40" i="1" s="1"/>
  <c r="AC94" i="1"/>
  <c r="AD94" i="1" s="1"/>
  <c r="AE94" i="1" s="1"/>
  <c r="AC141" i="1"/>
  <c r="AD141" i="1" s="1"/>
  <c r="AE141" i="1" s="1"/>
  <c r="AC149" i="1"/>
  <c r="AD149" i="1" s="1"/>
  <c r="AE149" i="1" s="1"/>
  <c r="AC97" i="1"/>
  <c r="AD97" i="1" s="1"/>
  <c r="AE97" i="1" s="1"/>
  <c r="AC160" i="1"/>
  <c r="AD160" i="1" s="1"/>
  <c r="AE160" i="1" s="1"/>
  <c r="AC19" i="1"/>
  <c r="AD19" i="1" s="1"/>
  <c r="AE19" i="1" s="1"/>
  <c r="AC139" i="1"/>
  <c r="AD139" i="1" s="1"/>
  <c r="AE139" i="1" s="1"/>
  <c r="AC77" i="1"/>
  <c r="AD77" i="1" s="1"/>
  <c r="AE77" i="1" s="1"/>
  <c r="AC138" i="1"/>
  <c r="AD138" i="1" s="1"/>
  <c r="AE138" i="1" s="1"/>
  <c r="AC118" i="1"/>
  <c r="AD118" i="1" s="1"/>
  <c r="AE118" i="1" s="1"/>
  <c r="AC18" i="1"/>
  <c r="AD18" i="1" s="1"/>
  <c r="AE18" i="1" s="1"/>
  <c r="AC182" i="1"/>
  <c r="AD182" i="1" s="1"/>
  <c r="AE182" i="1" s="1"/>
  <c r="AC168" i="1"/>
  <c r="AD168" i="1" s="1"/>
  <c r="AE168" i="1" s="1"/>
  <c r="AC140" i="1"/>
  <c r="AD140" i="1" s="1"/>
  <c r="AE140" i="1" s="1"/>
  <c r="AC82" i="1"/>
  <c r="AD82" i="1" s="1"/>
  <c r="AE82" i="1" s="1"/>
  <c r="AC151" i="1"/>
  <c r="AD151" i="1" s="1"/>
  <c r="AE151" i="1" s="1"/>
  <c r="AC55" i="1"/>
  <c r="AD55" i="1" s="1"/>
  <c r="AE55" i="1" s="1"/>
  <c r="AC33" i="1"/>
  <c r="AD33" i="1" s="1"/>
  <c r="AE33" i="1" s="1"/>
  <c r="AC50" i="1"/>
  <c r="AD50" i="1" s="1"/>
  <c r="AE50" i="1" s="1"/>
  <c r="AC105" i="1"/>
  <c r="AD105" i="1" s="1"/>
  <c r="AE105" i="1" s="1"/>
  <c r="AC32" i="1"/>
  <c r="AD32" i="1" s="1"/>
  <c r="AE32" i="1" s="1"/>
  <c r="AC43" i="1"/>
  <c r="AD43" i="1" s="1"/>
  <c r="AE43" i="1" s="1"/>
  <c r="AC30" i="1"/>
  <c r="AD30" i="1" s="1"/>
  <c r="AE30" i="1" s="1"/>
  <c r="AC91" i="1"/>
  <c r="AD91" i="1" s="1"/>
  <c r="AE91" i="1" s="1"/>
  <c r="AC68" i="1"/>
  <c r="AD68" i="1" s="1"/>
  <c r="AE68" i="1" s="1"/>
  <c r="AC122" i="1"/>
  <c r="AD122" i="1" s="1"/>
  <c r="AE122" i="1" s="1"/>
  <c r="AC144" i="1"/>
  <c r="AD144" i="1" s="1"/>
  <c r="AE144" i="1" s="1"/>
  <c r="AC51" i="1"/>
  <c r="AD51" i="1" s="1"/>
  <c r="AE51" i="1" s="1"/>
  <c r="AC80" i="1"/>
  <c r="AD80" i="1" s="1"/>
  <c r="AE80" i="1" s="1"/>
  <c r="AC142" i="1"/>
  <c r="AD142" i="1" s="1"/>
  <c r="AE142" i="1" s="1"/>
  <c r="AC37" i="1"/>
  <c r="AD37" i="1" s="1"/>
  <c r="AE37" i="1" s="1"/>
  <c r="AC194" i="1"/>
  <c r="AD194" i="1" s="1"/>
  <c r="AE194" i="1" s="1"/>
  <c r="AC124" i="1"/>
  <c r="AD124" i="1" s="1"/>
  <c r="AE124" i="1" s="1"/>
  <c r="AC41" i="1"/>
  <c r="AD41" i="1" s="1"/>
  <c r="AE41" i="1" s="1"/>
  <c r="AC188" i="1"/>
  <c r="AD188" i="1" s="1"/>
  <c r="AE188" i="1" s="1"/>
  <c r="AC179" i="1"/>
  <c r="AD179" i="1" s="1"/>
  <c r="AE179" i="1" s="1"/>
  <c r="AC156" i="1"/>
  <c r="AD156" i="1" s="1"/>
  <c r="AE156" i="1" s="1"/>
  <c r="AC26" i="1"/>
  <c r="AD26" i="1" s="1"/>
  <c r="AE26" i="1" s="1"/>
  <c r="AC174" i="1"/>
  <c r="AD174" i="1" s="1"/>
  <c r="AE174" i="1" s="1"/>
  <c r="AC191" i="1"/>
  <c r="AD191" i="1" s="1"/>
  <c r="AE191" i="1" s="1"/>
  <c r="AC38" i="1"/>
  <c r="AD38" i="1" s="1"/>
  <c r="AE38" i="1" s="1"/>
  <c r="AC136" i="1"/>
  <c r="AD136" i="1" s="1"/>
  <c r="AE136" i="1" s="1"/>
  <c r="AC187" i="1"/>
  <c r="AD187" i="1" s="1"/>
  <c r="AE187" i="1" s="1"/>
  <c r="AC70" i="1"/>
  <c r="AD70" i="1" s="1"/>
  <c r="AE70" i="1" s="1"/>
  <c r="AC64" i="1"/>
  <c r="AD64" i="1" s="1"/>
  <c r="AE64" i="1" s="1"/>
  <c r="AC171" i="1"/>
  <c r="AD171" i="1" s="1"/>
  <c r="AE171" i="1" s="1"/>
  <c r="AC31" i="1"/>
  <c r="AD31" i="1" s="1"/>
  <c r="AE31" i="1" s="1"/>
  <c r="AC98" i="1"/>
  <c r="AD98" i="1" s="1"/>
  <c r="AE98" i="1" s="1"/>
  <c r="AC125" i="1"/>
  <c r="AD125" i="1" s="1"/>
  <c r="AE125" i="1" s="1"/>
  <c r="AC158" i="1"/>
  <c r="AD158" i="1" s="1"/>
  <c r="AE158" i="1" s="1"/>
  <c r="AC167" i="1"/>
  <c r="AD167" i="1" s="1"/>
  <c r="AE167" i="1" s="1"/>
  <c r="AC76" i="1"/>
  <c r="AD76" i="1" s="1"/>
  <c r="AE76" i="1" s="1"/>
  <c r="AC166" i="1"/>
  <c r="AD166" i="1" s="1"/>
  <c r="AE166" i="1" s="1"/>
  <c r="AC79" i="1"/>
  <c r="AD79" i="1" s="1"/>
  <c r="AE79" i="1" s="1"/>
  <c r="AC71" i="1"/>
  <c r="AD71" i="1" s="1"/>
  <c r="AE71" i="1" s="1"/>
  <c r="AC42" i="1"/>
  <c r="AD42" i="1" s="1"/>
  <c r="AE42" i="1" s="1"/>
  <c r="AC143" i="1"/>
  <c r="AD143" i="1" s="1"/>
  <c r="AE143" i="1" s="1"/>
  <c r="AC48" i="1"/>
  <c r="AD48" i="1" s="1"/>
  <c r="AE48" i="1" s="1"/>
  <c r="AC193" i="1"/>
  <c r="AD193" i="1" s="1"/>
  <c r="AE193" i="1" s="1"/>
  <c r="AC36" i="1"/>
  <c r="AD36" i="1" s="1"/>
  <c r="AE36" i="1" s="1"/>
  <c r="AC154" i="1"/>
  <c r="AD154" i="1" s="1"/>
  <c r="AE154" i="1" s="1"/>
  <c r="AC189" i="1"/>
  <c r="AD189" i="1" s="1"/>
  <c r="AE189" i="1" s="1"/>
  <c r="AC61" i="1"/>
  <c r="AD61" i="1" s="1"/>
  <c r="AE61" i="1" s="1"/>
  <c r="AC81" i="1"/>
  <c r="AD81" i="1" s="1"/>
  <c r="AE81" i="1" s="1"/>
  <c r="AC177" i="1"/>
  <c r="AD177" i="1" s="1"/>
  <c r="AE177" i="1" s="1"/>
  <c r="AC29" i="1"/>
  <c r="AD29" i="1" s="1"/>
  <c r="AE29" i="1" s="1"/>
  <c r="AC104" i="1"/>
  <c r="AD104" i="1" s="1"/>
  <c r="AE104" i="1" s="1"/>
  <c r="AC111" i="1"/>
  <c r="AD111" i="1" s="1"/>
  <c r="AE111" i="1" s="1"/>
  <c r="AC96" i="1"/>
  <c r="AD96" i="1" s="1"/>
  <c r="AE96" i="1" s="1"/>
  <c r="AC22" i="1"/>
  <c r="AD22" i="1" s="1"/>
  <c r="AE22" i="1" s="1"/>
  <c r="AC109" i="1"/>
  <c r="AD109" i="1" s="1"/>
  <c r="AE109" i="1" s="1"/>
  <c r="AC196" i="1"/>
  <c r="AD196" i="1" s="1"/>
  <c r="AE196" i="1" s="1"/>
  <c r="AC8" i="1"/>
  <c r="AD8" i="1" s="1"/>
  <c r="AE8" i="1" s="1"/>
  <c r="AC13" i="1"/>
  <c r="AD13" i="1" s="1"/>
  <c r="AE13" i="1" s="1"/>
  <c r="AC185" i="1"/>
  <c r="AD185" i="1" s="1"/>
  <c r="AE185" i="1" s="1"/>
  <c r="AC150" i="1"/>
  <c r="AD150" i="1" s="1"/>
  <c r="AE150" i="1" s="1"/>
  <c r="AC72" i="1"/>
  <c r="AD72" i="1" s="1"/>
  <c r="AE72" i="1" s="1"/>
  <c r="AC45" i="1"/>
  <c r="AD45" i="1" s="1"/>
  <c r="AE45" i="1" s="1"/>
  <c r="AC21" i="1"/>
  <c r="AD21" i="1" s="1"/>
  <c r="AE21" i="1" s="1"/>
  <c r="AC69" i="1"/>
  <c r="AD69" i="1" s="1"/>
  <c r="AE69" i="1" s="1"/>
  <c r="AC59" i="1"/>
  <c r="AD59" i="1" s="1"/>
  <c r="AE59" i="1" s="1"/>
  <c r="AC113" i="1"/>
  <c r="AD113" i="1" s="1"/>
  <c r="AE113" i="1" s="1"/>
  <c r="AC115" i="1"/>
  <c r="AD115" i="1" s="1"/>
  <c r="AE115" i="1" s="1"/>
  <c r="AC201" i="1"/>
  <c r="AD201" i="1" s="1"/>
  <c r="AE201" i="1" s="1"/>
  <c r="AC9" i="1"/>
  <c r="AD9" i="1" s="1"/>
  <c r="AE9" i="1" s="1"/>
  <c r="AC17" i="1"/>
  <c r="AD17" i="1" s="1"/>
  <c r="AE17" i="1" s="1"/>
  <c r="AC197" i="1"/>
  <c r="AD197" i="1" s="1"/>
  <c r="AE197" i="1" s="1"/>
  <c r="AC54" i="1"/>
  <c r="AD54" i="1" s="1"/>
  <c r="AE54" i="1" s="1"/>
  <c r="AC192" i="1"/>
  <c r="AD192" i="1" s="1"/>
  <c r="AE192" i="1" s="1"/>
  <c r="AC106" i="1"/>
  <c r="AD106" i="1" s="1"/>
  <c r="AE106" i="1" s="1"/>
  <c r="AC198" i="1"/>
  <c r="AD198" i="1" s="1"/>
  <c r="AE198" i="1" s="1"/>
  <c r="AC49" i="1"/>
  <c r="AD49" i="1" s="1"/>
  <c r="AE49" i="1" s="1"/>
  <c r="AC58" i="1"/>
  <c r="AD58" i="1" s="1"/>
  <c r="AE58" i="1" s="1"/>
  <c r="AC24" i="1"/>
  <c r="AD24" i="1" s="1"/>
  <c r="AE24" i="1" s="1"/>
  <c r="AC117" i="1"/>
  <c r="AD117" i="1" s="1"/>
  <c r="AE117" i="1" s="1"/>
  <c r="AC62" i="1"/>
  <c r="AD62" i="1" s="1"/>
  <c r="AE62" i="1" s="1"/>
  <c r="AC65" i="1"/>
  <c r="AD65" i="1" s="1"/>
  <c r="AE65" i="1" s="1"/>
  <c r="AC95" i="1"/>
  <c r="AD95" i="1" s="1"/>
  <c r="AE95" i="1" s="1"/>
  <c r="AC120" i="1"/>
  <c r="AD120" i="1" s="1"/>
  <c r="AE120" i="1" s="1"/>
  <c r="AC126" i="1"/>
  <c r="AD126" i="1" s="1"/>
  <c r="AE126" i="1" s="1"/>
  <c r="AC56" i="1"/>
  <c r="AD56" i="1" s="1"/>
  <c r="AE56" i="1" s="1"/>
  <c r="AC25" i="1"/>
  <c r="AD25" i="1" s="1"/>
  <c r="AE25" i="1" s="1"/>
  <c r="AC200" i="1"/>
  <c r="AD200" i="1" s="1"/>
  <c r="AE200" i="1" s="1"/>
  <c r="AC52" i="1"/>
  <c r="AD52" i="1" s="1"/>
  <c r="AE52" i="1" s="1"/>
  <c r="AC112" i="1"/>
  <c r="AD112" i="1" s="1"/>
  <c r="AE112" i="1" s="1"/>
  <c r="AC135" i="1"/>
  <c r="AD135" i="1" s="1"/>
  <c r="AE135" i="1" s="1"/>
  <c r="AC20" i="1"/>
  <c r="AD20" i="1" s="1"/>
  <c r="AE20" i="1" s="1"/>
  <c r="AC153" i="1"/>
  <c r="AD153" i="1" s="1"/>
  <c r="AE153" i="1" s="1"/>
  <c r="AC39" i="1"/>
  <c r="AD39" i="1" s="1"/>
  <c r="AE39" i="1" s="1"/>
  <c r="AC123" i="1"/>
  <c r="AD123" i="1" s="1"/>
  <c r="AE123" i="1" s="1"/>
  <c r="AC11" i="1"/>
  <c r="AD11" i="1" s="1"/>
  <c r="AE11" i="1" s="1"/>
  <c r="AC60" i="1"/>
  <c r="AD60" i="1" s="1"/>
  <c r="AE60" i="1" s="1"/>
  <c r="AC137" i="1"/>
  <c r="AD137" i="1" s="1"/>
  <c r="AE137" i="1" s="1"/>
  <c r="AC93" i="1"/>
  <c r="AD93" i="1" s="1"/>
  <c r="AE93" i="1" s="1"/>
  <c r="AC146" i="1"/>
  <c r="AD146" i="1" s="1"/>
  <c r="AE146" i="1" s="1"/>
  <c r="AC119" i="1"/>
  <c r="AD119" i="1" s="1"/>
  <c r="AE119" i="1" s="1"/>
  <c r="AC67" i="1"/>
  <c r="AD67" i="1" s="1"/>
  <c r="AE67" i="1" s="1"/>
  <c r="AC75" i="1"/>
  <c r="AD75" i="1" s="1"/>
  <c r="AE75" i="1" s="1"/>
  <c r="AC176" i="1"/>
  <c r="AD176" i="1" s="1"/>
  <c r="AE176" i="1" s="1"/>
  <c r="AC14" i="1"/>
  <c r="AD14" i="1" s="1"/>
  <c r="AE14" i="1" s="1"/>
  <c r="AC114" i="1"/>
  <c r="AD114" i="1" s="1"/>
  <c r="AE114" i="1" s="1"/>
  <c r="AC103" i="1"/>
  <c r="AD103" i="1" s="1"/>
  <c r="AE103" i="1" s="1"/>
  <c r="AC16" i="1"/>
  <c r="AD16" i="1" s="1"/>
  <c r="AE16" i="1" s="1"/>
  <c r="AC175" i="1"/>
  <c r="AD175" i="1" s="1"/>
  <c r="AE175" i="1" s="1"/>
  <c r="AC186" i="1"/>
  <c r="AD186" i="1" s="1"/>
  <c r="AE186" i="1" s="1"/>
  <c r="AC147" i="1"/>
  <c r="AD147" i="1" s="1"/>
  <c r="AE147" i="1" s="1"/>
  <c r="AC169" i="1"/>
  <c r="AD169" i="1" s="1"/>
  <c r="AE169" i="1" s="1"/>
  <c r="AC53" i="1"/>
  <c r="AD53" i="1" s="1"/>
  <c r="AE53" i="1" s="1"/>
  <c r="AC152" i="1"/>
  <c r="AD152" i="1" s="1"/>
  <c r="AE152" i="1" s="1"/>
  <c r="AC86" i="1"/>
  <c r="AD86" i="1" s="1"/>
  <c r="AE86" i="1" s="1"/>
  <c r="AC178" i="1"/>
  <c r="AD178" i="1" s="1"/>
  <c r="AE178" i="1" s="1"/>
  <c r="AC110" i="1"/>
  <c r="AD110" i="1" s="1"/>
  <c r="AE110" i="1" s="1"/>
  <c r="AC88" i="1"/>
  <c r="AD88" i="1" s="1"/>
  <c r="AE88" i="1" s="1"/>
  <c r="AC90" i="1"/>
  <c r="AD90" i="1" s="1"/>
  <c r="AE90" i="1" s="1"/>
  <c r="AC164" i="1"/>
  <c r="AD164" i="1" s="1"/>
  <c r="AE164" i="1" s="1"/>
  <c r="AC12" i="1"/>
  <c r="AD12" i="1" s="1"/>
  <c r="AE12" i="1" s="1"/>
  <c r="AC128" i="1"/>
  <c r="AD128" i="1" s="1"/>
  <c r="AE128" i="1" s="1"/>
  <c r="AC101" i="1"/>
  <c r="AD101" i="1" s="1"/>
  <c r="AE101" i="1" s="1"/>
  <c r="AC27" i="1"/>
  <c r="AD27" i="1" s="1"/>
  <c r="AE27" i="1" s="1"/>
  <c r="AC180" i="1"/>
  <c r="AD180" i="1" s="1"/>
  <c r="AE180" i="1" s="1"/>
  <c r="AC130" i="1"/>
  <c r="AD130" i="1" s="1"/>
  <c r="AE130" i="1" s="1"/>
  <c r="AC155" i="1"/>
  <c r="AD155" i="1" s="1"/>
  <c r="AE155" i="1" s="1"/>
  <c r="AC181" i="1"/>
  <c r="AD181" i="1" s="1"/>
  <c r="AE181" i="1" s="1"/>
  <c r="AC15" i="1"/>
  <c r="AD15" i="1" s="1"/>
  <c r="AE15" i="1" s="1"/>
  <c r="AC172" i="1"/>
  <c r="AD172" i="1" s="1"/>
  <c r="AE172" i="1" s="1"/>
  <c r="AC28" i="1"/>
  <c r="AD28" i="1" s="1"/>
  <c r="AE28" i="1" s="1"/>
  <c r="AC183" i="1"/>
  <c r="AD183" i="1" s="1"/>
  <c r="AE183" i="1" s="1"/>
  <c r="AC108" i="1"/>
  <c r="AD108" i="1" s="1"/>
  <c r="AE108" i="1" s="1"/>
  <c r="AC99" i="1"/>
  <c r="AD99" i="1" s="1"/>
  <c r="AE99" i="1" s="1"/>
  <c r="AC165" i="1"/>
  <c r="AD165" i="1" s="1"/>
  <c r="AE165" i="1" s="1"/>
  <c r="AC159" i="1"/>
  <c r="AD159" i="1" s="1"/>
  <c r="AE159" i="1" s="1"/>
  <c r="AC10" i="1"/>
  <c r="AD10" i="1" s="1"/>
  <c r="AE10" i="1" s="1"/>
  <c r="AC148" i="1"/>
  <c r="AD148" i="1" s="1"/>
  <c r="AE148" i="1" s="1"/>
  <c r="AC92" i="1"/>
  <c r="AD92" i="1" s="1"/>
  <c r="AE92" i="1" s="1"/>
  <c r="AC35" i="1"/>
  <c r="AD35" i="1" s="1"/>
  <c r="AE35" i="1" s="1"/>
  <c r="AC170" i="1"/>
  <c r="AD170" i="1" s="1"/>
  <c r="AE170" i="1" s="1"/>
  <c r="AC23" i="1"/>
  <c r="AD23" i="1" s="1"/>
  <c r="AE23" i="1" s="1"/>
  <c r="AC131" i="1"/>
  <c r="AD131" i="1" s="1"/>
  <c r="AE131" i="1" s="1"/>
  <c r="AC163" i="1"/>
  <c r="AD163" i="1" s="1"/>
  <c r="AE163" i="1" s="1"/>
  <c r="AC127" i="1"/>
  <c r="AD127" i="1" s="1"/>
  <c r="AE127" i="1" s="1"/>
  <c r="AC145" i="1"/>
  <c r="AD145" i="1" s="1"/>
  <c r="AE145" i="1" s="1"/>
  <c r="AC133" i="1"/>
  <c r="AD133" i="1" s="1"/>
  <c r="AE133" i="1" s="1"/>
  <c r="AC85" i="1"/>
  <c r="AD85" i="1" s="1"/>
  <c r="AE85" i="1" s="1"/>
  <c r="AC134" i="1"/>
  <c r="AD134" i="1" s="1"/>
  <c r="AE134" i="1" s="1"/>
  <c r="AC121" i="1"/>
  <c r="AD121" i="1" s="1"/>
  <c r="AE121" i="1" s="1"/>
  <c r="AC132" i="1"/>
  <c r="AD132" i="1" s="1"/>
  <c r="AE132" i="1" s="1"/>
  <c r="AC47" i="1"/>
  <c r="AD47" i="1" s="1"/>
  <c r="AE47" i="1" s="1"/>
  <c r="AC102" i="1"/>
  <c r="AD102" i="1" s="1"/>
  <c r="AE102" i="1" s="1"/>
  <c r="AC46" i="1"/>
  <c r="AD46" i="1" s="1"/>
  <c r="AE46" i="1" s="1"/>
  <c r="AC87" i="1"/>
  <c r="AD87" i="1" s="1"/>
  <c r="AE87" i="1" s="1"/>
  <c r="AC73" i="1"/>
  <c r="AD73" i="1" s="1"/>
  <c r="AE73" i="1" s="1"/>
  <c r="AC184" i="1"/>
  <c r="AD184" i="1" s="1"/>
  <c r="AE184" i="1" s="1"/>
  <c r="AC57" i="1"/>
  <c r="AD57" i="1" s="1"/>
  <c r="AE57" i="1" s="1"/>
  <c r="AC116" i="1"/>
  <c r="AD116" i="1" s="1"/>
  <c r="AE116" i="1" s="1"/>
  <c r="AC190" i="1"/>
  <c r="AD190" i="1" s="1"/>
  <c r="AE1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"KreinA"</author>
  </authors>
  <commentList>
    <comment ref="C7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Lost Charter School</t>
        </r>
      </text>
    </comment>
    <comment ref="C77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trippled in size due to charter school</t>
        </r>
      </text>
    </comment>
  </commentList>
</comments>
</file>

<file path=xl/sharedStrings.xml><?xml version="1.0" encoding="utf-8"?>
<sst xmlns="http://schemas.openxmlformats.org/spreadsheetml/2006/main" count="5549" uniqueCount="536">
  <si>
    <t>Expenditures</t>
  </si>
  <si>
    <t>Revenues</t>
  </si>
  <si>
    <t>BAKER SCH DIST 05J</t>
  </si>
  <si>
    <t>HUNTINGTON SCH DIST 16J</t>
  </si>
  <si>
    <t>BURNT RIVER SCH DIST 30J</t>
  </si>
  <si>
    <t>PINE-EAGLE SCH DIST 061</t>
  </si>
  <si>
    <t>MONROE SCH DIST 1J</t>
  </si>
  <si>
    <t>ALSEA SCH DIST 7J</t>
  </si>
  <si>
    <t>PHILOMATH SCH DIST 17J</t>
  </si>
  <si>
    <t>CORVALLIS SCH DIST 509J</t>
  </si>
  <si>
    <t>WEST LINN SCH DIST 3J</t>
  </si>
  <si>
    <t>LAKE OSWEGO SCH DIST 7J</t>
  </si>
  <si>
    <t>NORTH CLACKAMAS SCH DIST 12</t>
  </si>
  <si>
    <t>Molalla River Sch Dist 35</t>
  </si>
  <si>
    <t>OREGON TRAIL SCH DIST 046</t>
  </si>
  <si>
    <t>COLTON SCH DIST 53</t>
  </si>
  <si>
    <t>OREGON CITY SCH DIST 62</t>
  </si>
  <si>
    <t>CANBY SCH DIST 086</t>
  </si>
  <si>
    <t>ESTACADA SCH DIST 108</t>
  </si>
  <si>
    <t>GLADSTONE SCH DIST 115</t>
  </si>
  <si>
    <t>ASTORIA SCH DIST 1</t>
  </si>
  <si>
    <t>JEWELL SCH DIST 8</t>
  </si>
  <si>
    <t>SEASIDE SCH DIST 10</t>
  </si>
  <si>
    <t>WARRENTON-HAMMOND SCH DIST 30</t>
  </si>
  <si>
    <t>SCAPPOOSE SCH DIST 1J</t>
  </si>
  <si>
    <t>Clatskanie Sch Dist 6j</t>
  </si>
  <si>
    <t>RAINIER SCH DIST 13</t>
  </si>
  <si>
    <t>VERNONIA SCH DIST 47J</t>
  </si>
  <si>
    <t>ST HELENS SCH DIST 502</t>
  </si>
  <si>
    <t>COQUILLE SCH DIST 8</t>
  </si>
  <si>
    <t>COOS BAY SCH DIST 9</t>
  </si>
  <si>
    <t>NORTH BEND SCH DIST 13</t>
  </si>
  <si>
    <t>POWERS SCH DIST 31</t>
  </si>
  <si>
    <t>MYRTLE POINT SCH DIST 41</t>
  </si>
  <si>
    <t>BANDON SCH DIST 54</t>
  </si>
  <si>
    <t>CROOK COUNTY SCH DIST</t>
  </si>
  <si>
    <t>CENTRAL CURRY 1</t>
  </si>
  <si>
    <t>PT ORFORD-LANGLOIS SCH DIST 2J</t>
  </si>
  <si>
    <t>BROOKINGS-HARBOR SCH DIST 17</t>
  </si>
  <si>
    <t>BEND/LAPINE ADMIN SCH DIST 1</t>
  </si>
  <si>
    <t>REDMOND SCH DIST 2J</t>
  </si>
  <si>
    <t>SISTERS SCH DIST 6</t>
  </si>
  <si>
    <t>BROTHERS SCH DIST 15</t>
  </si>
  <si>
    <t>OAKLAND SCH DIST 1</t>
  </si>
  <si>
    <t>ROSEBURG SCH DIST 4</t>
  </si>
  <si>
    <t>GLIDE SCH DIST 12</t>
  </si>
  <si>
    <t>DAYS CREEK SCH DIST 15</t>
  </si>
  <si>
    <t>SOUTH UMPQUA SCH DIST 19</t>
  </si>
  <si>
    <t>CAMAS VALLEY SCH DIST 21</t>
  </si>
  <si>
    <t>NORTH DOUGLAS SCH DIST 22</t>
  </si>
  <si>
    <t>YONCALLA SCH DIST 32</t>
  </si>
  <si>
    <t>ELKTON SCH DIST 34</t>
  </si>
  <si>
    <t>RIDDLE SCH DIST 70</t>
  </si>
  <si>
    <t>GLENDALE SCH DIST 77</t>
  </si>
  <si>
    <t>REEDSPORT SCH DIST 105</t>
  </si>
  <si>
    <t>WINSTON-DILLARD SCH DIST 116</t>
  </si>
  <si>
    <t>SUTHERLIN SCH DIST 130</t>
  </si>
  <si>
    <t>ARLINGTON SCH DIST 3</t>
  </si>
  <si>
    <t>CONDON SCH DIST 25J</t>
  </si>
  <si>
    <t>JOHN DAY SCH DIST 3</t>
  </si>
  <si>
    <t>PRAIRIE CITY SCH DIST 4</t>
  </si>
  <si>
    <t>MONUMENT SCH DIST 8</t>
  </si>
  <si>
    <t>DAYVILLE SCH DIST 16J</t>
  </si>
  <si>
    <t>LONG CREEK SCH DIST 17</t>
  </si>
  <si>
    <t>HARNEY COUNTY SCH DIST 3</t>
  </si>
  <si>
    <t>CRANE SCH DIST 4</t>
  </si>
  <si>
    <t>PINE CREEK SCH DIST 5</t>
  </si>
  <si>
    <t>DIAMOND SCH DIST 7</t>
  </si>
  <si>
    <t>SUNTEX SCH DIST 10</t>
  </si>
  <si>
    <t>DREWSEY SCH DIST 013</t>
  </si>
  <si>
    <t>FRENCHGLEN SCH DIST 16</t>
  </si>
  <si>
    <t>DOUBLE O SCH DIST 28</t>
  </si>
  <si>
    <t>SOUTH HARNEY SCH DIST 33</t>
  </si>
  <si>
    <t>CRANE UHS DIST 1J</t>
  </si>
  <si>
    <t>HOOD RIVER CO SCH DIST 1</t>
  </si>
  <si>
    <t>PHOENIX-TALENT SCH DIST 4</t>
  </si>
  <si>
    <t>ASHLAND SCH DIST 5</t>
  </si>
  <si>
    <t>CENTRAL POINT SCH DIST 6</t>
  </si>
  <si>
    <t>EAGLE POINT SCH DIST 9</t>
  </si>
  <si>
    <t>ROGUE RIVER SCH DIST 35</t>
  </si>
  <si>
    <t>PROSPECT SCH DIST 59</t>
  </si>
  <si>
    <t>BUTTE FALLS SCH DIST 91</t>
  </si>
  <si>
    <t>PINEHURST SCH DIST 94</t>
  </si>
  <si>
    <t>MEDFORD SCH DIST 549</t>
  </si>
  <si>
    <t>CULVER SCH DIST 4</t>
  </si>
  <si>
    <t>ASHWOOD SCH DIST 8</t>
  </si>
  <si>
    <t>BLACK BUTTE SCH DIST 41</t>
  </si>
  <si>
    <t>JEFFERSON CO SCH DIST 509J</t>
  </si>
  <si>
    <t>GRANTS PASS SCH DIST 7</t>
  </si>
  <si>
    <t>THREE RIVERS SCH DIST</t>
  </si>
  <si>
    <t>KLAMATH FALLS CITY SCHOOLS</t>
  </si>
  <si>
    <t>KLAMATH CO SCH DIST</t>
  </si>
  <si>
    <t>LAKEVIEW SCH DIST 7</t>
  </si>
  <si>
    <t>PAISLEY SCH DIST 11</t>
  </si>
  <si>
    <t>NORTH LAKE SCH DIST 14</t>
  </si>
  <si>
    <t>PLUSH SCH DIST 18</t>
  </si>
  <si>
    <t>ADEL SCH DIST 21</t>
  </si>
  <si>
    <t>PLEASANT HILL SCH DIST 1</t>
  </si>
  <si>
    <t>EUGENE SCH DIST 4J</t>
  </si>
  <si>
    <t>SPRINGFIELD SCH DIST 19</t>
  </si>
  <si>
    <t>MAPLETON SCH DIST 32</t>
  </si>
  <si>
    <t>CRESWELL SCH DIST 40</t>
  </si>
  <si>
    <t>SOUTH LANE SCH DIST 45J</t>
  </si>
  <si>
    <t>BETHEL SCH DIST 52</t>
  </si>
  <si>
    <t>Crow-Applegate-Lorane Sch Dist 66</t>
  </si>
  <si>
    <t>MCKENZIE SCH DIST 68</t>
  </si>
  <si>
    <t>JUNCTION CITY SCH DIST 69</t>
  </si>
  <si>
    <t>LOWELL SCH DIST 71</t>
  </si>
  <si>
    <t>OAKRIDGE SCH DIST 76</t>
  </si>
  <si>
    <t>MARCOLA SCH DIST 79J</t>
  </si>
  <si>
    <t>BLACHLY SCH DIST 90</t>
  </si>
  <si>
    <t>SIUSLAW SCH DIST 97J</t>
  </si>
  <si>
    <t>LINCOLN CO SCH DIST</t>
  </si>
  <si>
    <t>HARRISBURG SCH DIST 7J</t>
  </si>
  <si>
    <t>GREATER ALBANY SCH DIST 8J</t>
  </si>
  <si>
    <t>LEBANON COMMUNITY SCH DIST 9</t>
  </si>
  <si>
    <t>SWEET HOME SCH DIST 55</t>
  </si>
  <si>
    <t>SCIO SCH DIST 95</t>
  </si>
  <si>
    <t>Santiam Canyon Sch Dist 129j</t>
  </si>
  <si>
    <t>CENTRAL LINN SCH DIST 552</t>
  </si>
  <si>
    <t>JORDAN VALLEY SCH DIST 3</t>
  </si>
  <si>
    <t>ONTARIO SCH DIST 8</t>
  </si>
  <si>
    <t>JUNTURA SCH DIST 12</t>
  </si>
  <si>
    <t>NYSSA SCH DIST 26</t>
  </si>
  <si>
    <t>ANNEX SCH DIST 29</t>
  </si>
  <si>
    <t>McDermitt Sch Dist 51</t>
  </si>
  <si>
    <t>ADRIAN SCH DIST 61</t>
  </si>
  <si>
    <t>HARPER SCH DIST 66</t>
  </si>
  <si>
    <t>AROCK SCH DIST 81</t>
  </si>
  <si>
    <t>VALE SCH DIST 84</t>
  </si>
  <si>
    <t>Gervais Sch Dist 1</t>
  </si>
  <si>
    <t>SILVER FALLS SCH DIST 4J</t>
  </si>
  <si>
    <t>CASCADE SCH DIST 5</t>
  </si>
  <si>
    <t>JEFFERSON SCH DIST 14J</t>
  </si>
  <si>
    <t>NORTH MARION SCH DIST 15</t>
  </si>
  <si>
    <t>SALEM/KEIZER SCH DIST 24J</t>
  </si>
  <si>
    <t>NORTH SANTIAM SCH DIST 29J</t>
  </si>
  <si>
    <t>ST PAUL SCH DIST 45</t>
  </si>
  <si>
    <t>MT ANGEL SCH DIST 91</t>
  </si>
  <si>
    <t>WOODBURN SCH DIST 103</t>
  </si>
  <si>
    <t>MORROW SCH DIST 1</t>
  </si>
  <si>
    <t>Portland Sch Dist 1j</t>
  </si>
  <si>
    <t>PARKROSE SCH DIST 3</t>
  </si>
  <si>
    <t>REYNOLDS SCH DIST 7</t>
  </si>
  <si>
    <t>GRESHAM-BARLOW SCH DIST 10J</t>
  </si>
  <si>
    <t>CENTENNIAL SCH DIST 28J</t>
  </si>
  <si>
    <t>CORBETT SCH DIST 39</t>
  </si>
  <si>
    <t>DAVID DOUGLAS SCH DIST 40</t>
  </si>
  <si>
    <t>RIVERDALE SCH DIST 51J</t>
  </si>
  <si>
    <t>DALLAS SCH DIST 2</t>
  </si>
  <si>
    <t>CENTRAL SCH DIST 13J</t>
  </si>
  <si>
    <t>PERRYDALE SCH DIST 21</t>
  </si>
  <si>
    <t>FALLS CITY SCH DIST 57</t>
  </si>
  <si>
    <t>SHERMAN SCH DIST 1J</t>
  </si>
  <si>
    <t>TILLAMOOK SCH DIST 9</t>
  </si>
  <si>
    <t>NEAH-KAH-NIE SCH DIST 56</t>
  </si>
  <si>
    <t>NESTUCCA VALLEY SCH DIST 101J</t>
  </si>
  <si>
    <t>HELIX SCH DIST 1</t>
  </si>
  <si>
    <t>PILOT ROCK SCH DIST 2</t>
  </si>
  <si>
    <t>UMATILLA SCH DIST 6</t>
  </si>
  <si>
    <t>Milton-Freewater Sch Dist 7</t>
  </si>
  <si>
    <t>HERMISTON SCH DIST 8</t>
  </si>
  <si>
    <t>PENDLETON SCH DIST 16</t>
  </si>
  <si>
    <t>ATHENA-WESTON SCH DIST 29J</t>
  </si>
  <si>
    <t>STANFIELD SCH DIST 61</t>
  </si>
  <si>
    <t>UKIAH SCH DIST 80</t>
  </si>
  <si>
    <t>LA GRANDE SCH DIST 1</t>
  </si>
  <si>
    <t>UNION SCH DIST 5</t>
  </si>
  <si>
    <t>NORTH POWDER SCH DIST 8J</t>
  </si>
  <si>
    <t>IMBLER SCH DIST 11</t>
  </si>
  <si>
    <t>COVE SCH DIST 15</t>
  </si>
  <si>
    <t>ELGIN SCH DIST 23</t>
  </si>
  <si>
    <t>JOSEPH SCH DIST 6</t>
  </si>
  <si>
    <t>WALLOWA SCH DIST 12</t>
  </si>
  <si>
    <t>ENTERPRISE SCH DIST 21</t>
  </si>
  <si>
    <t>TROY SCH DIST 54</t>
  </si>
  <si>
    <t>SOUTH WASCO COUNTY SCH DIST 1J</t>
  </si>
  <si>
    <t>CHENOWITH SCH DIST 9</t>
  </si>
  <si>
    <t>THE DALLES SCH DIST 12</t>
  </si>
  <si>
    <t>DUFUR SCH DIST 29</t>
  </si>
  <si>
    <t>HILLSBORO SCH DIST 1J</t>
  </si>
  <si>
    <t>BANKS SCH DIST 13</t>
  </si>
  <si>
    <t>FOREST GROVE SCH DIST 15</t>
  </si>
  <si>
    <t>TIGARD SCH DIST 23J</t>
  </si>
  <si>
    <t>BEAVERTON SCH DIST 48J</t>
  </si>
  <si>
    <t>SHERWOOD SCH DIST 88J</t>
  </si>
  <si>
    <t>GASTON SCH DIST 511J</t>
  </si>
  <si>
    <t>SPRAY SCH DIST 1</t>
  </si>
  <si>
    <t>FOSSIL SCH DIST 21J</t>
  </si>
  <si>
    <t>MITCHELL SCH DIST 55</t>
  </si>
  <si>
    <t>YAMHILL-CARLTON SCH DIST 1</t>
  </si>
  <si>
    <t>AMITY SCH DIST 4J</t>
  </si>
  <si>
    <t>DAYTON SCH DIST 8</t>
  </si>
  <si>
    <t>NEWBERG SCH DIST 29J</t>
  </si>
  <si>
    <t>WILLAMINA SCH DIST 30J</t>
  </si>
  <si>
    <t>MCMINNVILLE SCH DIST 40</t>
  </si>
  <si>
    <t>SHERIDAN SCH DIST 48J</t>
  </si>
  <si>
    <t>Knappa Sch Dist 4</t>
  </si>
  <si>
    <t>Net Operating Expenditures by District</t>
  </si>
  <si>
    <t>1999-00 School Year</t>
  </si>
  <si>
    <t>Operating</t>
  </si>
  <si>
    <t>Net</t>
  </si>
  <si>
    <t>ADMr</t>
  </si>
  <si>
    <t>per ADMr</t>
  </si>
  <si>
    <t>Total</t>
  </si>
  <si>
    <t>1999-00</t>
  </si>
  <si>
    <t>2000-01</t>
  </si>
  <si>
    <t>CLATSKANIE SCH DIST 6J</t>
  </si>
  <si>
    <t>MOLALLA RIVER SCH DIST 35</t>
  </si>
  <si>
    <t>CROW-APPLEGATE-LORANE SCH DIST 66</t>
  </si>
  <si>
    <t>SANTIAM CANYON SCH DIST 129J</t>
  </si>
  <si>
    <t>MCDERMITT SCH DIST 51</t>
  </si>
  <si>
    <t>FERN RIDGE SCH DIST 28J</t>
  </si>
  <si>
    <t>2000-01 School Year</t>
  </si>
  <si>
    <t>PORT ORFORD-LANGLOIS SCH DIST 2J</t>
  </si>
  <si>
    <t>ECHO SCH DIST 5</t>
  </si>
  <si>
    <t>SOUTH WASCO COUNTY SCH DIST 1</t>
  </si>
  <si>
    <t>District ID</t>
  </si>
  <si>
    <t>District</t>
  </si>
  <si>
    <t>For Oregon School Districts</t>
  </si>
  <si>
    <t>2001-02 School Year</t>
  </si>
  <si>
    <t>GERVAIS SCH DIST 1</t>
  </si>
  <si>
    <t>PORTLAND SCH DIST 1J</t>
  </si>
  <si>
    <t>MILTON-FREEWATER SCH DIST 7</t>
  </si>
  <si>
    <t>KNAPPA SCH DIST 4</t>
  </si>
  <si>
    <t>2001-02</t>
  </si>
  <si>
    <t>State</t>
  </si>
  <si>
    <t>2002-03 School Year</t>
  </si>
  <si>
    <t>2002-03</t>
  </si>
  <si>
    <t>IONE SCH DIST</t>
  </si>
  <si>
    <t>2003-04</t>
  </si>
  <si>
    <t>Union/Baker ESD R13</t>
  </si>
  <si>
    <t>Malheur ESD R14</t>
  </si>
  <si>
    <t>Linn-Benton-Lincoln ESD R04</t>
  </si>
  <si>
    <t>Clackamas ESD R15</t>
  </si>
  <si>
    <t>Northwest Regional ESD R01</t>
  </si>
  <si>
    <t>South Coast ESD R7</t>
  </si>
  <si>
    <t>High Desert ESD</t>
  </si>
  <si>
    <t>Douglas ESD R06</t>
  </si>
  <si>
    <t>North Central ESD R19</t>
  </si>
  <si>
    <t>Grant ESD R20</t>
  </si>
  <si>
    <t>Harney ESD Region XVII</t>
  </si>
  <si>
    <t xml:space="preserve">Region 9 ESD </t>
  </si>
  <si>
    <t>Southern Oregon ESD</t>
  </si>
  <si>
    <t>Jefferson ESD R21</t>
  </si>
  <si>
    <t>Lake ESD R11</t>
  </si>
  <si>
    <t>Lane ESD R05</t>
  </si>
  <si>
    <t>Willamette ESD R3</t>
  </si>
  <si>
    <t>Umatilla-Morrow ESD</t>
  </si>
  <si>
    <t>Multnomah ESD R02</t>
  </si>
  <si>
    <t xml:space="preserve">Region 18 ESD </t>
  </si>
  <si>
    <t>Ione School District R2</t>
  </si>
  <si>
    <t>ESD</t>
  </si>
  <si>
    <t>ESD ID</t>
  </si>
  <si>
    <t>2003-04 School Year</t>
  </si>
  <si>
    <t>Tigard-Tualatin SD 23J</t>
  </si>
  <si>
    <t>North Wasco SD 21</t>
  </si>
  <si>
    <t>na</t>
  </si>
  <si>
    <t>2004-05</t>
  </si>
  <si>
    <t>2004-05 School Year</t>
  </si>
  <si>
    <t>2005-06 School Year</t>
  </si>
  <si>
    <t>2005-06</t>
  </si>
  <si>
    <t>Net Operating Expenditures per ADMr*</t>
  </si>
  <si>
    <t>* Net Operating Expenditures is defined in OAR 581-023-0041</t>
  </si>
  <si>
    <t>2006-07 School Year</t>
  </si>
  <si>
    <t>2006-07</t>
  </si>
  <si>
    <t>2009-10**</t>
  </si>
  <si>
    <t>2007-08 School Year</t>
  </si>
  <si>
    <t>2007-08</t>
  </si>
  <si>
    <t>2008-09 School Year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</si>
  <si>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</si>
  <si>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</si>
  <si>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</si>
  <si>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</si>
  <si>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</si>
  <si>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</si>
  <si>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</si>
  <si>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</si>
  <si>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</si>
  <si>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</si>
  <si>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</si>
  <si>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</si>
  <si>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</si>
  <si>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</si>
  <si>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</si>
  <si>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</si>
  <si>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</si>
  <si>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</si>
  <si>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</si>
  <si>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</si>
  <si>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</si>
  <si>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</si>
  <si>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</si>
  <si>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</si>
  <si>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</si>
  <si>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</si>
  <si>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</si>
  <si>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</si>
  <si>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</si>
  <si>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</si>
  <si>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</si>
  <si>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</si>
  <si>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</si>
  <si>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</si>
  <si>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</si>
  <si>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</si>
  <si>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</si>
  <si>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</si>
  <si>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</si>
  <si>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</si>
  <si>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</si>
  <si>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</si>
  <si>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</si>
  <si>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</si>
  <si>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</si>
  <si>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</si>
  <si>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</si>
  <si>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</si>
  <si>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</si>
  <si>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</si>
  <si>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</si>
  <si>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</si>
  <si>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</si>
  <si>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</si>
  <si>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</si>
  <si>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</si>
  <si>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</si>
  <si>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</si>
  <si>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</si>
  <si>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</si>
  <si>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</si>
  <si>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</si>
  <si>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</si>
  <si>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</si>
  <si>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</si>
  <si>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</si>
  <si>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</si>
  <si>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</si>
  <si>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</si>
  <si>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</si>
  <si>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</si>
  <si>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</si>
  <si>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</si>
  <si>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</si>
  <si>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</si>
  <si>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</si>
  <si>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</si>
  <si>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</si>
  <si>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</si>
  <si>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</si>
  <si>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</si>
  <si>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</si>
  <si>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</si>
  <si>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</si>
  <si>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</si>
  <si>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</si>
  <si>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</si>
  <si>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</si>
  <si>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</si>
  <si>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</si>
  <si>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</si>
  <si>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</si>
  <si>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</si>
  <si>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</si>
  <si>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</si>
  <si>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</si>
  <si>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</si>
  <si>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</si>
  <si>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</si>
  <si>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</si>
  <si>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</si>
  <si>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</si>
  <si>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</si>
  <si>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</si>
  <si>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</si>
  <si>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</si>
  <si>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</si>
  <si>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</si>
  <si>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</si>
  <si>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</si>
  <si>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</si>
  <si>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</si>
  <si>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</si>
  <si>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</si>
  <si>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</si>
  <si>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</si>
  <si>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</si>
  <si>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</si>
  <si>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</si>
  <si>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</si>
  <si>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</si>
  <si>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</si>
  <si>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</si>
  <si>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</si>
  <si>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</si>
  <si>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</si>
  <si>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</si>
  <si>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</si>
  <si>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</si>
  <si>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</si>
  <si>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</si>
  <si>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</si>
  <si>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</si>
  <si>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</si>
  <si>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</si>
  <si>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</si>
  <si>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</si>
  <si>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</si>
  <si>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</si>
  <si>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</si>
  <si>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</si>
  <si>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</si>
  <si>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</si>
  <si>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</si>
  <si>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</si>
  <si>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</si>
  <si>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</si>
  <si>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</si>
  <si>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</si>
  <si>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</si>
  <si>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</si>
  <si>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</si>
  <si>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</si>
  <si>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</si>
  <si>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</si>
  <si>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</si>
  <si>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</si>
  <si>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</si>
  <si>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</si>
  <si>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</si>
  <si>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</si>
  <si>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</si>
  <si>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</si>
  <si>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</si>
  <si>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</si>
  <si>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</si>
  <si>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</si>
  <si>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</si>
  <si>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</si>
  <si>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</si>
  <si>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</si>
  <si>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</si>
  <si>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</si>
  <si>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</si>
  <si>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</si>
  <si>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</si>
  <si>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</si>
  <si>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</si>
  <si>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</si>
  <si>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</si>
  <si>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</si>
  <si>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</si>
  <si>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</si>
  <si>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</si>
  <si>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</si>
  <si>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</si>
  <si>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</si>
  <si>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</si>
  <si>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</si>
  <si>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</si>
  <si>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</si>
  <si>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</si>
  <si>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</si>
  <si>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</si>
  <si>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</si>
  <si>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Brothers SD</t>
  </si>
  <si>
    <t>2008-09</t>
  </si>
  <si>
    <t>2009-10 School Year</t>
  </si>
  <si>
    <t>Growth Rate Assumptions</t>
  </si>
  <si>
    <t>2011-12</t>
  </si>
  <si>
    <t>2012-13</t>
  </si>
  <si>
    <t>2010-11</t>
  </si>
  <si>
    <t>`</t>
  </si>
  <si>
    <t>Klamath Falls City Schools</t>
  </si>
  <si>
    <t>2010-11 School Year</t>
  </si>
  <si>
    <t>2011-12 School Year</t>
  </si>
  <si>
    <t>2010-11**</t>
  </si>
  <si>
    <t>2011-12**</t>
  </si>
  <si>
    <t>** Does not include federal stimulus dollars not coded as General Fund Expenditures by school districts</t>
  </si>
  <si>
    <t>2013-14</t>
  </si>
  <si>
    <t>2014-15</t>
  </si>
  <si>
    <t>Oregon Department of Education</t>
  </si>
  <si>
    <t>School Finance Unit</t>
  </si>
  <si>
    <t>2009-10</t>
  </si>
  <si>
    <t>Adj.</t>
  </si>
  <si>
    <t>Trigger:</t>
  </si>
  <si>
    <t>SFSF:</t>
  </si>
  <si>
    <t>Ed Jobs:</t>
  </si>
  <si>
    <t>2011-12 School Year Subaccount:</t>
  </si>
  <si>
    <t>Total SD revenue:</t>
  </si>
  <si>
    <t>School District State Total:</t>
  </si>
  <si>
    <t>2012-13 School Year</t>
  </si>
  <si>
    <t>DistrictID</t>
  </si>
  <si>
    <t>DistrictName</t>
  </si>
  <si>
    <t>Revenue</t>
  </si>
  <si>
    <t>NOE</t>
  </si>
  <si>
    <t>SumOfADM</t>
  </si>
  <si>
    <t>NOE per ADM</t>
  </si>
  <si>
    <t>2013-14 School Year</t>
  </si>
  <si>
    <t>2015-16</t>
  </si>
  <si>
    <t>2016-17</t>
  </si>
  <si>
    <t>2014-15 School Year</t>
  </si>
  <si>
    <t>2017-18</t>
  </si>
  <si>
    <t>2018-19</t>
  </si>
  <si>
    <t>2015-16 School Year</t>
  </si>
  <si>
    <t xml:space="preserve">Adj. </t>
  </si>
  <si>
    <t>2019-20</t>
  </si>
  <si>
    <t>2020-21</t>
  </si>
  <si>
    <t>2016-17 School Year</t>
  </si>
  <si>
    <r>
      <t xml:space="preserve">Total State Revenue for School District SSF after carve-outs </t>
    </r>
    <r>
      <rPr>
        <b/>
        <sz val="11"/>
        <color indexed="8"/>
        <rFont val="Calibri"/>
        <family val="2"/>
      </rPr>
      <t>(used to be row 37 from SSFQuery, now row 30)</t>
    </r>
    <r>
      <rPr>
        <sz val="11"/>
        <color indexed="8"/>
        <rFont val="Calibri"/>
        <family val="2"/>
      </rPr>
      <t>:</t>
    </r>
  </si>
  <si>
    <t>2017-18 School Year</t>
  </si>
  <si>
    <t>2018-19 School Year</t>
  </si>
  <si>
    <t>2019-20 School Year</t>
  </si>
  <si>
    <t>2021-22</t>
  </si>
  <si>
    <t>2022-23</t>
  </si>
  <si>
    <t>* Estimates</t>
  </si>
  <si>
    <t>2020-21 School Year</t>
  </si>
  <si>
    <t>Oregon Department of Education - Office of School Finance</t>
  </si>
  <si>
    <t>Report: Net Operating Expenditures by ADMr</t>
  </si>
  <si>
    <t>OAR 581-023-0041</t>
  </si>
  <si>
    <t>2023-24</t>
  </si>
  <si>
    <t>2023-24*</t>
  </si>
  <si>
    <t>2024-25*</t>
  </si>
  <si>
    <t>2024-25</t>
  </si>
  <si>
    <t>2021-22 School Year</t>
  </si>
  <si>
    <t>Expenditures (A)</t>
  </si>
  <si>
    <t>Revenue (B)</t>
  </si>
  <si>
    <t>NOE (A-B = NOE)</t>
  </si>
  <si>
    <t>2023-24***</t>
  </si>
  <si>
    <t>2024-25***</t>
  </si>
  <si>
    <t>*** Assumes growth of 3.59% in 2022-23, 4.99% in 2023-24, and 3.49% in 2024-25</t>
  </si>
  <si>
    <t>2022-23 School Year</t>
  </si>
  <si>
    <t>2025-26***</t>
  </si>
  <si>
    <t>2025-26*</t>
  </si>
  <si>
    <r>
      <t xml:space="preserve">SD Local Revenue </t>
    </r>
    <r>
      <rPr>
        <b/>
        <sz val="11"/>
        <color indexed="8"/>
        <rFont val="Calibri"/>
        <family val="2"/>
      </rPr>
      <t>(used to be from row 54 of SSFQuery, now row 48)</t>
    </r>
    <r>
      <rPr>
        <sz val="11"/>
        <color indexed="8"/>
        <rFont val="Calibri"/>
        <family val="2"/>
      </rPr>
      <t xml:space="preserve">: </t>
    </r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</si>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</sst>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&quot;$&quot;#,##0.0000"/>
    <numFmt numFmtId="168" formatCode="&quot;$&quot;#,##0.00000"/>
    <numFmt numFmtId="169" formatCode="#,##0.000"/>
    <numFmt numFmtId="170" formatCode="#,##0.00\ ;&quot; (&quot;#,##0.00\);&quot; -&quot;#\ ;@\ "/>
    <numFmt numFmtId="171" formatCode="&quot; $&quot;#,##0.00\ ;&quot; $(&quot;#,##0.00\);&quot; $-&quot;#\ ;@\ "/>
    <numFmt numFmtId="172" formatCode="_(&quot;$&quot;* #,##0_);_(&quot;$&quot;* \(#,##0\);_(&quot;$&quot;* &quot;-&quot;??_);_(@_)"/>
    <numFmt numFmtId="173" formatCode="_([$$-409]* #,##0_);_([$$-409]* \(#,##0\);_([$$-409]* &quot;-&quot;??_);_(@_)"/>
    <numFmt numFmtId="174" formatCode="\$#,##0;\(\$#,##0\)"/>
    <numFmt numFmtId="175" formatCode="_(* #,##0.0_);_(* \(#,##0.0\);_(* &quot;-&quot;??_);_(@_)"/>
  </numFmts>
  <fonts count="5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308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/>
    <xf numFmtId="170" fontId="9" fillId="0" borderId="0"/>
    <xf numFmtId="170" fontId="9" fillId="0" borderId="0"/>
    <xf numFmtId="170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top"/>
    </xf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quotePrefix="1"/>
    <xf numFmtId="164" fontId="0" fillId="0" borderId="0" xfId="0" quotePrefix="1" applyNumberFormat="1"/>
    <xf numFmtId="164" fontId="0" fillId="0" borderId="0" xfId="0" applyNumberFormat="1"/>
    <xf numFmtId="165" fontId="0" fillId="0" borderId="0" xfId="0" quotePrefix="1" applyNumberFormat="1"/>
    <xf numFmtId="165" fontId="0" fillId="0" borderId="0" xfId="0" applyNumberFormat="1"/>
    <xf numFmtId="0" fontId="7" fillId="0" borderId="0" xfId="0" applyFont="1"/>
    <xf numFmtId="0" fontId="8" fillId="0" borderId="0" xfId="0" applyFont="1"/>
    <xf numFmtId="164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164" fontId="0" fillId="0" borderId="0" xfId="0" applyNumberForma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quotePrefix="1" applyFont="1"/>
    <xf numFmtId="164" fontId="9" fillId="0" borderId="0" xfId="0" applyNumberFormat="1" applyFont="1"/>
    <xf numFmtId="168" fontId="9" fillId="0" borderId="0" xfId="0" applyNumberFormat="1" applyFont="1"/>
    <xf numFmtId="0" fontId="11" fillId="0" borderId="0" xfId="0" applyFont="1"/>
    <xf numFmtId="167" fontId="9" fillId="0" borderId="0" xfId="0" applyNumberFormat="1" applyFont="1"/>
    <xf numFmtId="0" fontId="14" fillId="0" borderId="0" xfId="2437" applyAlignment="1"/>
    <xf numFmtId="164" fontId="9" fillId="0" borderId="0" xfId="0" quotePrefix="1" applyNumberFormat="1" applyFont="1"/>
    <xf numFmtId="14" fontId="12" fillId="0" borderId="0" xfId="0" applyNumberFormat="1" applyFont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3" fillId="0" borderId="5" xfId="0" applyFont="1" applyBorder="1" applyAlignment="1">
      <alignment horizontal="right" wrapText="1"/>
    </xf>
    <xf numFmtId="0" fontId="13" fillId="0" borderId="5" xfId="0" applyFont="1" applyBorder="1" applyAlignment="1">
      <alignment wrapText="1"/>
    </xf>
    <xf numFmtId="164" fontId="13" fillId="0" borderId="5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8" fontId="0" fillId="0" borderId="0" xfId="0" applyNumberFormat="1" applyAlignment="1">
      <alignment horizontal="right"/>
    </xf>
    <xf numFmtId="165" fontId="13" fillId="0" borderId="5" xfId="0" applyNumberFormat="1" applyFont="1" applyBorder="1" applyAlignment="1">
      <alignment horizontal="right" wrapText="1"/>
    </xf>
    <xf numFmtId="165" fontId="13" fillId="0" borderId="8" xfId="0" applyNumberFormat="1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9" fillId="0" borderId="0" xfId="0" applyNumberFormat="1" applyFont="1"/>
    <xf numFmtId="164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164" fontId="13" fillId="0" borderId="5" xfId="0" applyNumberFormat="1" applyFont="1" applyBorder="1"/>
    <xf numFmtId="1" fontId="7" fillId="0" borderId="0" xfId="0" applyNumberFormat="1" applyFont="1"/>
    <xf numFmtId="1" fontId="8" fillId="0" borderId="0" xfId="0" applyNumberFormat="1" applyFont="1"/>
    <xf numFmtId="1" fontId="0" fillId="0" borderId="0" xfId="0" applyNumberFormat="1"/>
    <xf numFmtId="1" fontId="13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7" fillId="0" borderId="0" xfId="0" applyFont="1"/>
    <xf numFmtId="169" fontId="9" fillId="0" borderId="0" xfId="0" applyNumberFormat="1" applyFont="1"/>
    <xf numFmtId="164" fontId="13" fillId="0" borderId="5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6" fillId="0" borderId="0" xfId="0" applyFont="1"/>
    <xf numFmtId="10" fontId="0" fillId="0" borderId="0" xfId="0" applyNumberFormat="1"/>
    <xf numFmtId="166" fontId="9" fillId="0" borderId="0" xfId="0" applyNumberFormat="1" applyFont="1"/>
    <xf numFmtId="0" fontId="19" fillId="0" borderId="0" xfId="0" applyFont="1"/>
    <xf numFmtId="164" fontId="9" fillId="0" borderId="0" xfId="0" quotePrefix="1" applyNumberFormat="1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0" fontId="38" fillId="0" borderId="0" xfId="2226" applyFont="1" applyAlignment="1">
      <alignment horizontal="right"/>
    </xf>
    <xf numFmtId="0" fontId="37" fillId="0" borderId="0" xfId="2226"/>
    <xf numFmtId="0" fontId="37" fillId="0" borderId="0" xfId="2226" applyAlignment="1">
      <alignment horizontal="right"/>
    </xf>
    <xf numFmtId="14" fontId="37" fillId="0" borderId="0" xfId="2226" applyNumberFormat="1" applyAlignment="1">
      <alignment horizontal="right"/>
    </xf>
    <xf numFmtId="0" fontId="37" fillId="0" borderId="0" xfId="2226" applyAlignment="1">
      <alignment horizontal="center"/>
    </xf>
    <xf numFmtId="164" fontId="9" fillId="0" borderId="9" xfId="2230" applyNumberFormat="1" applyBorder="1" applyAlignment="1">
      <alignment wrapText="1"/>
    </xf>
    <xf numFmtId="164" fontId="37" fillId="0" borderId="9" xfId="2226" applyNumberFormat="1" applyBorder="1"/>
    <xf numFmtId="164" fontId="9" fillId="0" borderId="9" xfId="2279" applyNumberFormat="1" applyBorder="1" applyAlignment="1">
      <alignment wrapText="1"/>
    </xf>
    <xf numFmtId="0" fontId="37" fillId="0" borderId="9" xfId="2226" applyBorder="1"/>
    <xf numFmtId="172" fontId="0" fillId="0" borderId="9" xfId="797" applyNumberFormat="1" applyFont="1" applyBorder="1"/>
    <xf numFmtId="0" fontId="0" fillId="0" borderId="9" xfId="0" applyBorder="1"/>
    <xf numFmtId="173" fontId="0" fillId="0" borderId="9" xfId="0" applyNumberFormat="1" applyBorder="1"/>
    <xf numFmtId="164" fontId="9" fillId="0" borderId="0" xfId="2230" applyNumberFormat="1" applyAlignment="1">
      <alignment wrapText="1"/>
    </xf>
    <xf numFmtId="164" fontId="37" fillId="0" borderId="0" xfId="2226" applyNumberFormat="1"/>
    <xf numFmtId="10" fontId="37" fillId="0" borderId="0" xfId="2226" applyNumberFormat="1"/>
    <xf numFmtId="164" fontId="37" fillId="0" borderId="10" xfId="2226" applyNumberFormat="1" applyBorder="1"/>
    <xf numFmtId="0" fontId="37" fillId="0" borderId="10" xfId="2226" applyBorder="1"/>
    <xf numFmtId="10" fontId="37" fillId="0" borderId="10" xfId="2226" applyNumberFormat="1" applyBorder="1"/>
    <xf numFmtId="164" fontId="38" fillId="0" borderId="0" xfId="2226" applyNumberFormat="1" applyFont="1"/>
    <xf numFmtId="0" fontId="38" fillId="0" borderId="0" xfId="2226" applyFont="1"/>
    <xf numFmtId="10" fontId="38" fillId="0" borderId="0" xfId="2226" applyNumberFormat="1" applyFont="1"/>
    <xf numFmtId="10" fontId="38" fillId="24" borderId="0" xfId="2226" applyNumberFormat="1" applyFont="1" applyFill="1"/>
    <xf numFmtId="0" fontId="6" fillId="0" borderId="0" xfId="0" applyFont="1" applyAlignment="1">
      <alignment horizontal="right"/>
    </xf>
    <xf numFmtId="0" fontId="39" fillId="25" borderId="11" xfId="0" applyFont="1" applyFill="1" applyBorder="1" applyAlignment="1">
      <alignment horizontal="center" vertical="center"/>
    </xf>
    <xf numFmtId="164" fontId="39" fillId="25" borderId="11" xfId="0" applyNumberFormat="1" applyFont="1" applyFill="1" applyBorder="1" applyAlignment="1">
      <alignment horizontal="center" vertical="center"/>
    </xf>
    <xf numFmtId="165" fontId="39" fillId="25" borderId="11" xfId="0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vertical="center"/>
    </xf>
    <xf numFmtId="164" fontId="40" fillId="0" borderId="12" xfId="0" applyNumberFormat="1" applyFont="1" applyBorder="1" applyAlignment="1">
      <alignment horizontal="right" vertical="center"/>
    </xf>
    <xf numFmtId="165" fontId="40" fillId="0" borderId="12" xfId="0" applyNumberFormat="1" applyFont="1" applyBorder="1" applyAlignment="1">
      <alignment horizontal="right" vertical="center"/>
    </xf>
    <xf numFmtId="174" fontId="40" fillId="0" borderId="12" xfId="0" applyNumberFormat="1" applyFont="1" applyBorder="1" applyAlignment="1">
      <alignment horizontal="right" vertical="center"/>
    </xf>
    <xf numFmtId="0" fontId="39" fillId="25" borderId="13" xfId="0" applyFont="1" applyFill="1" applyBorder="1" applyAlignment="1">
      <alignment horizontal="center" vertical="center"/>
    </xf>
    <xf numFmtId="164" fontId="39" fillId="25" borderId="13" xfId="0" applyNumberFormat="1" applyFont="1" applyFill="1" applyBorder="1" applyAlignment="1">
      <alignment horizontal="center" vertical="center"/>
    </xf>
    <xf numFmtId="4" fontId="40" fillId="0" borderId="12" xfId="0" applyNumberFormat="1" applyFont="1" applyBorder="1" applyAlignment="1">
      <alignment horizontal="right" vertical="center"/>
    </xf>
    <xf numFmtId="43" fontId="9" fillId="0" borderId="0" xfId="3306" applyFont="1"/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horizontal="right" vertical="center"/>
    </xf>
    <xf numFmtId="14" fontId="37" fillId="26" borderId="0" xfId="2226" applyNumberFormat="1" applyFill="1" applyAlignment="1">
      <alignment horizontal="right"/>
    </xf>
    <xf numFmtId="0" fontId="0" fillId="0" borderId="0" xfId="0" applyAlignment="1">
      <alignment wrapText="1"/>
    </xf>
    <xf numFmtId="0" fontId="0" fillId="0" borderId="13" xfId="0" applyBorder="1"/>
    <xf numFmtId="0" fontId="4" fillId="0" borderId="0" xfId="2226" applyFont="1" applyAlignment="1">
      <alignment horizontal="center"/>
    </xf>
    <xf numFmtId="172" fontId="0" fillId="0" borderId="0" xfId="797" applyNumberFormat="1" applyFont="1"/>
    <xf numFmtId="9" fontId="0" fillId="0" borderId="0" xfId="3307" applyFont="1"/>
    <xf numFmtId="10" fontId="0" fillId="0" borderId="0" xfId="3307" applyNumberFormat="1" applyFont="1"/>
    <xf numFmtId="0" fontId="42" fillId="25" borderId="14" xfId="0" applyFont="1" applyFill="1" applyBorder="1" applyAlignment="1">
      <alignment horizontal="center" vertical="center" wrapText="1"/>
    </xf>
    <xf numFmtId="164" fontId="42" fillId="25" borderId="14" xfId="0" applyNumberFormat="1" applyFont="1" applyFill="1" applyBorder="1" applyAlignment="1">
      <alignment horizontal="center" vertical="center" wrapText="1"/>
    </xf>
    <xf numFmtId="165" fontId="42" fillId="25" borderId="14" xfId="0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right" vertical="center"/>
    </xf>
    <xf numFmtId="0" fontId="43" fillId="0" borderId="12" xfId="0" applyFont="1" applyBorder="1" applyAlignment="1">
      <alignment vertical="center"/>
    </xf>
    <xf numFmtId="164" fontId="43" fillId="0" borderId="12" xfId="0" applyNumberFormat="1" applyFont="1" applyBorder="1" applyAlignment="1">
      <alignment horizontal="right" vertical="center"/>
    </xf>
    <xf numFmtId="165" fontId="43" fillId="0" borderId="12" xfId="0" applyNumberFormat="1" applyFont="1" applyBorder="1" applyAlignment="1">
      <alignment horizontal="right" vertical="center"/>
    </xf>
    <xf numFmtId="0" fontId="3" fillId="0" borderId="0" xfId="2226" applyFont="1" applyAlignment="1">
      <alignment horizontal="center"/>
    </xf>
    <xf numFmtId="44" fontId="0" fillId="0" borderId="0" xfId="797" applyFont="1"/>
    <xf numFmtId="9" fontId="0" fillId="28" borderId="0" xfId="3307" applyFont="1" applyFill="1"/>
    <xf numFmtId="44" fontId="0" fillId="0" borderId="0" xfId="0" applyNumberFormat="1"/>
    <xf numFmtId="166" fontId="0" fillId="0" borderId="0" xfId="0" applyNumberFormat="1"/>
    <xf numFmtId="0" fontId="6" fillId="0" borderId="0" xfId="0" applyFont="1" applyAlignment="1">
      <alignment wrapText="1"/>
    </xf>
    <xf numFmtId="0" fontId="2" fillId="27" borderId="0" xfId="2226" applyFont="1" applyFill="1" applyAlignment="1">
      <alignment horizontal="right"/>
    </xf>
    <xf numFmtId="175" fontId="0" fillId="0" borderId="0" xfId="3306" applyNumberFormat="1" applyFont="1" applyAlignment="1"/>
    <xf numFmtId="175" fontId="0" fillId="0" borderId="0" xfId="3306" applyNumberFormat="1" applyFont="1"/>
    <xf numFmtId="0" fontId="42" fillId="25" borderId="14" xfId="0" applyFont="1" applyFill="1" applyBorder="1" applyAlignment="1">
      <alignment horizontal="center" wrapText="1"/>
    </xf>
    <xf numFmtId="164" fontId="42" fillId="25" borderId="14" xfId="0" applyNumberFormat="1" applyFont="1" applyFill="1" applyBorder="1" applyAlignment="1">
      <alignment horizontal="center" wrapText="1"/>
    </xf>
    <xf numFmtId="175" fontId="42" fillId="25" borderId="14" xfId="3306" applyNumberFormat="1" applyFont="1" applyFill="1" applyBorder="1" applyAlignment="1" applyProtection="1">
      <alignment horizontal="center" wrapText="1"/>
    </xf>
    <xf numFmtId="0" fontId="44" fillId="0" borderId="14" xfId="0" applyFont="1" applyBorder="1"/>
    <xf numFmtId="172" fontId="44" fillId="0" borderId="14" xfId="797" applyNumberFormat="1" applyFont="1" applyBorder="1"/>
    <xf numFmtId="175" fontId="44" fillId="0" borderId="14" xfId="3306" applyNumberFormat="1" applyFont="1" applyBorder="1"/>
    <xf numFmtId="0" fontId="44" fillId="0" borderId="15" xfId="0" applyFont="1" applyBorder="1"/>
    <xf numFmtId="172" fontId="44" fillId="0" borderId="15" xfId="0" applyNumberFormat="1" applyFont="1" applyBorder="1"/>
    <xf numFmtId="175" fontId="44" fillId="0" borderId="15" xfId="3306" applyNumberFormat="1" applyFont="1" applyBorder="1"/>
    <xf numFmtId="164" fontId="9" fillId="0" borderId="15" xfId="0" applyNumberFormat="1" applyFont="1" applyBorder="1"/>
    <xf numFmtId="0" fontId="0" fillId="0" borderId="16" xfId="0" applyBorder="1"/>
    <xf numFmtId="175" fontId="0" fillId="0" borderId="16" xfId="3306" applyNumberFormat="1" applyFont="1" applyBorder="1"/>
    <xf numFmtId="0" fontId="40" fillId="0" borderId="17" xfId="0" applyFont="1" applyBorder="1" applyAlignment="1">
      <alignment horizontal="right" vertical="center"/>
    </xf>
    <xf numFmtId="0" fontId="40" fillId="0" borderId="17" xfId="0" applyFont="1" applyBorder="1" applyAlignment="1">
      <alignment vertical="center"/>
    </xf>
    <xf numFmtId="44" fontId="45" fillId="0" borderId="17" xfId="797" applyFont="1" applyBorder="1" applyAlignment="1">
      <alignment vertical="center"/>
    </xf>
    <xf numFmtId="43" fontId="45" fillId="0" borderId="17" xfId="3306" applyFont="1" applyBorder="1" applyAlignment="1">
      <alignment vertical="center"/>
    </xf>
    <xf numFmtId="0" fontId="39" fillId="25" borderId="18" xfId="0" applyFont="1" applyFill="1" applyBorder="1" applyAlignment="1">
      <alignment horizontal="center" wrapText="1"/>
    </xf>
    <xf numFmtId="164" fontId="39" fillId="25" borderId="18" xfId="0" applyNumberFormat="1" applyFont="1" applyFill="1" applyBorder="1" applyAlignment="1">
      <alignment horizontal="center" wrapText="1"/>
    </xf>
    <xf numFmtId="175" fontId="39" fillId="25" borderId="18" xfId="3306" applyNumberFormat="1" applyFont="1" applyFill="1" applyBorder="1" applyAlignment="1" applyProtection="1">
      <alignment horizontal="center" wrapText="1"/>
    </xf>
    <xf numFmtId="0" fontId="40" fillId="0" borderId="18" xfId="0" applyFont="1" applyBorder="1" applyAlignment="1">
      <alignment horizontal="right" vertical="center"/>
    </xf>
    <xf numFmtId="0" fontId="40" fillId="0" borderId="18" xfId="0" applyFont="1" applyBorder="1" applyAlignment="1">
      <alignment vertical="center"/>
    </xf>
    <xf numFmtId="166" fontId="46" fillId="0" borderId="18" xfId="0" applyNumberFormat="1" applyFont="1" applyBorder="1" applyAlignment="1">
      <alignment vertical="center"/>
    </xf>
    <xf numFmtId="44" fontId="45" fillId="0" borderId="18" xfId="797" applyFont="1" applyBorder="1" applyAlignment="1">
      <alignment vertical="center"/>
    </xf>
    <xf numFmtId="166" fontId="45" fillId="0" borderId="18" xfId="797" applyNumberFormat="1" applyFont="1" applyBorder="1" applyAlignment="1">
      <alignment vertical="center"/>
    </xf>
    <xf numFmtId="43" fontId="45" fillId="0" borderId="18" xfId="3306" applyFont="1" applyBorder="1" applyAlignment="1">
      <alignment vertical="center"/>
    </xf>
    <xf numFmtId="0" fontId="0" fillId="0" borderId="19" xfId="0" applyBorder="1"/>
    <xf numFmtId="175" fontId="0" fillId="0" borderId="19" xfId="3306" applyNumberFormat="1" applyFont="1" applyBorder="1"/>
    <xf numFmtId="0" fontId="0" fillId="0" borderId="10" xfId="0" applyBorder="1"/>
    <xf numFmtId="0" fontId="0" fillId="0" borderId="18" xfId="0" applyBorder="1"/>
    <xf numFmtId="164" fontId="9" fillId="0" borderId="10" xfId="2230" applyNumberFormat="1" applyBorder="1" applyAlignment="1">
      <alignment wrapText="1"/>
    </xf>
    <xf numFmtId="164" fontId="9" fillId="0" borderId="10" xfId="2279" applyNumberFormat="1" applyBorder="1" applyAlignment="1">
      <alignment wrapText="1"/>
    </xf>
    <xf numFmtId="0" fontId="0" fillId="0" borderId="0" xfId="0" applyAlignment="1">
      <alignment horizontal="left"/>
    </xf>
    <xf numFmtId="9" fontId="0" fillId="0" borderId="0" xfId="3307" applyFont="1" applyFill="1"/>
    <xf numFmtId="1" fontId="49" fillId="0" borderId="0" xfId="0" applyNumberFormat="1" applyFont="1"/>
    <xf numFmtId="0" fontId="49" fillId="0" borderId="0" xfId="0" applyFont="1"/>
    <xf numFmtId="0" fontId="12" fillId="0" borderId="0" xfId="0" applyFont="1"/>
    <xf numFmtId="0" fontId="1" fillId="0" borderId="0" xfId="2226" applyFont="1" applyAlignment="1">
      <alignment horizontal="center"/>
    </xf>
    <xf numFmtId="164" fontId="46" fillId="0" borderId="18" xfId="0" applyNumberFormat="1" applyFont="1" applyBorder="1" applyAlignment="1">
      <alignment vertical="center"/>
    </xf>
    <xf numFmtId="164" fontId="0" fillId="0" borderId="19" xfId="0" applyNumberFormat="1" applyBorder="1"/>
    <xf numFmtId="164" fontId="44" fillId="0" borderId="15" xfId="0" applyNumberFormat="1" applyFont="1" applyBorder="1"/>
    <xf numFmtId="165" fontId="0" fillId="0" borderId="0" xfId="3306" applyNumberFormat="1" applyFont="1" applyAlignment="1"/>
    <xf numFmtId="165" fontId="39" fillId="25" borderId="18" xfId="3306" applyNumberFormat="1" applyFont="1" applyFill="1" applyBorder="1" applyAlignment="1" applyProtection="1">
      <alignment horizontal="center" wrapText="1"/>
    </xf>
    <xf numFmtId="165" fontId="46" fillId="0" borderId="18" xfId="3306" applyNumberFormat="1" applyFont="1" applyBorder="1" applyAlignment="1">
      <alignment vertical="center"/>
    </xf>
    <xf numFmtId="165" fontId="0" fillId="0" borderId="19" xfId="3306" applyNumberFormat="1" applyFont="1" applyBorder="1"/>
    <xf numFmtId="165" fontId="44" fillId="0" borderId="15" xfId="3306" applyNumberFormat="1" applyFont="1" applyBorder="1"/>
    <xf numFmtId="175" fontId="46" fillId="0" borderId="18" xfId="3306" applyNumberFormat="1" applyFont="1" applyBorder="1" applyAlignment="1">
      <alignment vertical="center"/>
    </xf>
    <xf numFmtId="0" fontId="39" fillId="25" borderId="20" xfId="0" applyFont="1" applyFill="1" applyBorder="1" applyAlignment="1">
      <alignment horizontal="center" wrapText="1"/>
    </xf>
    <xf numFmtId="164" fontId="39" fillId="25" borderId="20" xfId="0" applyNumberFormat="1" applyFont="1" applyFill="1" applyBorder="1" applyAlignment="1">
      <alignment horizontal="center" wrapText="1"/>
    </xf>
    <xf numFmtId="175" fontId="39" fillId="25" borderId="20" xfId="3306" applyNumberFormat="1" applyFont="1" applyFill="1" applyBorder="1" applyAlignment="1" applyProtection="1">
      <alignment horizontal="center" wrapText="1"/>
    </xf>
    <xf numFmtId="0" fontId="40" fillId="0" borderId="20" xfId="0" applyFont="1" applyBorder="1" applyAlignment="1">
      <alignment horizontal="right" vertical="center"/>
    </xf>
    <xf numFmtId="0" fontId="40" fillId="0" borderId="20" xfId="0" applyFont="1" applyBorder="1" applyAlignment="1">
      <alignment vertical="center"/>
    </xf>
    <xf numFmtId="166" fontId="46" fillId="0" borderId="20" xfId="0" applyNumberFormat="1" applyFont="1" applyBorder="1" applyAlignment="1">
      <alignment vertical="center"/>
    </xf>
    <xf numFmtId="43" fontId="46" fillId="0" borderId="20" xfId="3306" applyFont="1" applyBorder="1" applyAlignment="1">
      <alignment vertical="center"/>
    </xf>
    <xf numFmtId="0" fontId="0" fillId="0" borderId="21" xfId="0" applyBorder="1"/>
    <xf numFmtId="175" fontId="0" fillId="0" borderId="21" xfId="3306" applyNumberFormat="1" applyFont="1" applyBorder="1"/>
    <xf numFmtId="43" fontId="44" fillId="0" borderId="15" xfId="3306" applyFont="1" applyBorder="1"/>
    <xf numFmtId="0" fontId="1" fillId="27" borderId="0" xfId="2226" applyFont="1" applyFill="1" applyAlignment="1">
      <alignment horizontal="right"/>
    </xf>
    <xf numFmtId="0" fontId="6" fillId="0" borderId="0" xfId="0" quotePrefix="1" applyFont="1"/>
  </cellXfs>
  <cellStyles count="3308">
    <cellStyle name="20% - Accent1 10" xfId="1" xr:uid="{00000000-0005-0000-0000-000000000000}"/>
    <cellStyle name="20% - Accent1 10 2" xfId="2" xr:uid="{00000000-0005-0000-0000-000001000000}"/>
    <cellStyle name="20% - Accent1 10 3" xfId="3" xr:uid="{00000000-0005-0000-0000-000002000000}"/>
    <cellStyle name="20% - Accent1 11" xfId="4" xr:uid="{00000000-0005-0000-0000-000003000000}"/>
    <cellStyle name="20% - Accent1 11 2" xfId="5" xr:uid="{00000000-0005-0000-0000-000004000000}"/>
    <cellStyle name="20% - Accent1 11 3" xfId="6" xr:uid="{00000000-0005-0000-0000-000005000000}"/>
    <cellStyle name="20% - Accent1 12" xfId="7" xr:uid="{00000000-0005-0000-0000-000006000000}"/>
    <cellStyle name="20% - Accent1 13" xfId="8" xr:uid="{00000000-0005-0000-0000-000007000000}"/>
    <cellStyle name="20% - Accent1 14" xfId="9" xr:uid="{00000000-0005-0000-0000-000008000000}"/>
    <cellStyle name="20% - Accent1 15" xfId="10" xr:uid="{00000000-0005-0000-0000-000009000000}"/>
    <cellStyle name="20% - Accent1 16" xfId="11" xr:uid="{00000000-0005-0000-0000-00000A000000}"/>
    <cellStyle name="20% - Accent1 2" xfId="12" xr:uid="{00000000-0005-0000-0000-00000B000000}"/>
    <cellStyle name="20% - Accent1 3" xfId="13" xr:uid="{00000000-0005-0000-0000-00000C000000}"/>
    <cellStyle name="20% - Accent1 4" xfId="14" xr:uid="{00000000-0005-0000-0000-00000D000000}"/>
    <cellStyle name="20% - Accent1 5" xfId="15" xr:uid="{00000000-0005-0000-0000-00000E000000}"/>
    <cellStyle name="20% - Accent1 6" xfId="16" xr:uid="{00000000-0005-0000-0000-00000F000000}"/>
    <cellStyle name="20% - Accent1 7" xfId="17" xr:uid="{00000000-0005-0000-0000-000010000000}"/>
    <cellStyle name="20% - Accent1 8" xfId="18" xr:uid="{00000000-0005-0000-0000-000011000000}"/>
    <cellStyle name="20% - Accent1 8 2" xfId="19" xr:uid="{00000000-0005-0000-0000-000012000000}"/>
    <cellStyle name="20% - Accent1 8 3" xfId="20" xr:uid="{00000000-0005-0000-0000-000013000000}"/>
    <cellStyle name="20% - Accent1 9" xfId="21" xr:uid="{00000000-0005-0000-0000-000014000000}"/>
    <cellStyle name="20% - Accent1 9 2" xfId="22" xr:uid="{00000000-0005-0000-0000-000015000000}"/>
    <cellStyle name="20% - Accent1 9 3" xfId="23" xr:uid="{00000000-0005-0000-0000-000016000000}"/>
    <cellStyle name="20% - Accent2 10" xfId="24" xr:uid="{00000000-0005-0000-0000-000017000000}"/>
    <cellStyle name="20% - Accent2 10 2" xfId="25" xr:uid="{00000000-0005-0000-0000-000018000000}"/>
    <cellStyle name="20% - Accent2 10 3" xfId="26" xr:uid="{00000000-0005-0000-0000-000019000000}"/>
    <cellStyle name="20% - Accent2 11" xfId="27" xr:uid="{00000000-0005-0000-0000-00001A000000}"/>
    <cellStyle name="20% - Accent2 11 2" xfId="28" xr:uid="{00000000-0005-0000-0000-00001B000000}"/>
    <cellStyle name="20% - Accent2 11 3" xfId="29" xr:uid="{00000000-0005-0000-0000-00001C000000}"/>
    <cellStyle name="20% - Accent2 12" xfId="30" xr:uid="{00000000-0005-0000-0000-00001D000000}"/>
    <cellStyle name="20% - Accent2 13" xfId="31" xr:uid="{00000000-0005-0000-0000-00001E000000}"/>
    <cellStyle name="20% - Accent2 14" xfId="32" xr:uid="{00000000-0005-0000-0000-00001F000000}"/>
    <cellStyle name="20% - Accent2 15" xfId="33" xr:uid="{00000000-0005-0000-0000-000020000000}"/>
    <cellStyle name="20% - Accent2 16" xfId="34" xr:uid="{00000000-0005-0000-0000-000021000000}"/>
    <cellStyle name="20% - Accent2 2" xfId="35" xr:uid="{00000000-0005-0000-0000-000022000000}"/>
    <cellStyle name="20% - Accent2 3" xfId="36" xr:uid="{00000000-0005-0000-0000-000023000000}"/>
    <cellStyle name="20% - Accent2 4" xfId="37" xr:uid="{00000000-0005-0000-0000-000024000000}"/>
    <cellStyle name="20% - Accent2 5" xfId="38" xr:uid="{00000000-0005-0000-0000-000025000000}"/>
    <cellStyle name="20% - Accent2 6" xfId="39" xr:uid="{00000000-0005-0000-0000-000026000000}"/>
    <cellStyle name="20% - Accent2 7" xfId="40" xr:uid="{00000000-0005-0000-0000-000027000000}"/>
    <cellStyle name="20% - Accent2 8" xfId="41" xr:uid="{00000000-0005-0000-0000-000028000000}"/>
    <cellStyle name="20% - Accent2 8 2" xfId="42" xr:uid="{00000000-0005-0000-0000-000029000000}"/>
    <cellStyle name="20% - Accent2 8 3" xfId="43" xr:uid="{00000000-0005-0000-0000-00002A000000}"/>
    <cellStyle name="20% - Accent2 9" xfId="44" xr:uid="{00000000-0005-0000-0000-00002B000000}"/>
    <cellStyle name="20% - Accent2 9 2" xfId="45" xr:uid="{00000000-0005-0000-0000-00002C000000}"/>
    <cellStyle name="20% - Accent2 9 3" xfId="46" xr:uid="{00000000-0005-0000-0000-00002D000000}"/>
    <cellStyle name="20% - Accent3 10" xfId="47" xr:uid="{00000000-0005-0000-0000-00002E000000}"/>
    <cellStyle name="20% - Accent3 10 2" xfId="48" xr:uid="{00000000-0005-0000-0000-00002F000000}"/>
    <cellStyle name="20% - Accent3 10 3" xfId="49" xr:uid="{00000000-0005-0000-0000-000030000000}"/>
    <cellStyle name="20% - Accent3 11" xfId="50" xr:uid="{00000000-0005-0000-0000-000031000000}"/>
    <cellStyle name="20% - Accent3 11 2" xfId="51" xr:uid="{00000000-0005-0000-0000-000032000000}"/>
    <cellStyle name="20% - Accent3 11 3" xfId="52" xr:uid="{00000000-0005-0000-0000-000033000000}"/>
    <cellStyle name="20% - Accent3 12" xfId="53" xr:uid="{00000000-0005-0000-0000-000034000000}"/>
    <cellStyle name="20% - Accent3 13" xfId="54" xr:uid="{00000000-0005-0000-0000-000035000000}"/>
    <cellStyle name="20% - Accent3 14" xfId="55" xr:uid="{00000000-0005-0000-0000-000036000000}"/>
    <cellStyle name="20% - Accent3 15" xfId="56" xr:uid="{00000000-0005-0000-0000-000037000000}"/>
    <cellStyle name="20% - Accent3 16" xfId="57" xr:uid="{00000000-0005-0000-0000-000038000000}"/>
    <cellStyle name="20% - Accent3 2" xfId="58" xr:uid="{00000000-0005-0000-0000-000039000000}"/>
    <cellStyle name="20% - Accent3 3" xfId="59" xr:uid="{00000000-0005-0000-0000-00003A000000}"/>
    <cellStyle name="20% - Accent3 4" xfId="60" xr:uid="{00000000-0005-0000-0000-00003B000000}"/>
    <cellStyle name="20% - Accent3 5" xfId="61" xr:uid="{00000000-0005-0000-0000-00003C000000}"/>
    <cellStyle name="20% - Accent3 6" xfId="62" xr:uid="{00000000-0005-0000-0000-00003D000000}"/>
    <cellStyle name="20% - Accent3 7" xfId="63" xr:uid="{00000000-0005-0000-0000-00003E000000}"/>
    <cellStyle name="20% - Accent3 8" xfId="64" xr:uid="{00000000-0005-0000-0000-00003F000000}"/>
    <cellStyle name="20% - Accent3 8 2" xfId="65" xr:uid="{00000000-0005-0000-0000-000040000000}"/>
    <cellStyle name="20% - Accent3 8 3" xfId="66" xr:uid="{00000000-0005-0000-0000-000041000000}"/>
    <cellStyle name="20% - Accent3 9" xfId="67" xr:uid="{00000000-0005-0000-0000-000042000000}"/>
    <cellStyle name="20% - Accent3 9 2" xfId="68" xr:uid="{00000000-0005-0000-0000-000043000000}"/>
    <cellStyle name="20% - Accent3 9 3" xfId="69" xr:uid="{00000000-0005-0000-0000-000044000000}"/>
    <cellStyle name="20% - Accent4 10" xfId="70" xr:uid="{00000000-0005-0000-0000-000045000000}"/>
    <cellStyle name="20% - Accent4 10 2" xfId="71" xr:uid="{00000000-0005-0000-0000-000046000000}"/>
    <cellStyle name="20% - Accent4 10 3" xfId="72" xr:uid="{00000000-0005-0000-0000-000047000000}"/>
    <cellStyle name="20% - Accent4 11" xfId="73" xr:uid="{00000000-0005-0000-0000-000048000000}"/>
    <cellStyle name="20% - Accent4 11 2" xfId="74" xr:uid="{00000000-0005-0000-0000-000049000000}"/>
    <cellStyle name="20% - Accent4 11 3" xfId="75" xr:uid="{00000000-0005-0000-0000-00004A000000}"/>
    <cellStyle name="20% - Accent4 12" xfId="76" xr:uid="{00000000-0005-0000-0000-00004B000000}"/>
    <cellStyle name="20% - Accent4 13" xfId="77" xr:uid="{00000000-0005-0000-0000-00004C000000}"/>
    <cellStyle name="20% - Accent4 14" xfId="78" xr:uid="{00000000-0005-0000-0000-00004D000000}"/>
    <cellStyle name="20% - Accent4 15" xfId="79" xr:uid="{00000000-0005-0000-0000-00004E000000}"/>
    <cellStyle name="20% - Accent4 16" xfId="80" xr:uid="{00000000-0005-0000-0000-00004F000000}"/>
    <cellStyle name="20% - Accent4 2" xfId="81" xr:uid="{00000000-0005-0000-0000-000050000000}"/>
    <cellStyle name="20% - Accent4 3" xfId="82" xr:uid="{00000000-0005-0000-0000-000051000000}"/>
    <cellStyle name="20% - Accent4 4" xfId="83" xr:uid="{00000000-0005-0000-0000-000052000000}"/>
    <cellStyle name="20% - Accent4 5" xfId="84" xr:uid="{00000000-0005-0000-0000-000053000000}"/>
    <cellStyle name="20% - Accent4 6" xfId="85" xr:uid="{00000000-0005-0000-0000-000054000000}"/>
    <cellStyle name="20% - Accent4 7" xfId="86" xr:uid="{00000000-0005-0000-0000-000055000000}"/>
    <cellStyle name="20% - Accent4 8" xfId="87" xr:uid="{00000000-0005-0000-0000-000056000000}"/>
    <cellStyle name="20% - Accent4 8 2" xfId="88" xr:uid="{00000000-0005-0000-0000-000057000000}"/>
    <cellStyle name="20% - Accent4 8 3" xfId="89" xr:uid="{00000000-0005-0000-0000-000058000000}"/>
    <cellStyle name="20% - Accent4 9" xfId="90" xr:uid="{00000000-0005-0000-0000-000059000000}"/>
    <cellStyle name="20% - Accent4 9 2" xfId="91" xr:uid="{00000000-0005-0000-0000-00005A000000}"/>
    <cellStyle name="20% - Accent4 9 3" xfId="92" xr:uid="{00000000-0005-0000-0000-00005B000000}"/>
    <cellStyle name="20% - Accent5 10" xfId="93" xr:uid="{00000000-0005-0000-0000-00005C000000}"/>
    <cellStyle name="20% - Accent5 10 2" xfId="94" xr:uid="{00000000-0005-0000-0000-00005D000000}"/>
    <cellStyle name="20% - Accent5 10 3" xfId="95" xr:uid="{00000000-0005-0000-0000-00005E000000}"/>
    <cellStyle name="20% - Accent5 11" xfId="96" xr:uid="{00000000-0005-0000-0000-00005F000000}"/>
    <cellStyle name="20% - Accent5 11 2" xfId="97" xr:uid="{00000000-0005-0000-0000-000060000000}"/>
    <cellStyle name="20% - Accent5 11 3" xfId="98" xr:uid="{00000000-0005-0000-0000-000061000000}"/>
    <cellStyle name="20% - Accent5 12" xfId="99" xr:uid="{00000000-0005-0000-0000-000062000000}"/>
    <cellStyle name="20% - Accent5 13" xfId="100" xr:uid="{00000000-0005-0000-0000-000063000000}"/>
    <cellStyle name="20% - Accent5 14" xfId="101" xr:uid="{00000000-0005-0000-0000-000064000000}"/>
    <cellStyle name="20% - Accent5 15" xfId="102" xr:uid="{00000000-0005-0000-0000-000065000000}"/>
    <cellStyle name="20% - Accent5 16" xfId="103" xr:uid="{00000000-0005-0000-0000-000066000000}"/>
    <cellStyle name="20% - Accent5 2" xfId="104" xr:uid="{00000000-0005-0000-0000-000067000000}"/>
    <cellStyle name="20% - Accent5 3" xfId="105" xr:uid="{00000000-0005-0000-0000-000068000000}"/>
    <cellStyle name="20% - Accent5 4" xfId="106" xr:uid="{00000000-0005-0000-0000-000069000000}"/>
    <cellStyle name="20% - Accent5 5" xfId="107" xr:uid="{00000000-0005-0000-0000-00006A000000}"/>
    <cellStyle name="20% - Accent5 6" xfId="108" xr:uid="{00000000-0005-0000-0000-00006B000000}"/>
    <cellStyle name="20% - Accent5 7" xfId="109" xr:uid="{00000000-0005-0000-0000-00006C000000}"/>
    <cellStyle name="20% - Accent5 8" xfId="110" xr:uid="{00000000-0005-0000-0000-00006D000000}"/>
    <cellStyle name="20% - Accent5 8 2" xfId="111" xr:uid="{00000000-0005-0000-0000-00006E000000}"/>
    <cellStyle name="20% - Accent5 8 3" xfId="112" xr:uid="{00000000-0005-0000-0000-00006F000000}"/>
    <cellStyle name="20% - Accent5 9" xfId="113" xr:uid="{00000000-0005-0000-0000-000070000000}"/>
    <cellStyle name="20% - Accent5 9 2" xfId="114" xr:uid="{00000000-0005-0000-0000-000071000000}"/>
    <cellStyle name="20% - Accent5 9 3" xfId="115" xr:uid="{00000000-0005-0000-0000-000072000000}"/>
    <cellStyle name="20% - Accent6 10" xfId="116" xr:uid="{00000000-0005-0000-0000-000073000000}"/>
    <cellStyle name="20% - Accent6 10 2" xfId="117" xr:uid="{00000000-0005-0000-0000-000074000000}"/>
    <cellStyle name="20% - Accent6 10 3" xfId="118" xr:uid="{00000000-0005-0000-0000-000075000000}"/>
    <cellStyle name="20% - Accent6 11" xfId="119" xr:uid="{00000000-0005-0000-0000-000076000000}"/>
    <cellStyle name="20% - Accent6 11 2" xfId="120" xr:uid="{00000000-0005-0000-0000-000077000000}"/>
    <cellStyle name="20% - Accent6 11 3" xfId="121" xr:uid="{00000000-0005-0000-0000-000078000000}"/>
    <cellStyle name="20% - Accent6 12" xfId="122" xr:uid="{00000000-0005-0000-0000-000079000000}"/>
    <cellStyle name="20% - Accent6 13" xfId="123" xr:uid="{00000000-0005-0000-0000-00007A000000}"/>
    <cellStyle name="20% - Accent6 14" xfId="124" xr:uid="{00000000-0005-0000-0000-00007B000000}"/>
    <cellStyle name="20% - Accent6 15" xfId="125" xr:uid="{00000000-0005-0000-0000-00007C000000}"/>
    <cellStyle name="20% - Accent6 16" xfId="126" xr:uid="{00000000-0005-0000-0000-00007D000000}"/>
    <cellStyle name="20% - Accent6 2" xfId="127" xr:uid="{00000000-0005-0000-0000-00007E000000}"/>
    <cellStyle name="20% - Accent6 3" xfId="128" xr:uid="{00000000-0005-0000-0000-00007F000000}"/>
    <cellStyle name="20% - Accent6 4" xfId="129" xr:uid="{00000000-0005-0000-0000-000080000000}"/>
    <cellStyle name="20% - Accent6 5" xfId="130" xr:uid="{00000000-0005-0000-0000-000081000000}"/>
    <cellStyle name="20% - Accent6 6" xfId="131" xr:uid="{00000000-0005-0000-0000-000082000000}"/>
    <cellStyle name="20% - Accent6 7" xfId="132" xr:uid="{00000000-0005-0000-0000-000083000000}"/>
    <cellStyle name="20% - Accent6 8" xfId="133" xr:uid="{00000000-0005-0000-0000-000084000000}"/>
    <cellStyle name="20% - Accent6 8 2" xfId="134" xr:uid="{00000000-0005-0000-0000-000085000000}"/>
    <cellStyle name="20% - Accent6 8 3" xfId="135" xr:uid="{00000000-0005-0000-0000-000086000000}"/>
    <cellStyle name="20% - Accent6 9" xfId="136" xr:uid="{00000000-0005-0000-0000-000087000000}"/>
    <cellStyle name="20% - Accent6 9 2" xfId="137" xr:uid="{00000000-0005-0000-0000-000088000000}"/>
    <cellStyle name="20% - Accent6 9 3" xfId="138" xr:uid="{00000000-0005-0000-0000-000089000000}"/>
    <cellStyle name="40% - Accent1 10" xfId="139" xr:uid="{00000000-0005-0000-0000-00008A000000}"/>
    <cellStyle name="40% - Accent1 10 2" xfId="140" xr:uid="{00000000-0005-0000-0000-00008B000000}"/>
    <cellStyle name="40% - Accent1 10 3" xfId="141" xr:uid="{00000000-0005-0000-0000-00008C000000}"/>
    <cellStyle name="40% - Accent1 11" xfId="142" xr:uid="{00000000-0005-0000-0000-00008D000000}"/>
    <cellStyle name="40% - Accent1 11 2" xfId="143" xr:uid="{00000000-0005-0000-0000-00008E000000}"/>
    <cellStyle name="40% - Accent1 11 3" xfId="144" xr:uid="{00000000-0005-0000-0000-00008F000000}"/>
    <cellStyle name="40% - Accent1 12" xfId="145" xr:uid="{00000000-0005-0000-0000-000090000000}"/>
    <cellStyle name="40% - Accent1 13" xfId="146" xr:uid="{00000000-0005-0000-0000-000091000000}"/>
    <cellStyle name="40% - Accent1 14" xfId="147" xr:uid="{00000000-0005-0000-0000-000092000000}"/>
    <cellStyle name="40% - Accent1 15" xfId="148" xr:uid="{00000000-0005-0000-0000-000093000000}"/>
    <cellStyle name="40% - Accent1 16" xfId="149" xr:uid="{00000000-0005-0000-0000-000094000000}"/>
    <cellStyle name="40% - Accent1 2" xfId="150" xr:uid="{00000000-0005-0000-0000-000095000000}"/>
    <cellStyle name="40% - Accent1 3" xfId="151" xr:uid="{00000000-0005-0000-0000-000096000000}"/>
    <cellStyle name="40% - Accent1 4" xfId="152" xr:uid="{00000000-0005-0000-0000-000097000000}"/>
    <cellStyle name="40% - Accent1 5" xfId="153" xr:uid="{00000000-0005-0000-0000-000098000000}"/>
    <cellStyle name="40% - Accent1 6" xfId="154" xr:uid="{00000000-0005-0000-0000-000099000000}"/>
    <cellStyle name="40% - Accent1 7" xfId="155" xr:uid="{00000000-0005-0000-0000-00009A000000}"/>
    <cellStyle name="40% - Accent1 8" xfId="156" xr:uid="{00000000-0005-0000-0000-00009B000000}"/>
    <cellStyle name="40% - Accent1 8 2" xfId="157" xr:uid="{00000000-0005-0000-0000-00009C000000}"/>
    <cellStyle name="40% - Accent1 8 3" xfId="158" xr:uid="{00000000-0005-0000-0000-00009D000000}"/>
    <cellStyle name="40% - Accent1 9" xfId="159" xr:uid="{00000000-0005-0000-0000-00009E000000}"/>
    <cellStyle name="40% - Accent1 9 2" xfId="160" xr:uid="{00000000-0005-0000-0000-00009F000000}"/>
    <cellStyle name="40% - Accent1 9 3" xfId="161" xr:uid="{00000000-0005-0000-0000-0000A0000000}"/>
    <cellStyle name="40% - Accent2 10" xfId="162" xr:uid="{00000000-0005-0000-0000-0000A1000000}"/>
    <cellStyle name="40% - Accent2 10 2" xfId="163" xr:uid="{00000000-0005-0000-0000-0000A2000000}"/>
    <cellStyle name="40% - Accent2 10 3" xfId="164" xr:uid="{00000000-0005-0000-0000-0000A3000000}"/>
    <cellStyle name="40% - Accent2 11" xfId="165" xr:uid="{00000000-0005-0000-0000-0000A4000000}"/>
    <cellStyle name="40% - Accent2 11 2" xfId="166" xr:uid="{00000000-0005-0000-0000-0000A5000000}"/>
    <cellStyle name="40% - Accent2 11 3" xfId="167" xr:uid="{00000000-0005-0000-0000-0000A6000000}"/>
    <cellStyle name="40% - Accent2 12" xfId="168" xr:uid="{00000000-0005-0000-0000-0000A7000000}"/>
    <cellStyle name="40% - Accent2 13" xfId="169" xr:uid="{00000000-0005-0000-0000-0000A8000000}"/>
    <cellStyle name="40% - Accent2 14" xfId="170" xr:uid="{00000000-0005-0000-0000-0000A9000000}"/>
    <cellStyle name="40% - Accent2 15" xfId="171" xr:uid="{00000000-0005-0000-0000-0000AA000000}"/>
    <cellStyle name="40% - Accent2 16" xfId="172" xr:uid="{00000000-0005-0000-0000-0000AB000000}"/>
    <cellStyle name="40% - Accent2 2" xfId="173" xr:uid="{00000000-0005-0000-0000-0000AC000000}"/>
    <cellStyle name="40% - Accent2 3" xfId="174" xr:uid="{00000000-0005-0000-0000-0000AD000000}"/>
    <cellStyle name="40% - Accent2 4" xfId="175" xr:uid="{00000000-0005-0000-0000-0000AE000000}"/>
    <cellStyle name="40% - Accent2 5" xfId="176" xr:uid="{00000000-0005-0000-0000-0000AF000000}"/>
    <cellStyle name="40% - Accent2 6" xfId="177" xr:uid="{00000000-0005-0000-0000-0000B0000000}"/>
    <cellStyle name="40% - Accent2 7" xfId="178" xr:uid="{00000000-0005-0000-0000-0000B1000000}"/>
    <cellStyle name="40% - Accent2 8" xfId="179" xr:uid="{00000000-0005-0000-0000-0000B2000000}"/>
    <cellStyle name="40% - Accent2 8 2" xfId="180" xr:uid="{00000000-0005-0000-0000-0000B3000000}"/>
    <cellStyle name="40% - Accent2 8 3" xfId="181" xr:uid="{00000000-0005-0000-0000-0000B4000000}"/>
    <cellStyle name="40% - Accent2 9" xfId="182" xr:uid="{00000000-0005-0000-0000-0000B5000000}"/>
    <cellStyle name="40% - Accent2 9 2" xfId="183" xr:uid="{00000000-0005-0000-0000-0000B6000000}"/>
    <cellStyle name="40% - Accent2 9 3" xfId="184" xr:uid="{00000000-0005-0000-0000-0000B7000000}"/>
    <cellStyle name="40% - Accent3 10" xfId="185" xr:uid="{00000000-0005-0000-0000-0000B8000000}"/>
    <cellStyle name="40% - Accent3 10 2" xfId="186" xr:uid="{00000000-0005-0000-0000-0000B9000000}"/>
    <cellStyle name="40% - Accent3 10 3" xfId="187" xr:uid="{00000000-0005-0000-0000-0000BA000000}"/>
    <cellStyle name="40% - Accent3 11" xfId="188" xr:uid="{00000000-0005-0000-0000-0000BB000000}"/>
    <cellStyle name="40% - Accent3 11 2" xfId="189" xr:uid="{00000000-0005-0000-0000-0000BC000000}"/>
    <cellStyle name="40% - Accent3 11 3" xfId="190" xr:uid="{00000000-0005-0000-0000-0000BD000000}"/>
    <cellStyle name="40% - Accent3 12" xfId="191" xr:uid="{00000000-0005-0000-0000-0000BE000000}"/>
    <cellStyle name="40% - Accent3 13" xfId="192" xr:uid="{00000000-0005-0000-0000-0000BF000000}"/>
    <cellStyle name="40% - Accent3 14" xfId="193" xr:uid="{00000000-0005-0000-0000-0000C0000000}"/>
    <cellStyle name="40% - Accent3 15" xfId="194" xr:uid="{00000000-0005-0000-0000-0000C1000000}"/>
    <cellStyle name="40% - Accent3 16" xfId="195" xr:uid="{00000000-0005-0000-0000-0000C2000000}"/>
    <cellStyle name="40% - Accent3 2" xfId="196" xr:uid="{00000000-0005-0000-0000-0000C3000000}"/>
    <cellStyle name="40% - Accent3 3" xfId="197" xr:uid="{00000000-0005-0000-0000-0000C4000000}"/>
    <cellStyle name="40% - Accent3 4" xfId="198" xr:uid="{00000000-0005-0000-0000-0000C5000000}"/>
    <cellStyle name="40% - Accent3 5" xfId="199" xr:uid="{00000000-0005-0000-0000-0000C6000000}"/>
    <cellStyle name="40% - Accent3 6" xfId="200" xr:uid="{00000000-0005-0000-0000-0000C7000000}"/>
    <cellStyle name="40% - Accent3 7" xfId="201" xr:uid="{00000000-0005-0000-0000-0000C8000000}"/>
    <cellStyle name="40% - Accent3 8" xfId="202" xr:uid="{00000000-0005-0000-0000-0000C9000000}"/>
    <cellStyle name="40% - Accent3 8 2" xfId="203" xr:uid="{00000000-0005-0000-0000-0000CA000000}"/>
    <cellStyle name="40% - Accent3 8 3" xfId="204" xr:uid="{00000000-0005-0000-0000-0000CB000000}"/>
    <cellStyle name="40% - Accent3 9" xfId="205" xr:uid="{00000000-0005-0000-0000-0000CC000000}"/>
    <cellStyle name="40% - Accent3 9 2" xfId="206" xr:uid="{00000000-0005-0000-0000-0000CD000000}"/>
    <cellStyle name="40% - Accent3 9 3" xfId="207" xr:uid="{00000000-0005-0000-0000-0000CE000000}"/>
    <cellStyle name="40% - Accent4 10" xfId="208" xr:uid="{00000000-0005-0000-0000-0000CF000000}"/>
    <cellStyle name="40% - Accent4 10 2" xfId="209" xr:uid="{00000000-0005-0000-0000-0000D0000000}"/>
    <cellStyle name="40% - Accent4 10 3" xfId="210" xr:uid="{00000000-0005-0000-0000-0000D1000000}"/>
    <cellStyle name="40% - Accent4 11" xfId="211" xr:uid="{00000000-0005-0000-0000-0000D2000000}"/>
    <cellStyle name="40% - Accent4 11 2" xfId="212" xr:uid="{00000000-0005-0000-0000-0000D3000000}"/>
    <cellStyle name="40% - Accent4 11 3" xfId="213" xr:uid="{00000000-0005-0000-0000-0000D4000000}"/>
    <cellStyle name="40% - Accent4 12" xfId="214" xr:uid="{00000000-0005-0000-0000-0000D5000000}"/>
    <cellStyle name="40% - Accent4 13" xfId="215" xr:uid="{00000000-0005-0000-0000-0000D6000000}"/>
    <cellStyle name="40% - Accent4 14" xfId="216" xr:uid="{00000000-0005-0000-0000-0000D7000000}"/>
    <cellStyle name="40% - Accent4 15" xfId="217" xr:uid="{00000000-0005-0000-0000-0000D8000000}"/>
    <cellStyle name="40% - Accent4 16" xfId="218" xr:uid="{00000000-0005-0000-0000-0000D9000000}"/>
    <cellStyle name="40% - Accent4 2" xfId="219" xr:uid="{00000000-0005-0000-0000-0000DA000000}"/>
    <cellStyle name="40% - Accent4 3" xfId="220" xr:uid="{00000000-0005-0000-0000-0000DB000000}"/>
    <cellStyle name="40% - Accent4 4" xfId="221" xr:uid="{00000000-0005-0000-0000-0000DC000000}"/>
    <cellStyle name="40% - Accent4 5" xfId="222" xr:uid="{00000000-0005-0000-0000-0000DD000000}"/>
    <cellStyle name="40% - Accent4 6" xfId="223" xr:uid="{00000000-0005-0000-0000-0000DE000000}"/>
    <cellStyle name="40% - Accent4 7" xfId="224" xr:uid="{00000000-0005-0000-0000-0000DF000000}"/>
    <cellStyle name="40% - Accent4 8" xfId="225" xr:uid="{00000000-0005-0000-0000-0000E0000000}"/>
    <cellStyle name="40% - Accent4 8 2" xfId="226" xr:uid="{00000000-0005-0000-0000-0000E1000000}"/>
    <cellStyle name="40% - Accent4 8 3" xfId="227" xr:uid="{00000000-0005-0000-0000-0000E2000000}"/>
    <cellStyle name="40% - Accent4 9" xfId="228" xr:uid="{00000000-0005-0000-0000-0000E3000000}"/>
    <cellStyle name="40% - Accent4 9 2" xfId="229" xr:uid="{00000000-0005-0000-0000-0000E4000000}"/>
    <cellStyle name="40% - Accent4 9 3" xfId="230" xr:uid="{00000000-0005-0000-0000-0000E5000000}"/>
    <cellStyle name="40% - Accent5 10" xfId="231" xr:uid="{00000000-0005-0000-0000-0000E6000000}"/>
    <cellStyle name="40% - Accent5 10 2" xfId="232" xr:uid="{00000000-0005-0000-0000-0000E7000000}"/>
    <cellStyle name="40% - Accent5 10 3" xfId="233" xr:uid="{00000000-0005-0000-0000-0000E8000000}"/>
    <cellStyle name="40% - Accent5 11" xfId="234" xr:uid="{00000000-0005-0000-0000-0000E9000000}"/>
    <cellStyle name="40% - Accent5 11 2" xfId="235" xr:uid="{00000000-0005-0000-0000-0000EA000000}"/>
    <cellStyle name="40% - Accent5 11 3" xfId="236" xr:uid="{00000000-0005-0000-0000-0000EB000000}"/>
    <cellStyle name="40% - Accent5 12" xfId="237" xr:uid="{00000000-0005-0000-0000-0000EC000000}"/>
    <cellStyle name="40% - Accent5 13" xfId="238" xr:uid="{00000000-0005-0000-0000-0000ED000000}"/>
    <cellStyle name="40% - Accent5 14" xfId="239" xr:uid="{00000000-0005-0000-0000-0000EE000000}"/>
    <cellStyle name="40% - Accent5 15" xfId="240" xr:uid="{00000000-0005-0000-0000-0000EF000000}"/>
    <cellStyle name="40% - Accent5 16" xfId="241" xr:uid="{00000000-0005-0000-0000-0000F0000000}"/>
    <cellStyle name="40% - Accent5 2" xfId="242" xr:uid="{00000000-0005-0000-0000-0000F1000000}"/>
    <cellStyle name="40% - Accent5 3" xfId="243" xr:uid="{00000000-0005-0000-0000-0000F2000000}"/>
    <cellStyle name="40% - Accent5 4" xfId="244" xr:uid="{00000000-0005-0000-0000-0000F3000000}"/>
    <cellStyle name="40% - Accent5 5" xfId="245" xr:uid="{00000000-0005-0000-0000-0000F4000000}"/>
    <cellStyle name="40% - Accent5 6" xfId="246" xr:uid="{00000000-0005-0000-0000-0000F5000000}"/>
    <cellStyle name="40% - Accent5 7" xfId="247" xr:uid="{00000000-0005-0000-0000-0000F6000000}"/>
    <cellStyle name="40% - Accent5 8" xfId="248" xr:uid="{00000000-0005-0000-0000-0000F7000000}"/>
    <cellStyle name="40% - Accent5 8 2" xfId="249" xr:uid="{00000000-0005-0000-0000-0000F8000000}"/>
    <cellStyle name="40% - Accent5 8 3" xfId="250" xr:uid="{00000000-0005-0000-0000-0000F9000000}"/>
    <cellStyle name="40% - Accent5 9" xfId="251" xr:uid="{00000000-0005-0000-0000-0000FA000000}"/>
    <cellStyle name="40% - Accent5 9 2" xfId="252" xr:uid="{00000000-0005-0000-0000-0000FB000000}"/>
    <cellStyle name="40% - Accent5 9 3" xfId="253" xr:uid="{00000000-0005-0000-0000-0000FC000000}"/>
    <cellStyle name="40% - Accent6 10" xfId="254" xr:uid="{00000000-0005-0000-0000-0000FD000000}"/>
    <cellStyle name="40% - Accent6 10 2" xfId="255" xr:uid="{00000000-0005-0000-0000-0000FE000000}"/>
    <cellStyle name="40% - Accent6 10 3" xfId="256" xr:uid="{00000000-0005-0000-0000-0000FF000000}"/>
    <cellStyle name="40% - Accent6 11" xfId="257" xr:uid="{00000000-0005-0000-0000-000000010000}"/>
    <cellStyle name="40% - Accent6 11 2" xfId="258" xr:uid="{00000000-0005-0000-0000-000001010000}"/>
    <cellStyle name="40% - Accent6 11 3" xfId="259" xr:uid="{00000000-0005-0000-0000-000002010000}"/>
    <cellStyle name="40% - Accent6 12" xfId="260" xr:uid="{00000000-0005-0000-0000-000003010000}"/>
    <cellStyle name="40% - Accent6 13" xfId="261" xr:uid="{00000000-0005-0000-0000-000004010000}"/>
    <cellStyle name="40% - Accent6 14" xfId="262" xr:uid="{00000000-0005-0000-0000-000005010000}"/>
    <cellStyle name="40% - Accent6 15" xfId="263" xr:uid="{00000000-0005-0000-0000-000006010000}"/>
    <cellStyle name="40% - Accent6 16" xfId="264" xr:uid="{00000000-0005-0000-0000-000007010000}"/>
    <cellStyle name="40% - Accent6 2" xfId="265" xr:uid="{00000000-0005-0000-0000-000008010000}"/>
    <cellStyle name="40% - Accent6 3" xfId="266" xr:uid="{00000000-0005-0000-0000-000009010000}"/>
    <cellStyle name="40% - Accent6 4" xfId="267" xr:uid="{00000000-0005-0000-0000-00000A010000}"/>
    <cellStyle name="40% - Accent6 5" xfId="268" xr:uid="{00000000-0005-0000-0000-00000B010000}"/>
    <cellStyle name="40% - Accent6 6" xfId="269" xr:uid="{00000000-0005-0000-0000-00000C010000}"/>
    <cellStyle name="40% - Accent6 7" xfId="270" xr:uid="{00000000-0005-0000-0000-00000D010000}"/>
    <cellStyle name="40% - Accent6 8" xfId="271" xr:uid="{00000000-0005-0000-0000-00000E010000}"/>
    <cellStyle name="40% - Accent6 8 2" xfId="272" xr:uid="{00000000-0005-0000-0000-00000F010000}"/>
    <cellStyle name="40% - Accent6 8 3" xfId="273" xr:uid="{00000000-0005-0000-0000-000010010000}"/>
    <cellStyle name="40% - Accent6 9" xfId="274" xr:uid="{00000000-0005-0000-0000-000011010000}"/>
    <cellStyle name="40% - Accent6 9 2" xfId="275" xr:uid="{00000000-0005-0000-0000-000012010000}"/>
    <cellStyle name="40% - Accent6 9 3" xfId="276" xr:uid="{00000000-0005-0000-0000-000013010000}"/>
    <cellStyle name="60% - Accent1 10" xfId="277" xr:uid="{00000000-0005-0000-0000-000014010000}"/>
    <cellStyle name="60% - Accent1 10 2" xfId="278" xr:uid="{00000000-0005-0000-0000-000015010000}"/>
    <cellStyle name="60% - Accent1 10 3" xfId="279" xr:uid="{00000000-0005-0000-0000-000016010000}"/>
    <cellStyle name="60% - Accent1 11" xfId="280" xr:uid="{00000000-0005-0000-0000-000017010000}"/>
    <cellStyle name="60% - Accent1 11 2" xfId="281" xr:uid="{00000000-0005-0000-0000-000018010000}"/>
    <cellStyle name="60% - Accent1 11 3" xfId="282" xr:uid="{00000000-0005-0000-0000-000019010000}"/>
    <cellStyle name="60% - Accent1 12" xfId="283" xr:uid="{00000000-0005-0000-0000-00001A010000}"/>
    <cellStyle name="60% - Accent1 13" xfId="284" xr:uid="{00000000-0005-0000-0000-00001B010000}"/>
    <cellStyle name="60% - Accent1 14" xfId="285" xr:uid="{00000000-0005-0000-0000-00001C010000}"/>
    <cellStyle name="60% - Accent1 15" xfId="286" xr:uid="{00000000-0005-0000-0000-00001D010000}"/>
    <cellStyle name="60% - Accent1 16" xfId="287" xr:uid="{00000000-0005-0000-0000-00001E010000}"/>
    <cellStyle name="60% - Accent1 2" xfId="288" xr:uid="{00000000-0005-0000-0000-00001F010000}"/>
    <cellStyle name="60% - Accent1 3" xfId="289" xr:uid="{00000000-0005-0000-0000-000020010000}"/>
    <cellStyle name="60% - Accent1 4" xfId="290" xr:uid="{00000000-0005-0000-0000-000021010000}"/>
    <cellStyle name="60% - Accent1 5" xfId="291" xr:uid="{00000000-0005-0000-0000-000022010000}"/>
    <cellStyle name="60% - Accent1 6" xfId="292" xr:uid="{00000000-0005-0000-0000-000023010000}"/>
    <cellStyle name="60% - Accent1 7" xfId="293" xr:uid="{00000000-0005-0000-0000-000024010000}"/>
    <cellStyle name="60% - Accent1 8" xfId="294" xr:uid="{00000000-0005-0000-0000-000025010000}"/>
    <cellStyle name="60% - Accent1 8 2" xfId="295" xr:uid="{00000000-0005-0000-0000-000026010000}"/>
    <cellStyle name="60% - Accent1 8 3" xfId="296" xr:uid="{00000000-0005-0000-0000-000027010000}"/>
    <cellStyle name="60% - Accent1 9" xfId="297" xr:uid="{00000000-0005-0000-0000-000028010000}"/>
    <cellStyle name="60% - Accent1 9 2" xfId="298" xr:uid="{00000000-0005-0000-0000-000029010000}"/>
    <cellStyle name="60% - Accent1 9 3" xfId="299" xr:uid="{00000000-0005-0000-0000-00002A010000}"/>
    <cellStyle name="60% - Accent2 10" xfId="300" xr:uid="{00000000-0005-0000-0000-00002B010000}"/>
    <cellStyle name="60% - Accent2 10 2" xfId="301" xr:uid="{00000000-0005-0000-0000-00002C010000}"/>
    <cellStyle name="60% - Accent2 10 3" xfId="302" xr:uid="{00000000-0005-0000-0000-00002D010000}"/>
    <cellStyle name="60% - Accent2 11" xfId="303" xr:uid="{00000000-0005-0000-0000-00002E010000}"/>
    <cellStyle name="60% - Accent2 11 2" xfId="304" xr:uid="{00000000-0005-0000-0000-00002F010000}"/>
    <cellStyle name="60% - Accent2 11 3" xfId="305" xr:uid="{00000000-0005-0000-0000-000030010000}"/>
    <cellStyle name="60% - Accent2 12" xfId="306" xr:uid="{00000000-0005-0000-0000-000031010000}"/>
    <cellStyle name="60% - Accent2 13" xfId="307" xr:uid="{00000000-0005-0000-0000-000032010000}"/>
    <cellStyle name="60% - Accent2 14" xfId="308" xr:uid="{00000000-0005-0000-0000-000033010000}"/>
    <cellStyle name="60% - Accent2 15" xfId="309" xr:uid="{00000000-0005-0000-0000-000034010000}"/>
    <cellStyle name="60% - Accent2 16" xfId="310" xr:uid="{00000000-0005-0000-0000-000035010000}"/>
    <cellStyle name="60% - Accent2 2" xfId="311" xr:uid="{00000000-0005-0000-0000-000036010000}"/>
    <cellStyle name="60% - Accent2 3" xfId="312" xr:uid="{00000000-0005-0000-0000-000037010000}"/>
    <cellStyle name="60% - Accent2 4" xfId="313" xr:uid="{00000000-0005-0000-0000-000038010000}"/>
    <cellStyle name="60% - Accent2 5" xfId="314" xr:uid="{00000000-0005-0000-0000-000039010000}"/>
    <cellStyle name="60% - Accent2 6" xfId="315" xr:uid="{00000000-0005-0000-0000-00003A010000}"/>
    <cellStyle name="60% - Accent2 7" xfId="316" xr:uid="{00000000-0005-0000-0000-00003B010000}"/>
    <cellStyle name="60% - Accent2 8" xfId="317" xr:uid="{00000000-0005-0000-0000-00003C010000}"/>
    <cellStyle name="60% - Accent2 8 2" xfId="318" xr:uid="{00000000-0005-0000-0000-00003D010000}"/>
    <cellStyle name="60% - Accent2 8 3" xfId="319" xr:uid="{00000000-0005-0000-0000-00003E010000}"/>
    <cellStyle name="60% - Accent2 9" xfId="320" xr:uid="{00000000-0005-0000-0000-00003F010000}"/>
    <cellStyle name="60% - Accent2 9 2" xfId="321" xr:uid="{00000000-0005-0000-0000-000040010000}"/>
    <cellStyle name="60% - Accent2 9 3" xfId="322" xr:uid="{00000000-0005-0000-0000-000041010000}"/>
    <cellStyle name="60% - Accent3 10" xfId="323" xr:uid="{00000000-0005-0000-0000-000042010000}"/>
    <cellStyle name="60% - Accent3 10 2" xfId="324" xr:uid="{00000000-0005-0000-0000-000043010000}"/>
    <cellStyle name="60% - Accent3 10 3" xfId="325" xr:uid="{00000000-0005-0000-0000-000044010000}"/>
    <cellStyle name="60% - Accent3 11" xfId="326" xr:uid="{00000000-0005-0000-0000-000045010000}"/>
    <cellStyle name="60% - Accent3 11 2" xfId="327" xr:uid="{00000000-0005-0000-0000-000046010000}"/>
    <cellStyle name="60% - Accent3 11 3" xfId="328" xr:uid="{00000000-0005-0000-0000-000047010000}"/>
    <cellStyle name="60% - Accent3 12" xfId="329" xr:uid="{00000000-0005-0000-0000-000048010000}"/>
    <cellStyle name="60% - Accent3 13" xfId="330" xr:uid="{00000000-0005-0000-0000-000049010000}"/>
    <cellStyle name="60% - Accent3 14" xfId="331" xr:uid="{00000000-0005-0000-0000-00004A010000}"/>
    <cellStyle name="60% - Accent3 15" xfId="332" xr:uid="{00000000-0005-0000-0000-00004B010000}"/>
    <cellStyle name="60% - Accent3 16" xfId="333" xr:uid="{00000000-0005-0000-0000-00004C010000}"/>
    <cellStyle name="60% - Accent3 2" xfId="334" xr:uid="{00000000-0005-0000-0000-00004D010000}"/>
    <cellStyle name="60% - Accent3 3" xfId="335" xr:uid="{00000000-0005-0000-0000-00004E010000}"/>
    <cellStyle name="60% - Accent3 4" xfId="336" xr:uid="{00000000-0005-0000-0000-00004F010000}"/>
    <cellStyle name="60% - Accent3 5" xfId="337" xr:uid="{00000000-0005-0000-0000-000050010000}"/>
    <cellStyle name="60% - Accent3 6" xfId="338" xr:uid="{00000000-0005-0000-0000-000051010000}"/>
    <cellStyle name="60% - Accent3 7" xfId="339" xr:uid="{00000000-0005-0000-0000-000052010000}"/>
    <cellStyle name="60% - Accent3 8" xfId="340" xr:uid="{00000000-0005-0000-0000-000053010000}"/>
    <cellStyle name="60% - Accent3 8 2" xfId="341" xr:uid="{00000000-0005-0000-0000-000054010000}"/>
    <cellStyle name="60% - Accent3 8 3" xfId="342" xr:uid="{00000000-0005-0000-0000-000055010000}"/>
    <cellStyle name="60% - Accent3 9" xfId="343" xr:uid="{00000000-0005-0000-0000-000056010000}"/>
    <cellStyle name="60% - Accent3 9 2" xfId="344" xr:uid="{00000000-0005-0000-0000-000057010000}"/>
    <cellStyle name="60% - Accent3 9 3" xfId="345" xr:uid="{00000000-0005-0000-0000-000058010000}"/>
    <cellStyle name="60% - Accent4 10" xfId="346" xr:uid="{00000000-0005-0000-0000-000059010000}"/>
    <cellStyle name="60% - Accent4 10 2" xfId="347" xr:uid="{00000000-0005-0000-0000-00005A010000}"/>
    <cellStyle name="60% - Accent4 10 3" xfId="348" xr:uid="{00000000-0005-0000-0000-00005B010000}"/>
    <cellStyle name="60% - Accent4 11" xfId="349" xr:uid="{00000000-0005-0000-0000-00005C010000}"/>
    <cellStyle name="60% - Accent4 11 2" xfId="350" xr:uid="{00000000-0005-0000-0000-00005D010000}"/>
    <cellStyle name="60% - Accent4 11 3" xfId="351" xr:uid="{00000000-0005-0000-0000-00005E010000}"/>
    <cellStyle name="60% - Accent4 12" xfId="352" xr:uid="{00000000-0005-0000-0000-00005F010000}"/>
    <cellStyle name="60% - Accent4 13" xfId="353" xr:uid="{00000000-0005-0000-0000-000060010000}"/>
    <cellStyle name="60% - Accent4 14" xfId="354" xr:uid="{00000000-0005-0000-0000-000061010000}"/>
    <cellStyle name="60% - Accent4 15" xfId="355" xr:uid="{00000000-0005-0000-0000-000062010000}"/>
    <cellStyle name="60% - Accent4 16" xfId="356" xr:uid="{00000000-0005-0000-0000-000063010000}"/>
    <cellStyle name="60% - Accent4 2" xfId="357" xr:uid="{00000000-0005-0000-0000-000064010000}"/>
    <cellStyle name="60% - Accent4 3" xfId="358" xr:uid="{00000000-0005-0000-0000-000065010000}"/>
    <cellStyle name="60% - Accent4 4" xfId="359" xr:uid="{00000000-0005-0000-0000-000066010000}"/>
    <cellStyle name="60% - Accent4 5" xfId="360" xr:uid="{00000000-0005-0000-0000-000067010000}"/>
    <cellStyle name="60% - Accent4 6" xfId="361" xr:uid="{00000000-0005-0000-0000-000068010000}"/>
    <cellStyle name="60% - Accent4 7" xfId="362" xr:uid="{00000000-0005-0000-0000-000069010000}"/>
    <cellStyle name="60% - Accent4 8" xfId="363" xr:uid="{00000000-0005-0000-0000-00006A010000}"/>
    <cellStyle name="60% - Accent4 8 2" xfId="364" xr:uid="{00000000-0005-0000-0000-00006B010000}"/>
    <cellStyle name="60% - Accent4 8 3" xfId="365" xr:uid="{00000000-0005-0000-0000-00006C010000}"/>
    <cellStyle name="60% - Accent4 9" xfId="366" xr:uid="{00000000-0005-0000-0000-00006D010000}"/>
    <cellStyle name="60% - Accent4 9 2" xfId="367" xr:uid="{00000000-0005-0000-0000-00006E010000}"/>
    <cellStyle name="60% - Accent4 9 3" xfId="368" xr:uid="{00000000-0005-0000-0000-00006F010000}"/>
    <cellStyle name="60% - Accent5 10" xfId="369" xr:uid="{00000000-0005-0000-0000-000070010000}"/>
    <cellStyle name="60% - Accent5 10 2" xfId="370" xr:uid="{00000000-0005-0000-0000-000071010000}"/>
    <cellStyle name="60% - Accent5 10 3" xfId="371" xr:uid="{00000000-0005-0000-0000-000072010000}"/>
    <cellStyle name="60% - Accent5 11" xfId="372" xr:uid="{00000000-0005-0000-0000-000073010000}"/>
    <cellStyle name="60% - Accent5 11 2" xfId="373" xr:uid="{00000000-0005-0000-0000-000074010000}"/>
    <cellStyle name="60% - Accent5 11 3" xfId="374" xr:uid="{00000000-0005-0000-0000-000075010000}"/>
    <cellStyle name="60% - Accent5 12" xfId="375" xr:uid="{00000000-0005-0000-0000-000076010000}"/>
    <cellStyle name="60% - Accent5 13" xfId="376" xr:uid="{00000000-0005-0000-0000-000077010000}"/>
    <cellStyle name="60% - Accent5 14" xfId="377" xr:uid="{00000000-0005-0000-0000-000078010000}"/>
    <cellStyle name="60% - Accent5 15" xfId="378" xr:uid="{00000000-0005-0000-0000-000079010000}"/>
    <cellStyle name="60% - Accent5 16" xfId="379" xr:uid="{00000000-0005-0000-0000-00007A010000}"/>
    <cellStyle name="60% - Accent5 2" xfId="380" xr:uid="{00000000-0005-0000-0000-00007B010000}"/>
    <cellStyle name="60% - Accent5 3" xfId="381" xr:uid="{00000000-0005-0000-0000-00007C010000}"/>
    <cellStyle name="60% - Accent5 4" xfId="382" xr:uid="{00000000-0005-0000-0000-00007D010000}"/>
    <cellStyle name="60% - Accent5 5" xfId="383" xr:uid="{00000000-0005-0000-0000-00007E010000}"/>
    <cellStyle name="60% - Accent5 6" xfId="384" xr:uid="{00000000-0005-0000-0000-00007F010000}"/>
    <cellStyle name="60% - Accent5 7" xfId="385" xr:uid="{00000000-0005-0000-0000-000080010000}"/>
    <cellStyle name="60% - Accent5 8" xfId="386" xr:uid="{00000000-0005-0000-0000-000081010000}"/>
    <cellStyle name="60% - Accent5 8 2" xfId="387" xr:uid="{00000000-0005-0000-0000-000082010000}"/>
    <cellStyle name="60% - Accent5 8 3" xfId="388" xr:uid="{00000000-0005-0000-0000-000083010000}"/>
    <cellStyle name="60% - Accent5 9" xfId="389" xr:uid="{00000000-0005-0000-0000-000084010000}"/>
    <cellStyle name="60% - Accent5 9 2" xfId="390" xr:uid="{00000000-0005-0000-0000-000085010000}"/>
    <cellStyle name="60% - Accent5 9 3" xfId="391" xr:uid="{00000000-0005-0000-0000-000086010000}"/>
    <cellStyle name="60% - Accent6 10" xfId="392" xr:uid="{00000000-0005-0000-0000-000087010000}"/>
    <cellStyle name="60% - Accent6 10 2" xfId="393" xr:uid="{00000000-0005-0000-0000-000088010000}"/>
    <cellStyle name="60% - Accent6 10 3" xfId="394" xr:uid="{00000000-0005-0000-0000-000089010000}"/>
    <cellStyle name="60% - Accent6 11" xfId="395" xr:uid="{00000000-0005-0000-0000-00008A010000}"/>
    <cellStyle name="60% - Accent6 11 2" xfId="396" xr:uid="{00000000-0005-0000-0000-00008B010000}"/>
    <cellStyle name="60% - Accent6 11 3" xfId="397" xr:uid="{00000000-0005-0000-0000-00008C010000}"/>
    <cellStyle name="60% - Accent6 12" xfId="398" xr:uid="{00000000-0005-0000-0000-00008D010000}"/>
    <cellStyle name="60% - Accent6 13" xfId="399" xr:uid="{00000000-0005-0000-0000-00008E010000}"/>
    <cellStyle name="60% - Accent6 14" xfId="400" xr:uid="{00000000-0005-0000-0000-00008F010000}"/>
    <cellStyle name="60% - Accent6 15" xfId="401" xr:uid="{00000000-0005-0000-0000-000090010000}"/>
    <cellStyle name="60% - Accent6 16" xfId="402" xr:uid="{00000000-0005-0000-0000-000091010000}"/>
    <cellStyle name="60% - Accent6 2" xfId="403" xr:uid="{00000000-0005-0000-0000-000092010000}"/>
    <cellStyle name="60% - Accent6 3" xfId="404" xr:uid="{00000000-0005-0000-0000-000093010000}"/>
    <cellStyle name="60% - Accent6 4" xfId="405" xr:uid="{00000000-0005-0000-0000-000094010000}"/>
    <cellStyle name="60% - Accent6 5" xfId="406" xr:uid="{00000000-0005-0000-0000-000095010000}"/>
    <cellStyle name="60% - Accent6 6" xfId="407" xr:uid="{00000000-0005-0000-0000-000096010000}"/>
    <cellStyle name="60% - Accent6 7" xfId="408" xr:uid="{00000000-0005-0000-0000-000097010000}"/>
    <cellStyle name="60% - Accent6 8" xfId="409" xr:uid="{00000000-0005-0000-0000-000098010000}"/>
    <cellStyle name="60% - Accent6 8 2" xfId="410" xr:uid="{00000000-0005-0000-0000-000099010000}"/>
    <cellStyle name="60% - Accent6 8 3" xfId="411" xr:uid="{00000000-0005-0000-0000-00009A010000}"/>
    <cellStyle name="60% - Accent6 9" xfId="412" xr:uid="{00000000-0005-0000-0000-00009B010000}"/>
    <cellStyle name="60% - Accent6 9 2" xfId="413" xr:uid="{00000000-0005-0000-0000-00009C010000}"/>
    <cellStyle name="60% - Accent6 9 3" xfId="414" xr:uid="{00000000-0005-0000-0000-00009D010000}"/>
    <cellStyle name="Accent1 10" xfId="415" xr:uid="{00000000-0005-0000-0000-00009E010000}"/>
    <cellStyle name="Accent1 10 2" xfId="416" xr:uid="{00000000-0005-0000-0000-00009F010000}"/>
    <cellStyle name="Accent1 10 3" xfId="417" xr:uid="{00000000-0005-0000-0000-0000A0010000}"/>
    <cellStyle name="Accent1 11" xfId="418" xr:uid="{00000000-0005-0000-0000-0000A1010000}"/>
    <cellStyle name="Accent1 11 2" xfId="419" xr:uid="{00000000-0005-0000-0000-0000A2010000}"/>
    <cellStyle name="Accent1 11 3" xfId="420" xr:uid="{00000000-0005-0000-0000-0000A3010000}"/>
    <cellStyle name="Accent1 12" xfId="421" xr:uid="{00000000-0005-0000-0000-0000A4010000}"/>
    <cellStyle name="Accent1 13" xfId="422" xr:uid="{00000000-0005-0000-0000-0000A5010000}"/>
    <cellStyle name="Accent1 14" xfId="423" xr:uid="{00000000-0005-0000-0000-0000A6010000}"/>
    <cellStyle name="Accent1 15" xfId="424" xr:uid="{00000000-0005-0000-0000-0000A7010000}"/>
    <cellStyle name="Accent1 16" xfId="425" xr:uid="{00000000-0005-0000-0000-0000A8010000}"/>
    <cellStyle name="Accent1 2" xfId="426" xr:uid="{00000000-0005-0000-0000-0000A9010000}"/>
    <cellStyle name="Accent1 3" xfId="427" xr:uid="{00000000-0005-0000-0000-0000AA010000}"/>
    <cellStyle name="Accent1 4" xfId="428" xr:uid="{00000000-0005-0000-0000-0000AB010000}"/>
    <cellStyle name="Accent1 5" xfId="429" xr:uid="{00000000-0005-0000-0000-0000AC010000}"/>
    <cellStyle name="Accent1 6" xfId="430" xr:uid="{00000000-0005-0000-0000-0000AD010000}"/>
    <cellStyle name="Accent1 7" xfId="431" xr:uid="{00000000-0005-0000-0000-0000AE010000}"/>
    <cellStyle name="Accent1 8" xfId="432" xr:uid="{00000000-0005-0000-0000-0000AF010000}"/>
    <cellStyle name="Accent1 8 2" xfId="433" xr:uid="{00000000-0005-0000-0000-0000B0010000}"/>
    <cellStyle name="Accent1 8 3" xfId="434" xr:uid="{00000000-0005-0000-0000-0000B1010000}"/>
    <cellStyle name="Accent1 9" xfId="435" xr:uid="{00000000-0005-0000-0000-0000B2010000}"/>
    <cellStyle name="Accent1 9 2" xfId="436" xr:uid="{00000000-0005-0000-0000-0000B3010000}"/>
    <cellStyle name="Accent1 9 3" xfId="437" xr:uid="{00000000-0005-0000-0000-0000B4010000}"/>
    <cellStyle name="Accent2 10" xfId="438" xr:uid="{00000000-0005-0000-0000-0000B5010000}"/>
    <cellStyle name="Accent2 10 2" xfId="439" xr:uid="{00000000-0005-0000-0000-0000B6010000}"/>
    <cellStyle name="Accent2 10 3" xfId="440" xr:uid="{00000000-0005-0000-0000-0000B7010000}"/>
    <cellStyle name="Accent2 11" xfId="441" xr:uid="{00000000-0005-0000-0000-0000B8010000}"/>
    <cellStyle name="Accent2 11 2" xfId="442" xr:uid="{00000000-0005-0000-0000-0000B9010000}"/>
    <cellStyle name="Accent2 11 3" xfId="443" xr:uid="{00000000-0005-0000-0000-0000BA010000}"/>
    <cellStyle name="Accent2 12" xfId="444" xr:uid="{00000000-0005-0000-0000-0000BB010000}"/>
    <cellStyle name="Accent2 13" xfId="445" xr:uid="{00000000-0005-0000-0000-0000BC010000}"/>
    <cellStyle name="Accent2 14" xfId="446" xr:uid="{00000000-0005-0000-0000-0000BD010000}"/>
    <cellStyle name="Accent2 15" xfId="447" xr:uid="{00000000-0005-0000-0000-0000BE010000}"/>
    <cellStyle name="Accent2 16" xfId="448" xr:uid="{00000000-0005-0000-0000-0000BF010000}"/>
    <cellStyle name="Accent2 2" xfId="449" xr:uid="{00000000-0005-0000-0000-0000C0010000}"/>
    <cellStyle name="Accent2 3" xfId="450" xr:uid="{00000000-0005-0000-0000-0000C1010000}"/>
    <cellStyle name="Accent2 4" xfId="451" xr:uid="{00000000-0005-0000-0000-0000C2010000}"/>
    <cellStyle name="Accent2 5" xfId="452" xr:uid="{00000000-0005-0000-0000-0000C3010000}"/>
    <cellStyle name="Accent2 6" xfId="453" xr:uid="{00000000-0005-0000-0000-0000C4010000}"/>
    <cellStyle name="Accent2 7" xfId="454" xr:uid="{00000000-0005-0000-0000-0000C5010000}"/>
    <cellStyle name="Accent2 8" xfId="455" xr:uid="{00000000-0005-0000-0000-0000C6010000}"/>
    <cellStyle name="Accent2 8 2" xfId="456" xr:uid="{00000000-0005-0000-0000-0000C7010000}"/>
    <cellStyle name="Accent2 8 3" xfId="457" xr:uid="{00000000-0005-0000-0000-0000C8010000}"/>
    <cellStyle name="Accent2 9" xfId="458" xr:uid="{00000000-0005-0000-0000-0000C9010000}"/>
    <cellStyle name="Accent2 9 2" xfId="459" xr:uid="{00000000-0005-0000-0000-0000CA010000}"/>
    <cellStyle name="Accent2 9 3" xfId="460" xr:uid="{00000000-0005-0000-0000-0000CB010000}"/>
    <cellStyle name="Accent3 10" xfId="461" xr:uid="{00000000-0005-0000-0000-0000CC010000}"/>
    <cellStyle name="Accent3 10 2" xfId="462" xr:uid="{00000000-0005-0000-0000-0000CD010000}"/>
    <cellStyle name="Accent3 10 3" xfId="463" xr:uid="{00000000-0005-0000-0000-0000CE010000}"/>
    <cellStyle name="Accent3 11" xfId="464" xr:uid="{00000000-0005-0000-0000-0000CF010000}"/>
    <cellStyle name="Accent3 11 2" xfId="465" xr:uid="{00000000-0005-0000-0000-0000D0010000}"/>
    <cellStyle name="Accent3 11 3" xfId="466" xr:uid="{00000000-0005-0000-0000-0000D1010000}"/>
    <cellStyle name="Accent3 12" xfId="467" xr:uid="{00000000-0005-0000-0000-0000D2010000}"/>
    <cellStyle name="Accent3 13" xfId="468" xr:uid="{00000000-0005-0000-0000-0000D3010000}"/>
    <cellStyle name="Accent3 14" xfId="469" xr:uid="{00000000-0005-0000-0000-0000D4010000}"/>
    <cellStyle name="Accent3 15" xfId="470" xr:uid="{00000000-0005-0000-0000-0000D5010000}"/>
    <cellStyle name="Accent3 16" xfId="471" xr:uid="{00000000-0005-0000-0000-0000D6010000}"/>
    <cellStyle name="Accent3 2" xfId="472" xr:uid="{00000000-0005-0000-0000-0000D7010000}"/>
    <cellStyle name="Accent3 3" xfId="473" xr:uid="{00000000-0005-0000-0000-0000D8010000}"/>
    <cellStyle name="Accent3 4" xfId="474" xr:uid="{00000000-0005-0000-0000-0000D9010000}"/>
    <cellStyle name="Accent3 5" xfId="475" xr:uid="{00000000-0005-0000-0000-0000DA010000}"/>
    <cellStyle name="Accent3 6" xfId="476" xr:uid="{00000000-0005-0000-0000-0000DB010000}"/>
    <cellStyle name="Accent3 7" xfId="477" xr:uid="{00000000-0005-0000-0000-0000DC010000}"/>
    <cellStyle name="Accent3 8" xfId="478" xr:uid="{00000000-0005-0000-0000-0000DD010000}"/>
    <cellStyle name="Accent3 8 2" xfId="479" xr:uid="{00000000-0005-0000-0000-0000DE010000}"/>
    <cellStyle name="Accent3 8 3" xfId="480" xr:uid="{00000000-0005-0000-0000-0000DF010000}"/>
    <cellStyle name="Accent3 9" xfId="481" xr:uid="{00000000-0005-0000-0000-0000E0010000}"/>
    <cellStyle name="Accent3 9 2" xfId="482" xr:uid="{00000000-0005-0000-0000-0000E1010000}"/>
    <cellStyle name="Accent3 9 3" xfId="483" xr:uid="{00000000-0005-0000-0000-0000E2010000}"/>
    <cellStyle name="Accent4 10" xfId="484" xr:uid="{00000000-0005-0000-0000-0000E3010000}"/>
    <cellStyle name="Accent4 10 2" xfId="485" xr:uid="{00000000-0005-0000-0000-0000E4010000}"/>
    <cellStyle name="Accent4 10 3" xfId="486" xr:uid="{00000000-0005-0000-0000-0000E5010000}"/>
    <cellStyle name="Accent4 11" xfId="487" xr:uid="{00000000-0005-0000-0000-0000E6010000}"/>
    <cellStyle name="Accent4 11 2" xfId="488" xr:uid="{00000000-0005-0000-0000-0000E7010000}"/>
    <cellStyle name="Accent4 11 3" xfId="489" xr:uid="{00000000-0005-0000-0000-0000E8010000}"/>
    <cellStyle name="Accent4 12" xfId="490" xr:uid="{00000000-0005-0000-0000-0000E9010000}"/>
    <cellStyle name="Accent4 13" xfId="491" xr:uid="{00000000-0005-0000-0000-0000EA010000}"/>
    <cellStyle name="Accent4 14" xfId="492" xr:uid="{00000000-0005-0000-0000-0000EB010000}"/>
    <cellStyle name="Accent4 15" xfId="493" xr:uid="{00000000-0005-0000-0000-0000EC010000}"/>
    <cellStyle name="Accent4 16" xfId="494" xr:uid="{00000000-0005-0000-0000-0000ED010000}"/>
    <cellStyle name="Accent4 2" xfId="495" xr:uid="{00000000-0005-0000-0000-0000EE010000}"/>
    <cellStyle name="Accent4 3" xfId="496" xr:uid="{00000000-0005-0000-0000-0000EF010000}"/>
    <cellStyle name="Accent4 4" xfId="497" xr:uid="{00000000-0005-0000-0000-0000F0010000}"/>
    <cellStyle name="Accent4 5" xfId="498" xr:uid="{00000000-0005-0000-0000-0000F1010000}"/>
    <cellStyle name="Accent4 6" xfId="499" xr:uid="{00000000-0005-0000-0000-0000F2010000}"/>
    <cellStyle name="Accent4 7" xfId="500" xr:uid="{00000000-0005-0000-0000-0000F3010000}"/>
    <cellStyle name="Accent4 8" xfId="501" xr:uid="{00000000-0005-0000-0000-0000F4010000}"/>
    <cellStyle name="Accent4 8 2" xfId="502" xr:uid="{00000000-0005-0000-0000-0000F5010000}"/>
    <cellStyle name="Accent4 8 3" xfId="503" xr:uid="{00000000-0005-0000-0000-0000F6010000}"/>
    <cellStyle name="Accent4 9" xfId="504" xr:uid="{00000000-0005-0000-0000-0000F7010000}"/>
    <cellStyle name="Accent4 9 2" xfId="505" xr:uid="{00000000-0005-0000-0000-0000F8010000}"/>
    <cellStyle name="Accent4 9 3" xfId="506" xr:uid="{00000000-0005-0000-0000-0000F9010000}"/>
    <cellStyle name="Accent5 10" xfId="507" xr:uid="{00000000-0005-0000-0000-0000FA010000}"/>
    <cellStyle name="Accent5 10 2" xfId="508" xr:uid="{00000000-0005-0000-0000-0000FB010000}"/>
    <cellStyle name="Accent5 10 3" xfId="509" xr:uid="{00000000-0005-0000-0000-0000FC010000}"/>
    <cellStyle name="Accent5 11" xfId="510" xr:uid="{00000000-0005-0000-0000-0000FD010000}"/>
    <cellStyle name="Accent5 11 2" xfId="511" xr:uid="{00000000-0005-0000-0000-0000FE010000}"/>
    <cellStyle name="Accent5 11 3" xfId="512" xr:uid="{00000000-0005-0000-0000-0000FF010000}"/>
    <cellStyle name="Accent5 12" xfId="513" xr:uid="{00000000-0005-0000-0000-000000020000}"/>
    <cellStyle name="Accent5 13" xfId="514" xr:uid="{00000000-0005-0000-0000-000001020000}"/>
    <cellStyle name="Accent5 14" xfId="515" xr:uid="{00000000-0005-0000-0000-000002020000}"/>
    <cellStyle name="Accent5 15" xfId="516" xr:uid="{00000000-0005-0000-0000-000003020000}"/>
    <cellStyle name="Accent5 16" xfId="517" xr:uid="{00000000-0005-0000-0000-000004020000}"/>
    <cellStyle name="Accent5 2" xfId="518" xr:uid="{00000000-0005-0000-0000-000005020000}"/>
    <cellStyle name="Accent5 3" xfId="519" xr:uid="{00000000-0005-0000-0000-000006020000}"/>
    <cellStyle name="Accent5 4" xfId="520" xr:uid="{00000000-0005-0000-0000-000007020000}"/>
    <cellStyle name="Accent5 5" xfId="521" xr:uid="{00000000-0005-0000-0000-000008020000}"/>
    <cellStyle name="Accent5 6" xfId="522" xr:uid="{00000000-0005-0000-0000-000009020000}"/>
    <cellStyle name="Accent5 7" xfId="523" xr:uid="{00000000-0005-0000-0000-00000A020000}"/>
    <cellStyle name="Accent5 8" xfId="524" xr:uid="{00000000-0005-0000-0000-00000B020000}"/>
    <cellStyle name="Accent5 8 2" xfId="525" xr:uid="{00000000-0005-0000-0000-00000C020000}"/>
    <cellStyle name="Accent5 8 3" xfId="526" xr:uid="{00000000-0005-0000-0000-00000D020000}"/>
    <cellStyle name="Accent5 9" xfId="527" xr:uid="{00000000-0005-0000-0000-00000E020000}"/>
    <cellStyle name="Accent5 9 2" xfId="528" xr:uid="{00000000-0005-0000-0000-00000F020000}"/>
    <cellStyle name="Accent5 9 3" xfId="529" xr:uid="{00000000-0005-0000-0000-000010020000}"/>
    <cellStyle name="Accent6 10" xfId="530" xr:uid="{00000000-0005-0000-0000-000011020000}"/>
    <cellStyle name="Accent6 10 2" xfId="531" xr:uid="{00000000-0005-0000-0000-000012020000}"/>
    <cellStyle name="Accent6 10 3" xfId="532" xr:uid="{00000000-0005-0000-0000-000013020000}"/>
    <cellStyle name="Accent6 11" xfId="533" xr:uid="{00000000-0005-0000-0000-000014020000}"/>
    <cellStyle name="Accent6 11 2" xfId="534" xr:uid="{00000000-0005-0000-0000-000015020000}"/>
    <cellStyle name="Accent6 11 3" xfId="535" xr:uid="{00000000-0005-0000-0000-000016020000}"/>
    <cellStyle name="Accent6 12" xfId="536" xr:uid="{00000000-0005-0000-0000-000017020000}"/>
    <cellStyle name="Accent6 13" xfId="537" xr:uid="{00000000-0005-0000-0000-000018020000}"/>
    <cellStyle name="Accent6 14" xfId="538" xr:uid="{00000000-0005-0000-0000-000019020000}"/>
    <cellStyle name="Accent6 15" xfId="539" xr:uid="{00000000-0005-0000-0000-00001A020000}"/>
    <cellStyle name="Accent6 16" xfId="540" xr:uid="{00000000-0005-0000-0000-00001B020000}"/>
    <cellStyle name="Accent6 2" xfId="541" xr:uid="{00000000-0005-0000-0000-00001C020000}"/>
    <cellStyle name="Accent6 3" xfId="542" xr:uid="{00000000-0005-0000-0000-00001D020000}"/>
    <cellStyle name="Accent6 4" xfId="543" xr:uid="{00000000-0005-0000-0000-00001E020000}"/>
    <cellStyle name="Accent6 5" xfId="544" xr:uid="{00000000-0005-0000-0000-00001F020000}"/>
    <cellStyle name="Accent6 6" xfId="545" xr:uid="{00000000-0005-0000-0000-000020020000}"/>
    <cellStyle name="Accent6 7" xfId="546" xr:uid="{00000000-0005-0000-0000-000021020000}"/>
    <cellStyle name="Accent6 8" xfId="547" xr:uid="{00000000-0005-0000-0000-000022020000}"/>
    <cellStyle name="Accent6 8 2" xfId="548" xr:uid="{00000000-0005-0000-0000-000023020000}"/>
    <cellStyle name="Accent6 8 3" xfId="549" xr:uid="{00000000-0005-0000-0000-000024020000}"/>
    <cellStyle name="Accent6 9" xfId="550" xr:uid="{00000000-0005-0000-0000-000025020000}"/>
    <cellStyle name="Accent6 9 2" xfId="551" xr:uid="{00000000-0005-0000-0000-000026020000}"/>
    <cellStyle name="Accent6 9 3" xfId="552" xr:uid="{00000000-0005-0000-0000-000027020000}"/>
    <cellStyle name="Bad 10" xfId="553" xr:uid="{00000000-0005-0000-0000-000028020000}"/>
    <cellStyle name="Bad 10 2" xfId="554" xr:uid="{00000000-0005-0000-0000-000029020000}"/>
    <cellStyle name="Bad 10 3" xfId="555" xr:uid="{00000000-0005-0000-0000-00002A020000}"/>
    <cellStyle name="Bad 11" xfId="556" xr:uid="{00000000-0005-0000-0000-00002B020000}"/>
    <cellStyle name="Bad 11 2" xfId="557" xr:uid="{00000000-0005-0000-0000-00002C020000}"/>
    <cellStyle name="Bad 11 3" xfId="558" xr:uid="{00000000-0005-0000-0000-00002D020000}"/>
    <cellStyle name="Bad 12" xfId="559" xr:uid="{00000000-0005-0000-0000-00002E020000}"/>
    <cellStyle name="Bad 13" xfId="560" xr:uid="{00000000-0005-0000-0000-00002F020000}"/>
    <cellStyle name="Bad 14" xfId="561" xr:uid="{00000000-0005-0000-0000-000030020000}"/>
    <cellStyle name="Bad 15" xfId="562" xr:uid="{00000000-0005-0000-0000-000031020000}"/>
    <cellStyle name="Bad 16" xfId="563" xr:uid="{00000000-0005-0000-0000-000032020000}"/>
    <cellStyle name="Bad 2" xfId="564" xr:uid="{00000000-0005-0000-0000-000033020000}"/>
    <cellStyle name="Bad 3" xfId="565" xr:uid="{00000000-0005-0000-0000-000034020000}"/>
    <cellStyle name="Bad 4" xfId="566" xr:uid="{00000000-0005-0000-0000-000035020000}"/>
    <cellStyle name="Bad 5" xfId="567" xr:uid="{00000000-0005-0000-0000-000036020000}"/>
    <cellStyle name="Bad 6" xfId="568" xr:uid="{00000000-0005-0000-0000-000037020000}"/>
    <cellStyle name="Bad 7" xfId="569" xr:uid="{00000000-0005-0000-0000-000038020000}"/>
    <cellStyle name="Bad 8" xfId="570" xr:uid="{00000000-0005-0000-0000-000039020000}"/>
    <cellStyle name="Bad 8 2" xfId="571" xr:uid="{00000000-0005-0000-0000-00003A020000}"/>
    <cellStyle name="Bad 8 3" xfId="572" xr:uid="{00000000-0005-0000-0000-00003B020000}"/>
    <cellStyle name="Bad 9" xfId="573" xr:uid="{00000000-0005-0000-0000-00003C020000}"/>
    <cellStyle name="Bad 9 2" xfId="574" xr:uid="{00000000-0005-0000-0000-00003D020000}"/>
    <cellStyle name="Bad 9 3" xfId="575" xr:uid="{00000000-0005-0000-0000-00003E020000}"/>
    <cellStyle name="Calculation 10" xfId="576" xr:uid="{00000000-0005-0000-0000-00003F020000}"/>
    <cellStyle name="Calculation 10 2" xfId="577" xr:uid="{00000000-0005-0000-0000-000040020000}"/>
    <cellStyle name="Calculation 10 3" xfId="578" xr:uid="{00000000-0005-0000-0000-000041020000}"/>
    <cellStyle name="Calculation 11" xfId="579" xr:uid="{00000000-0005-0000-0000-000042020000}"/>
    <cellStyle name="Calculation 11 2" xfId="580" xr:uid="{00000000-0005-0000-0000-000043020000}"/>
    <cellStyle name="Calculation 11 3" xfId="581" xr:uid="{00000000-0005-0000-0000-000044020000}"/>
    <cellStyle name="Calculation 12" xfId="582" xr:uid="{00000000-0005-0000-0000-000045020000}"/>
    <cellStyle name="Calculation 13" xfId="583" xr:uid="{00000000-0005-0000-0000-000046020000}"/>
    <cellStyle name="Calculation 14" xfId="584" xr:uid="{00000000-0005-0000-0000-000047020000}"/>
    <cellStyle name="Calculation 15" xfId="585" xr:uid="{00000000-0005-0000-0000-000048020000}"/>
    <cellStyle name="Calculation 16" xfId="586" xr:uid="{00000000-0005-0000-0000-000049020000}"/>
    <cellStyle name="Calculation 2" xfId="587" xr:uid="{00000000-0005-0000-0000-00004A020000}"/>
    <cellStyle name="Calculation 3" xfId="588" xr:uid="{00000000-0005-0000-0000-00004B020000}"/>
    <cellStyle name="Calculation 4" xfId="589" xr:uid="{00000000-0005-0000-0000-00004C020000}"/>
    <cellStyle name="Calculation 5" xfId="590" xr:uid="{00000000-0005-0000-0000-00004D020000}"/>
    <cellStyle name="Calculation 6" xfId="591" xr:uid="{00000000-0005-0000-0000-00004E020000}"/>
    <cellStyle name="Calculation 7" xfId="592" xr:uid="{00000000-0005-0000-0000-00004F020000}"/>
    <cellStyle name="Calculation 8" xfId="593" xr:uid="{00000000-0005-0000-0000-000050020000}"/>
    <cellStyle name="Calculation 8 2" xfId="594" xr:uid="{00000000-0005-0000-0000-000051020000}"/>
    <cellStyle name="Calculation 8 3" xfId="595" xr:uid="{00000000-0005-0000-0000-000052020000}"/>
    <cellStyle name="Calculation 9" xfId="596" xr:uid="{00000000-0005-0000-0000-000053020000}"/>
    <cellStyle name="Calculation 9 2" xfId="597" xr:uid="{00000000-0005-0000-0000-000054020000}"/>
    <cellStyle name="Calculation 9 3" xfId="598" xr:uid="{00000000-0005-0000-0000-000055020000}"/>
    <cellStyle name="Check Cell 10" xfId="599" xr:uid="{00000000-0005-0000-0000-000056020000}"/>
    <cellStyle name="Check Cell 10 2" xfId="600" xr:uid="{00000000-0005-0000-0000-000057020000}"/>
    <cellStyle name="Check Cell 10 3" xfId="601" xr:uid="{00000000-0005-0000-0000-000058020000}"/>
    <cellStyle name="Check Cell 11" xfId="602" xr:uid="{00000000-0005-0000-0000-000059020000}"/>
    <cellStyle name="Check Cell 11 2" xfId="603" xr:uid="{00000000-0005-0000-0000-00005A020000}"/>
    <cellStyle name="Check Cell 11 3" xfId="604" xr:uid="{00000000-0005-0000-0000-00005B020000}"/>
    <cellStyle name="Check Cell 12" xfId="605" xr:uid="{00000000-0005-0000-0000-00005C020000}"/>
    <cellStyle name="Check Cell 13" xfId="606" xr:uid="{00000000-0005-0000-0000-00005D020000}"/>
    <cellStyle name="Check Cell 14" xfId="607" xr:uid="{00000000-0005-0000-0000-00005E020000}"/>
    <cellStyle name="Check Cell 15" xfId="608" xr:uid="{00000000-0005-0000-0000-00005F020000}"/>
    <cellStyle name="Check Cell 16" xfId="609" xr:uid="{00000000-0005-0000-0000-000060020000}"/>
    <cellStyle name="Check Cell 2" xfId="610" xr:uid="{00000000-0005-0000-0000-000061020000}"/>
    <cellStyle name="Check Cell 3" xfId="611" xr:uid="{00000000-0005-0000-0000-000062020000}"/>
    <cellStyle name="Check Cell 4" xfId="612" xr:uid="{00000000-0005-0000-0000-000063020000}"/>
    <cellStyle name="Check Cell 5" xfId="613" xr:uid="{00000000-0005-0000-0000-000064020000}"/>
    <cellStyle name="Check Cell 6" xfId="614" xr:uid="{00000000-0005-0000-0000-000065020000}"/>
    <cellStyle name="Check Cell 7" xfId="615" xr:uid="{00000000-0005-0000-0000-000066020000}"/>
    <cellStyle name="Check Cell 8" xfId="616" xr:uid="{00000000-0005-0000-0000-000067020000}"/>
    <cellStyle name="Check Cell 8 2" xfId="617" xr:uid="{00000000-0005-0000-0000-000068020000}"/>
    <cellStyle name="Check Cell 8 3" xfId="618" xr:uid="{00000000-0005-0000-0000-000069020000}"/>
    <cellStyle name="Check Cell 9" xfId="619" xr:uid="{00000000-0005-0000-0000-00006A020000}"/>
    <cellStyle name="Check Cell 9 2" xfId="620" xr:uid="{00000000-0005-0000-0000-00006B020000}"/>
    <cellStyle name="Check Cell 9 3" xfId="621" xr:uid="{00000000-0005-0000-0000-00006C020000}"/>
    <cellStyle name="Comma" xfId="3306" builtinId="3"/>
    <cellStyle name="Comma 2" xfId="622" xr:uid="{00000000-0005-0000-0000-00006E020000}"/>
    <cellStyle name="Comma 2 2" xfId="623" xr:uid="{00000000-0005-0000-0000-00006F020000}"/>
    <cellStyle name="Comma 2 3" xfId="624" xr:uid="{00000000-0005-0000-0000-000070020000}"/>
    <cellStyle name="Comma 2 4" xfId="625" xr:uid="{00000000-0005-0000-0000-000071020000}"/>
    <cellStyle name="Comma 2 5" xfId="626" xr:uid="{00000000-0005-0000-0000-000072020000}"/>
    <cellStyle name="Comma 2 6" xfId="627" xr:uid="{00000000-0005-0000-0000-000073020000}"/>
    <cellStyle name="Comma 2 7" xfId="628" xr:uid="{00000000-0005-0000-0000-000074020000}"/>
    <cellStyle name="Comma 2 8" xfId="629" xr:uid="{00000000-0005-0000-0000-000075020000}"/>
    <cellStyle name="Comma 2 8 2" xfId="630" xr:uid="{00000000-0005-0000-0000-000076020000}"/>
    <cellStyle name="Comma 2 9" xfId="631" xr:uid="{00000000-0005-0000-0000-000077020000}"/>
    <cellStyle name="Comma0" xfId="632" xr:uid="{00000000-0005-0000-0000-000078020000}"/>
    <cellStyle name="Comma0 10" xfId="633" xr:uid="{00000000-0005-0000-0000-000079020000}"/>
    <cellStyle name="Comma0 10 2" xfId="634" xr:uid="{00000000-0005-0000-0000-00007A020000}"/>
    <cellStyle name="Comma0 10 3" xfId="635" xr:uid="{00000000-0005-0000-0000-00007B020000}"/>
    <cellStyle name="Comma0 10 4" xfId="636" xr:uid="{00000000-0005-0000-0000-00007C020000}"/>
    <cellStyle name="Comma0 10 5" xfId="637" xr:uid="{00000000-0005-0000-0000-00007D020000}"/>
    <cellStyle name="Comma0 10 6" xfId="638" xr:uid="{00000000-0005-0000-0000-00007E020000}"/>
    <cellStyle name="Comma0 10 7" xfId="639" xr:uid="{00000000-0005-0000-0000-00007F020000}"/>
    <cellStyle name="Comma0 11" xfId="640" xr:uid="{00000000-0005-0000-0000-000080020000}"/>
    <cellStyle name="Comma0 11 2" xfId="641" xr:uid="{00000000-0005-0000-0000-000081020000}"/>
    <cellStyle name="Comma0 11 3" xfId="642" xr:uid="{00000000-0005-0000-0000-000082020000}"/>
    <cellStyle name="Comma0 11 4" xfId="643" xr:uid="{00000000-0005-0000-0000-000083020000}"/>
    <cellStyle name="Comma0 11 5" xfId="644" xr:uid="{00000000-0005-0000-0000-000084020000}"/>
    <cellStyle name="Comma0 11 6" xfId="645" xr:uid="{00000000-0005-0000-0000-000085020000}"/>
    <cellStyle name="Comma0 11 7" xfId="646" xr:uid="{00000000-0005-0000-0000-000086020000}"/>
    <cellStyle name="Comma0 12" xfId="647" xr:uid="{00000000-0005-0000-0000-000087020000}"/>
    <cellStyle name="Comma0 12 2" xfId="648" xr:uid="{00000000-0005-0000-0000-000088020000}"/>
    <cellStyle name="Comma0 12 3" xfId="649" xr:uid="{00000000-0005-0000-0000-000089020000}"/>
    <cellStyle name="Comma0 12 4" xfId="650" xr:uid="{00000000-0005-0000-0000-00008A020000}"/>
    <cellStyle name="Comma0 13" xfId="651" xr:uid="{00000000-0005-0000-0000-00008B020000}"/>
    <cellStyle name="Comma0 13 2" xfId="652" xr:uid="{00000000-0005-0000-0000-00008C020000}"/>
    <cellStyle name="Comma0 13 3" xfId="653" xr:uid="{00000000-0005-0000-0000-00008D020000}"/>
    <cellStyle name="Comma0 13 4" xfId="654" xr:uid="{00000000-0005-0000-0000-00008E020000}"/>
    <cellStyle name="Comma0 14" xfId="655" xr:uid="{00000000-0005-0000-0000-00008F020000}"/>
    <cellStyle name="Comma0 14 2" xfId="656" xr:uid="{00000000-0005-0000-0000-000090020000}"/>
    <cellStyle name="Comma0 14 3" xfId="657" xr:uid="{00000000-0005-0000-0000-000091020000}"/>
    <cellStyle name="Comma0 14 4" xfId="658" xr:uid="{00000000-0005-0000-0000-000092020000}"/>
    <cellStyle name="Comma0 15" xfId="659" xr:uid="{00000000-0005-0000-0000-000093020000}"/>
    <cellStyle name="Comma0 15 2" xfId="660" xr:uid="{00000000-0005-0000-0000-000094020000}"/>
    <cellStyle name="Comma0 15 3" xfId="661" xr:uid="{00000000-0005-0000-0000-000095020000}"/>
    <cellStyle name="Comma0 15 4" xfId="662" xr:uid="{00000000-0005-0000-0000-000096020000}"/>
    <cellStyle name="Comma0 16" xfId="663" xr:uid="{00000000-0005-0000-0000-000097020000}"/>
    <cellStyle name="Comma0 16 2" xfId="664" xr:uid="{00000000-0005-0000-0000-000098020000}"/>
    <cellStyle name="Comma0 17" xfId="665" xr:uid="{00000000-0005-0000-0000-000099020000}"/>
    <cellStyle name="Comma0 18" xfId="666" xr:uid="{00000000-0005-0000-0000-00009A020000}"/>
    <cellStyle name="Comma0 19" xfId="667" xr:uid="{00000000-0005-0000-0000-00009B020000}"/>
    <cellStyle name="Comma0 2" xfId="668" xr:uid="{00000000-0005-0000-0000-00009C020000}"/>
    <cellStyle name="Comma0 2 10" xfId="669" xr:uid="{00000000-0005-0000-0000-00009D020000}"/>
    <cellStyle name="Comma0 2 11" xfId="670" xr:uid="{00000000-0005-0000-0000-00009E020000}"/>
    <cellStyle name="Comma0 2 12" xfId="671" xr:uid="{00000000-0005-0000-0000-00009F020000}"/>
    <cellStyle name="Comma0 2 2" xfId="672" xr:uid="{00000000-0005-0000-0000-0000A0020000}"/>
    <cellStyle name="Comma0 2 3" xfId="673" xr:uid="{00000000-0005-0000-0000-0000A1020000}"/>
    <cellStyle name="Comma0 2 4" xfId="674" xr:uid="{00000000-0005-0000-0000-0000A2020000}"/>
    <cellStyle name="Comma0 2 5" xfId="675" xr:uid="{00000000-0005-0000-0000-0000A3020000}"/>
    <cellStyle name="Comma0 2 6" xfId="676" xr:uid="{00000000-0005-0000-0000-0000A4020000}"/>
    <cellStyle name="Comma0 2 7" xfId="677" xr:uid="{00000000-0005-0000-0000-0000A5020000}"/>
    <cellStyle name="Comma0 2 8" xfId="678" xr:uid="{00000000-0005-0000-0000-0000A6020000}"/>
    <cellStyle name="Comma0 2 9" xfId="679" xr:uid="{00000000-0005-0000-0000-0000A7020000}"/>
    <cellStyle name="Comma0 20" xfId="680" xr:uid="{00000000-0005-0000-0000-0000A8020000}"/>
    <cellStyle name="Comma0 21" xfId="681" xr:uid="{00000000-0005-0000-0000-0000A9020000}"/>
    <cellStyle name="Comma0 22" xfId="682" xr:uid="{00000000-0005-0000-0000-0000AA020000}"/>
    <cellStyle name="Comma0 22 2" xfId="683" xr:uid="{00000000-0005-0000-0000-0000AB020000}"/>
    <cellStyle name="Comma0 23" xfId="684" xr:uid="{00000000-0005-0000-0000-0000AC020000}"/>
    <cellStyle name="Comma0 3" xfId="685" xr:uid="{00000000-0005-0000-0000-0000AD020000}"/>
    <cellStyle name="Comma0 3 10" xfId="686" xr:uid="{00000000-0005-0000-0000-0000AE020000}"/>
    <cellStyle name="Comma0 3 11" xfId="687" xr:uid="{00000000-0005-0000-0000-0000AF020000}"/>
    <cellStyle name="Comma0 3 12" xfId="688" xr:uid="{00000000-0005-0000-0000-0000B0020000}"/>
    <cellStyle name="Comma0 3 2" xfId="689" xr:uid="{00000000-0005-0000-0000-0000B1020000}"/>
    <cellStyle name="Comma0 3 3" xfId="690" xr:uid="{00000000-0005-0000-0000-0000B2020000}"/>
    <cellStyle name="Comma0 3 4" xfId="691" xr:uid="{00000000-0005-0000-0000-0000B3020000}"/>
    <cellStyle name="Comma0 3 5" xfId="692" xr:uid="{00000000-0005-0000-0000-0000B4020000}"/>
    <cellStyle name="Comma0 3 6" xfId="693" xr:uid="{00000000-0005-0000-0000-0000B5020000}"/>
    <cellStyle name="Comma0 3 7" xfId="694" xr:uid="{00000000-0005-0000-0000-0000B6020000}"/>
    <cellStyle name="Comma0 3 8" xfId="695" xr:uid="{00000000-0005-0000-0000-0000B7020000}"/>
    <cellStyle name="Comma0 3 9" xfId="696" xr:uid="{00000000-0005-0000-0000-0000B8020000}"/>
    <cellStyle name="Comma0 4" xfId="697" xr:uid="{00000000-0005-0000-0000-0000B9020000}"/>
    <cellStyle name="Comma0 4 10" xfId="698" xr:uid="{00000000-0005-0000-0000-0000BA020000}"/>
    <cellStyle name="Comma0 4 11" xfId="699" xr:uid="{00000000-0005-0000-0000-0000BB020000}"/>
    <cellStyle name="Comma0 4 12" xfId="700" xr:uid="{00000000-0005-0000-0000-0000BC020000}"/>
    <cellStyle name="Comma0 4 2" xfId="701" xr:uid="{00000000-0005-0000-0000-0000BD020000}"/>
    <cellStyle name="Comma0 4 3" xfId="702" xr:uid="{00000000-0005-0000-0000-0000BE020000}"/>
    <cellStyle name="Comma0 4 4" xfId="703" xr:uid="{00000000-0005-0000-0000-0000BF020000}"/>
    <cellStyle name="Comma0 4 5" xfId="704" xr:uid="{00000000-0005-0000-0000-0000C0020000}"/>
    <cellStyle name="Comma0 4 6" xfId="705" xr:uid="{00000000-0005-0000-0000-0000C1020000}"/>
    <cellStyle name="Comma0 4 7" xfId="706" xr:uid="{00000000-0005-0000-0000-0000C2020000}"/>
    <cellStyle name="Comma0 4 8" xfId="707" xr:uid="{00000000-0005-0000-0000-0000C3020000}"/>
    <cellStyle name="Comma0 4 9" xfId="708" xr:uid="{00000000-0005-0000-0000-0000C4020000}"/>
    <cellStyle name="Comma0 5" xfId="709" xr:uid="{00000000-0005-0000-0000-0000C5020000}"/>
    <cellStyle name="Comma0 5 10" xfId="710" xr:uid="{00000000-0005-0000-0000-0000C6020000}"/>
    <cellStyle name="Comma0 5 11" xfId="711" xr:uid="{00000000-0005-0000-0000-0000C7020000}"/>
    <cellStyle name="Comma0 5 12" xfId="712" xr:uid="{00000000-0005-0000-0000-0000C8020000}"/>
    <cellStyle name="Comma0 5 2" xfId="713" xr:uid="{00000000-0005-0000-0000-0000C9020000}"/>
    <cellStyle name="Comma0 5 3" xfId="714" xr:uid="{00000000-0005-0000-0000-0000CA020000}"/>
    <cellStyle name="Comma0 5 4" xfId="715" xr:uid="{00000000-0005-0000-0000-0000CB020000}"/>
    <cellStyle name="Comma0 5 5" xfId="716" xr:uid="{00000000-0005-0000-0000-0000CC020000}"/>
    <cellStyle name="Comma0 5 6" xfId="717" xr:uid="{00000000-0005-0000-0000-0000CD020000}"/>
    <cellStyle name="Comma0 5 7" xfId="718" xr:uid="{00000000-0005-0000-0000-0000CE020000}"/>
    <cellStyle name="Comma0 5 8" xfId="719" xr:uid="{00000000-0005-0000-0000-0000CF020000}"/>
    <cellStyle name="Comma0 5 9" xfId="720" xr:uid="{00000000-0005-0000-0000-0000D0020000}"/>
    <cellStyle name="Comma0 6" xfId="721" xr:uid="{00000000-0005-0000-0000-0000D1020000}"/>
    <cellStyle name="Comma0 7" xfId="722" xr:uid="{00000000-0005-0000-0000-0000D2020000}"/>
    <cellStyle name="Comma0 7 10" xfId="723" xr:uid="{00000000-0005-0000-0000-0000D3020000}"/>
    <cellStyle name="Comma0 7 11" xfId="724" xr:uid="{00000000-0005-0000-0000-0000D4020000}"/>
    <cellStyle name="Comma0 7 2" xfId="725" xr:uid="{00000000-0005-0000-0000-0000D5020000}"/>
    <cellStyle name="Comma0 7 2 2" xfId="726" xr:uid="{00000000-0005-0000-0000-0000D6020000}"/>
    <cellStyle name="Comma0 7 2 2 2" xfId="727" xr:uid="{00000000-0005-0000-0000-0000D7020000}"/>
    <cellStyle name="Comma0 7 2 2 2 2" xfId="728" xr:uid="{00000000-0005-0000-0000-0000D8020000}"/>
    <cellStyle name="Comma0 7 2 2 2 2 2" xfId="729" xr:uid="{00000000-0005-0000-0000-0000D9020000}"/>
    <cellStyle name="Comma0 7 2 2 2 3" xfId="730" xr:uid="{00000000-0005-0000-0000-0000DA020000}"/>
    <cellStyle name="Comma0 7 2 2 2 3 2" xfId="731" xr:uid="{00000000-0005-0000-0000-0000DB020000}"/>
    <cellStyle name="Comma0 7 2 2 3" xfId="732" xr:uid="{00000000-0005-0000-0000-0000DC020000}"/>
    <cellStyle name="Comma0 7 2 2 3 2" xfId="733" xr:uid="{00000000-0005-0000-0000-0000DD020000}"/>
    <cellStyle name="Comma0 7 2 2 3 3" xfId="734" xr:uid="{00000000-0005-0000-0000-0000DE020000}"/>
    <cellStyle name="Comma0 7 2 2 3 4" xfId="735" xr:uid="{00000000-0005-0000-0000-0000DF020000}"/>
    <cellStyle name="Comma0 7 2 2 4" xfId="736" xr:uid="{00000000-0005-0000-0000-0000E0020000}"/>
    <cellStyle name="Comma0 7 2 2 4 2" xfId="737" xr:uid="{00000000-0005-0000-0000-0000E1020000}"/>
    <cellStyle name="Comma0 7 2 2 4 3" xfId="738" xr:uid="{00000000-0005-0000-0000-0000E2020000}"/>
    <cellStyle name="Comma0 7 2 2 4 4" xfId="739" xr:uid="{00000000-0005-0000-0000-0000E3020000}"/>
    <cellStyle name="Comma0 7 2 2 5" xfId="740" xr:uid="{00000000-0005-0000-0000-0000E4020000}"/>
    <cellStyle name="Comma0 7 2 2 6" xfId="741" xr:uid="{00000000-0005-0000-0000-0000E5020000}"/>
    <cellStyle name="Comma0 7 2 2 7" xfId="742" xr:uid="{00000000-0005-0000-0000-0000E6020000}"/>
    <cellStyle name="Comma0 7 2 2 8" xfId="743" xr:uid="{00000000-0005-0000-0000-0000E7020000}"/>
    <cellStyle name="Comma0 7 2 3" xfId="744" xr:uid="{00000000-0005-0000-0000-0000E8020000}"/>
    <cellStyle name="Comma0 7 2 3 2" xfId="745" xr:uid="{00000000-0005-0000-0000-0000E9020000}"/>
    <cellStyle name="Comma0 7 2 3 3" xfId="746" xr:uid="{00000000-0005-0000-0000-0000EA020000}"/>
    <cellStyle name="Comma0 7 2 3 4" xfId="747" xr:uid="{00000000-0005-0000-0000-0000EB020000}"/>
    <cellStyle name="Comma0 7 2 4" xfId="748" xr:uid="{00000000-0005-0000-0000-0000EC020000}"/>
    <cellStyle name="Comma0 7 2 4 2" xfId="749" xr:uid="{00000000-0005-0000-0000-0000ED020000}"/>
    <cellStyle name="Comma0 7 2 4 3" xfId="750" xr:uid="{00000000-0005-0000-0000-0000EE020000}"/>
    <cellStyle name="Comma0 7 2 4 4" xfId="751" xr:uid="{00000000-0005-0000-0000-0000EF020000}"/>
    <cellStyle name="Comma0 7 2 4 5" xfId="752" xr:uid="{00000000-0005-0000-0000-0000F0020000}"/>
    <cellStyle name="Comma0 7 2 4 6" xfId="753" xr:uid="{00000000-0005-0000-0000-0000F1020000}"/>
    <cellStyle name="Comma0 7 2 5" xfId="754" xr:uid="{00000000-0005-0000-0000-0000F2020000}"/>
    <cellStyle name="Comma0 7 2 6" xfId="755" xr:uid="{00000000-0005-0000-0000-0000F3020000}"/>
    <cellStyle name="Comma0 7 2 6 2" xfId="756" xr:uid="{00000000-0005-0000-0000-0000F4020000}"/>
    <cellStyle name="Comma0 7 3" xfId="757" xr:uid="{00000000-0005-0000-0000-0000F5020000}"/>
    <cellStyle name="Comma0 7 3 2" xfId="758" xr:uid="{00000000-0005-0000-0000-0000F6020000}"/>
    <cellStyle name="Comma0 7 3 2 2" xfId="759" xr:uid="{00000000-0005-0000-0000-0000F7020000}"/>
    <cellStyle name="Comma0 7 3 2 3" xfId="760" xr:uid="{00000000-0005-0000-0000-0000F8020000}"/>
    <cellStyle name="Comma0 7 3 2 4" xfId="761" xr:uid="{00000000-0005-0000-0000-0000F9020000}"/>
    <cellStyle name="Comma0 7 3 2 5" xfId="762" xr:uid="{00000000-0005-0000-0000-0000FA020000}"/>
    <cellStyle name="Comma0 7 3 2 6" xfId="763" xr:uid="{00000000-0005-0000-0000-0000FB020000}"/>
    <cellStyle name="Comma0 7 3 3" xfId="764" xr:uid="{00000000-0005-0000-0000-0000FC020000}"/>
    <cellStyle name="Comma0 7 3 4" xfId="765" xr:uid="{00000000-0005-0000-0000-0000FD020000}"/>
    <cellStyle name="Comma0 7 3 5" xfId="766" xr:uid="{00000000-0005-0000-0000-0000FE020000}"/>
    <cellStyle name="Comma0 7 3 5 2" xfId="767" xr:uid="{00000000-0005-0000-0000-0000FF020000}"/>
    <cellStyle name="Comma0 7 4" xfId="768" xr:uid="{00000000-0005-0000-0000-000000030000}"/>
    <cellStyle name="Comma0 7 5" xfId="769" xr:uid="{00000000-0005-0000-0000-000001030000}"/>
    <cellStyle name="Comma0 7 5 2" xfId="770" xr:uid="{00000000-0005-0000-0000-000002030000}"/>
    <cellStyle name="Comma0 7 5 2 2" xfId="771" xr:uid="{00000000-0005-0000-0000-000003030000}"/>
    <cellStyle name="Comma0 7 5 3" xfId="772" xr:uid="{00000000-0005-0000-0000-000004030000}"/>
    <cellStyle name="Comma0 7 5 3 2" xfId="773" xr:uid="{00000000-0005-0000-0000-000005030000}"/>
    <cellStyle name="Comma0 7 6" xfId="774" xr:uid="{00000000-0005-0000-0000-000006030000}"/>
    <cellStyle name="Comma0 7 6 2" xfId="775" xr:uid="{00000000-0005-0000-0000-000007030000}"/>
    <cellStyle name="Comma0 7 6 3" xfId="776" xr:uid="{00000000-0005-0000-0000-000008030000}"/>
    <cellStyle name="Comma0 7 6 4" xfId="777" xr:uid="{00000000-0005-0000-0000-000009030000}"/>
    <cellStyle name="Comma0 7 7" xfId="778" xr:uid="{00000000-0005-0000-0000-00000A030000}"/>
    <cellStyle name="Comma0 7 8" xfId="779" xr:uid="{00000000-0005-0000-0000-00000B030000}"/>
    <cellStyle name="Comma0 7 9" xfId="780" xr:uid="{00000000-0005-0000-0000-00000C030000}"/>
    <cellStyle name="Comma0 8" xfId="781" xr:uid="{00000000-0005-0000-0000-00000D030000}"/>
    <cellStyle name="Comma0 8 2" xfId="782" xr:uid="{00000000-0005-0000-0000-00000E030000}"/>
    <cellStyle name="Comma0 8 3" xfId="783" xr:uid="{00000000-0005-0000-0000-00000F030000}"/>
    <cellStyle name="Comma0 8 4" xfId="784" xr:uid="{00000000-0005-0000-0000-000010030000}"/>
    <cellStyle name="Comma0 8 5" xfId="785" xr:uid="{00000000-0005-0000-0000-000011030000}"/>
    <cellStyle name="Comma0 8 6" xfId="786" xr:uid="{00000000-0005-0000-0000-000012030000}"/>
    <cellStyle name="Comma0 8 7" xfId="787" xr:uid="{00000000-0005-0000-0000-000013030000}"/>
    <cellStyle name="Comma0 8 8" xfId="788" xr:uid="{00000000-0005-0000-0000-000014030000}"/>
    <cellStyle name="Comma0 9" xfId="789" xr:uid="{00000000-0005-0000-0000-000015030000}"/>
    <cellStyle name="Comma0 9 2" xfId="790" xr:uid="{00000000-0005-0000-0000-000016030000}"/>
    <cellStyle name="Comma0 9 3" xfId="791" xr:uid="{00000000-0005-0000-0000-000017030000}"/>
    <cellStyle name="Comma0 9 4" xfId="792" xr:uid="{00000000-0005-0000-0000-000018030000}"/>
    <cellStyle name="Comma0 9 5" xfId="793" xr:uid="{00000000-0005-0000-0000-000019030000}"/>
    <cellStyle name="Comma0 9 6" xfId="794" xr:uid="{00000000-0005-0000-0000-00001A030000}"/>
    <cellStyle name="Comma0 9 7" xfId="795" xr:uid="{00000000-0005-0000-0000-00001B030000}"/>
    <cellStyle name="Comma0 9 8" xfId="796" xr:uid="{00000000-0005-0000-0000-00001C030000}"/>
    <cellStyle name="Currency" xfId="797" builtinId="4"/>
    <cellStyle name="Currency 2" xfId="798" xr:uid="{00000000-0005-0000-0000-00001E030000}"/>
    <cellStyle name="Currency 2 10" xfId="799" xr:uid="{00000000-0005-0000-0000-00001F030000}"/>
    <cellStyle name="Currency 2 10 2" xfId="800" xr:uid="{00000000-0005-0000-0000-000020030000}"/>
    <cellStyle name="Currency 2 10 3" xfId="801" xr:uid="{00000000-0005-0000-0000-000021030000}"/>
    <cellStyle name="Currency 2 10 4" xfId="802" xr:uid="{00000000-0005-0000-0000-000022030000}"/>
    <cellStyle name="Currency 2 10 5" xfId="803" xr:uid="{00000000-0005-0000-0000-000023030000}"/>
    <cellStyle name="Currency 2 10 6" xfId="804" xr:uid="{00000000-0005-0000-0000-000024030000}"/>
    <cellStyle name="Currency 2 10 7" xfId="805" xr:uid="{00000000-0005-0000-0000-000025030000}"/>
    <cellStyle name="Currency 2 11" xfId="806" xr:uid="{00000000-0005-0000-0000-000026030000}"/>
    <cellStyle name="Currency 2 11 2" xfId="807" xr:uid="{00000000-0005-0000-0000-000027030000}"/>
    <cellStyle name="Currency 2 11 3" xfId="808" xr:uid="{00000000-0005-0000-0000-000028030000}"/>
    <cellStyle name="Currency 2 11 4" xfId="809" xr:uid="{00000000-0005-0000-0000-000029030000}"/>
    <cellStyle name="Currency 2 11 5" xfId="810" xr:uid="{00000000-0005-0000-0000-00002A030000}"/>
    <cellStyle name="Currency 2 11 6" xfId="811" xr:uid="{00000000-0005-0000-0000-00002B030000}"/>
    <cellStyle name="Currency 2 11 7" xfId="812" xr:uid="{00000000-0005-0000-0000-00002C030000}"/>
    <cellStyle name="Currency 2 12" xfId="813" xr:uid="{00000000-0005-0000-0000-00002D030000}"/>
    <cellStyle name="Currency 2 13" xfId="814" xr:uid="{00000000-0005-0000-0000-00002E030000}"/>
    <cellStyle name="Currency 2 14" xfId="815" xr:uid="{00000000-0005-0000-0000-00002F030000}"/>
    <cellStyle name="Currency 2 15" xfId="816" xr:uid="{00000000-0005-0000-0000-000030030000}"/>
    <cellStyle name="Currency 2 15 2" xfId="817" xr:uid="{00000000-0005-0000-0000-000031030000}"/>
    <cellStyle name="Currency 2 15 3" xfId="818" xr:uid="{00000000-0005-0000-0000-000032030000}"/>
    <cellStyle name="Currency 2 15 4" xfId="819" xr:uid="{00000000-0005-0000-0000-000033030000}"/>
    <cellStyle name="Currency 2 16" xfId="820" xr:uid="{00000000-0005-0000-0000-000034030000}"/>
    <cellStyle name="Currency 2 16 2" xfId="821" xr:uid="{00000000-0005-0000-0000-000035030000}"/>
    <cellStyle name="Currency 2 16 3" xfId="822" xr:uid="{00000000-0005-0000-0000-000036030000}"/>
    <cellStyle name="Currency 2 16 4" xfId="823" xr:uid="{00000000-0005-0000-0000-000037030000}"/>
    <cellStyle name="Currency 2 17" xfId="824" xr:uid="{00000000-0005-0000-0000-000038030000}"/>
    <cellStyle name="Currency 2 17 2" xfId="825" xr:uid="{00000000-0005-0000-0000-000039030000}"/>
    <cellStyle name="Currency 2 18" xfId="826" xr:uid="{00000000-0005-0000-0000-00003A030000}"/>
    <cellStyle name="Currency 2 19" xfId="827" xr:uid="{00000000-0005-0000-0000-00003B030000}"/>
    <cellStyle name="Currency 2 2" xfId="828" xr:uid="{00000000-0005-0000-0000-00003C030000}"/>
    <cellStyle name="Currency 2 2 10" xfId="829" xr:uid="{00000000-0005-0000-0000-00003D030000}"/>
    <cellStyle name="Currency 2 2 11" xfId="830" xr:uid="{00000000-0005-0000-0000-00003E030000}"/>
    <cellStyle name="Currency 2 2 12" xfId="831" xr:uid="{00000000-0005-0000-0000-00003F030000}"/>
    <cellStyle name="Currency 2 2 13" xfId="832" xr:uid="{00000000-0005-0000-0000-000040030000}"/>
    <cellStyle name="Currency 2 2 14" xfId="833" xr:uid="{00000000-0005-0000-0000-000041030000}"/>
    <cellStyle name="Currency 2 2 15" xfId="834" xr:uid="{00000000-0005-0000-0000-000042030000}"/>
    <cellStyle name="Currency 2 2 2" xfId="835" xr:uid="{00000000-0005-0000-0000-000043030000}"/>
    <cellStyle name="Currency 2 2 2 2" xfId="836" xr:uid="{00000000-0005-0000-0000-000044030000}"/>
    <cellStyle name="Currency 2 2 3" xfId="837" xr:uid="{00000000-0005-0000-0000-000045030000}"/>
    <cellStyle name="Currency 2 2 4" xfId="838" xr:uid="{00000000-0005-0000-0000-000046030000}"/>
    <cellStyle name="Currency 2 2 4 2" xfId="839" xr:uid="{00000000-0005-0000-0000-000047030000}"/>
    <cellStyle name="Currency 2 2 4 3" xfId="840" xr:uid="{00000000-0005-0000-0000-000048030000}"/>
    <cellStyle name="Currency 2 2 4 4" xfId="841" xr:uid="{00000000-0005-0000-0000-000049030000}"/>
    <cellStyle name="Currency 2 2 4 5" xfId="842" xr:uid="{00000000-0005-0000-0000-00004A030000}"/>
    <cellStyle name="Currency 2 2 4 6" xfId="843" xr:uid="{00000000-0005-0000-0000-00004B030000}"/>
    <cellStyle name="Currency 2 2 4 7" xfId="844" xr:uid="{00000000-0005-0000-0000-00004C030000}"/>
    <cellStyle name="Currency 2 2 4 8" xfId="845" xr:uid="{00000000-0005-0000-0000-00004D030000}"/>
    <cellStyle name="Currency 2 2 5" xfId="846" xr:uid="{00000000-0005-0000-0000-00004E030000}"/>
    <cellStyle name="Currency 2 2 6" xfId="847" xr:uid="{00000000-0005-0000-0000-00004F030000}"/>
    <cellStyle name="Currency 2 2 7" xfId="848" xr:uid="{00000000-0005-0000-0000-000050030000}"/>
    <cellStyle name="Currency 2 2 7 2" xfId="849" xr:uid="{00000000-0005-0000-0000-000051030000}"/>
    <cellStyle name="Currency 2 2 7 3" xfId="850" xr:uid="{00000000-0005-0000-0000-000052030000}"/>
    <cellStyle name="Currency 2 2 7 4" xfId="851" xr:uid="{00000000-0005-0000-0000-000053030000}"/>
    <cellStyle name="Currency 2 2 7 5" xfId="852" xr:uid="{00000000-0005-0000-0000-000054030000}"/>
    <cellStyle name="Currency 2 2 7 6" xfId="853" xr:uid="{00000000-0005-0000-0000-000055030000}"/>
    <cellStyle name="Currency 2 2 7 7" xfId="854" xr:uid="{00000000-0005-0000-0000-000056030000}"/>
    <cellStyle name="Currency 2 2 8" xfId="855" xr:uid="{00000000-0005-0000-0000-000057030000}"/>
    <cellStyle name="Currency 2 2 9" xfId="856" xr:uid="{00000000-0005-0000-0000-000058030000}"/>
    <cellStyle name="Currency 2 2 9 2" xfId="857" xr:uid="{00000000-0005-0000-0000-000059030000}"/>
    <cellStyle name="Currency 2 2 9 3" xfId="858" xr:uid="{00000000-0005-0000-0000-00005A030000}"/>
    <cellStyle name="Currency 2 2 9 4" xfId="859" xr:uid="{00000000-0005-0000-0000-00005B030000}"/>
    <cellStyle name="Currency 2 20" xfId="860" xr:uid="{00000000-0005-0000-0000-00005C030000}"/>
    <cellStyle name="Currency 2 21" xfId="861" xr:uid="{00000000-0005-0000-0000-00005D030000}"/>
    <cellStyle name="Currency 2 22" xfId="862" xr:uid="{00000000-0005-0000-0000-00005E030000}"/>
    <cellStyle name="Currency 2 22 2" xfId="863" xr:uid="{00000000-0005-0000-0000-00005F030000}"/>
    <cellStyle name="Currency 2 23" xfId="864" xr:uid="{00000000-0005-0000-0000-000060030000}"/>
    <cellStyle name="Currency 2 3" xfId="865" xr:uid="{00000000-0005-0000-0000-000061030000}"/>
    <cellStyle name="Currency 2 3 10" xfId="866" xr:uid="{00000000-0005-0000-0000-000062030000}"/>
    <cellStyle name="Currency 2 3 11" xfId="867" xr:uid="{00000000-0005-0000-0000-000063030000}"/>
    <cellStyle name="Currency 2 3 12" xfId="868" xr:uid="{00000000-0005-0000-0000-000064030000}"/>
    <cellStyle name="Currency 2 3 13" xfId="869" xr:uid="{00000000-0005-0000-0000-000065030000}"/>
    <cellStyle name="Currency 2 3 14" xfId="870" xr:uid="{00000000-0005-0000-0000-000066030000}"/>
    <cellStyle name="Currency 2 3 15" xfId="871" xr:uid="{00000000-0005-0000-0000-000067030000}"/>
    <cellStyle name="Currency 2 3 2" xfId="872" xr:uid="{00000000-0005-0000-0000-000068030000}"/>
    <cellStyle name="Currency 2 3 2 2" xfId="873" xr:uid="{00000000-0005-0000-0000-000069030000}"/>
    <cellStyle name="Currency 2 3 3" xfId="874" xr:uid="{00000000-0005-0000-0000-00006A030000}"/>
    <cellStyle name="Currency 2 3 4" xfId="875" xr:uid="{00000000-0005-0000-0000-00006B030000}"/>
    <cellStyle name="Currency 2 3 4 2" xfId="876" xr:uid="{00000000-0005-0000-0000-00006C030000}"/>
    <cellStyle name="Currency 2 3 4 3" xfId="877" xr:uid="{00000000-0005-0000-0000-00006D030000}"/>
    <cellStyle name="Currency 2 3 4 4" xfId="878" xr:uid="{00000000-0005-0000-0000-00006E030000}"/>
    <cellStyle name="Currency 2 3 4 5" xfId="879" xr:uid="{00000000-0005-0000-0000-00006F030000}"/>
    <cellStyle name="Currency 2 3 4 6" xfId="880" xr:uid="{00000000-0005-0000-0000-000070030000}"/>
    <cellStyle name="Currency 2 3 4 7" xfId="881" xr:uid="{00000000-0005-0000-0000-000071030000}"/>
    <cellStyle name="Currency 2 3 4 8" xfId="882" xr:uid="{00000000-0005-0000-0000-000072030000}"/>
    <cellStyle name="Currency 2 3 5" xfId="883" xr:uid="{00000000-0005-0000-0000-000073030000}"/>
    <cellStyle name="Currency 2 3 6" xfId="884" xr:uid="{00000000-0005-0000-0000-000074030000}"/>
    <cellStyle name="Currency 2 3 7" xfId="885" xr:uid="{00000000-0005-0000-0000-000075030000}"/>
    <cellStyle name="Currency 2 3 7 2" xfId="886" xr:uid="{00000000-0005-0000-0000-000076030000}"/>
    <cellStyle name="Currency 2 3 7 3" xfId="887" xr:uid="{00000000-0005-0000-0000-000077030000}"/>
    <cellStyle name="Currency 2 3 7 4" xfId="888" xr:uid="{00000000-0005-0000-0000-000078030000}"/>
    <cellStyle name="Currency 2 3 7 5" xfId="889" xr:uid="{00000000-0005-0000-0000-000079030000}"/>
    <cellStyle name="Currency 2 3 7 6" xfId="890" xr:uid="{00000000-0005-0000-0000-00007A030000}"/>
    <cellStyle name="Currency 2 3 7 7" xfId="891" xr:uid="{00000000-0005-0000-0000-00007B030000}"/>
    <cellStyle name="Currency 2 3 8" xfId="892" xr:uid="{00000000-0005-0000-0000-00007C030000}"/>
    <cellStyle name="Currency 2 3 9" xfId="893" xr:uid="{00000000-0005-0000-0000-00007D030000}"/>
    <cellStyle name="Currency 2 3 9 2" xfId="894" xr:uid="{00000000-0005-0000-0000-00007E030000}"/>
    <cellStyle name="Currency 2 3 9 3" xfId="895" xr:uid="{00000000-0005-0000-0000-00007F030000}"/>
    <cellStyle name="Currency 2 3 9 4" xfId="896" xr:uid="{00000000-0005-0000-0000-000080030000}"/>
    <cellStyle name="Currency 2 4" xfId="897" xr:uid="{00000000-0005-0000-0000-000081030000}"/>
    <cellStyle name="Currency 2 4 10" xfId="898" xr:uid="{00000000-0005-0000-0000-000082030000}"/>
    <cellStyle name="Currency 2 4 11" xfId="899" xr:uid="{00000000-0005-0000-0000-000083030000}"/>
    <cellStyle name="Currency 2 4 12" xfId="900" xr:uid="{00000000-0005-0000-0000-000084030000}"/>
    <cellStyle name="Currency 2 4 13" xfId="901" xr:uid="{00000000-0005-0000-0000-000085030000}"/>
    <cellStyle name="Currency 2 4 14" xfId="902" xr:uid="{00000000-0005-0000-0000-000086030000}"/>
    <cellStyle name="Currency 2 4 15" xfId="903" xr:uid="{00000000-0005-0000-0000-000087030000}"/>
    <cellStyle name="Currency 2 4 2" xfId="904" xr:uid="{00000000-0005-0000-0000-000088030000}"/>
    <cellStyle name="Currency 2 4 2 2" xfId="905" xr:uid="{00000000-0005-0000-0000-000089030000}"/>
    <cellStyle name="Currency 2 4 3" xfId="906" xr:uid="{00000000-0005-0000-0000-00008A030000}"/>
    <cellStyle name="Currency 2 4 4" xfId="907" xr:uid="{00000000-0005-0000-0000-00008B030000}"/>
    <cellStyle name="Currency 2 4 4 2" xfId="908" xr:uid="{00000000-0005-0000-0000-00008C030000}"/>
    <cellStyle name="Currency 2 4 4 3" xfId="909" xr:uid="{00000000-0005-0000-0000-00008D030000}"/>
    <cellStyle name="Currency 2 4 4 4" xfId="910" xr:uid="{00000000-0005-0000-0000-00008E030000}"/>
    <cellStyle name="Currency 2 4 4 5" xfId="911" xr:uid="{00000000-0005-0000-0000-00008F030000}"/>
    <cellStyle name="Currency 2 4 4 6" xfId="912" xr:uid="{00000000-0005-0000-0000-000090030000}"/>
    <cellStyle name="Currency 2 4 4 7" xfId="913" xr:uid="{00000000-0005-0000-0000-000091030000}"/>
    <cellStyle name="Currency 2 4 4 8" xfId="914" xr:uid="{00000000-0005-0000-0000-000092030000}"/>
    <cellStyle name="Currency 2 4 5" xfId="915" xr:uid="{00000000-0005-0000-0000-000093030000}"/>
    <cellStyle name="Currency 2 4 6" xfId="916" xr:uid="{00000000-0005-0000-0000-000094030000}"/>
    <cellStyle name="Currency 2 4 7" xfId="917" xr:uid="{00000000-0005-0000-0000-000095030000}"/>
    <cellStyle name="Currency 2 4 7 2" xfId="918" xr:uid="{00000000-0005-0000-0000-000096030000}"/>
    <cellStyle name="Currency 2 4 7 3" xfId="919" xr:uid="{00000000-0005-0000-0000-000097030000}"/>
    <cellStyle name="Currency 2 4 7 4" xfId="920" xr:uid="{00000000-0005-0000-0000-000098030000}"/>
    <cellStyle name="Currency 2 4 7 5" xfId="921" xr:uid="{00000000-0005-0000-0000-000099030000}"/>
    <cellStyle name="Currency 2 4 7 6" xfId="922" xr:uid="{00000000-0005-0000-0000-00009A030000}"/>
    <cellStyle name="Currency 2 4 7 7" xfId="923" xr:uid="{00000000-0005-0000-0000-00009B030000}"/>
    <cellStyle name="Currency 2 4 8" xfId="924" xr:uid="{00000000-0005-0000-0000-00009C030000}"/>
    <cellStyle name="Currency 2 4 9" xfId="925" xr:uid="{00000000-0005-0000-0000-00009D030000}"/>
    <cellStyle name="Currency 2 4 9 2" xfId="926" xr:uid="{00000000-0005-0000-0000-00009E030000}"/>
    <cellStyle name="Currency 2 4 9 3" xfId="927" xr:uid="{00000000-0005-0000-0000-00009F030000}"/>
    <cellStyle name="Currency 2 4 9 4" xfId="928" xr:uid="{00000000-0005-0000-0000-0000A0030000}"/>
    <cellStyle name="Currency 2 5" xfId="929" xr:uid="{00000000-0005-0000-0000-0000A1030000}"/>
    <cellStyle name="Currency 2 5 10" xfId="930" xr:uid="{00000000-0005-0000-0000-0000A2030000}"/>
    <cellStyle name="Currency 2 5 11" xfId="931" xr:uid="{00000000-0005-0000-0000-0000A3030000}"/>
    <cellStyle name="Currency 2 5 12" xfId="932" xr:uid="{00000000-0005-0000-0000-0000A4030000}"/>
    <cellStyle name="Currency 2 5 13" xfId="933" xr:uid="{00000000-0005-0000-0000-0000A5030000}"/>
    <cellStyle name="Currency 2 5 14" xfId="934" xr:uid="{00000000-0005-0000-0000-0000A6030000}"/>
    <cellStyle name="Currency 2 5 15" xfId="935" xr:uid="{00000000-0005-0000-0000-0000A7030000}"/>
    <cellStyle name="Currency 2 5 2" xfId="936" xr:uid="{00000000-0005-0000-0000-0000A8030000}"/>
    <cellStyle name="Currency 2 5 2 2" xfId="937" xr:uid="{00000000-0005-0000-0000-0000A9030000}"/>
    <cellStyle name="Currency 2 5 3" xfId="938" xr:uid="{00000000-0005-0000-0000-0000AA030000}"/>
    <cellStyle name="Currency 2 5 4" xfId="939" xr:uid="{00000000-0005-0000-0000-0000AB030000}"/>
    <cellStyle name="Currency 2 5 4 2" xfId="940" xr:uid="{00000000-0005-0000-0000-0000AC030000}"/>
    <cellStyle name="Currency 2 5 4 3" xfId="941" xr:uid="{00000000-0005-0000-0000-0000AD030000}"/>
    <cellStyle name="Currency 2 5 4 4" xfId="942" xr:uid="{00000000-0005-0000-0000-0000AE030000}"/>
    <cellStyle name="Currency 2 5 4 5" xfId="943" xr:uid="{00000000-0005-0000-0000-0000AF030000}"/>
    <cellStyle name="Currency 2 5 4 6" xfId="944" xr:uid="{00000000-0005-0000-0000-0000B0030000}"/>
    <cellStyle name="Currency 2 5 4 7" xfId="945" xr:uid="{00000000-0005-0000-0000-0000B1030000}"/>
    <cellStyle name="Currency 2 5 4 8" xfId="946" xr:uid="{00000000-0005-0000-0000-0000B2030000}"/>
    <cellStyle name="Currency 2 5 5" xfId="947" xr:uid="{00000000-0005-0000-0000-0000B3030000}"/>
    <cellStyle name="Currency 2 5 6" xfId="948" xr:uid="{00000000-0005-0000-0000-0000B4030000}"/>
    <cellStyle name="Currency 2 5 7" xfId="949" xr:uid="{00000000-0005-0000-0000-0000B5030000}"/>
    <cellStyle name="Currency 2 5 7 2" xfId="950" xr:uid="{00000000-0005-0000-0000-0000B6030000}"/>
    <cellStyle name="Currency 2 5 7 3" xfId="951" xr:uid="{00000000-0005-0000-0000-0000B7030000}"/>
    <cellStyle name="Currency 2 5 7 4" xfId="952" xr:uid="{00000000-0005-0000-0000-0000B8030000}"/>
    <cellStyle name="Currency 2 5 7 5" xfId="953" xr:uid="{00000000-0005-0000-0000-0000B9030000}"/>
    <cellStyle name="Currency 2 5 7 6" xfId="954" xr:uid="{00000000-0005-0000-0000-0000BA030000}"/>
    <cellStyle name="Currency 2 5 7 7" xfId="955" xr:uid="{00000000-0005-0000-0000-0000BB030000}"/>
    <cellStyle name="Currency 2 5 8" xfId="956" xr:uid="{00000000-0005-0000-0000-0000BC030000}"/>
    <cellStyle name="Currency 2 5 9" xfId="957" xr:uid="{00000000-0005-0000-0000-0000BD030000}"/>
    <cellStyle name="Currency 2 5 9 2" xfId="958" xr:uid="{00000000-0005-0000-0000-0000BE030000}"/>
    <cellStyle name="Currency 2 5 9 3" xfId="959" xr:uid="{00000000-0005-0000-0000-0000BF030000}"/>
    <cellStyle name="Currency 2 5 9 4" xfId="960" xr:uid="{00000000-0005-0000-0000-0000C0030000}"/>
    <cellStyle name="Currency 2 6" xfId="961" xr:uid="{00000000-0005-0000-0000-0000C1030000}"/>
    <cellStyle name="Currency 2 7" xfId="962" xr:uid="{00000000-0005-0000-0000-0000C2030000}"/>
    <cellStyle name="Currency 2 7 10" xfId="963" xr:uid="{00000000-0005-0000-0000-0000C3030000}"/>
    <cellStyle name="Currency 2 7 11" xfId="964" xr:uid="{00000000-0005-0000-0000-0000C4030000}"/>
    <cellStyle name="Currency 2 7 2" xfId="965" xr:uid="{00000000-0005-0000-0000-0000C5030000}"/>
    <cellStyle name="Currency 2 7 2 2" xfId="966" xr:uid="{00000000-0005-0000-0000-0000C6030000}"/>
    <cellStyle name="Currency 2 7 2 2 2" xfId="967" xr:uid="{00000000-0005-0000-0000-0000C7030000}"/>
    <cellStyle name="Currency 2 7 2 2 2 2" xfId="968" xr:uid="{00000000-0005-0000-0000-0000C8030000}"/>
    <cellStyle name="Currency 2 7 2 2 2 2 2" xfId="969" xr:uid="{00000000-0005-0000-0000-0000C9030000}"/>
    <cellStyle name="Currency 2 7 2 2 2 3" xfId="970" xr:uid="{00000000-0005-0000-0000-0000CA030000}"/>
    <cellStyle name="Currency 2 7 2 2 2 3 2" xfId="971" xr:uid="{00000000-0005-0000-0000-0000CB030000}"/>
    <cellStyle name="Currency 2 7 2 2 3" xfId="972" xr:uid="{00000000-0005-0000-0000-0000CC030000}"/>
    <cellStyle name="Currency 2 7 2 2 3 2" xfId="973" xr:uid="{00000000-0005-0000-0000-0000CD030000}"/>
    <cellStyle name="Currency 2 7 2 2 3 3" xfId="974" xr:uid="{00000000-0005-0000-0000-0000CE030000}"/>
    <cellStyle name="Currency 2 7 2 2 3 4" xfId="975" xr:uid="{00000000-0005-0000-0000-0000CF030000}"/>
    <cellStyle name="Currency 2 7 2 2 4" xfId="976" xr:uid="{00000000-0005-0000-0000-0000D0030000}"/>
    <cellStyle name="Currency 2 7 2 2 4 2" xfId="977" xr:uid="{00000000-0005-0000-0000-0000D1030000}"/>
    <cellStyle name="Currency 2 7 2 2 4 3" xfId="978" xr:uid="{00000000-0005-0000-0000-0000D2030000}"/>
    <cellStyle name="Currency 2 7 2 2 4 4" xfId="979" xr:uid="{00000000-0005-0000-0000-0000D3030000}"/>
    <cellStyle name="Currency 2 7 2 2 5" xfId="980" xr:uid="{00000000-0005-0000-0000-0000D4030000}"/>
    <cellStyle name="Currency 2 7 2 2 6" xfId="981" xr:uid="{00000000-0005-0000-0000-0000D5030000}"/>
    <cellStyle name="Currency 2 7 2 2 7" xfId="982" xr:uid="{00000000-0005-0000-0000-0000D6030000}"/>
    <cellStyle name="Currency 2 7 2 2 8" xfId="983" xr:uid="{00000000-0005-0000-0000-0000D7030000}"/>
    <cellStyle name="Currency 2 7 2 3" xfId="984" xr:uid="{00000000-0005-0000-0000-0000D8030000}"/>
    <cellStyle name="Currency 2 7 2 3 2" xfId="985" xr:uid="{00000000-0005-0000-0000-0000D9030000}"/>
    <cellStyle name="Currency 2 7 2 3 3" xfId="986" xr:uid="{00000000-0005-0000-0000-0000DA030000}"/>
    <cellStyle name="Currency 2 7 2 3 4" xfId="987" xr:uid="{00000000-0005-0000-0000-0000DB030000}"/>
    <cellStyle name="Currency 2 7 2 4" xfId="988" xr:uid="{00000000-0005-0000-0000-0000DC030000}"/>
    <cellStyle name="Currency 2 7 2 4 2" xfId="989" xr:uid="{00000000-0005-0000-0000-0000DD030000}"/>
    <cellStyle name="Currency 2 7 2 4 3" xfId="990" xr:uid="{00000000-0005-0000-0000-0000DE030000}"/>
    <cellStyle name="Currency 2 7 2 4 4" xfId="991" xr:uid="{00000000-0005-0000-0000-0000DF030000}"/>
    <cellStyle name="Currency 2 7 2 4 5" xfId="992" xr:uid="{00000000-0005-0000-0000-0000E0030000}"/>
    <cellStyle name="Currency 2 7 2 4 6" xfId="993" xr:uid="{00000000-0005-0000-0000-0000E1030000}"/>
    <cellStyle name="Currency 2 7 2 5" xfId="994" xr:uid="{00000000-0005-0000-0000-0000E2030000}"/>
    <cellStyle name="Currency 2 7 2 6" xfId="995" xr:uid="{00000000-0005-0000-0000-0000E3030000}"/>
    <cellStyle name="Currency 2 7 2 6 2" xfId="996" xr:uid="{00000000-0005-0000-0000-0000E4030000}"/>
    <cellStyle name="Currency 2 7 3" xfId="997" xr:uid="{00000000-0005-0000-0000-0000E5030000}"/>
    <cellStyle name="Currency 2 7 3 2" xfId="998" xr:uid="{00000000-0005-0000-0000-0000E6030000}"/>
    <cellStyle name="Currency 2 7 3 2 2" xfId="999" xr:uid="{00000000-0005-0000-0000-0000E7030000}"/>
    <cellStyle name="Currency 2 7 3 2 3" xfId="1000" xr:uid="{00000000-0005-0000-0000-0000E8030000}"/>
    <cellStyle name="Currency 2 7 3 2 4" xfId="1001" xr:uid="{00000000-0005-0000-0000-0000E9030000}"/>
    <cellStyle name="Currency 2 7 3 2 5" xfId="1002" xr:uid="{00000000-0005-0000-0000-0000EA030000}"/>
    <cellStyle name="Currency 2 7 3 2 6" xfId="1003" xr:uid="{00000000-0005-0000-0000-0000EB030000}"/>
    <cellStyle name="Currency 2 7 3 3" xfId="1004" xr:uid="{00000000-0005-0000-0000-0000EC030000}"/>
    <cellStyle name="Currency 2 7 3 4" xfId="1005" xr:uid="{00000000-0005-0000-0000-0000ED030000}"/>
    <cellStyle name="Currency 2 7 3 5" xfId="1006" xr:uid="{00000000-0005-0000-0000-0000EE030000}"/>
    <cellStyle name="Currency 2 7 3 5 2" xfId="1007" xr:uid="{00000000-0005-0000-0000-0000EF030000}"/>
    <cellStyle name="Currency 2 7 4" xfId="1008" xr:uid="{00000000-0005-0000-0000-0000F0030000}"/>
    <cellStyle name="Currency 2 7 5" xfId="1009" xr:uid="{00000000-0005-0000-0000-0000F1030000}"/>
    <cellStyle name="Currency 2 7 5 2" xfId="1010" xr:uid="{00000000-0005-0000-0000-0000F2030000}"/>
    <cellStyle name="Currency 2 7 5 2 2" xfId="1011" xr:uid="{00000000-0005-0000-0000-0000F3030000}"/>
    <cellStyle name="Currency 2 7 5 3" xfId="1012" xr:uid="{00000000-0005-0000-0000-0000F4030000}"/>
    <cellStyle name="Currency 2 7 5 3 2" xfId="1013" xr:uid="{00000000-0005-0000-0000-0000F5030000}"/>
    <cellStyle name="Currency 2 7 6" xfId="1014" xr:uid="{00000000-0005-0000-0000-0000F6030000}"/>
    <cellStyle name="Currency 2 7 6 2" xfId="1015" xr:uid="{00000000-0005-0000-0000-0000F7030000}"/>
    <cellStyle name="Currency 2 7 6 3" xfId="1016" xr:uid="{00000000-0005-0000-0000-0000F8030000}"/>
    <cellStyle name="Currency 2 7 6 4" xfId="1017" xr:uid="{00000000-0005-0000-0000-0000F9030000}"/>
    <cellStyle name="Currency 2 7 7" xfId="1018" xr:uid="{00000000-0005-0000-0000-0000FA030000}"/>
    <cellStyle name="Currency 2 7 8" xfId="1019" xr:uid="{00000000-0005-0000-0000-0000FB030000}"/>
    <cellStyle name="Currency 2 7 9" xfId="1020" xr:uid="{00000000-0005-0000-0000-0000FC030000}"/>
    <cellStyle name="Currency 2 8" xfId="1021" xr:uid="{00000000-0005-0000-0000-0000FD030000}"/>
    <cellStyle name="Currency 2 8 2" xfId="1022" xr:uid="{00000000-0005-0000-0000-0000FE030000}"/>
    <cellStyle name="Currency 2 8 3" xfId="1023" xr:uid="{00000000-0005-0000-0000-0000FF030000}"/>
    <cellStyle name="Currency 2 8 4" xfId="1024" xr:uid="{00000000-0005-0000-0000-000000040000}"/>
    <cellStyle name="Currency 2 8 5" xfId="1025" xr:uid="{00000000-0005-0000-0000-000001040000}"/>
    <cellStyle name="Currency 2 8 6" xfId="1026" xr:uid="{00000000-0005-0000-0000-000002040000}"/>
    <cellStyle name="Currency 2 8 7" xfId="1027" xr:uid="{00000000-0005-0000-0000-000003040000}"/>
    <cellStyle name="Currency 2 8 8" xfId="1028" xr:uid="{00000000-0005-0000-0000-000004040000}"/>
    <cellStyle name="Currency 2 9" xfId="1029" xr:uid="{00000000-0005-0000-0000-000005040000}"/>
    <cellStyle name="Currency 2 9 2" xfId="1030" xr:uid="{00000000-0005-0000-0000-000006040000}"/>
    <cellStyle name="Currency 2 9 3" xfId="1031" xr:uid="{00000000-0005-0000-0000-000007040000}"/>
    <cellStyle name="Currency 2 9 4" xfId="1032" xr:uid="{00000000-0005-0000-0000-000008040000}"/>
    <cellStyle name="Currency 2 9 5" xfId="1033" xr:uid="{00000000-0005-0000-0000-000009040000}"/>
    <cellStyle name="Currency 2 9 6" xfId="1034" xr:uid="{00000000-0005-0000-0000-00000A040000}"/>
    <cellStyle name="Currency 2 9 7" xfId="1035" xr:uid="{00000000-0005-0000-0000-00000B040000}"/>
    <cellStyle name="Currency 3" xfId="1036" xr:uid="{00000000-0005-0000-0000-00000C040000}"/>
    <cellStyle name="Currency 3 2" xfId="1037" xr:uid="{00000000-0005-0000-0000-00000D040000}"/>
    <cellStyle name="Currency 3 3" xfId="1038" xr:uid="{00000000-0005-0000-0000-00000E040000}"/>
    <cellStyle name="Currency 3 4" xfId="1039" xr:uid="{00000000-0005-0000-0000-00000F040000}"/>
    <cellStyle name="Currency 3 5" xfId="1040" xr:uid="{00000000-0005-0000-0000-000010040000}"/>
    <cellStyle name="Currency 3 6" xfId="1041" xr:uid="{00000000-0005-0000-0000-000011040000}"/>
    <cellStyle name="Currency 3 7" xfId="1042" xr:uid="{00000000-0005-0000-0000-000012040000}"/>
    <cellStyle name="Currency 3 8" xfId="1043" xr:uid="{00000000-0005-0000-0000-000013040000}"/>
    <cellStyle name="Currency 3 8 2" xfId="1044" xr:uid="{00000000-0005-0000-0000-000014040000}"/>
    <cellStyle name="Currency 3 9" xfId="1045" xr:uid="{00000000-0005-0000-0000-000015040000}"/>
    <cellStyle name="Currency 4 10" xfId="1046" xr:uid="{00000000-0005-0000-0000-000016040000}"/>
    <cellStyle name="Currency 4 11" xfId="1047" xr:uid="{00000000-0005-0000-0000-000017040000}"/>
    <cellStyle name="Currency 4 2" xfId="1048" xr:uid="{00000000-0005-0000-0000-000018040000}"/>
    <cellStyle name="Currency 4 2 2" xfId="1049" xr:uid="{00000000-0005-0000-0000-000019040000}"/>
    <cellStyle name="Currency 4 2 3" xfId="1050" xr:uid="{00000000-0005-0000-0000-00001A040000}"/>
    <cellStyle name="Currency 4 2 4" xfId="1051" xr:uid="{00000000-0005-0000-0000-00001B040000}"/>
    <cellStyle name="Currency 4 2 5" xfId="1052" xr:uid="{00000000-0005-0000-0000-00001C040000}"/>
    <cellStyle name="Currency 4 2 6" xfId="1053" xr:uid="{00000000-0005-0000-0000-00001D040000}"/>
    <cellStyle name="Currency 4 2 7" xfId="1054" xr:uid="{00000000-0005-0000-0000-00001E040000}"/>
    <cellStyle name="Currency 4 3" xfId="1055" xr:uid="{00000000-0005-0000-0000-00001F040000}"/>
    <cellStyle name="Currency 4 3 2" xfId="1056" xr:uid="{00000000-0005-0000-0000-000020040000}"/>
    <cellStyle name="Currency 4 3 3" xfId="1057" xr:uid="{00000000-0005-0000-0000-000021040000}"/>
    <cellStyle name="Currency 4 3 4" xfId="1058" xr:uid="{00000000-0005-0000-0000-000022040000}"/>
    <cellStyle name="Currency 4 4" xfId="1059" xr:uid="{00000000-0005-0000-0000-000023040000}"/>
    <cellStyle name="Currency 4 4 2" xfId="1060" xr:uid="{00000000-0005-0000-0000-000024040000}"/>
    <cellStyle name="Currency 4 4 3" xfId="1061" xr:uid="{00000000-0005-0000-0000-000025040000}"/>
    <cellStyle name="Currency 4 4 4" xfId="1062" xr:uid="{00000000-0005-0000-0000-000026040000}"/>
    <cellStyle name="Currency 4 5" xfId="1063" xr:uid="{00000000-0005-0000-0000-000027040000}"/>
    <cellStyle name="Currency 4 5 2" xfId="1064" xr:uid="{00000000-0005-0000-0000-000028040000}"/>
    <cellStyle name="Currency 4 5 3" xfId="1065" xr:uid="{00000000-0005-0000-0000-000029040000}"/>
    <cellStyle name="Currency 4 5 4" xfId="1066" xr:uid="{00000000-0005-0000-0000-00002A040000}"/>
    <cellStyle name="Currency 4 6" xfId="1067" xr:uid="{00000000-0005-0000-0000-00002B040000}"/>
    <cellStyle name="Currency 4 6 2" xfId="1068" xr:uid="{00000000-0005-0000-0000-00002C040000}"/>
    <cellStyle name="Currency 4 6 3" xfId="1069" xr:uid="{00000000-0005-0000-0000-00002D040000}"/>
    <cellStyle name="Currency 4 6 4" xfId="1070" xr:uid="{00000000-0005-0000-0000-00002E040000}"/>
    <cellStyle name="Currency 4 7" xfId="1071" xr:uid="{00000000-0005-0000-0000-00002F040000}"/>
    <cellStyle name="Currency 4 7 2" xfId="1072" xr:uid="{00000000-0005-0000-0000-000030040000}"/>
    <cellStyle name="Currency 4 8" xfId="1073" xr:uid="{00000000-0005-0000-0000-000031040000}"/>
    <cellStyle name="Currency 4 8 2" xfId="1074" xr:uid="{00000000-0005-0000-0000-000032040000}"/>
    <cellStyle name="Currency 4 9" xfId="1075" xr:uid="{00000000-0005-0000-0000-000033040000}"/>
    <cellStyle name="Currency 5 2" xfId="1076" xr:uid="{00000000-0005-0000-0000-000034040000}"/>
    <cellStyle name="Currency 5 3" xfId="1077" xr:uid="{00000000-0005-0000-0000-000035040000}"/>
    <cellStyle name="Currency 5 4" xfId="1078" xr:uid="{00000000-0005-0000-0000-000036040000}"/>
    <cellStyle name="Currency 5 5" xfId="1079" xr:uid="{00000000-0005-0000-0000-000037040000}"/>
    <cellStyle name="Currency 7" xfId="1080" xr:uid="{00000000-0005-0000-0000-000038040000}"/>
    <cellStyle name="Currency 8" xfId="1081" xr:uid="{00000000-0005-0000-0000-000039040000}"/>
    <cellStyle name="Currency 8 2" xfId="1082" xr:uid="{00000000-0005-0000-0000-00003A040000}"/>
    <cellStyle name="Currency 8 3" xfId="1083" xr:uid="{00000000-0005-0000-0000-00003B040000}"/>
    <cellStyle name="Currency 8 4" xfId="1084" xr:uid="{00000000-0005-0000-0000-00003C040000}"/>
    <cellStyle name="Currency0" xfId="1085" xr:uid="{00000000-0005-0000-0000-00003D040000}"/>
    <cellStyle name="Currency0 10" xfId="1086" xr:uid="{00000000-0005-0000-0000-00003E040000}"/>
    <cellStyle name="Currency0 10 2" xfId="1087" xr:uid="{00000000-0005-0000-0000-00003F040000}"/>
    <cellStyle name="Currency0 10 3" xfId="1088" xr:uid="{00000000-0005-0000-0000-000040040000}"/>
    <cellStyle name="Currency0 10 4" xfId="1089" xr:uid="{00000000-0005-0000-0000-000041040000}"/>
    <cellStyle name="Currency0 10 5" xfId="1090" xr:uid="{00000000-0005-0000-0000-000042040000}"/>
    <cellStyle name="Currency0 10 6" xfId="1091" xr:uid="{00000000-0005-0000-0000-000043040000}"/>
    <cellStyle name="Currency0 10 7" xfId="1092" xr:uid="{00000000-0005-0000-0000-000044040000}"/>
    <cellStyle name="Currency0 11" xfId="1093" xr:uid="{00000000-0005-0000-0000-000045040000}"/>
    <cellStyle name="Currency0 11 2" xfId="1094" xr:uid="{00000000-0005-0000-0000-000046040000}"/>
    <cellStyle name="Currency0 11 3" xfId="1095" xr:uid="{00000000-0005-0000-0000-000047040000}"/>
    <cellStyle name="Currency0 11 4" xfId="1096" xr:uid="{00000000-0005-0000-0000-000048040000}"/>
    <cellStyle name="Currency0 11 5" xfId="1097" xr:uid="{00000000-0005-0000-0000-000049040000}"/>
    <cellStyle name="Currency0 11 6" xfId="1098" xr:uid="{00000000-0005-0000-0000-00004A040000}"/>
    <cellStyle name="Currency0 11 7" xfId="1099" xr:uid="{00000000-0005-0000-0000-00004B040000}"/>
    <cellStyle name="Currency0 12" xfId="1100" xr:uid="{00000000-0005-0000-0000-00004C040000}"/>
    <cellStyle name="Currency0 12 2" xfId="1101" xr:uid="{00000000-0005-0000-0000-00004D040000}"/>
    <cellStyle name="Currency0 12 3" xfId="1102" xr:uid="{00000000-0005-0000-0000-00004E040000}"/>
    <cellStyle name="Currency0 12 4" xfId="1103" xr:uid="{00000000-0005-0000-0000-00004F040000}"/>
    <cellStyle name="Currency0 13" xfId="1104" xr:uid="{00000000-0005-0000-0000-000050040000}"/>
    <cellStyle name="Currency0 13 2" xfId="1105" xr:uid="{00000000-0005-0000-0000-000051040000}"/>
    <cellStyle name="Currency0 13 3" xfId="1106" xr:uid="{00000000-0005-0000-0000-000052040000}"/>
    <cellStyle name="Currency0 13 4" xfId="1107" xr:uid="{00000000-0005-0000-0000-000053040000}"/>
    <cellStyle name="Currency0 14" xfId="1108" xr:uid="{00000000-0005-0000-0000-000054040000}"/>
    <cellStyle name="Currency0 14 2" xfId="1109" xr:uid="{00000000-0005-0000-0000-000055040000}"/>
    <cellStyle name="Currency0 14 3" xfId="1110" xr:uid="{00000000-0005-0000-0000-000056040000}"/>
    <cellStyle name="Currency0 14 4" xfId="1111" xr:uid="{00000000-0005-0000-0000-000057040000}"/>
    <cellStyle name="Currency0 15" xfId="1112" xr:uid="{00000000-0005-0000-0000-000058040000}"/>
    <cellStyle name="Currency0 15 2" xfId="1113" xr:uid="{00000000-0005-0000-0000-000059040000}"/>
    <cellStyle name="Currency0 15 3" xfId="1114" xr:uid="{00000000-0005-0000-0000-00005A040000}"/>
    <cellStyle name="Currency0 15 4" xfId="1115" xr:uid="{00000000-0005-0000-0000-00005B040000}"/>
    <cellStyle name="Currency0 16" xfId="1116" xr:uid="{00000000-0005-0000-0000-00005C040000}"/>
    <cellStyle name="Currency0 16 2" xfId="1117" xr:uid="{00000000-0005-0000-0000-00005D040000}"/>
    <cellStyle name="Currency0 17" xfId="1118" xr:uid="{00000000-0005-0000-0000-00005E040000}"/>
    <cellStyle name="Currency0 18" xfId="1119" xr:uid="{00000000-0005-0000-0000-00005F040000}"/>
    <cellStyle name="Currency0 19" xfId="1120" xr:uid="{00000000-0005-0000-0000-000060040000}"/>
    <cellStyle name="Currency0 2" xfId="1121" xr:uid="{00000000-0005-0000-0000-000061040000}"/>
    <cellStyle name="Currency0 2 10" xfId="1122" xr:uid="{00000000-0005-0000-0000-000062040000}"/>
    <cellStyle name="Currency0 2 11" xfId="1123" xr:uid="{00000000-0005-0000-0000-000063040000}"/>
    <cellStyle name="Currency0 2 12" xfId="1124" xr:uid="{00000000-0005-0000-0000-000064040000}"/>
    <cellStyle name="Currency0 2 2" xfId="1125" xr:uid="{00000000-0005-0000-0000-000065040000}"/>
    <cellStyle name="Currency0 2 3" xfId="1126" xr:uid="{00000000-0005-0000-0000-000066040000}"/>
    <cellStyle name="Currency0 2 4" xfId="1127" xr:uid="{00000000-0005-0000-0000-000067040000}"/>
    <cellStyle name="Currency0 2 5" xfId="1128" xr:uid="{00000000-0005-0000-0000-000068040000}"/>
    <cellStyle name="Currency0 2 6" xfId="1129" xr:uid="{00000000-0005-0000-0000-000069040000}"/>
    <cellStyle name="Currency0 2 7" xfId="1130" xr:uid="{00000000-0005-0000-0000-00006A040000}"/>
    <cellStyle name="Currency0 2 8" xfId="1131" xr:uid="{00000000-0005-0000-0000-00006B040000}"/>
    <cellStyle name="Currency0 2 9" xfId="1132" xr:uid="{00000000-0005-0000-0000-00006C040000}"/>
    <cellStyle name="Currency0 20" xfId="1133" xr:uid="{00000000-0005-0000-0000-00006D040000}"/>
    <cellStyle name="Currency0 21" xfId="1134" xr:uid="{00000000-0005-0000-0000-00006E040000}"/>
    <cellStyle name="Currency0 22" xfId="1135" xr:uid="{00000000-0005-0000-0000-00006F040000}"/>
    <cellStyle name="Currency0 22 2" xfId="1136" xr:uid="{00000000-0005-0000-0000-000070040000}"/>
    <cellStyle name="Currency0 23" xfId="1137" xr:uid="{00000000-0005-0000-0000-000071040000}"/>
    <cellStyle name="Currency0 3" xfId="1138" xr:uid="{00000000-0005-0000-0000-000072040000}"/>
    <cellStyle name="Currency0 3 10" xfId="1139" xr:uid="{00000000-0005-0000-0000-000073040000}"/>
    <cellStyle name="Currency0 3 11" xfId="1140" xr:uid="{00000000-0005-0000-0000-000074040000}"/>
    <cellStyle name="Currency0 3 12" xfId="1141" xr:uid="{00000000-0005-0000-0000-000075040000}"/>
    <cellStyle name="Currency0 3 2" xfId="1142" xr:uid="{00000000-0005-0000-0000-000076040000}"/>
    <cellStyle name="Currency0 3 3" xfId="1143" xr:uid="{00000000-0005-0000-0000-000077040000}"/>
    <cellStyle name="Currency0 3 4" xfId="1144" xr:uid="{00000000-0005-0000-0000-000078040000}"/>
    <cellStyle name="Currency0 3 5" xfId="1145" xr:uid="{00000000-0005-0000-0000-000079040000}"/>
    <cellStyle name="Currency0 3 6" xfId="1146" xr:uid="{00000000-0005-0000-0000-00007A040000}"/>
    <cellStyle name="Currency0 3 7" xfId="1147" xr:uid="{00000000-0005-0000-0000-00007B040000}"/>
    <cellStyle name="Currency0 3 8" xfId="1148" xr:uid="{00000000-0005-0000-0000-00007C040000}"/>
    <cellStyle name="Currency0 3 9" xfId="1149" xr:uid="{00000000-0005-0000-0000-00007D040000}"/>
    <cellStyle name="Currency0 4" xfId="1150" xr:uid="{00000000-0005-0000-0000-00007E040000}"/>
    <cellStyle name="Currency0 4 10" xfId="1151" xr:uid="{00000000-0005-0000-0000-00007F040000}"/>
    <cellStyle name="Currency0 4 11" xfId="1152" xr:uid="{00000000-0005-0000-0000-000080040000}"/>
    <cellStyle name="Currency0 4 12" xfId="1153" xr:uid="{00000000-0005-0000-0000-000081040000}"/>
    <cellStyle name="Currency0 4 2" xfId="1154" xr:uid="{00000000-0005-0000-0000-000082040000}"/>
    <cellStyle name="Currency0 4 3" xfId="1155" xr:uid="{00000000-0005-0000-0000-000083040000}"/>
    <cellStyle name="Currency0 4 4" xfId="1156" xr:uid="{00000000-0005-0000-0000-000084040000}"/>
    <cellStyle name="Currency0 4 5" xfId="1157" xr:uid="{00000000-0005-0000-0000-000085040000}"/>
    <cellStyle name="Currency0 4 6" xfId="1158" xr:uid="{00000000-0005-0000-0000-000086040000}"/>
    <cellStyle name="Currency0 4 7" xfId="1159" xr:uid="{00000000-0005-0000-0000-000087040000}"/>
    <cellStyle name="Currency0 4 8" xfId="1160" xr:uid="{00000000-0005-0000-0000-000088040000}"/>
    <cellStyle name="Currency0 4 9" xfId="1161" xr:uid="{00000000-0005-0000-0000-000089040000}"/>
    <cellStyle name="Currency0 5" xfId="1162" xr:uid="{00000000-0005-0000-0000-00008A040000}"/>
    <cellStyle name="Currency0 5 10" xfId="1163" xr:uid="{00000000-0005-0000-0000-00008B040000}"/>
    <cellStyle name="Currency0 5 11" xfId="1164" xr:uid="{00000000-0005-0000-0000-00008C040000}"/>
    <cellStyle name="Currency0 5 12" xfId="1165" xr:uid="{00000000-0005-0000-0000-00008D040000}"/>
    <cellStyle name="Currency0 5 2" xfId="1166" xr:uid="{00000000-0005-0000-0000-00008E040000}"/>
    <cellStyle name="Currency0 5 3" xfId="1167" xr:uid="{00000000-0005-0000-0000-00008F040000}"/>
    <cellStyle name="Currency0 5 4" xfId="1168" xr:uid="{00000000-0005-0000-0000-000090040000}"/>
    <cellStyle name="Currency0 5 5" xfId="1169" xr:uid="{00000000-0005-0000-0000-000091040000}"/>
    <cellStyle name="Currency0 5 6" xfId="1170" xr:uid="{00000000-0005-0000-0000-000092040000}"/>
    <cellStyle name="Currency0 5 7" xfId="1171" xr:uid="{00000000-0005-0000-0000-000093040000}"/>
    <cellStyle name="Currency0 5 8" xfId="1172" xr:uid="{00000000-0005-0000-0000-000094040000}"/>
    <cellStyle name="Currency0 5 9" xfId="1173" xr:uid="{00000000-0005-0000-0000-000095040000}"/>
    <cellStyle name="Currency0 6" xfId="1174" xr:uid="{00000000-0005-0000-0000-000096040000}"/>
    <cellStyle name="Currency0 7" xfId="1175" xr:uid="{00000000-0005-0000-0000-000097040000}"/>
    <cellStyle name="Currency0 7 10" xfId="1176" xr:uid="{00000000-0005-0000-0000-000098040000}"/>
    <cellStyle name="Currency0 7 11" xfId="1177" xr:uid="{00000000-0005-0000-0000-000099040000}"/>
    <cellStyle name="Currency0 7 2" xfId="1178" xr:uid="{00000000-0005-0000-0000-00009A040000}"/>
    <cellStyle name="Currency0 7 2 2" xfId="1179" xr:uid="{00000000-0005-0000-0000-00009B040000}"/>
    <cellStyle name="Currency0 7 2 2 2" xfId="1180" xr:uid="{00000000-0005-0000-0000-00009C040000}"/>
    <cellStyle name="Currency0 7 2 2 2 2" xfId="1181" xr:uid="{00000000-0005-0000-0000-00009D040000}"/>
    <cellStyle name="Currency0 7 2 2 2 2 2" xfId="1182" xr:uid="{00000000-0005-0000-0000-00009E040000}"/>
    <cellStyle name="Currency0 7 2 2 2 3" xfId="1183" xr:uid="{00000000-0005-0000-0000-00009F040000}"/>
    <cellStyle name="Currency0 7 2 2 2 3 2" xfId="1184" xr:uid="{00000000-0005-0000-0000-0000A0040000}"/>
    <cellStyle name="Currency0 7 2 2 3" xfId="1185" xr:uid="{00000000-0005-0000-0000-0000A1040000}"/>
    <cellStyle name="Currency0 7 2 2 3 2" xfId="1186" xr:uid="{00000000-0005-0000-0000-0000A2040000}"/>
    <cellStyle name="Currency0 7 2 2 3 3" xfId="1187" xr:uid="{00000000-0005-0000-0000-0000A3040000}"/>
    <cellStyle name="Currency0 7 2 2 3 4" xfId="1188" xr:uid="{00000000-0005-0000-0000-0000A4040000}"/>
    <cellStyle name="Currency0 7 2 2 4" xfId="1189" xr:uid="{00000000-0005-0000-0000-0000A5040000}"/>
    <cellStyle name="Currency0 7 2 2 4 2" xfId="1190" xr:uid="{00000000-0005-0000-0000-0000A6040000}"/>
    <cellStyle name="Currency0 7 2 2 4 3" xfId="1191" xr:uid="{00000000-0005-0000-0000-0000A7040000}"/>
    <cellStyle name="Currency0 7 2 2 4 4" xfId="1192" xr:uid="{00000000-0005-0000-0000-0000A8040000}"/>
    <cellStyle name="Currency0 7 2 2 5" xfId="1193" xr:uid="{00000000-0005-0000-0000-0000A9040000}"/>
    <cellStyle name="Currency0 7 2 2 6" xfId="1194" xr:uid="{00000000-0005-0000-0000-0000AA040000}"/>
    <cellStyle name="Currency0 7 2 2 7" xfId="1195" xr:uid="{00000000-0005-0000-0000-0000AB040000}"/>
    <cellStyle name="Currency0 7 2 2 8" xfId="1196" xr:uid="{00000000-0005-0000-0000-0000AC040000}"/>
    <cellStyle name="Currency0 7 2 3" xfId="1197" xr:uid="{00000000-0005-0000-0000-0000AD040000}"/>
    <cellStyle name="Currency0 7 2 3 2" xfId="1198" xr:uid="{00000000-0005-0000-0000-0000AE040000}"/>
    <cellStyle name="Currency0 7 2 3 3" xfId="1199" xr:uid="{00000000-0005-0000-0000-0000AF040000}"/>
    <cellStyle name="Currency0 7 2 3 4" xfId="1200" xr:uid="{00000000-0005-0000-0000-0000B0040000}"/>
    <cellStyle name="Currency0 7 2 4" xfId="1201" xr:uid="{00000000-0005-0000-0000-0000B1040000}"/>
    <cellStyle name="Currency0 7 2 4 2" xfId="1202" xr:uid="{00000000-0005-0000-0000-0000B2040000}"/>
    <cellStyle name="Currency0 7 2 4 3" xfId="1203" xr:uid="{00000000-0005-0000-0000-0000B3040000}"/>
    <cellStyle name="Currency0 7 2 4 4" xfId="1204" xr:uid="{00000000-0005-0000-0000-0000B4040000}"/>
    <cellStyle name="Currency0 7 2 4 5" xfId="1205" xr:uid="{00000000-0005-0000-0000-0000B5040000}"/>
    <cellStyle name="Currency0 7 2 4 6" xfId="1206" xr:uid="{00000000-0005-0000-0000-0000B6040000}"/>
    <cellStyle name="Currency0 7 2 5" xfId="1207" xr:uid="{00000000-0005-0000-0000-0000B7040000}"/>
    <cellStyle name="Currency0 7 2 6" xfId="1208" xr:uid="{00000000-0005-0000-0000-0000B8040000}"/>
    <cellStyle name="Currency0 7 2 6 2" xfId="1209" xr:uid="{00000000-0005-0000-0000-0000B9040000}"/>
    <cellStyle name="Currency0 7 3" xfId="1210" xr:uid="{00000000-0005-0000-0000-0000BA040000}"/>
    <cellStyle name="Currency0 7 3 2" xfId="1211" xr:uid="{00000000-0005-0000-0000-0000BB040000}"/>
    <cellStyle name="Currency0 7 3 2 2" xfId="1212" xr:uid="{00000000-0005-0000-0000-0000BC040000}"/>
    <cellStyle name="Currency0 7 3 2 3" xfId="1213" xr:uid="{00000000-0005-0000-0000-0000BD040000}"/>
    <cellStyle name="Currency0 7 3 2 4" xfId="1214" xr:uid="{00000000-0005-0000-0000-0000BE040000}"/>
    <cellStyle name="Currency0 7 3 2 5" xfId="1215" xr:uid="{00000000-0005-0000-0000-0000BF040000}"/>
    <cellStyle name="Currency0 7 3 2 6" xfId="1216" xr:uid="{00000000-0005-0000-0000-0000C0040000}"/>
    <cellStyle name="Currency0 7 3 3" xfId="1217" xr:uid="{00000000-0005-0000-0000-0000C1040000}"/>
    <cellStyle name="Currency0 7 3 4" xfId="1218" xr:uid="{00000000-0005-0000-0000-0000C2040000}"/>
    <cellStyle name="Currency0 7 3 5" xfId="1219" xr:uid="{00000000-0005-0000-0000-0000C3040000}"/>
    <cellStyle name="Currency0 7 3 5 2" xfId="1220" xr:uid="{00000000-0005-0000-0000-0000C4040000}"/>
    <cellStyle name="Currency0 7 4" xfId="1221" xr:uid="{00000000-0005-0000-0000-0000C5040000}"/>
    <cellStyle name="Currency0 7 5" xfId="1222" xr:uid="{00000000-0005-0000-0000-0000C6040000}"/>
    <cellStyle name="Currency0 7 5 2" xfId="1223" xr:uid="{00000000-0005-0000-0000-0000C7040000}"/>
    <cellStyle name="Currency0 7 5 2 2" xfId="1224" xr:uid="{00000000-0005-0000-0000-0000C8040000}"/>
    <cellStyle name="Currency0 7 5 3" xfId="1225" xr:uid="{00000000-0005-0000-0000-0000C9040000}"/>
    <cellStyle name="Currency0 7 5 3 2" xfId="1226" xr:uid="{00000000-0005-0000-0000-0000CA040000}"/>
    <cellStyle name="Currency0 7 6" xfId="1227" xr:uid="{00000000-0005-0000-0000-0000CB040000}"/>
    <cellStyle name="Currency0 7 6 2" xfId="1228" xr:uid="{00000000-0005-0000-0000-0000CC040000}"/>
    <cellStyle name="Currency0 7 6 3" xfId="1229" xr:uid="{00000000-0005-0000-0000-0000CD040000}"/>
    <cellStyle name="Currency0 7 6 4" xfId="1230" xr:uid="{00000000-0005-0000-0000-0000CE040000}"/>
    <cellStyle name="Currency0 7 7" xfId="1231" xr:uid="{00000000-0005-0000-0000-0000CF040000}"/>
    <cellStyle name="Currency0 7 8" xfId="1232" xr:uid="{00000000-0005-0000-0000-0000D0040000}"/>
    <cellStyle name="Currency0 7 9" xfId="1233" xr:uid="{00000000-0005-0000-0000-0000D1040000}"/>
    <cellStyle name="Currency0 8" xfId="1234" xr:uid="{00000000-0005-0000-0000-0000D2040000}"/>
    <cellStyle name="Currency0 8 2" xfId="1235" xr:uid="{00000000-0005-0000-0000-0000D3040000}"/>
    <cellStyle name="Currency0 8 3" xfId="1236" xr:uid="{00000000-0005-0000-0000-0000D4040000}"/>
    <cellStyle name="Currency0 8 4" xfId="1237" xr:uid="{00000000-0005-0000-0000-0000D5040000}"/>
    <cellStyle name="Currency0 8 5" xfId="1238" xr:uid="{00000000-0005-0000-0000-0000D6040000}"/>
    <cellStyle name="Currency0 8 6" xfId="1239" xr:uid="{00000000-0005-0000-0000-0000D7040000}"/>
    <cellStyle name="Currency0 8 7" xfId="1240" xr:uid="{00000000-0005-0000-0000-0000D8040000}"/>
    <cellStyle name="Currency0 8 8" xfId="1241" xr:uid="{00000000-0005-0000-0000-0000D9040000}"/>
    <cellStyle name="Currency0 9" xfId="1242" xr:uid="{00000000-0005-0000-0000-0000DA040000}"/>
    <cellStyle name="Currency0 9 2" xfId="1243" xr:uid="{00000000-0005-0000-0000-0000DB040000}"/>
    <cellStyle name="Currency0 9 3" xfId="1244" xr:uid="{00000000-0005-0000-0000-0000DC040000}"/>
    <cellStyle name="Currency0 9 4" xfId="1245" xr:uid="{00000000-0005-0000-0000-0000DD040000}"/>
    <cellStyle name="Currency0 9 5" xfId="1246" xr:uid="{00000000-0005-0000-0000-0000DE040000}"/>
    <cellStyle name="Currency0 9 6" xfId="1247" xr:uid="{00000000-0005-0000-0000-0000DF040000}"/>
    <cellStyle name="Currency0 9 7" xfId="1248" xr:uid="{00000000-0005-0000-0000-0000E0040000}"/>
    <cellStyle name="Currency0 9 8" xfId="1249" xr:uid="{00000000-0005-0000-0000-0000E1040000}"/>
    <cellStyle name="Date" xfId="1250" xr:uid="{00000000-0005-0000-0000-0000E2040000}"/>
    <cellStyle name="Date 10" xfId="1251" xr:uid="{00000000-0005-0000-0000-0000E3040000}"/>
    <cellStyle name="Date 10 2" xfId="1252" xr:uid="{00000000-0005-0000-0000-0000E4040000}"/>
    <cellStyle name="Date 10 3" xfId="1253" xr:uid="{00000000-0005-0000-0000-0000E5040000}"/>
    <cellStyle name="Date 10 4" xfId="1254" xr:uid="{00000000-0005-0000-0000-0000E6040000}"/>
    <cellStyle name="Date 10 5" xfId="1255" xr:uid="{00000000-0005-0000-0000-0000E7040000}"/>
    <cellStyle name="Date 10 6" xfId="1256" xr:uid="{00000000-0005-0000-0000-0000E8040000}"/>
    <cellStyle name="Date 10 7" xfId="1257" xr:uid="{00000000-0005-0000-0000-0000E9040000}"/>
    <cellStyle name="Date 11" xfId="1258" xr:uid="{00000000-0005-0000-0000-0000EA040000}"/>
    <cellStyle name="Date 11 2" xfId="1259" xr:uid="{00000000-0005-0000-0000-0000EB040000}"/>
    <cellStyle name="Date 11 3" xfId="1260" xr:uid="{00000000-0005-0000-0000-0000EC040000}"/>
    <cellStyle name="Date 11 4" xfId="1261" xr:uid="{00000000-0005-0000-0000-0000ED040000}"/>
    <cellStyle name="Date 11 5" xfId="1262" xr:uid="{00000000-0005-0000-0000-0000EE040000}"/>
    <cellStyle name="Date 11 6" xfId="1263" xr:uid="{00000000-0005-0000-0000-0000EF040000}"/>
    <cellStyle name="Date 11 7" xfId="1264" xr:uid="{00000000-0005-0000-0000-0000F0040000}"/>
    <cellStyle name="Date 12" xfId="1265" xr:uid="{00000000-0005-0000-0000-0000F1040000}"/>
    <cellStyle name="Date 12 2" xfId="1266" xr:uid="{00000000-0005-0000-0000-0000F2040000}"/>
    <cellStyle name="Date 12 3" xfId="1267" xr:uid="{00000000-0005-0000-0000-0000F3040000}"/>
    <cellStyle name="Date 12 4" xfId="1268" xr:uid="{00000000-0005-0000-0000-0000F4040000}"/>
    <cellStyle name="Date 13" xfId="1269" xr:uid="{00000000-0005-0000-0000-0000F5040000}"/>
    <cellStyle name="Date 13 2" xfId="1270" xr:uid="{00000000-0005-0000-0000-0000F6040000}"/>
    <cellStyle name="Date 13 3" xfId="1271" xr:uid="{00000000-0005-0000-0000-0000F7040000}"/>
    <cellStyle name="Date 13 4" xfId="1272" xr:uid="{00000000-0005-0000-0000-0000F8040000}"/>
    <cellStyle name="Date 14" xfId="1273" xr:uid="{00000000-0005-0000-0000-0000F9040000}"/>
    <cellStyle name="Date 14 2" xfId="1274" xr:uid="{00000000-0005-0000-0000-0000FA040000}"/>
    <cellStyle name="Date 14 3" xfId="1275" xr:uid="{00000000-0005-0000-0000-0000FB040000}"/>
    <cellStyle name="Date 14 4" xfId="1276" xr:uid="{00000000-0005-0000-0000-0000FC040000}"/>
    <cellStyle name="Date 15" xfId="1277" xr:uid="{00000000-0005-0000-0000-0000FD040000}"/>
    <cellStyle name="Date 15 2" xfId="1278" xr:uid="{00000000-0005-0000-0000-0000FE040000}"/>
    <cellStyle name="Date 15 3" xfId="1279" xr:uid="{00000000-0005-0000-0000-0000FF040000}"/>
    <cellStyle name="Date 15 4" xfId="1280" xr:uid="{00000000-0005-0000-0000-000000050000}"/>
    <cellStyle name="Date 16" xfId="1281" xr:uid="{00000000-0005-0000-0000-000001050000}"/>
    <cellStyle name="Date 16 2" xfId="1282" xr:uid="{00000000-0005-0000-0000-000002050000}"/>
    <cellStyle name="Date 17" xfId="1283" xr:uid="{00000000-0005-0000-0000-000003050000}"/>
    <cellStyle name="Date 18" xfId="1284" xr:uid="{00000000-0005-0000-0000-000004050000}"/>
    <cellStyle name="Date 19" xfId="1285" xr:uid="{00000000-0005-0000-0000-000005050000}"/>
    <cellStyle name="Date 2" xfId="1286" xr:uid="{00000000-0005-0000-0000-000006050000}"/>
    <cellStyle name="Date 2 10" xfId="1287" xr:uid="{00000000-0005-0000-0000-000007050000}"/>
    <cellStyle name="Date 2 11" xfId="1288" xr:uid="{00000000-0005-0000-0000-000008050000}"/>
    <cellStyle name="Date 2 12" xfId="1289" xr:uid="{00000000-0005-0000-0000-000009050000}"/>
    <cellStyle name="Date 2 2" xfId="1290" xr:uid="{00000000-0005-0000-0000-00000A050000}"/>
    <cellStyle name="Date 2 3" xfId="1291" xr:uid="{00000000-0005-0000-0000-00000B050000}"/>
    <cellStyle name="Date 2 4" xfId="1292" xr:uid="{00000000-0005-0000-0000-00000C050000}"/>
    <cellStyle name="Date 2 5" xfId="1293" xr:uid="{00000000-0005-0000-0000-00000D050000}"/>
    <cellStyle name="Date 2 6" xfId="1294" xr:uid="{00000000-0005-0000-0000-00000E050000}"/>
    <cellStyle name="Date 2 7" xfId="1295" xr:uid="{00000000-0005-0000-0000-00000F050000}"/>
    <cellStyle name="Date 2 8" xfId="1296" xr:uid="{00000000-0005-0000-0000-000010050000}"/>
    <cellStyle name="Date 2 9" xfId="1297" xr:uid="{00000000-0005-0000-0000-000011050000}"/>
    <cellStyle name="Date 20" xfId="1298" xr:uid="{00000000-0005-0000-0000-000012050000}"/>
    <cellStyle name="Date 21" xfId="1299" xr:uid="{00000000-0005-0000-0000-000013050000}"/>
    <cellStyle name="Date 22" xfId="1300" xr:uid="{00000000-0005-0000-0000-000014050000}"/>
    <cellStyle name="Date 22 2" xfId="1301" xr:uid="{00000000-0005-0000-0000-000015050000}"/>
    <cellStyle name="Date 23" xfId="1302" xr:uid="{00000000-0005-0000-0000-000016050000}"/>
    <cellStyle name="Date 3" xfId="1303" xr:uid="{00000000-0005-0000-0000-000017050000}"/>
    <cellStyle name="Date 3 10" xfId="1304" xr:uid="{00000000-0005-0000-0000-000018050000}"/>
    <cellStyle name="Date 3 11" xfId="1305" xr:uid="{00000000-0005-0000-0000-000019050000}"/>
    <cellStyle name="Date 3 12" xfId="1306" xr:uid="{00000000-0005-0000-0000-00001A050000}"/>
    <cellStyle name="Date 3 2" xfId="1307" xr:uid="{00000000-0005-0000-0000-00001B050000}"/>
    <cellStyle name="Date 3 3" xfId="1308" xr:uid="{00000000-0005-0000-0000-00001C050000}"/>
    <cellStyle name="Date 3 4" xfId="1309" xr:uid="{00000000-0005-0000-0000-00001D050000}"/>
    <cellStyle name="Date 3 5" xfId="1310" xr:uid="{00000000-0005-0000-0000-00001E050000}"/>
    <cellStyle name="Date 3 6" xfId="1311" xr:uid="{00000000-0005-0000-0000-00001F050000}"/>
    <cellStyle name="Date 3 7" xfId="1312" xr:uid="{00000000-0005-0000-0000-000020050000}"/>
    <cellStyle name="Date 3 8" xfId="1313" xr:uid="{00000000-0005-0000-0000-000021050000}"/>
    <cellStyle name="Date 3 9" xfId="1314" xr:uid="{00000000-0005-0000-0000-000022050000}"/>
    <cellStyle name="Date 4" xfId="1315" xr:uid="{00000000-0005-0000-0000-000023050000}"/>
    <cellStyle name="Date 4 10" xfId="1316" xr:uid="{00000000-0005-0000-0000-000024050000}"/>
    <cellStyle name="Date 4 11" xfId="1317" xr:uid="{00000000-0005-0000-0000-000025050000}"/>
    <cellStyle name="Date 4 12" xfId="1318" xr:uid="{00000000-0005-0000-0000-000026050000}"/>
    <cellStyle name="Date 4 2" xfId="1319" xr:uid="{00000000-0005-0000-0000-000027050000}"/>
    <cellStyle name="Date 4 3" xfId="1320" xr:uid="{00000000-0005-0000-0000-000028050000}"/>
    <cellStyle name="Date 4 4" xfId="1321" xr:uid="{00000000-0005-0000-0000-000029050000}"/>
    <cellStyle name="Date 4 5" xfId="1322" xr:uid="{00000000-0005-0000-0000-00002A050000}"/>
    <cellStyle name="Date 4 6" xfId="1323" xr:uid="{00000000-0005-0000-0000-00002B050000}"/>
    <cellStyle name="Date 4 7" xfId="1324" xr:uid="{00000000-0005-0000-0000-00002C050000}"/>
    <cellStyle name="Date 4 8" xfId="1325" xr:uid="{00000000-0005-0000-0000-00002D050000}"/>
    <cellStyle name="Date 4 9" xfId="1326" xr:uid="{00000000-0005-0000-0000-00002E050000}"/>
    <cellStyle name="Date 5" xfId="1327" xr:uid="{00000000-0005-0000-0000-00002F050000}"/>
    <cellStyle name="Date 5 10" xfId="1328" xr:uid="{00000000-0005-0000-0000-000030050000}"/>
    <cellStyle name="Date 5 11" xfId="1329" xr:uid="{00000000-0005-0000-0000-000031050000}"/>
    <cellStyle name="Date 5 12" xfId="1330" xr:uid="{00000000-0005-0000-0000-000032050000}"/>
    <cellStyle name="Date 5 2" xfId="1331" xr:uid="{00000000-0005-0000-0000-000033050000}"/>
    <cellStyle name="Date 5 3" xfId="1332" xr:uid="{00000000-0005-0000-0000-000034050000}"/>
    <cellStyle name="Date 5 4" xfId="1333" xr:uid="{00000000-0005-0000-0000-000035050000}"/>
    <cellStyle name="Date 5 5" xfId="1334" xr:uid="{00000000-0005-0000-0000-000036050000}"/>
    <cellStyle name="Date 5 6" xfId="1335" xr:uid="{00000000-0005-0000-0000-000037050000}"/>
    <cellStyle name="Date 5 7" xfId="1336" xr:uid="{00000000-0005-0000-0000-000038050000}"/>
    <cellStyle name="Date 5 8" xfId="1337" xr:uid="{00000000-0005-0000-0000-000039050000}"/>
    <cellStyle name="Date 5 9" xfId="1338" xr:uid="{00000000-0005-0000-0000-00003A050000}"/>
    <cellStyle name="Date 6" xfId="1339" xr:uid="{00000000-0005-0000-0000-00003B050000}"/>
    <cellStyle name="Date 7" xfId="1340" xr:uid="{00000000-0005-0000-0000-00003C050000}"/>
    <cellStyle name="Date 7 10" xfId="1341" xr:uid="{00000000-0005-0000-0000-00003D050000}"/>
    <cellStyle name="Date 7 11" xfId="1342" xr:uid="{00000000-0005-0000-0000-00003E050000}"/>
    <cellStyle name="Date 7 2" xfId="1343" xr:uid="{00000000-0005-0000-0000-00003F050000}"/>
    <cellStyle name="Date 7 2 2" xfId="1344" xr:uid="{00000000-0005-0000-0000-000040050000}"/>
    <cellStyle name="Date 7 2 2 2" xfId="1345" xr:uid="{00000000-0005-0000-0000-000041050000}"/>
    <cellStyle name="Date 7 2 2 2 2" xfId="1346" xr:uid="{00000000-0005-0000-0000-000042050000}"/>
    <cellStyle name="Date 7 2 2 2 2 2" xfId="1347" xr:uid="{00000000-0005-0000-0000-000043050000}"/>
    <cellStyle name="Date 7 2 2 2 3" xfId="1348" xr:uid="{00000000-0005-0000-0000-000044050000}"/>
    <cellStyle name="Date 7 2 2 2 3 2" xfId="1349" xr:uid="{00000000-0005-0000-0000-000045050000}"/>
    <cellStyle name="Date 7 2 2 3" xfId="1350" xr:uid="{00000000-0005-0000-0000-000046050000}"/>
    <cellStyle name="Date 7 2 2 3 2" xfId="1351" xr:uid="{00000000-0005-0000-0000-000047050000}"/>
    <cellStyle name="Date 7 2 2 3 3" xfId="1352" xr:uid="{00000000-0005-0000-0000-000048050000}"/>
    <cellStyle name="Date 7 2 2 3 4" xfId="1353" xr:uid="{00000000-0005-0000-0000-000049050000}"/>
    <cellStyle name="Date 7 2 2 4" xfId="1354" xr:uid="{00000000-0005-0000-0000-00004A050000}"/>
    <cellStyle name="Date 7 2 2 4 2" xfId="1355" xr:uid="{00000000-0005-0000-0000-00004B050000}"/>
    <cellStyle name="Date 7 2 2 4 3" xfId="1356" xr:uid="{00000000-0005-0000-0000-00004C050000}"/>
    <cellStyle name="Date 7 2 2 4 4" xfId="1357" xr:uid="{00000000-0005-0000-0000-00004D050000}"/>
    <cellStyle name="Date 7 2 2 5" xfId="1358" xr:uid="{00000000-0005-0000-0000-00004E050000}"/>
    <cellStyle name="Date 7 2 2 6" xfId="1359" xr:uid="{00000000-0005-0000-0000-00004F050000}"/>
    <cellStyle name="Date 7 2 2 7" xfId="1360" xr:uid="{00000000-0005-0000-0000-000050050000}"/>
    <cellStyle name="Date 7 2 2 8" xfId="1361" xr:uid="{00000000-0005-0000-0000-000051050000}"/>
    <cellStyle name="Date 7 2 3" xfId="1362" xr:uid="{00000000-0005-0000-0000-000052050000}"/>
    <cellStyle name="Date 7 2 3 2" xfId="1363" xr:uid="{00000000-0005-0000-0000-000053050000}"/>
    <cellStyle name="Date 7 2 3 3" xfId="1364" xr:uid="{00000000-0005-0000-0000-000054050000}"/>
    <cellStyle name="Date 7 2 3 4" xfId="1365" xr:uid="{00000000-0005-0000-0000-000055050000}"/>
    <cellStyle name="Date 7 2 4" xfId="1366" xr:uid="{00000000-0005-0000-0000-000056050000}"/>
    <cellStyle name="Date 7 2 4 2" xfId="1367" xr:uid="{00000000-0005-0000-0000-000057050000}"/>
    <cellStyle name="Date 7 2 4 3" xfId="1368" xr:uid="{00000000-0005-0000-0000-000058050000}"/>
    <cellStyle name="Date 7 2 4 4" xfId="1369" xr:uid="{00000000-0005-0000-0000-000059050000}"/>
    <cellStyle name="Date 7 2 4 5" xfId="1370" xr:uid="{00000000-0005-0000-0000-00005A050000}"/>
    <cellStyle name="Date 7 2 4 6" xfId="1371" xr:uid="{00000000-0005-0000-0000-00005B050000}"/>
    <cellStyle name="Date 7 2 5" xfId="1372" xr:uid="{00000000-0005-0000-0000-00005C050000}"/>
    <cellStyle name="Date 7 2 6" xfId="1373" xr:uid="{00000000-0005-0000-0000-00005D050000}"/>
    <cellStyle name="Date 7 2 6 2" xfId="1374" xr:uid="{00000000-0005-0000-0000-00005E050000}"/>
    <cellStyle name="Date 7 3" xfId="1375" xr:uid="{00000000-0005-0000-0000-00005F050000}"/>
    <cellStyle name="Date 7 3 2" xfId="1376" xr:uid="{00000000-0005-0000-0000-000060050000}"/>
    <cellStyle name="Date 7 3 2 2" xfId="1377" xr:uid="{00000000-0005-0000-0000-000061050000}"/>
    <cellStyle name="Date 7 3 2 3" xfId="1378" xr:uid="{00000000-0005-0000-0000-000062050000}"/>
    <cellStyle name="Date 7 3 2 4" xfId="1379" xr:uid="{00000000-0005-0000-0000-000063050000}"/>
    <cellStyle name="Date 7 3 2 5" xfId="1380" xr:uid="{00000000-0005-0000-0000-000064050000}"/>
    <cellStyle name="Date 7 3 2 6" xfId="1381" xr:uid="{00000000-0005-0000-0000-000065050000}"/>
    <cellStyle name="Date 7 3 3" xfId="1382" xr:uid="{00000000-0005-0000-0000-000066050000}"/>
    <cellStyle name="Date 7 3 4" xfId="1383" xr:uid="{00000000-0005-0000-0000-000067050000}"/>
    <cellStyle name="Date 7 3 5" xfId="1384" xr:uid="{00000000-0005-0000-0000-000068050000}"/>
    <cellStyle name="Date 7 3 5 2" xfId="1385" xr:uid="{00000000-0005-0000-0000-000069050000}"/>
    <cellStyle name="Date 7 4" xfId="1386" xr:uid="{00000000-0005-0000-0000-00006A050000}"/>
    <cellStyle name="Date 7 5" xfId="1387" xr:uid="{00000000-0005-0000-0000-00006B050000}"/>
    <cellStyle name="Date 7 5 2" xfId="1388" xr:uid="{00000000-0005-0000-0000-00006C050000}"/>
    <cellStyle name="Date 7 5 2 2" xfId="1389" xr:uid="{00000000-0005-0000-0000-00006D050000}"/>
    <cellStyle name="Date 7 5 3" xfId="1390" xr:uid="{00000000-0005-0000-0000-00006E050000}"/>
    <cellStyle name="Date 7 5 3 2" xfId="1391" xr:uid="{00000000-0005-0000-0000-00006F050000}"/>
    <cellStyle name="Date 7 6" xfId="1392" xr:uid="{00000000-0005-0000-0000-000070050000}"/>
    <cellStyle name="Date 7 6 2" xfId="1393" xr:uid="{00000000-0005-0000-0000-000071050000}"/>
    <cellStyle name="Date 7 6 3" xfId="1394" xr:uid="{00000000-0005-0000-0000-000072050000}"/>
    <cellStyle name="Date 7 6 4" xfId="1395" xr:uid="{00000000-0005-0000-0000-000073050000}"/>
    <cellStyle name="Date 7 7" xfId="1396" xr:uid="{00000000-0005-0000-0000-000074050000}"/>
    <cellStyle name="Date 7 8" xfId="1397" xr:uid="{00000000-0005-0000-0000-000075050000}"/>
    <cellStyle name="Date 7 9" xfId="1398" xr:uid="{00000000-0005-0000-0000-000076050000}"/>
    <cellStyle name="Date 8" xfId="1399" xr:uid="{00000000-0005-0000-0000-000077050000}"/>
    <cellStyle name="Date 8 2" xfId="1400" xr:uid="{00000000-0005-0000-0000-000078050000}"/>
    <cellStyle name="Date 8 3" xfId="1401" xr:uid="{00000000-0005-0000-0000-000079050000}"/>
    <cellStyle name="Date 8 4" xfId="1402" xr:uid="{00000000-0005-0000-0000-00007A050000}"/>
    <cellStyle name="Date 8 5" xfId="1403" xr:uid="{00000000-0005-0000-0000-00007B050000}"/>
    <cellStyle name="Date 8 6" xfId="1404" xr:uid="{00000000-0005-0000-0000-00007C050000}"/>
    <cellStyle name="Date 8 7" xfId="1405" xr:uid="{00000000-0005-0000-0000-00007D050000}"/>
    <cellStyle name="Date 8 8" xfId="1406" xr:uid="{00000000-0005-0000-0000-00007E050000}"/>
    <cellStyle name="Date 9" xfId="1407" xr:uid="{00000000-0005-0000-0000-00007F050000}"/>
    <cellStyle name="Date 9 2" xfId="1408" xr:uid="{00000000-0005-0000-0000-000080050000}"/>
    <cellStyle name="Date 9 3" xfId="1409" xr:uid="{00000000-0005-0000-0000-000081050000}"/>
    <cellStyle name="Date 9 4" xfId="1410" xr:uid="{00000000-0005-0000-0000-000082050000}"/>
    <cellStyle name="Date 9 5" xfId="1411" xr:uid="{00000000-0005-0000-0000-000083050000}"/>
    <cellStyle name="Date 9 6" xfId="1412" xr:uid="{00000000-0005-0000-0000-000084050000}"/>
    <cellStyle name="Date 9 7" xfId="1413" xr:uid="{00000000-0005-0000-0000-000085050000}"/>
    <cellStyle name="Date 9 8" xfId="1414" xr:uid="{00000000-0005-0000-0000-000086050000}"/>
    <cellStyle name="Excel Built-in Comma" xfId="1415" xr:uid="{00000000-0005-0000-0000-000087050000}"/>
    <cellStyle name="Excel Built-in Comma 2" xfId="1416" xr:uid="{00000000-0005-0000-0000-000088050000}"/>
    <cellStyle name="Excel Built-in Comma 3" xfId="1417" xr:uid="{00000000-0005-0000-0000-000089050000}"/>
    <cellStyle name="Excel Built-in Comma 4" xfId="1418" xr:uid="{00000000-0005-0000-0000-00008A050000}"/>
    <cellStyle name="Excel Built-in Currency" xfId="1419" xr:uid="{00000000-0005-0000-0000-00008B050000}"/>
    <cellStyle name="Excel Built-in Currency 2" xfId="1420" xr:uid="{00000000-0005-0000-0000-00008C050000}"/>
    <cellStyle name="Excel Built-in Currency 3" xfId="1421" xr:uid="{00000000-0005-0000-0000-00008D050000}"/>
    <cellStyle name="Excel Built-in Currency 4" xfId="1422" xr:uid="{00000000-0005-0000-0000-00008E050000}"/>
    <cellStyle name="Excel Built-in Hyperlink" xfId="1423" xr:uid="{00000000-0005-0000-0000-00008F050000}"/>
    <cellStyle name="Excel Built-in Hyperlink 10" xfId="1424" xr:uid="{00000000-0005-0000-0000-000090050000}"/>
    <cellStyle name="Excel Built-in Hyperlink 11" xfId="1425" xr:uid="{00000000-0005-0000-0000-000091050000}"/>
    <cellStyle name="Excel Built-in Hyperlink 12" xfId="1426" xr:uid="{00000000-0005-0000-0000-000092050000}"/>
    <cellStyle name="Excel Built-in Hyperlink 13" xfId="1427" xr:uid="{00000000-0005-0000-0000-000093050000}"/>
    <cellStyle name="Excel Built-in Hyperlink 14" xfId="1428" xr:uid="{00000000-0005-0000-0000-000094050000}"/>
    <cellStyle name="Excel Built-in Hyperlink 15" xfId="1429" xr:uid="{00000000-0005-0000-0000-000095050000}"/>
    <cellStyle name="Excel Built-in Hyperlink 2" xfId="1430" xr:uid="{00000000-0005-0000-0000-000096050000}"/>
    <cellStyle name="Excel Built-in Hyperlink 3" xfId="1431" xr:uid="{00000000-0005-0000-0000-000097050000}"/>
    <cellStyle name="Excel Built-in Hyperlink 4" xfId="1432" xr:uid="{00000000-0005-0000-0000-000098050000}"/>
    <cellStyle name="Excel Built-in Hyperlink 5" xfId="1433" xr:uid="{00000000-0005-0000-0000-000099050000}"/>
    <cellStyle name="Excel Built-in Hyperlink 6" xfId="1434" xr:uid="{00000000-0005-0000-0000-00009A050000}"/>
    <cellStyle name="Excel Built-in Hyperlink 7" xfId="1435" xr:uid="{00000000-0005-0000-0000-00009B050000}"/>
    <cellStyle name="Excel Built-in Hyperlink 8" xfId="1436" xr:uid="{00000000-0005-0000-0000-00009C050000}"/>
    <cellStyle name="Excel Built-in Hyperlink 9" xfId="1437" xr:uid="{00000000-0005-0000-0000-00009D050000}"/>
    <cellStyle name="Excel Built-in Normal" xfId="1438" xr:uid="{00000000-0005-0000-0000-00009E050000}"/>
    <cellStyle name="Excel Built-in Normal 2" xfId="1439" xr:uid="{00000000-0005-0000-0000-00009F050000}"/>
    <cellStyle name="Excel Built-in Normal 3" xfId="1440" xr:uid="{00000000-0005-0000-0000-0000A0050000}"/>
    <cellStyle name="Excel Built-in Normal 4" xfId="1441" xr:uid="{00000000-0005-0000-0000-0000A1050000}"/>
    <cellStyle name="Explanatory Text 10" xfId="1442" xr:uid="{00000000-0005-0000-0000-0000A2050000}"/>
    <cellStyle name="Explanatory Text 10 2" xfId="1443" xr:uid="{00000000-0005-0000-0000-0000A3050000}"/>
    <cellStyle name="Explanatory Text 10 3" xfId="1444" xr:uid="{00000000-0005-0000-0000-0000A4050000}"/>
    <cellStyle name="Explanatory Text 11" xfId="1445" xr:uid="{00000000-0005-0000-0000-0000A5050000}"/>
    <cellStyle name="Explanatory Text 11 2" xfId="1446" xr:uid="{00000000-0005-0000-0000-0000A6050000}"/>
    <cellStyle name="Explanatory Text 11 3" xfId="1447" xr:uid="{00000000-0005-0000-0000-0000A7050000}"/>
    <cellStyle name="Explanatory Text 12" xfId="1448" xr:uid="{00000000-0005-0000-0000-0000A8050000}"/>
    <cellStyle name="Explanatory Text 13" xfId="1449" xr:uid="{00000000-0005-0000-0000-0000A9050000}"/>
    <cellStyle name="Explanatory Text 14" xfId="1450" xr:uid="{00000000-0005-0000-0000-0000AA050000}"/>
    <cellStyle name="Explanatory Text 15" xfId="1451" xr:uid="{00000000-0005-0000-0000-0000AB050000}"/>
    <cellStyle name="Explanatory Text 16" xfId="1452" xr:uid="{00000000-0005-0000-0000-0000AC050000}"/>
    <cellStyle name="Explanatory Text 2" xfId="1453" xr:uid="{00000000-0005-0000-0000-0000AD050000}"/>
    <cellStyle name="Explanatory Text 3" xfId="1454" xr:uid="{00000000-0005-0000-0000-0000AE050000}"/>
    <cellStyle name="Explanatory Text 4" xfId="1455" xr:uid="{00000000-0005-0000-0000-0000AF050000}"/>
    <cellStyle name="Explanatory Text 5" xfId="1456" xr:uid="{00000000-0005-0000-0000-0000B0050000}"/>
    <cellStyle name="Explanatory Text 6" xfId="1457" xr:uid="{00000000-0005-0000-0000-0000B1050000}"/>
    <cellStyle name="Explanatory Text 7" xfId="1458" xr:uid="{00000000-0005-0000-0000-0000B2050000}"/>
    <cellStyle name="Explanatory Text 8" xfId="1459" xr:uid="{00000000-0005-0000-0000-0000B3050000}"/>
    <cellStyle name="Explanatory Text 8 2" xfId="1460" xr:uid="{00000000-0005-0000-0000-0000B4050000}"/>
    <cellStyle name="Explanatory Text 8 3" xfId="1461" xr:uid="{00000000-0005-0000-0000-0000B5050000}"/>
    <cellStyle name="Explanatory Text 9" xfId="1462" xr:uid="{00000000-0005-0000-0000-0000B6050000}"/>
    <cellStyle name="Explanatory Text 9 2" xfId="1463" xr:uid="{00000000-0005-0000-0000-0000B7050000}"/>
    <cellStyle name="Explanatory Text 9 3" xfId="1464" xr:uid="{00000000-0005-0000-0000-0000B8050000}"/>
    <cellStyle name="Fixed" xfId="1465" xr:uid="{00000000-0005-0000-0000-0000B9050000}"/>
    <cellStyle name="Fixed 10" xfId="1466" xr:uid="{00000000-0005-0000-0000-0000BA050000}"/>
    <cellStyle name="Fixed 10 2" xfId="1467" xr:uid="{00000000-0005-0000-0000-0000BB050000}"/>
    <cellStyle name="Fixed 10 3" xfId="1468" xr:uid="{00000000-0005-0000-0000-0000BC050000}"/>
    <cellStyle name="Fixed 10 4" xfId="1469" xr:uid="{00000000-0005-0000-0000-0000BD050000}"/>
    <cellStyle name="Fixed 10 5" xfId="1470" xr:uid="{00000000-0005-0000-0000-0000BE050000}"/>
    <cellStyle name="Fixed 10 6" xfId="1471" xr:uid="{00000000-0005-0000-0000-0000BF050000}"/>
    <cellStyle name="Fixed 10 7" xfId="1472" xr:uid="{00000000-0005-0000-0000-0000C0050000}"/>
    <cellStyle name="Fixed 11" xfId="1473" xr:uid="{00000000-0005-0000-0000-0000C1050000}"/>
    <cellStyle name="Fixed 11 2" xfId="1474" xr:uid="{00000000-0005-0000-0000-0000C2050000}"/>
    <cellStyle name="Fixed 11 3" xfId="1475" xr:uid="{00000000-0005-0000-0000-0000C3050000}"/>
    <cellStyle name="Fixed 11 4" xfId="1476" xr:uid="{00000000-0005-0000-0000-0000C4050000}"/>
    <cellStyle name="Fixed 11 5" xfId="1477" xr:uid="{00000000-0005-0000-0000-0000C5050000}"/>
    <cellStyle name="Fixed 11 6" xfId="1478" xr:uid="{00000000-0005-0000-0000-0000C6050000}"/>
    <cellStyle name="Fixed 11 7" xfId="1479" xr:uid="{00000000-0005-0000-0000-0000C7050000}"/>
    <cellStyle name="Fixed 12" xfId="1480" xr:uid="{00000000-0005-0000-0000-0000C8050000}"/>
    <cellStyle name="Fixed 12 2" xfId="1481" xr:uid="{00000000-0005-0000-0000-0000C9050000}"/>
    <cellStyle name="Fixed 12 3" xfId="1482" xr:uid="{00000000-0005-0000-0000-0000CA050000}"/>
    <cellStyle name="Fixed 12 4" xfId="1483" xr:uid="{00000000-0005-0000-0000-0000CB050000}"/>
    <cellStyle name="Fixed 13" xfId="1484" xr:uid="{00000000-0005-0000-0000-0000CC050000}"/>
    <cellStyle name="Fixed 13 2" xfId="1485" xr:uid="{00000000-0005-0000-0000-0000CD050000}"/>
    <cellStyle name="Fixed 13 3" xfId="1486" xr:uid="{00000000-0005-0000-0000-0000CE050000}"/>
    <cellStyle name="Fixed 13 4" xfId="1487" xr:uid="{00000000-0005-0000-0000-0000CF050000}"/>
    <cellStyle name="Fixed 14" xfId="1488" xr:uid="{00000000-0005-0000-0000-0000D0050000}"/>
    <cellStyle name="Fixed 14 2" xfId="1489" xr:uid="{00000000-0005-0000-0000-0000D1050000}"/>
    <cellStyle name="Fixed 14 3" xfId="1490" xr:uid="{00000000-0005-0000-0000-0000D2050000}"/>
    <cellStyle name="Fixed 14 4" xfId="1491" xr:uid="{00000000-0005-0000-0000-0000D3050000}"/>
    <cellStyle name="Fixed 15" xfId="1492" xr:uid="{00000000-0005-0000-0000-0000D4050000}"/>
    <cellStyle name="Fixed 15 2" xfId="1493" xr:uid="{00000000-0005-0000-0000-0000D5050000}"/>
    <cellStyle name="Fixed 15 3" xfId="1494" xr:uid="{00000000-0005-0000-0000-0000D6050000}"/>
    <cellStyle name="Fixed 15 4" xfId="1495" xr:uid="{00000000-0005-0000-0000-0000D7050000}"/>
    <cellStyle name="Fixed 16" xfId="1496" xr:uid="{00000000-0005-0000-0000-0000D8050000}"/>
    <cellStyle name="Fixed 16 2" xfId="1497" xr:uid="{00000000-0005-0000-0000-0000D9050000}"/>
    <cellStyle name="Fixed 17" xfId="1498" xr:uid="{00000000-0005-0000-0000-0000DA050000}"/>
    <cellStyle name="Fixed 18" xfId="1499" xr:uid="{00000000-0005-0000-0000-0000DB050000}"/>
    <cellStyle name="Fixed 19" xfId="1500" xr:uid="{00000000-0005-0000-0000-0000DC050000}"/>
    <cellStyle name="Fixed 2" xfId="1501" xr:uid="{00000000-0005-0000-0000-0000DD050000}"/>
    <cellStyle name="Fixed 2 10" xfId="1502" xr:uid="{00000000-0005-0000-0000-0000DE050000}"/>
    <cellStyle name="Fixed 2 11" xfId="1503" xr:uid="{00000000-0005-0000-0000-0000DF050000}"/>
    <cellStyle name="Fixed 2 12" xfId="1504" xr:uid="{00000000-0005-0000-0000-0000E0050000}"/>
    <cellStyle name="Fixed 2 2" xfId="1505" xr:uid="{00000000-0005-0000-0000-0000E1050000}"/>
    <cellStyle name="Fixed 2 3" xfId="1506" xr:uid="{00000000-0005-0000-0000-0000E2050000}"/>
    <cellStyle name="Fixed 2 4" xfId="1507" xr:uid="{00000000-0005-0000-0000-0000E3050000}"/>
    <cellStyle name="Fixed 2 5" xfId="1508" xr:uid="{00000000-0005-0000-0000-0000E4050000}"/>
    <cellStyle name="Fixed 2 6" xfId="1509" xr:uid="{00000000-0005-0000-0000-0000E5050000}"/>
    <cellStyle name="Fixed 2 7" xfId="1510" xr:uid="{00000000-0005-0000-0000-0000E6050000}"/>
    <cellStyle name="Fixed 2 8" xfId="1511" xr:uid="{00000000-0005-0000-0000-0000E7050000}"/>
    <cellStyle name="Fixed 2 9" xfId="1512" xr:uid="{00000000-0005-0000-0000-0000E8050000}"/>
    <cellStyle name="Fixed 20" xfId="1513" xr:uid="{00000000-0005-0000-0000-0000E9050000}"/>
    <cellStyle name="Fixed 21" xfId="1514" xr:uid="{00000000-0005-0000-0000-0000EA050000}"/>
    <cellStyle name="Fixed 22" xfId="1515" xr:uid="{00000000-0005-0000-0000-0000EB050000}"/>
    <cellStyle name="Fixed 22 2" xfId="1516" xr:uid="{00000000-0005-0000-0000-0000EC050000}"/>
    <cellStyle name="Fixed 23" xfId="1517" xr:uid="{00000000-0005-0000-0000-0000ED050000}"/>
    <cellStyle name="Fixed 3" xfId="1518" xr:uid="{00000000-0005-0000-0000-0000EE050000}"/>
    <cellStyle name="Fixed 3 10" xfId="1519" xr:uid="{00000000-0005-0000-0000-0000EF050000}"/>
    <cellStyle name="Fixed 3 11" xfId="1520" xr:uid="{00000000-0005-0000-0000-0000F0050000}"/>
    <cellStyle name="Fixed 3 12" xfId="1521" xr:uid="{00000000-0005-0000-0000-0000F1050000}"/>
    <cellStyle name="Fixed 3 2" xfId="1522" xr:uid="{00000000-0005-0000-0000-0000F2050000}"/>
    <cellStyle name="Fixed 3 3" xfId="1523" xr:uid="{00000000-0005-0000-0000-0000F3050000}"/>
    <cellStyle name="Fixed 3 4" xfId="1524" xr:uid="{00000000-0005-0000-0000-0000F4050000}"/>
    <cellStyle name="Fixed 3 5" xfId="1525" xr:uid="{00000000-0005-0000-0000-0000F5050000}"/>
    <cellStyle name="Fixed 3 6" xfId="1526" xr:uid="{00000000-0005-0000-0000-0000F6050000}"/>
    <cellStyle name="Fixed 3 7" xfId="1527" xr:uid="{00000000-0005-0000-0000-0000F7050000}"/>
    <cellStyle name="Fixed 3 8" xfId="1528" xr:uid="{00000000-0005-0000-0000-0000F8050000}"/>
    <cellStyle name="Fixed 3 9" xfId="1529" xr:uid="{00000000-0005-0000-0000-0000F9050000}"/>
    <cellStyle name="Fixed 4" xfId="1530" xr:uid="{00000000-0005-0000-0000-0000FA050000}"/>
    <cellStyle name="Fixed 4 10" xfId="1531" xr:uid="{00000000-0005-0000-0000-0000FB050000}"/>
    <cellStyle name="Fixed 4 11" xfId="1532" xr:uid="{00000000-0005-0000-0000-0000FC050000}"/>
    <cellStyle name="Fixed 4 12" xfId="1533" xr:uid="{00000000-0005-0000-0000-0000FD050000}"/>
    <cellStyle name="Fixed 4 2" xfId="1534" xr:uid="{00000000-0005-0000-0000-0000FE050000}"/>
    <cellStyle name="Fixed 4 3" xfId="1535" xr:uid="{00000000-0005-0000-0000-0000FF050000}"/>
    <cellStyle name="Fixed 4 4" xfId="1536" xr:uid="{00000000-0005-0000-0000-000000060000}"/>
    <cellStyle name="Fixed 4 5" xfId="1537" xr:uid="{00000000-0005-0000-0000-000001060000}"/>
    <cellStyle name="Fixed 4 6" xfId="1538" xr:uid="{00000000-0005-0000-0000-000002060000}"/>
    <cellStyle name="Fixed 4 7" xfId="1539" xr:uid="{00000000-0005-0000-0000-000003060000}"/>
    <cellStyle name="Fixed 4 8" xfId="1540" xr:uid="{00000000-0005-0000-0000-000004060000}"/>
    <cellStyle name="Fixed 4 9" xfId="1541" xr:uid="{00000000-0005-0000-0000-000005060000}"/>
    <cellStyle name="Fixed 5" xfId="1542" xr:uid="{00000000-0005-0000-0000-000006060000}"/>
    <cellStyle name="Fixed 5 10" xfId="1543" xr:uid="{00000000-0005-0000-0000-000007060000}"/>
    <cellStyle name="Fixed 5 11" xfId="1544" xr:uid="{00000000-0005-0000-0000-000008060000}"/>
    <cellStyle name="Fixed 5 12" xfId="1545" xr:uid="{00000000-0005-0000-0000-000009060000}"/>
    <cellStyle name="Fixed 5 2" xfId="1546" xr:uid="{00000000-0005-0000-0000-00000A060000}"/>
    <cellStyle name="Fixed 5 3" xfId="1547" xr:uid="{00000000-0005-0000-0000-00000B060000}"/>
    <cellStyle name="Fixed 5 4" xfId="1548" xr:uid="{00000000-0005-0000-0000-00000C060000}"/>
    <cellStyle name="Fixed 5 5" xfId="1549" xr:uid="{00000000-0005-0000-0000-00000D060000}"/>
    <cellStyle name="Fixed 5 6" xfId="1550" xr:uid="{00000000-0005-0000-0000-00000E060000}"/>
    <cellStyle name="Fixed 5 7" xfId="1551" xr:uid="{00000000-0005-0000-0000-00000F060000}"/>
    <cellStyle name="Fixed 5 8" xfId="1552" xr:uid="{00000000-0005-0000-0000-000010060000}"/>
    <cellStyle name="Fixed 5 9" xfId="1553" xr:uid="{00000000-0005-0000-0000-000011060000}"/>
    <cellStyle name="Fixed 6" xfId="1554" xr:uid="{00000000-0005-0000-0000-000012060000}"/>
    <cellStyle name="Fixed 7" xfId="1555" xr:uid="{00000000-0005-0000-0000-000013060000}"/>
    <cellStyle name="Fixed 7 10" xfId="1556" xr:uid="{00000000-0005-0000-0000-000014060000}"/>
    <cellStyle name="Fixed 7 11" xfId="1557" xr:uid="{00000000-0005-0000-0000-000015060000}"/>
    <cellStyle name="Fixed 7 2" xfId="1558" xr:uid="{00000000-0005-0000-0000-000016060000}"/>
    <cellStyle name="Fixed 7 2 2" xfId="1559" xr:uid="{00000000-0005-0000-0000-000017060000}"/>
    <cellStyle name="Fixed 7 2 2 2" xfId="1560" xr:uid="{00000000-0005-0000-0000-000018060000}"/>
    <cellStyle name="Fixed 7 2 2 2 2" xfId="1561" xr:uid="{00000000-0005-0000-0000-000019060000}"/>
    <cellStyle name="Fixed 7 2 2 2 2 2" xfId="1562" xr:uid="{00000000-0005-0000-0000-00001A060000}"/>
    <cellStyle name="Fixed 7 2 2 2 3" xfId="1563" xr:uid="{00000000-0005-0000-0000-00001B060000}"/>
    <cellStyle name="Fixed 7 2 2 2 3 2" xfId="1564" xr:uid="{00000000-0005-0000-0000-00001C060000}"/>
    <cellStyle name="Fixed 7 2 2 3" xfId="1565" xr:uid="{00000000-0005-0000-0000-00001D060000}"/>
    <cellStyle name="Fixed 7 2 2 3 2" xfId="1566" xr:uid="{00000000-0005-0000-0000-00001E060000}"/>
    <cellStyle name="Fixed 7 2 2 3 3" xfId="1567" xr:uid="{00000000-0005-0000-0000-00001F060000}"/>
    <cellStyle name="Fixed 7 2 2 3 4" xfId="1568" xr:uid="{00000000-0005-0000-0000-000020060000}"/>
    <cellStyle name="Fixed 7 2 2 4" xfId="1569" xr:uid="{00000000-0005-0000-0000-000021060000}"/>
    <cellStyle name="Fixed 7 2 2 4 2" xfId="1570" xr:uid="{00000000-0005-0000-0000-000022060000}"/>
    <cellStyle name="Fixed 7 2 2 4 3" xfId="1571" xr:uid="{00000000-0005-0000-0000-000023060000}"/>
    <cellStyle name="Fixed 7 2 2 4 4" xfId="1572" xr:uid="{00000000-0005-0000-0000-000024060000}"/>
    <cellStyle name="Fixed 7 2 2 5" xfId="1573" xr:uid="{00000000-0005-0000-0000-000025060000}"/>
    <cellStyle name="Fixed 7 2 2 6" xfId="1574" xr:uid="{00000000-0005-0000-0000-000026060000}"/>
    <cellStyle name="Fixed 7 2 2 7" xfId="1575" xr:uid="{00000000-0005-0000-0000-000027060000}"/>
    <cellStyle name="Fixed 7 2 2 8" xfId="1576" xr:uid="{00000000-0005-0000-0000-000028060000}"/>
    <cellStyle name="Fixed 7 2 3" xfId="1577" xr:uid="{00000000-0005-0000-0000-000029060000}"/>
    <cellStyle name="Fixed 7 2 3 2" xfId="1578" xr:uid="{00000000-0005-0000-0000-00002A060000}"/>
    <cellStyle name="Fixed 7 2 3 3" xfId="1579" xr:uid="{00000000-0005-0000-0000-00002B060000}"/>
    <cellStyle name="Fixed 7 2 3 4" xfId="1580" xr:uid="{00000000-0005-0000-0000-00002C060000}"/>
    <cellStyle name="Fixed 7 2 4" xfId="1581" xr:uid="{00000000-0005-0000-0000-00002D060000}"/>
    <cellStyle name="Fixed 7 2 4 2" xfId="1582" xr:uid="{00000000-0005-0000-0000-00002E060000}"/>
    <cellStyle name="Fixed 7 2 4 3" xfId="1583" xr:uid="{00000000-0005-0000-0000-00002F060000}"/>
    <cellStyle name="Fixed 7 2 4 4" xfId="1584" xr:uid="{00000000-0005-0000-0000-000030060000}"/>
    <cellStyle name="Fixed 7 2 4 5" xfId="1585" xr:uid="{00000000-0005-0000-0000-000031060000}"/>
    <cellStyle name="Fixed 7 2 4 6" xfId="1586" xr:uid="{00000000-0005-0000-0000-000032060000}"/>
    <cellStyle name="Fixed 7 2 5" xfId="1587" xr:uid="{00000000-0005-0000-0000-000033060000}"/>
    <cellStyle name="Fixed 7 2 6" xfId="1588" xr:uid="{00000000-0005-0000-0000-000034060000}"/>
    <cellStyle name="Fixed 7 2 6 2" xfId="1589" xr:uid="{00000000-0005-0000-0000-000035060000}"/>
    <cellStyle name="Fixed 7 3" xfId="1590" xr:uid="{00000000-0005-0000-0000-000036060000}"/>
    <cellStyle name="Fixed 7 3 2" xfId="1591" xr:uid="{00000000-0005-0000-0000-000037060000}"/>
    <cellStyle name="Fixed 7 3 2 2" xfId="1592" xr:uid="{00000000-0005-0000-0000-000038060000}"/>
    <cellStyle name="Fixed 7 3 2 3" xfId="1593" xr:uid="{00000000-0005-0000-0000-000039060000}"/>
    <cellStyle name="Fixed 7 3 2 4" xfId="1594" xr:uid="{00000000-0005-0000-0000-00003A060000}"/>
    <cellStyle name="Fixed 7 3 2 5" xfId="1595" xr:uid="{00000000-0005-0000-0000-00003B060000}"/>
    <cellStyle name="Fixed 7 3 2 6" xfId="1596" xr:uid="{00000000-0005-0000-0000-00003C060000}"/>
    <cellStyle name="Fixed 7 3 3" xfId="1597" xr:uid="{00000000-0005-0000-0000-00003D060000}"/>
    <cellStyle name="Fixed 7 3 4" xfId="1598" xr:uid="{00000000-0005-0000-0000-00003E060000}"/>
    <cellStyle name="Fixed 7 3 5" xfId="1599" xr:uid="{00000000-0005-0000-0000-00003F060000}"/>
    <cellStyle name="Fixed 7 3 5 2" xfId="1600" xr:uid="{00000000-0005-0000-0000-000040060000}"/>
    <cellStyle name="Fixed 7 4" xfId="1601" xr:uid="{00000000-0005-0000-0000-000041060000}"/>
    <cellStyle name="Fixed 7 5" xfId="1602" xr:uid="{00000000-0005-0000-0000-000042060000}"/>
    <cellStyle name="Fixed 7 5 2" xfId="1603" xr:uid="{00000000-0005-0000-0000-000043060000}"/>
    <cellStyle name="Fixed 7 5 2 2" xfId="1604" xr:uid="{00000000-0005-0000-0000-000044060000}"/>
    <cellStyle name="Fixed 7 5 3" xfId="1605" xr:uid="{00000000-0005-0000-0000-000045060000}"/>
    <cellStyle name="Fixed 7 5 3 2" xfId="1606" xr:uid="{00000000-0005-0000-0000-000046060000}"/>
    <cellStyle name="Fixed 7 6" xfId="1607" xr:uid="{00000000-0005-0000-0000-000047060000}"/>
    <cellStyle name="Fixed 7 6 2" xfId="1608" xr:uid="{00000000-0005-0000-0000-000048060000}"/>
    <cellStyle name="Fixed 7 6 3" xfId="1609" xr:uid="{00000000-0005-0000-0000-000049060000}"/>
    <cellStyle name="Fixed 7 6 4" xfId="1610" xr:uid="{00000000-0005-0000-0000-00004A060000}"/>
    <cellStyle name="Fixed 7 7" xfId="1611" xr:uid="{00000000-0005-0000-0000-00004B060000}"/>
    <cellStyle name="Fixed 7 8" xfId="1612" xr:uid="{00000000-0005-0000-0000-00004C060000}"/>
    <cellStyle name="Fixed 7 9" xfId="1613" xr:uid="{00000000-0005-0000-0000-00004D060000}"/>
    <cellStyle name="Fixed 8" xfId="1614" xr:uid="{00000000-0005-0000-0000-00004E060000}"/>
    <cellStyle name="Fixed 8 2" xfId="1615" xr:uid="{00000000-0005-0000-0000-00004F060000}"/>
    <cellStyle name="Fixed 8 3" xfId="1616" xr:uid="{00000000-0005-0000-0000-000050060000}"/>
    <cellStyle name="Fixed 8 4" xfId="1617" xr:uid="{00000000-0005-0000-0000-000051060000}"/>
    <cellStyle name="Fixed 8 5" xfId="1618" xr:uid="{00000000-0005-0000-0000-000052060000}"/>
    <cellStyle name="Fixed 8 6" xfId="1619" xr:uid="{00000000-0005-0000-0000-000053060000}"/>
    <cellStyle name="Fixed 8 7" xfId="1620" xr:uid="{00000000-0005-0000-0000-000054060000}"/>
    <cellStyle name="Fixed 8 8" xfId="1621" xr:uid="{00000000-0005-0000-0000-000055060000}"/>
    <cellStyle name="Fixed 9" xfId="1622" xr:uid="{00000000-0005-0000-0000-000056060000}"/>
    <cellStyle name="Fixed 9 2" xfId="1623" xr:uid="{00000000-0005-0000-0000-000057060000}"/>
    <cellStyle name="Fixed 9 3" xfId="1624" xr:uid="{00000000-0005-0000-0000-000058060000}"/>
    <cellStyle name="Fixed 9 4" xfId="1625" xr:uid="{00000000-0005-0000-0000-000059060000}"/>
    <cellStyle name="Fixed 9 5" xfId="1626" xr:uid="{00000000-0005-0000-0000-00005A060000}"/>
    <cellStyle name="Fixed 9 6" xfId="1627" xr:uid="{00000000-0005-0000-0000-00005B060000}"/>
    <cellStyle name="Fixed 9 7" xfId="1628" xr:uid="{00000000-0005-0000-0000-00005C060000}"/>
    <cellStyle name="Fixed 9 8" xfId="1629" xr:uid="{00000000-0005-0000-0000-00005D060000}"/>
    <cellStyle name="Good 10" xfId="1630" xr:uid="{00000000-0005-0000-0000-00005E060000}"/>
    <cellStyle name="Good 10 2" xfId="1631" xr:uid="{00000000-0005-0000-0000-00005F060000}"/>
    <cellStyle name="Good 10 3" xfId="1632" xr:uid="{00000000-0005-0000-0000-000060060000}"/>
    <cellStyle name="Good 11" xfId="1633" xr:uid="{00000000-0005-0000-0000-000061060000}"/>
    <cellStyle name="Good 11 2" xfId="1634" xr:uid="{00000000-0005-0000-0000-000062060000}"/>
    <cellStyle name="Good 11 3" xfId="1635" xr:uid="{00000000-0005-0000-0000-000063060000}"/>
    <cellStyle name="Good 12" xfId="1636" xr:uid="{00000000-0005-0000-0000-000064060000}"/>
    <cellStyle name="Good 13" xfId="1637" xr:uid="{00000000-0005-0000-0000-000065060000}"/>
    <cellStyle name="Good 14" xfId="1638" xr:uid="{00000000-0005-0000-0000-000066060000}"/>
    <cellStyle name="Good 15" xfId="1639" xr:uid="{00000000-0005-0000-0000-000067060000}"/>
    <cellStyle name="Good 16" xfId="1640" xr:uid="{00000000-0005-0000-0000-000068060000}"/>
    <cellStyle name="Good 2" xfId="1641" xr:uid="{00000000-0005-0000-0000-000069060000}"/>
    <cellStyle name="Good 3" xfId="1642" xr:uid="{00000000-0005-0000-0000-00006A060000}"/>
    <cellStyle name="Good 4" xfId="1643" xr:uid="{00000000-0005-0000-0000-00006B060000}"/>
    <cellStyle name="Good 5" xfId="1644" xr:uid="{00000000-0005-0000-0000-00006C060000}"/>
    <cellStyle name="Good 6" xfId="1645" xr:uid="{00000000-0005-0000-0000-00006D060000}"/>
    <cellStyle name="Good 7" xfId="1646" xr:uid="{00000000-0005-0000-0000-00006E060000}"/>
    <cellStyle name="Good 8" xfId="1647" xr:uid="{00000000-0005-0000-0000-00006F060000}"/>
    <cellStyle name="Good 8 2" xfId="1648" xr:uid="{00000000-0005-0000-0000-000070060000}"/>
    <cellStyle name="Good 8 3" xfId="1649" xr:uid="{00000000-0005-0000-0000-000071060000}"/>
    <cellStyle name="Good 9" xfId="1650" xr:uid="{00000000-0005-0000-0000-000072060000}"/>
    <cellStyle name="Good 9 2" xfId="1651" xr:uid="{00000000-0005-0000-0000-000073060000}"/>
    <cellStyle name="Good 9 3" xfId="1652" xr:uid="{00000000-0005-0000-0000-000074060000}"/>
    <cellStyle name="Heading 1 10" xfId="1653" xr:uid="{00000000-0005-0000-0000-000075060000}"/>
    <cellStyle name="Heading 1 10 2" xfId="1654" xr:uid="{00000000-0005-0000-0000-000076060000}"/>
    <cellStyle name="Heading 1 10 3" xfId="1655" xr:uid="{00000000-0005-0000-0000-000077060000}"/>
    <cellStyle name="Heading 1 11" xfId="1656" xr:uid="{00000000-0005-0000-0000-000078060000}"/>
    <cellStyle name="Heading 1 11 2" xfId="1657" xr:uid="{00000000-0005-0000-0000-000079060000}"/>
    <cellStyle name="Heading 1 11 3" xfId="1658" xr:uid="{00000000-0005-0000-0000-00007A060000}"/>
    <cellStyle name="Heading 1 12" xfId="1659" xr:uid="{00000000-0005-0000-0000-00007B060000}"/>
    <cellStyle name="Heading 1 13" xfId="1660" xr:uid="{00000000-0005-0000-0000-00007C060000}"/>
    <cellStyle name="Heading 1 14" xfId="1661" xr:uid="{00000000-0005-0000-0000-00007D060000}"/>
    <cellStyle name="Heading 1 14 2" xfId="1662" xr:uid="{00000000-0005-0000-0000-00007E060000}"/>
    <cellStyle name="Heading 1 14 3" xfId="1663" xr:uid="{00000000-0005-0000-0000-00007F060000}"/>
    <cellStyle name="Heading 1 14 4" xfId="1664" xr:uid="{00000000-0005-0000-0000-000080060000}"/>
    <cellStyle name="Heading 1 14 5" xfId="1665" xr:uid="{00000000-0005-0000-0000-000081060000}"/>
    <cellStyle name="Heading 1 14 6" xfId="1666" xr:uid="{00000000-0005-0000-0000-000082060000}"/>
    <cellStyle name="Heading 1 15" xfId="1667" xr:uid="{00000000-0005-0000-0000-000083060000}"/>
    <cellStyle name="Heading 1 16" xfId="1668" xr:uid="{00000000-0005-0000-0000-000084060000}"/>
    <cellStyle name="Heading 1 16 2" xfId="1669" xr:uid="{00000000-0005-0000-0000-000085060000}"/>
    <cellStyle name="Heading 1 17" xfId="1670" xr:uid="{00000000-0005-0000-0000-000086060000}"/>
    <cellStyle name="Heading 1 18" xfId="1671" xr:uid="{00000000-0005-0000-0000-000087060000}"/>
    <cellStyle name="Heading 1 19" xfId="1672" xr:uid="{00000000-0005-0000-0000-000088060000}"/>
    <cellStyle name="Heading 1 2" xfId="1673" xr:uid="{00000000-0005-0000-0000-000089060000}"/>
    <cellStyle name="Heading 1 2 10" xfId="1674" xr:uid="{00000000-0005-0000-0000-00008A060000}"/>
    <cellStyle name="Heading 1 2 11" xfId="1675" xr:uid="{00000000-0005-0000-0000-00008B060000}"/>
    <cellStyle name="Heading 1 2 12" xfId="1676" xr:uid="{00000000-0005-0000-0000-00008C060000}"/>
    <cellStyle name="Heading 1 2 13" xfId="1677" xr:uid="{00000000-0005-0000-0000-00008D060000}"/>
    <cellStyle name="Heading 1 2 14" xfId="1678" xr:uid="{00000000-0005-0000-0000-00008E060000}"/>
    <cellStyle name="Heading 1 2 15" xfId="1679" xr:uid="{00000000-0005-0000-0000-00008F060000}"/>
    <cellStyle name="Heading 1 2 16" xfId="1680" xr:uid="{00000000-0005-0000-0000-000090060000}"/>
    <cellStyle name="Heading 1 2 2" xfId="1681" xr:uid="{00000000-0005-0000-0000-000091060000}"/>
    <cellStyle name="Heading 1 2 2 2" xfId="1682" xr:uid="{00000000-0005-0000-0000-000092060000}"/>
    <cellStyle name="Heading 1 2 3" xfId="1683" xr:uid="{00000000-0005-0000-0000-000093060000}"/>
    <cellStyle name="Heading 1 2 4" xfId="1684" xr:uid="{00000000-0005-0000-0000-000094060000}"/>
    <cellStyle name="Heading 1 2 5" xfId="1685" xr:uid="{00000000-0005-0000-0000-000095060000}"/>
    <cellStyle name="Heading 1 2 5 2" xfId="1686" xr:uid="{00000000-0005-0000-0000-000096060000}"/>
    <cellStyle name="Heading 1 2 5 3" xfId="1687" xr:uid="{00000000-0005-0000-0000-000097060000}"/>
    <cellStyle name="Heading 1 2 5 4" xfId="1688" xr:uid="{00000000-0005-0000-0000-000098060000}"/>
    <cellStyle name="Heading 1 2 5 5" xfId="1689" xr:uid="{00000000-0005-0000-0000-000099060000}"/>
    <cellStyle name="Heading 1 2 5 6" xfId="1690" xr:uid="{00000000-0005-0000-0000-00009A060000}"/>
    <cellStyle name="Heading 1 2 5 7" xfId="1691" xr:uid="{00000000-0005-0000-0000-00009B060000}"/>
    <cellStyle name="Heading 1 2 5 8" xfId="1692" xr:uid="{00000000-0005-0000-0000-00009C060000}"/>
    <cellStyle name="Heading 1 2 6" xfId="1693" xr:uid="{00000000-0005-0000-0000-00009D060000}"/>
    <cellStyle name="Heading 1 2 7" xfId="1694" xr:uid="{00000000-0005-0000-0000-00009E060000}"/>
    <cellStyle name="Heading 1 2 7 2" xfId="1695" xr:uid="{00000000-0005-0000-0000-00009F060000}"/>
    <cellStyle name="Heading 1 2 7 3" xfId="1696" xr:uid="{00000000-0005-0000-0000-0000A0060000}"/>
    <cellStyle name="Heading 1 2 7 4" xfId="1697" xr:uid="{00000000-0005-0000-0000-0000A1060000}"/>
    <cellStyle name="Heading 1 2 7 5" xfId="1698" xr:uid="{00000000-0005-0000-0000-0000A2060000}"/>
    <cellStyle name="Heading 1 2 7 6" xfId="1699" xr:uid="{00000000-0005-0000-0000-0000A3060000}"/>
    <cellStyle name="Heading 1 2 7 7" xfId="1700" xr:uid="{00000000-0005-0000-0000-0000A4060000}"/>
    <cellStyle name="Heading 1 2 8" xfId="1701" xr:uid="{00000000-0005-0000-0000-0000A5060000}"/>
    <cellStyle name="Heading 1 2 9" xfId="1702" xr:uid="{00000000-0005-0000-0000-0000A6060000}"/>
    <cellStyle name="Heading 1 2 9 2" xfId="1703" xr:uid="{00000000-0005-0000-0000-0000A7060000}"/>
    <cellStyle name="Heading 1 2 9 3" xfId="1704" xr:uid="{00000000-0005-0000-0000-0000A8060000}"/>
    <cellStyle name="Heading 1 2 9 4" xfId="1705" xr:uid="{00000000-0005-0000-0000-0000A9060000}"/>
    <cellStyle name="Heading 1 3" xfId="1706" xr:uid="{00000000-0005-0000-0000-0000AA060000}"/>
    <cellStyle name="Heading 1 3 10" xfId="1707" xr:uid="{00000000-0005-0000-0000-0000AB060000}"/>
    <cellStyle name="Heading 1 3 11" xfId="1708" xr:uid="{00000000-0005-0000-0000-0000AC060000}"/>
    <cellStyle name="Heading 1 3 12" xfId="1709" xr:uid="{00000000-0005-0000-0000-0000AD060000}"/>
    <cellStyle name="Heading 1 3 13" xfId="1710" xr:uid="{00000000-0005-0000-0000-0000AE060000}"/>
    <cellStyle name="Heading 1 3 14" xfId="1711" xr:uid="{00000000-0005-0000-0000-0000AF060000}"/>
    <cellStyle name="Heading 1 3 2" xfId="1712" xr:uid="{00000000-0005-0000-0000-0000B0060000}"/>
    <cellStyle name="Heading 1 3 2 2" xfId="1713" xr:uid="{00000000-0005-0000-0000-0000B1060000}"/>
    <cellStyle name="Heading 1 3 3" xfId="1714" xr:uid="{00000000-0005-0000-0000-0000B2060000}"/>
    <cellStyle name="Heading 1 3 3 2" xfId="1715" xr:uid="{00000000-0005-0000-0000-0000B3060000}"/>
    <cellStyle name="Heading 1 3 3 3" xfId="1716" xr:uid="{00000000-0005-0000-0000-0000B4060000}"/>
    <cellStyle name="Heading 1 3 3 4" xfId="1717" xr:uid="{00000000-0005-0000-0000-0000B5060000}"/>
    <cellStyle name="Heading 1 3 3 5" xfId="1718" xr:uid="{00000000-0005-0000-0000-0000B6060000}"/>
    <cellStyle name="Heading 1 3 3 6" xfId="1719" xr:uid="{00000000-0005-0000-0000-0000B7060000}"/>
    <cellStyle name="Heading 1 3 3 7" xfId="1720" xr:uid="{00000000-0005-0000-0000-0000B8060000}"/>
    <cellStyle name="Heading 1 3 4" xfId="1721" xr:uid="{00000000-0005-0000-0000-0000B9060000}"/>
    <cellStyle name="Heading 1 3 4 2" xfId="1722" xr:uid="{00000000-0005-0000-0000-0000BA060000}"/>
    <cellStyle name="Heading 1 3 4 2 2" xfId="1723" xr:uid="{00000000-0005-0000-0000-0000BB060000}"/>
    <cellStyle name="Heading 1 3 4 2 3" xfId="1724" xr:uid="{00000000-0005-0000-0000-0000BC060000}"/>
    <cellStyle name="Heading 1 3 4 2 4" xfId="1725" xr:uid="{00000000-0005-0000-0000-0000BD060000}"/>
    <cellStyle name="Heading 1 3 4 2 5" xfId="1726" xr:uid="{00000000-0005-0000-0000-0000BE060000}"/>
    <cellStyle name="Heading 1 3 4 2 6" xfId="1727" xr:uid="{00000000-0005-0000-0000-0000BF060000}"/>
    <cellStyle name="Heading 1 3 4 3" xfId="1728" xr:uid="{00000000-0005-0000-0000-0000C0060000}"/>
    <cellStyle name="Heading 1 3 4 4" xfId="1729" xr:uid="{00000000-0005-0000-0000-0000C1060000}"/>
    <cellStyle name="Heading 1 3 4 5" xfId="1730" xr:uid="{00000000-0005-0000-0000-0000C2060000}"/>
    <cellStyle name="Heading 1 3 4 5 2" xfId="1731" xr:uid="{00000000-0005-0000-0000-0000C3060000}"/>
    <cellStyle name="Heading 1 3 5" xfId="1732" xr:uid="{00000000-0005-0000-0000-0000C4060000}"/>
    <cellStyle name="Heading 1 3 5 2" xfId="1733" xr:uid="{00000000-0005-0000-0000-0000C5060000}"/>
    <cellStyle name="Heading 1 3 5 3" xfId="1734" xr:uid="{00000000-0005-0000-0000-0000C6060000}"/>
    <cellStyle name="Heading 1 3 5 4" xfId="1735" xr:uid="{00000000-0005-0000-0000-0000C7060000}"/>
    <cellStyle name="Heading 1 3 6" xfId="1736" xr:uid="{00000000-0005-0000-0000-0000C8060000}"/>
    <cellStyle name="Heading 1 3 6 2" xfId="1737" xr:uid="{00000000-0005-0000-0000-0000C9060000}"/>
    <cellStyle name="Heading 1 3 6 3" xfId="1738" xr:uid="{00000000-0005-0000-0000-0000CA060000}"/>
    <cellStyle name="Heading 1 3 6 4" xfId="1739" xr:uid="{00000000-0005-0000-0000-0000CB060000}"/>
    <cellStyle name="Heading 1 3 7" xfId="1740" xr:uid="{00000000-0005-0000-0000-0000CC060000}"/>
    <cellStyle name="Heading 1 3 7 2" xfId="1741" xr:uid="{00000000-0005-0000-0000-0000CD060000}"/>
    <cellStyle name="Heading 1 3 7 3" xfId="1742" xr:uid="{00000000-0005-0000-0000-0000CE060000}"/>
    <cellStyle name="Heading 1 3 7 4" xfId="1743" xr:uid="{00000000-0005-0000-0000-0000CF060000}"/>
    <cellStyle name="Heading 1 3 8" xfId="1744" xr:uid="{00000000-0005-0000-0000-0000D0060000}"/>
    <cellStyle name="Heading 1 3 8 2" xfId="1745" xr:uid="{00000000-0005-0000-0000-0000D1060000}"/>
    <cellStyle name="Heading 1 3 8 2 2" xfId="1746" xr:uid="{00000000-0005-0000-0000-0000D2060000}"/>
    <cellStyle name="Heading 1 3 8 3" xfId="1747" xr:uid="{00000000-0005-0000-0000-0000D3060000}"/>
    <cellStyle name="Heading 1 3 8 3 2" xfId="1748" xr:uid="{00000000-0005-0000-0000-0000D4060000}"/>
    <cellStyle name="Heading 1 3 9" xfId="1749" xr:uid="{00000000-0005-0000-0000-0000D5060000}"/>
    <cellStyle name="Heading 1 3 9 2" xfId="1750" xr:uid="{00000000-0005-0000-0000-0000D6060000}"/>
    <cellStyle name="Heading 1 3 9 3" xfId="1751" xr:uid="{00000000-0005-0000-0000-0000D7060000}"/>
    <cellStyle name="Heading 1 3 9 4" xfId="1752" xr:uid="{00000000-0005-0000-0000-0000D8060000}"/>
    <cellStyle name="Heading 1 4" xfId="1753" xr:uid="{00000000-0005-0000-0000-0000D9060000}"/>
    <cellStyle name="Heading 1 4 10" xfId="1754" xr:uid="{00000000-0005-0000-0000-0000DA060000}"/>
    <cellStyle name="Heading 1 4 11" xfId="1755" xr:uid="{00000000-0005-0000-0000-0000DB060000}"/>
    <cellStyle name="Heading 1 4 12" xfId="1756" xr:uid="{00000000-0005-0000-0000-0000DC060000}"/>
    <cellStyle name="Heading 1 4 13" xfId="1757" xr:uid="{00000000-0005-0000-0000-0000DD060000}"/>
    <cellStyle name="Heading 1 4 2" xfId="1758" xr:uid="{00000000-0005-0000-0000-0000DE060000}"/>
    <cellStyle name="Heading 1 4 2 2" xfId="1759" xr:uid="{00000000-0005-0000-0000-0000DF060000}"/>
    <cellStyle name="Heading 1 4 2 3" xfId="1760" xr:uid="{00000000-0005-0000-0000-0000E0060000}"/>
    <cellStyle name="Heading 1 4 2 3 2" xfId="1761" xr:uid="{00000000-0005-0000-0000-0000E1060000}"/>
    <cellStyle name="Heading 1 4 2 3 3" xfId="1762" xr:uid="{00000000-0005-0000-0000-0000E2060000}"/>
    <cellStyle name="Heading 1 4 2 3 4" xfId="1763" xr:uid="{00000000-0005-0000-0000-0000E3060000}"/>
    <cellStyle name="Heading 1 4 2 3 5" xfId="1764" xr:uid="{00000000-0005-0000-0000-0000E4060000}"/>
    <cellStyle name="Heading 1 4 2 3 6" xfId="1765" xr:uid="{00000000-0005-0000-0000-0000E5060000}"/>
    <cellStyle name="Heading 1 4 2 4" xfId="1766" xr:uid="{00000000-0005-0000-0000-0000E6060000}"/>
    <cellStyle name="Heading 1 4 2 5" xfId="1767" xr:uid="{00000000-0005-0000-0000-0000E7060000}"/>
    <cellStyle name="Heading 1 4 2 5 2" xfId="1768" xr:uid="{00000000-0005-0000-0000-0000E8060000}"/>
    <cellStyle name="Heading 1 4 3" xfId="1769" xr:uid="{00000000-0005-0000-0000-0000E9060000}"/>
    <cellStyle name="Heading 1 4 4" xfId="1770" xr:uid="{00000000-0005-0000-0000-0000EA060000}"/>
    <cellStyle name="Heading 1 4 4 2" xfId="1771" xr:uid="{00000000-0005-0000-0000-0000EB060000}"/>
    <cellStyle name="Heading 1 4 4 3" xfId="1772" xr:uid="{00000000-0005-0000-0000-0000EC060000}"/>
    <cellStyle name="Heading 1 4 4 4" xfId="1773" xr:uid="{00000000-0005-0000-0000-0000ED060000}"/>
    <cellStyle name="Heading 1 4 4 5" xfId="1774" xr:uid="{00000000-0005-0000-0000-0000EE060000}"/>
    <cellStyle name="Heading 1 4 4 6" xfId="1775" xr:uid="{00000000-0005-0000-0000-0000EF060000}"/>
    <cellStyle name="Heading 1 4 4 7" xfId="1776" xr:uid="{00000000-0005-0000-0000-0000F0060000}"/>
    <cellStyle name="Heading 1 4 5" xfId="1777" xr:uid="{00000000-0005-0000-0000-0000F1060000}"/>
    <cellStyle name="Heading 1 4 5 2" xfId="1778" xr:uid="{00000000-0005-0000-0000-0000F2060000}"/>
    <cellStyle name="Heading 1 4 5 3" xfId="1779" xr:uid="{00000000-0005-0000-0000-0000F3060000}"/>
    <cellStyle name="Heading 1 4 5 4" xfId="1780" xr:uid="{00000000-0005-0000-0000-0000F4060000}"/>
    <cellStyle name="Heading 1 4 6" xfId="1781" xr:uid="{00000000-0005-0000-0000-0000F5060000}"/>
    <cellStyle name="Heading 1 4 6 2" xfId="1782" xr:uid="{00000000-0005-0000-0000-0000F6060000}"/>
    <cellStyle name="Heading 1 4 6 3" xfId="1783" xr:uid="{00000000-0005-0000-0000-0000F7060000}"/>
    <cellStyle name="Heading 1 4 6 4" xfId="1784" xr:uid="{00000000-0005-0000-0000-0000F8060000}"/>
    <cellStyle name="Heading 1 4 7" xfId="1785" xr:uid="{00000000-0005-0000-0000-0000F9060000}"/>
    <cellStyle name="Heading 1 4 7 2" xfId="1786" xr:uid="{00000000-0005-0000-0000-0000FA060000}"/>
    <cellStyle name="Heading 1 4 7 2 2" xfId="1787" xr:uid="{00000000-0005-0000-0000-0000FB060000}"/>
    <cellStyle name="Heading 1 4 7 3" xfId="1788" xr:uid="{00000000-0005-0000-0000-0000FC060000}"/>
    <cellStyle name="Heading 1 4 7 3 2" xfId="1789" xr:uid="{00000000-0005-0000-0000-0000FD060000}"/>
    <cellStyle name="Heading 1 4 8" xfId="1790" xr:uid="{00000000-0005-0000-0000-0000FE060000}"/>
    <cellStyle name="Heading 1 4 8 2" xfId="1791" xr:uid="{00000000-0005-0000-0000-0000FF060000}"/>
    <cellStyle name="Heading 1 4 8 3" xfId="1792" xr:uid="{00000000-0005-0000-0000-000000070000}"/>
    <cellStyle name="Heading 1 4 8 4" xfId="1793" xr:uid="{00000000-0005-0000-0000-000001070000}"/>
    <cellStyle name="Heading 1 4 9" xfId="1794" xr:uid="{00000000-0005-0000-0000-000002070000}"/>
    <cellStyle name="Heading 1 5" xfId="1795" xr:uid="{00000000-0005-0000-0000-000003070000}"/>
    <cellStyle name="Heading 1 5 2" xfId="1796" xr:uid="{00000000-0005-0000-0000-000004070000}"/>
    <cellStyle name="Heading 1 5 2 10" xfId="1797" xr:uid="{00000000-0005-0000-0000-000005070000}"/>
    <cellStyle name="Heading 1 5 2 2" xfId="1798" xr:uid="{00000000-0005-0000-0000-000006070000}"/>
    <cellStyle name="Heading 1 5 2 2 2" xfId="1799" xr:uid="{00000000-0005-0000-0000-000007070000}"/>
    <cellStyle name="Heading 1 5 2 2 2 2" xfId="1800" xr:uid="{00000000-0005-0000-0000-000008070000}"/>
    <cellStyle name="Heading 1 5 2 2 2 3" xfId="1801" xr:uid="{00000000-0005-0000-0000-000009070000}"/>
    <cellStyle name="Heading 1 5 2 2 2 4" xfId="1802" xr:uid="{00000000-0005-0000-0000-00000A070000}"/>
    <cellStyle name="Heading 1 5 2 2 2 5" xfId="1803" xr:uid="{00000000-0005-0000-0000-00000B070000}"/>
    <cellStyle name="Heading 1 5 2 2 2 6" xfId="1804" xr:uid="{00000000-0005-0000-0000-00000C070000}"/>
    <cellStyle name="Heading 1 5 2 2 3" xfId="1805" xr:uid="{00000000-0005-0000-0000-00000D070000}"/>
    <cellStyle name="Heading 1 5 2 2 4" xfId="1806" xr:uid="{00000000-0005-0000-0000-00000E070000}"/>
    <cellStyle name="Heading 1 5 2 2 5" xfId="1807" xr:uid="{00000000-0005-0000-0000-00000F070000}"/>
    <cellStyle name="Heading 1 5 2 2 5 2" xfId="1808" xr:uid="{00000000-0005-0000-0000-000010070000}"/>
    <cellStyle name="Heading 1 5 2 3" xfId="1809" xr:uid="{00000000-0005-0000-0000-000011070000}"/>
    <cellStyle name="Heading 1 5 2 4" xfId="1810" xr:uid="{00000000-0005-0000-0000-000012070000}"/>
    <cellStyle name="Heading 1 5 2 4 2" xfId="1811" xr:uid="{00000000-0005-0000-0000-000013070000}"/>
    <cellStyle name="Heading 1 5 2 4 2 2" xfId="1812" xr:uid="{00000000-0005-0000-0000-000014070000}"/>
    <cellStyle name="Heading 1 5 2 4 3" xfId="1813" xr:uid="{00000000-0005-0000-0000-000015070000}"/>
    <cellStyle name="Heading 1 5 2 4 3 2" xfId="1814" xr:uid="{00000000-0005-0000-0000-000016070000}"/>
    <cellStyle name="Heading 1 5 2 5" xfId="1815" xr:uid="{00000000-0005-0000-0000-000017070000}"/>
    <cellStyle name="Heading 1 5 2 5 2" xfId="1816" xr:uid="{00000000-0005-0000-0000-000018070000}"/>
    <cellStyle name="Heading 1 5 2 5 3" xfId="1817" xr:uid="{00000000-0005-0000-0000-000019070000}"/>
    <cellStyle name="Heading 1 5 2 5 4" xfId="1818" xr:uid="{00000000-0005-0000-0000-00001A070000}"/>
    <cellStyle name="Heading 1 5 2 6" xfId="1819" xr:uid="{00000000-0005-0000-0000-00001B070000}"/>
    <cellStyle name="Heading 1 5 2 7" xfId="1820" xr:uid="{00000000-0005-0000-0000-00001C070000}"/>
    <cellStyle name="Heading 1 5 2 8" xfId="1821" xr:uid="{00000000-0005-0000-0000-00001D070000}"/>
    <cellStyle name="Heading 1 5 2 9" xfId="1822" xr:uid="{00000000-0005-0000-0000-00001E070000}"/>
    <cellStyle name="Heading 1 5 3" xfId="1823" xr:uid="{00000000-0005-0000-0000-00001F070000}"/>
    <cellStyle name="Heading 1 5 3 2" xfId="1824" xr:uid="{00000000-0005-0000-0000-000020070000}"/>
    <cellStyle name="Heading 1 5 3 3" xfId="1825" xr:uid="{00000000-0005-0000-0000-000021070000}"/>
    <cellStyle name="Heading 1 5 3 4" xfId="1826" xr:uid="{00000000-0005-0000-0000-000022070000}"/>
    <cellStyle name="Heading 1 5 3 5" xfId="1827" xr:uid="{00000000-0005-0000-0000-000023070000}"/>
    <cellStyle name="Heading 1 5 3 6" xfId="1828" xr:uid="{00000000-0005-0000-0000-000024070000}"/>
    <cellStyle name="Heading 1 5 3 7" xfId="1829" xr:uid="{00000000-0005-0000-0000-000025070000}"/>
    <cellStyle name="Heading 1 5 4" xfId="1830" xr:uid="{00000000-0005-0000-0000-000026070000}"/>
    <cellStyle name="Heading 1 5 4 2" xfId="1831" xr:uid="{00000000-0005-0000-0000-000027070000}"/>
    <cellStyle name="Heading 1 5 4 3" xfId="1832" xr:uid="{00000000-0005-0000-0000-000028070000}"/>
    <cellStyle name="Heading 1 5 4 4" xfId="1833" xr:uid="{00000000-0005-0000-0000-000029070000}"/>
    <cellStyle name="Heading 1 5 5" xfId="1834" xr:uid="{00000000-0005-0000-0000-00002A070000}"/>
    <cellStyle name="Heading 1 5 6" xfId="1835" xr:uid="{00000000-0005-0000-0000-00002B070000}"/>
    <cellStyle name="Heading 1 6" xfId="1836" xr:uid="{00000000-0005-0000-0000-00002C070000}"/>
    <cellStyle name="Heading 1 6 10" xfId="1837" xr:uid="{00000000-0005-0000-0000-00002D070000}"/>
    <cellStyle name="Heading 1 6 11" xfId="1838" xr:uid="{00000000-0005-0000-0000-00002E070000}"/>
    <cellStyle name="Heading 1 6 2" xfId="1839" xr:uid="{00000000-0005-0000-0000-00002F070000}"/>
    <cellStyle name="Heading 1 6 2 2" xfId="1840" xr:uid="{00000000-0005-0000-0000-000030070000}"/>
    <cellStyle name="Heading 1 6 2 2 2" xfId="1841" xr:uid="{00000000-0005-0000-0000-000031070000}"/>
    <cellStyle name="Heading 1 6 2 2 3" xfId="1842" xr:uid="{00000000-0005-0000-0000-000032070000}"/>
    <cellStyle name="Heading 1 6 2 2 4" xfId="1843" xr:uid="{00000000-0005-0000-0000-000033070000}"/>
    <cellStyle name="Heading 1 6 2 2 5" xfId="1844" xr:uid="{00000000-0005-0000-0000-000034070000}"/>
    <cellStyle name="Heading 1 6 2 2 6" xfId="1845" xr:uid="{00000000-0005-0000-0000-000035070000}"/>
    <cellStyle name="Heading 1 6 2 3" xfId="1846" xr:uid="{00000000-0005-0000-0000-000036070000}"/>
    <cellStyle name="Heading 1 6 2 4" xfId="1847" xr:uid="{00000000-0005-0000-0000-000037070000}"/>
    <cellStyle name="Heading 1 6 2 5" xfId="1848" xr:uid="{00000000-0005-0000-0000-000038070000}"/>
    <cellStyle name="Heading 1 6 2 5 2" xfId="1849" xr:uid="{00000000-0005-0000-0000-000039070000}"/>
    <cellStyle name="Heading 1 6 3" xfId="1850" xr:uid="{00000000-0005-0000-0000-00003A070000}"/>
    <cellStyle name="Heading 1 6 4" xfId="1851" xr:uid="{00000000-0005-0000-0000-00003B070000}"/>
    <cellStyle name="Heading 1 6 5" xfId="1852" xr:uid="{00000000-0005-0000-0000-00003C070000}"/>
    <cellStyle name="Heading 1 6 5 2" xfId="1853" xr:uid="{00000000-0005-0000-0000-00003D070000}"/>
    <cellStyle name="Heading 1 6 5 2 2" xfId="1854" xr:uid="{00000000-0005-0000-0000-00003E070000}"/>
    <cellStyle name="Heading 1 6 5 3" xfId="1855" xr:uid="{00000000-0005-0000-0000-00003F070000}"/>
    <cellStyle name="Heading 1 6 5 3 2" xfId="1856" xr:uid="{00000000-0005-0000-0000-000040070000}"/>
    <cellStyle name="Heading 1 6 6" xfId="1857" xr:uid="{00000000-0005-0000-0000-000041070000}"/>
    <cellStyle name="Heading 1 6 6 2" xfId="1858" xr:uid="{00000000-0005-0000-0000-000042070000}"/>
    <cellStyle name="Heading 1 6 6 3" xfId="1859" xr:uid="{00000000-0005-0000-0000-000043070000}"/>
    <cellStyle name="Heading 1 6 6 4" xfId="1860" xr:uid="{00000000-0005-0000-0000-000044070000}"/>
    <cellStyle name="Heading 1 6 7" xfId="1861" xr:uid="{00000000-0005-0000-0000-000045070000}"/>
    <cellStyle name="Heading 1 6 8" xfId="1862" xr:uid="{00000000-0005-0000-0000-000046070000}"/>
    <cellStyle name="Heading 1 6 9" xfId="1863" xr:uid="{00000000-0005-0000-0000-000047070000}"/>
    <cellStyle name="Heading 1 7" xfId="1864" xr:uid="{00000000-0005-0000-0000-000048070000}"/>
    <cellStyle name="Heading 1 7 10" xfId="1865" xr:uid="{00000000-0005-0000-0000-000049070000}"/>
    <cellStyle name="Heading 1 7 2" xfId="1866" xr:uid="{00000000-0005-0000-0000-00004A070000}"/>
    <cellStyle name="Heading 1 7 3" xfId="1867" xr:uid="{00000000-0005-0000-0000-00004B070000}"/>
    <cellStyle name="Heading 1 7 4" xfId="1868" xr:uid="{00000000-0005-0000-0000-00004C070000}"/>
    <cellStyle name="Heading 1 7 5" xfId="1869" xr:uid="{00000000-0005-0000-0000-00004D070000}"/>
    <cellStyle name="Heading 1 7 5 2" xfId="1870" xr:uid="{00000000-0005-0000-0000-00004E070000}"/>
    <cellStyle name="Heading 1 7 6" xfId="1871" xr:uid="{00000000-0005-0000-0000-00004F070000}"/>
    <cellStyle name="Heading 1 7 6 2" xfId="1872" xr:uid="{00000000-0005-0000-0000-000050070000}"/>
    <cellStyle name="Heading 1 7 7" xfId="1873" xr:uid="{00000000-0005-0000-0000-000051070000}"/>
    <cellStyle name="Heading 1 7 8" xfId="1874" xr:uid="{00000000-0005-0000-0000-000052070000}"/>
    <cellStyle name="Heading 1 7 9" xfId="1875" xr:uid="{00000000-0005-0000-0000-000053070000}"/>
    <cellStyle name="Heading 1 8" xfId="1876" xr:uid="{00000000-0005-0000-0000-000054070000}"/>
    <cellStyle name="Heading 1 8 2" xfId="1877" xr:uid="{00000000-0005-0000-0000-000055070000}"/>
    <cellStyle name="Heading 1 8 3" xfId="1878" xr:uid="{00000000-0005-0000-0000-000056070000}"/>
    <cellStyle name="Heading 1 9" xfId="1879" xr:uid="{00000000-0005-0000-0000-000057070000}"/>
    <cellStyle name="Heading 1 9 2" xfId="1880" xr:uid="{00000000-0005-0000-0000-000058070000}"/>
    <cellStyle name="Heading 1 9 3" xfId="1881" xr:uid="{00000000-0005-0000-0000-000059070000}"/>
    <cellStyle name="Heading 2 10" xfId="1882" xr:uid="{00000000-0005-0000-0000-00005A070000}"/>
    <cellStyle name="Heading 2 10 2" xfId="1883" xr:uid="{00000000-0005-0000-0000-00005B070000}"/>
    <cellStyle name="Heading 2 10 3" xfId="1884" xr:uid="{00000000-0005-0000-0000-00005C070000}"/>
    <cellStyle name="Heading 2 11" xfId="1885" xr:uid="{00000000-0005-0000-0000-00005D070000}"/>
    <cellStyle name="Heading 2 11 2" xfId="1886" xr:uid="{00000000-0005-0000-0000-00005E070000}"/>
    <cellStyle name="Heading 2 11 3" xfId="1887" xr:uid="{00000000-0005-0000-0000-00005F070000}"/>
    <cellStyle name="Heading 2 12" xfId="1888" xr:uid="{00000000-0005-0000-0000-000060070000}"/>
    <cellStyle name="Heading 2 13" xfId="1889" xr:uid="{00000000-0005-0000-0000-000061070000}"/>
    <cellStyle name="Heading 2 14" xfId="1890" xr:uid="{00000000-0005-0000-0000-000062070000}"/>
    <cellStyle name="Heading 2 14 2" xfId="1891" xr:uid="{00000000-0005-0000-0000-000063070000}"/>
    <cellStyle name="Heading 2 14 3" xfId="1892" xr:uid="{00000000-0005-0000-0000-000064070000}"/>
    <cellStyle name="Heading 2 14 4" xfId="1893" xr:uid="{00000000-0005-0000-0000-000065070000}"/>
    <cellStyle name="Heading 2 14 5" xfId="1894" xr:uid="{00000000-0005-0000-0000-000066070000}"/>
    <cellStyle name="Heading 2 14 6" xfId="1895" xr:uid="{00000000-0005-0000-0000-000067070000}"/>
    <cellStyle name="Heading 2 15" xfId="1896" xr:uid="{00000000-0005-0000-0000-000068070000}"/>
    <cellStyle name="Heading 2 16" xfId="1897" xr:uid="{00000000-0005-0000-0000-000069070000}"/>
    <cellStyle name="Heading 2 16 2" xfId="1898" xr:uid="{00000000-0005-0000-0000-00006A070000}"/>
    <cellStyle name="Heading 2 17" xfId="1899" xr:uid="{00000000-0005-0000-0000-00006B070000}"/>
    <cellStyle name="Heading 2 18" xfId="1900" xr:uid="{00000000-0005-0000-0000-00006C070000}"/>
    <cellStyle name="Heading 2 19" xfId="1901" xr:uid="{00000000-0005-0000-0000-00006D070000}"/>
    <cellStyle name="Heading 2 2" xfId="1902" xr:uid="{00000000-0005-0000-0000-00006E070000}"/>
    <cellStyle name="Heading 2 2 10" xfId="1903" xr:uid="{00000000-0005-0000-0000-00006F070000}"/>
    <cellStyle name="Heading 2 2 11" xfId="1904" xr:uid="{00000000-0005-0000-0000-000070070000}"/>
    <cellStyle name="Heading 2 2 12" xfId="1905" xr:uid="{00000000-0005-0000-0000-000071070000}"/>
    <cellStyle name="Heading 2 2 13" xfId="1906" xr:uid="{00000000-0005-0000-0000-000072070000}"/>
    <cellStyle name="Heading 2 2 14" xfId="1907" xr:uid="{00000000-0005-0000-0000-000073070000}"/>
    <cellStyle name="Heading 2 2 15" xfId="1908" xr:uid="{00000000-0005-0000-0000-000074070000}"/>
    <cellStyle name="Heading 2 2 16" xfId="1909" xr:uid="{00000000-0005-0000-0000-000075070000}"/>
    <cellStyle name="Heading 2 2 2" xfId="1910" xr:uid="{00000000-0005-0000-0000-000076070000}"/>
    <cellStyle name="Heading 2 2 2 2" xfId="1911" xr:uid="{00000000-0005-0000-0000-000077070000}"/>
    <cellStyle name="Heading 2 2 3" xfId="1912" xr:uid="{00000000-0005-0000-0000-000078070000}"/>
    <cellStyle name="Heading 2 2 4" xfId="1913" xr:uid="{00000000-0005-0000-0000-000079070000}"/>
    <cellStyle name="Heading 2 2 5" xfId="1914" xr:uid="{00000000-0005-0000-0000-00007A070000}"/>
    <cellStyle name="Heading 2 2 5 2" xfId="1915" xr:uid="{00000000-0005-0000-0000-00007B070000}"/>
    <cellStyle name="Heading 2 2 5 3" xfId="1916" xr:uid="{00000000-0005-0000-0000-00007C070000}"/>
    <cellStyle name="Heading 2 2 5 4" xfId="1917" xr:uid="{00000000-0005-0000-0000-00007D070000}"/>
    <cellStyle name="Heading 2 2 5 5" xfId="1918" xr:uid="{00000000-0005-0000-0000-00007E070000}"/>
    <cellStyle name="Heading 2 2 5 6" xfId="1919" xr:uid="{00000000-0005-0000-0000-00007F070000}"/>
    <cellStyle name="Heading 2 2 5 7" xfId="1920" xr:uid="{00000000-0005-0000-0000-000080070000}"/>
    <cellStyle name="Heading 2 2 5 8" xfId="1921" xr:uid="{00000000-0005-0000-0000-000081070000}"/>
    <cellStyle name="Heading 2 2 6" xfId="1922" xr:uid="{00000000-0005-0000-0000-000082070000}"/>
    <cellStyle name="Heading 2 2 7" xfId="1923" xr:uid="{00000000-0005-0000-0000-000083070000}"/>
    <cellStyle name="Heading 2 2 7 2" xfId="1924" xr:uid="{00000000-0005-0000-0000-000084070000}"/>
    <cellStyle name="Heading 2 2 7 3" xfId="1925" xr:uid="{00000000-0005-0000-0000-000085070000}"/>
    <cellStyle name="Heading 2 2 7 4" xfId="1926" xr:uid="{00000000-0005-0000-0000-000086070000}"/>
    <cellStyle name="Heading 2 2 7 5" xfId="1927" xr:uid="{00000000-0005-0000-0000-000087070000}"/>
    <cellStyle name="Heading 2 2 7 6" xfId="1928" xr:uid="{00000000-0005-0000-0000-000088070000}"/>
    <cellStyle name="Heading 2 2 7 7" xfId="1929" xr:uid="{00000000-0005-0000-0000-000089070000}"/>
    <cellStyle name="Heading 2 2 8" xfId="1930" xr:uid="{00000000-0005-0000-0000-00008A070000}"/>
    <cellStyle name="Heading 2 2 9" xfId="1931" xr:uid="{00000000-0005-0000-0000-00008B070000}"/>
    <cellStyle name="Heading 2 2 9 2" xfId="1932" xr:uid="{00000000-0005-0000-0000-00008C070000}"/>
    <cellStyle name="Heading 2 2 9 3" xfId="1933" xr:uid="{00000000-0005-0000-0000-00008D070000}"/>
    <cellStyle name="Heading 2 2 9 4" xfId="1934" xr:uid="{00000000-0005-0000-0000-00008E070000}"/>
    <cellStyle name="Heading 2 3" xfId="1935" xr:uid="{00000000-0005-0000-0000-00008F070000}"/>
    <cellStyle name="Heading 2 3 10" xfId="1936" xr:uid="{00000000-0005-0000-0000-000090070000}"/>
    <cellStyle name="Heading 2 3 11" xfId="1937" xr:uid="{00000000-0005-0000-0000-000091070000}"/>
    <cellStyle name="Heading 2 3 12" xfId="1938" xr:uid="{00000000-0005-0000-0000-000092070000}"/>
    <cellStyle name="Heading 2 3 13" xfId="1939" xr:uid="{00000000-0005-0000-0000-000093070000}"/>
    <cellStyle name="Heading 2 3 14" xfId="1940" xr:uid="{00000000-0005-0000-0000-000094070000}"/>
    <cellStyle name="Heading 2 3 2" xfId="1941" xr:uid="{00000000-0005-0000-0000-000095070000}"/>
    <cellStyle name="Heading 2 3 2 2" xfId="1942" xr:uid="{00000000-0005-0000-0000-000096070000}"/>
    <cellStyle name="Heading 2 3 3" xfId="1943" xr:uid="{00000000-0005-0000-0000-000097070000}"/>
    <cellStyle name="Heading 2 3 3 2" xfId="1944" xr:uid="{00000000-0005-0000-0000-000098070000}"/>
    <cellStyle name="Heading 2 3 3 3" xfId="1945" xr:uid="{00000000-0005-0000-0000-000099070000}"/>
    <cellStyle name="Heading 2 3 3 4" xfId="1946" xr:uid="{00000000-0005-0000-0000-00009A070000}"/>
    <cellStyle name="Heading 2 3 3 5" xfId="1947" xr:uid="{00000000-0005-0000-0000-00009B070000}"/>
    <cellStyle name="Heading 2 3 3 6" xfId="1948" xr:uid="{00000000-0005-0000-0000-00009C070000}"/>
    <cellStyle name="Heading 2 3 3 7" xfId="1949" xr:uid="{00000000-0005-0000-0000-00009D070000}"/>
    <cellStyle name="Heading 2 3 4" xfId="1950" xr:uid="{00000000-0005-0000-0000-00009E070000}"/>
    <cellStyle name="Heading 2 3 4 2" xfId="1951" xr:uid="{00000000-0005-0000-0000-00009F070000}"/>
    <cellStyle name="Heading 2 3 4 2 2" xfId="1952" xr:uid="{00000000-0005-0000-0000-0000A0070000}"/>
    <cellStyle name="Heading 2 3 4 2 3" xfId="1953" xr:uid="{00000000-0005-0000-0000-0000A1070000}"/>
    <cellStyle name="Heading 2 3 4 2 4" xfId="1954" xr:uid="{00000000-0005-0000-0000-0000A2070000}"/>
    <cellStyle name="Heading 2 3 4 2 5" xfId="1955" xr:uid="{00000000-0005-0000-0000-0000A3070000}"/>
    <cellStyle name="Heading 2 3 4 2 6" xfId="1956" xr:uid="{00000000-0005-0000-0000-0000A4070000}"/>
    <cellStyle name="Heading 2 3 4 3" xfId="1957" xr:uid="{00000000-0005-0000-0000-0000A5070000}"/>
    <cellStyle name="Heading 2 3 4 4" xfId="1958" xr:uid="{00000000-0005-0000-0000-0000A6070000}"/>
    <cellStyle name="Heading 2 3 4 5" xfId="1959" xr:uid="{00000000-0005-0000-0000-0000A7070000}"/>
    <cellStyle name="Heading 2 3 4 5 2" xfId="1960" xr:uid="{00000000-0005-0000-0000-0000A8070000}"/>
    <cellStyle name="Heading 2 3 5" xfId="1961" xr:uid="{00000000-0005-0000-0000-0000A9070000}"/>
    <cellStyle name="Heading 2 3 5 2" xfId="1962" xr:uid="{00000000-0005-0000-0000-0000AA070000}"/>
    <cellStyle name="Heading 2 3 5 3" xfId="1963" xr:uid="{00000000-0005-0000-0000-0000AB070000}"/>
    <cellStyle name="Heading 2 3 5 4" xfId="1964" xr:uid="{00000000-0005-0000-0000-0000AC070000}"/>
    <cellStyle name="Heading 2 3 6" xfId="1965" xr:uid="{00000000-0005-0000-0000-0000AD070000}"/>
    <cellStyle name="Heading 2 3 6 2" xfId="1966" xr:uid="{00000000-0005-0000-0000-0000AE070000}"/>
    <cellStyle name="Heading 2 3 6 3" xfId="1967" xr:uid="{00000000-0005-0000-0000-0000AF070000}"/>
    <cellStyle name="Heading 2 3 6 4" xfId="1968" xr:uid="{00000000-0005-0000-0000-0000B0070000}"/>
    <cellStyle name="Heading 2 3 7" xfId="1969" xr:uid="{00000000-0005-0000-0000-0000B1070000}"/>
    <cellStyle name="Heading 2 3 7 2" xfId="1970" xr:uid="{00000000-0005-0000-0000-0000B2070000}"/>
    <cellStyle name="Heading 2 3 7 3" xfId="1971" xr:uid="{00000000-0005-0000-0000-0000B3070000}"/>
    <cellStyle name="Heading 2 3 7 4" xfId="1972" xr:uid="{00000000-0005-0000-0000-0000B4070000}"/>
    <cellStyle name="Heading 2 3 8" xfId="1973" xr:uid="{00000000-0005-0000-0000-0000B5070000}"/>
    <cellStyle name="Heading 2 3 8 2" xfId="1974" xr:uid="{00000000-0005-0000-0000-0000B6070000}"/>
    <cellStyle name="Heading 2 3 8 2 2" xfId="1975" xr:uid="{00000000-0005-0000-0000-0000B7070000}"/>
    <cellStyle name="Heading 2 3 8 3" xfId="1976" xr:uid="{00000000-0005-0000-0000-0000B8070000}"/>
    <cellStyle name="Heading 2 3 8 3 2" xfId="1977" xr:uid="{00000000-0005-0000-0000-0000B9070000}"/>
    <cellStyle name="Heading 2 3 9" xfId="1978" xr:uid="{00000000-0005-0000-0000-0000BA070000}"/>
    <cellStyle name="Heading 2 3 9 2" xfId="1979" xr:uid="{00000000-0005-0000-0000-0000BB070000}"/>
    <cellStyle name="Heading 2 3 9 3" xfId="1980" xr:uid="{00000000-0005-0000-0000-0000BC070000}"/>
    <cellStyle name="Heading 2 3 9 4" xfId="1981" xr:uid="{00000000-0005-0000-0000-0000BD070000}"/>
    <cellStyle name="Heading 2 4" xfId="1982" xr:uid="{00000000-0005-0000-0000-0000BE070000}"/>
    <cellStyle name="Heading 2 4 10" xfId="1983" xr:uid="{00000000-0005-0000-0000-0000BF070000}"/>
    <cellStyle name="Heading 2 4 11" xfId="1984" xr:uid="{00000000-0005-0000-0000-0000C0070000}"/>
    <cellStyle name="Heading 2 4 12" xfId="1985" xr:uid="{00000000-0005-0000-0000-0000C1070000}"/>
    <cellStyle name="Heading 2 4 13" xfId="1986" xr:uid="{00000000-0005-0000-0000-0000C2070000}"/>
    <cellStyle name="Heading 2 4 2" xfId="1987" xr:uid="{00000000-0005-0000-0000-0000C3070000}"/>
    <cellStyle name="Heading 2 4 2 2" xfId="1988" xr:uid="{00000000-0005-0000-0000-0000C4070000}"/>
    <cellStyle name="Heading 2 4 2 3" xfId="1989" xr:uid="{00000000-0005-0000-0000-0000C5070000}"/>
    <cellStyle name="Heading 2 4 2 3 2" xfId="1990" xr:uid="{00000000-0005-0000-0000-0000C6070000}"/>
    <cellStyle name="Heading 2 4 2 3 3" xfId="1991" xr:uid="{00000000-0005-0000-0000-0000C7070000}"/>
    <cellStyle name="Heading 2 4 2 3 4" xfId="1992" xr:uid="{00000000-0005-0000-0000-0000C8070000}"/>
    <cellStyle name="Heading 2 4 2 3 5" xfId="1993" xr:uid="{00000000-0005-0000-0000-0000C9070000}"/>
    <cellStyle name="Heading 2 4 2 3 6" xfId="1994" xr:uid="{00000000-0005-0000-0000-0000CA070000}"/>
    <cellStyle name="Heading 2 4 2 4" xfId="1995" xr:uid="{00000000-0005-0000-0000-0000CB070000}"/>
    <cellStyle name="Heading 2 4 2 5" xfId="1996" xr:uid="{00000000-0005-0000-0000-0000CC070000}"/>
    <cellStyle name="Heading 2 4 2 5 2" xfId="1997" xr:uid="{00000000-0005-0000-0000-0000CD070000}"/>
    <cellStyle name="Heading 2 4 3" xfId="1998" xr:uid="{00000000-0005-0000-0000-0000CE070000}"/>
    <cellStyle name="Heading 2 4 4" xfId="1999" xr:uid="{00000000-0005-0000-0000-0000CF070000}"/>
    <cellStyle name="Heading 2 4 4 2" xfId="2000" xr:uid="{00000000-0005-0000-0000-0000D0070000}"/>
    <cellStyle name="Heading 2 4 4 3" xfId="2001" xr:uid="{00000000-0005-0000-0000-0000D1070000}"/>
    <cellStyle name="Heading 2 4 4 4" xfId="2002" xr:uid="{00000000-0005-0000-0000-0000D2070000}"/>
    <cellStyle name="Heading 2 4 4 5" xfId="2003" xr:uid="{00000000-0005-0000-0000-0000D3070000}"/>
    <cellStyle name="Heading 2 4 4 6" xfId="2004" xr:uid="{00000000-0005-0000-0000-0000D4070000}"/>
    <cellStyle name="Heading 2 4 4 7" xfId="2005" xr:uid="{00000000-0005-0000-0000-0000D5070000}"/>
    <cellStyle name="Heading 2 4 5" xfId="2006" xr:uid="{00000000-0005-0000-0000-0000D6070000}"/>
    <cellStyle name="Heading 2 4 5 2" xfId="2007" xr:uid="{00000000-0005-0000-0000-0000D7070000}"/>
    <cellStyle name="Heading 2 4 5 3" xfId="2008" xr:uid="{00000000-0005-0000-0000-0000D8070000}"/>
    <cellStyle name="Heading 2 4 5 4" xfId="2009" xr:uid="{00000000-0005-0000-0000-0000D9070000}"/>
    <cellStyle name="Heading 2 4 6" xfId="2010" xr:uid="{00000000-0005-0000-0000-0000DA070000}"/>
    <cellStyle name="Heading 2 4 6 2" xfId="2011" xr:uid="{00000000-0005-0000-0000-0000DB070000}"/>
    <cellStyle name="Heading 2 4 6 3" xfId="2012" xr:uid="{00000000-0005-0000-0000-0000DC070000}"/>
    <cellStyle name="Heading 2 4 6 4" xfId="2013" xr:uid="{00000000-0005-0000-0000-0000DD070000}"/>
    <cellStyle name="Heading 2 4 7" xfId="2014" xr:uid="{00000000-0005-0000-0000-0000DE070000}"/>
    <cellStyle name="Heading 2 4 7 2" xfId="2015" xr:uid="{00000000-0005-0000-0000-0000DF070000}"/>
    <cellStyle name="Heading 2 4 7 2 2" xfId="2016" xr:uid="{00000000-0005-0000-0000-0000E0070000}"/>
    <cellStyle name="Heading 2 4 7 3" xfId="2017" xr:uid="{00000000-0005-0000-0000-0000E1070000}"/>
    <cellStyle name="Heading 2 4 7 3 2" xfId="2018" xr:uid="{00000000-0005-0000-0000-0000E2070000}"/>
    <cellStyle name="Heading 2 4 8" xfId="2019" xr:uid="{00000000-0005-0000-0000-0000E3070000}"/>
    <cellStyle name="Heading 2 4 8 2" xfId="2020" xr:uid="{00000000-0005-0000-0000-0000E4070000}"/>
    <cellStyle name="Heading 2 4 8 3" xfId="2021" xr:uid="{00000000-0005-0000-0000-0000E5070000}"/>
    <cellStyle name="Heading 2 4 8 4" xfId="2022" xr:uid="{00000000-0005-0000-0000-0000E6070000}"/>
    <cellStyle name="Heading 2 4 9" xfId="2023" xr:uid="{00000000-0005-0000-0000-0000E7070000}"/>
    <cellStyle name="Heading 2 5" xfId="2024" xr:uid="{00000000-0005-0000-0000-0000E8070000}"/>
    <cellStyle name="Heading 2 5 2" xfId="2025" xr:uid="{00000000-0005-0000-0000-0000E9070000}"/>
    <cellStyle name="Heading 2 5 2 10" xfId="2026" xr:uid="{00000000-0005-0000-0000-0000EA070000}"/>
    <cellStyle name="Heading 2 5 2 2" xfId="2027" xr:uid="{00000000-0005-0000-0000-0000EB070000}"/>
    <cellStyle name="Heading 2 5 2 2 2" xfId="2028" xr:uid="{00000000-0005-0000-0000-0000EC070000}"/>
    <cellStyle name="Heading 2 5 2 2 2 2" xfId="2029" xr:uid="{00000000-0005-0000-0000-0000ED070000}"/>
    <cellStyle name="Heading 2 5 2 2 2 3" xfId="2030" xr:uid="{00000000-0005-0000-0000-0000EE070000}"/>
    <cellStyle name="Heading 2 5 2 2 2 4" xfId="2031" xr:uid="{00000000-0005-0000-0000-0000EF070000}"/>
    <cellStyle name="Heading 2 5 2 2 2 5" xfId="2032" xr:uid="{00000000-0005-0000-0000-0000F0070000}"/>
    <cellStyle name="Heading 2 5 2 2 2 6" xfId="2033" xr:uid="{00000000-0005-0000-0000-0000F1070000}"/>
    <cellStyle name="Heading 2 5 2 2 3" xfId="2034" xr:uid="{00000000-0005-0000-0000-0000F2070000}"/>
    <cellStyle name="Heading 2 5 2 2 4" xfId="2035" xr:uid="{00000000-0005-0000-0000-0000F3070000}"/>
    <cellStyle name="Heading 2 5 2 2 5" xfId="2036" xr:uid="{00000000-0005-0000-0000-0000F4070000}"/>
    <cellStyle name="Heading 2 5 2 2 5 2" xfId="2037" xr:uid="{00000000-0005-0000-0000-0000F5070000}"/>
    <cellStyle name="Heading 2 5 2 3" xfId="2038" xr:uid="{00000000-0005-0000-0000-0000F6070000}"/>
    <cellStyle name="Heading 2 5 2 4" xfId="2039" xr:uid="{00000000-0005-0000-0000-0000F7070000}"/>
    <cellStyle name="Heading 2 5 2 4 2" xfId="2040" xr:uid="{00000000-0005-0000-0000-0000F8070000}"/>
    <cellStyle name="Heading 2 5 2 4 2 2" xfId="2041" xr:uid="{00000000-0005-0000-0000-0000F9070000}"/>
    <cellStyle name="Heading 2 5 2 4 3" xfId="2042" xr:uid="{00000000-0005-0000-0000-0000FA070000}"/>
    <cellStyle name="Heading 2 5 2 4 3 2" xfId="2043" xr:uid="{00000000-0005-0000-0000-0000FB070000}"/>
    <cellStyle name="Heading 2 5 2 5" xfId="2044" xr:uid="{00000000-0005-0000-0000-0000FC070000}"/>
    <cellStyle name="Heading 2 5 2 5 2" xfId="2045" xr:uid="{00000000-0005-0000-0000-0000FD070000}"/>
    <cellStyle name="Heading 2 5 2 5 3" xfId="2046" xr:uid="{00000000-0005-0000-0000-0000FE070000}"/>
    <cellStyle name="Heading 2 5 2 5 4" xfId="2047" xr:uid="{00000000-0005-0000-0000-0000FF070000}"/>
    <cellStyle name="Heading 2 5 2 6" xfId="2048" xr:uid="{00000000-0005-0000-0000-000000080000}"/>
    <cellStyle name="Heading 2 5 2 7" xfId="2049" xr:uid="{00000000-0005-0000-0000-000001080000}"/>
    <cellStyle name="Heading 2 5 2 8" xfId="2050" xr:uid="{00000000-0005-0000-0000-000002080000}"/>
    <cellStyle name="Heading 2 5 2 9" xfId="2051" xr:uid="{00000000-0005-0000-0000-000003080000}"/>
    <cellStyle name="Heading 2 5 3" xfId="2052" xr:uid="{00000000-0005-0000-0000-000004080000}"/>
    <cellStyle name="Heading 2 5 3 2" xfId="2053" xr:uid="{00000000-0005-0000-0000-000005080000}"/>
    <cellStyle name="Heading 2 5 3 3" xfId="2054" xr:uid="{00000000-0005-0000-0000-000006080000}"/>
    <cellStyle name="Heading 2 5 3 4" xfId="2055" xr:uid="{00000000-0005-0000-0000-000007080000}"/>
    <cellStyle name="Heading 2 5 3 5" xfId="2056" xr:uid="{00000000-0005-0000-0000-000008080000}"/>
    <cellStyle name="Heading 2 5 3 6" xfId="2057" xr:uid="{00000000-0005-0000-0000-000009080000}"/>
    <cellStyle name="Heading 2 5 3 7" xfId="2058" xr:uid="{00000000-0005-0000-0000-00000A080000}"/>
    <cellStyle name="Heading 2 5 4" xfId="2059" xr:uid="{00000000-0005-0000-0000-00000B080000}"/>
    <cellStyle name="Heading 2 5 4 2" xfId="2060" xr:uid="{00000000-0005-0000-0000-00000C080000}"/>
    <cellStyle name="Heading 2 5 4 3" xfId="2061" xr:uid="{00000000-0005-0000-0000-00000D080000}"/>
    <cellStyle name="Heading 2 5 4 4" xfId="2062" xr:uid="{00000000-0005-0000-0000-00000E080000}"/>
    <cellStyle name="Heading 2 5 5" xfId="2063" xr:uid="{00000000-0005-0000-0000-00000F080000}"/>
    <cellStyle name="Heading 2 5 6" xfId="2064" xr:uid="{00000000-0005-0000-0000-000010080000}"/>
    <cellStyle name="Heading 2 6" xfId="2065" xr:uid="{00000000-0005-0000-0000-000011080000}"/>
    <cellStyle name="Heading 2 6 10" xfId="2066" xr:uid="{00000000-0005-0000-0000-000012080000}"/>
    <cellStyle name="Heading 2 6 11" xfId="2067" xr:uid="{00000000-0005-0000-0000-000013080000}"/>
    <cellStyle name="Heading 2 6 2" xfId="2068" xr:uid="{00000000-0005-0000-0000-000014080000}"/>
    <cellStyle name="Heading 2 6 2 2" xfId="2069" xr:uid="{00000000-0005-0000-0000-000015080000}"/>
    <cellStyle name="Heading 2 6 2 2 2" xfId="2070" xr:uid="{00000000-0005-0000-0000-000016080000}"/>
    <cellStyle name="Heading 2 6 2 2 3" xfId="2071" xr:uid="{00000000-0005-0000-0000-000017080000}"/>
    <cellStyle name="Heading 2 6 2 2 4" xfId="2072" xr:uid="{00000000-0005-0000-0000-000018080000}"/>
    <cellStyle name="Heading 2 6 2 2 5" xfId="2073" xr:uid="{00000000-0005-0000-0000-000019080000}"/>
    <cellStyle name="Heading 2 6 2 2 6" xfId="2074" xr:uid="{00000000-0005-0000-0000-00001A080000}"/>
    <cellStyle name="Heading 2 6 2 3" xfId="2075" xr:uid="{00000000-0005-0000-0000-00001B080000}"/>
    <cellStyle name="Heading 2 6 2 4" xfId="2076" xr:uid="{00000000-0005-0000-0000-00001C080000}"/>
    <cellStyle name="Heading 2 6 2 5" xfId="2077" xr:uid="{00000000-0005-0000-0000-00001D080000}"/>
    <cellStyle name="Heading 2 6 2 5 2" xfId="2078" xr:uid="{00000000-0005-0000-0000-00001E080000}"/>
    <cellStyle name="Heading 2 6 3" xfId="2079" xr:uid="{00000000-0005-0000-0000-00001F080000}"/>
    <cellStyle name="Heading 2 6 4" xfId="2080" xr:uid="{00000000-0005-0000-0000-000020080000}"/>
    <cellStyle name="Heading 2 6 5" xfId="2081" xr:uid="{00000000-0005-0000-0000-000021080000}"/>
    <cellStyle name="Heading 2 6 5 2" xfId="2082" xr:uid="{00000000-0005-0000-0000-000022080000}"/>
    <cellStyle name="Heading 2 6 5 2 2" xfId="2083" xr:uid="{00000000-0005-0000-0000-000023080000}"/>
    <cellStyle name="Heading 2 6 5 3" xfId="2084" xr:uid="{00000000-0005-0000-0000-000024080000}"/>
    <cellStyle name="Heading 2 6 5 3 2" xfId="2085" xr:uid="{00000000-0005-0000-0000-000025080000}"/>
    <cellStyle name="Heading 2 6 6" xfId="2086" xr:uid="{00000000-0005-0000-0000-000026080000}"/>
    <cellStyle name="Heading 2 6 6 2" xfId="2087" xr:uid="{00000000-0005-0000-0000-000027080000}"/>
    <cellStyle name="Heading 2 6 6 3" xfId="2088" xr:uid="{00000000-0005-0000-0000-000028080000}"/>
    <cellStyle name="Heading 2 6 6 4" xfId="2089" xr:uid="{00000000-0005-0000-0000-000029080000}"/>
    <cellStyle name="Heading 2 6 7" xfId="2090" xr:uid="{00000000-0005-0000-0000-00002A080000}"/>
    <cellStyle name="Heading 2 6 8" xfId="2091" xr:uid="{00000000-0005-0000-0000-00002B080000}"/>
    <cellStyle name="Heading 2 6 9" xfId="2092" xr:uid="{00000000-0005-0000-0000-00002C080000}"/>
    <cellStyle name="Heading 2 7" xfId="2093" xr:uid="{00000000-0005-0000-0000-00002D080000}"/>
    <cellStyle name="Heading 2 7 10" xfId="2094" xr:uid="{00000000-0005-0000-0000-00002E080000}"/>
    <cellStyle name="Heading 2 7 2" xfId="2095" xr:uid="{00000000-0005-0000-0000-00002F080000}"/>
    <cellStyle name="Heading 2 7 3" xfId="2096" xr:uid="{00000000-0005-0000-0000-000030080000}"/>
    <cellStyle name="Heading 2 7 4" xfId="2097" xr:uid="{00000000-0005-0000-0000-000031080000}"/>
    <cellStyle name="Heading 2 7 5" xfId="2098" xr:uid="{00000000-0005-0000-0000-000032080000}"/>
    <cellStyle name="Heading 2 7 5 2" xfId="2099" xr:uid="{00000000-0005-0000-0000-000033080000}"/>
    <cellStyle name="Heading 2 7 6" xfId="2100" xr:uid="{00000000-0005-0000-0000-000034080000}"/>
    <cellStyle name="Heading 2 7 6 2" xfId="2101" xr:uid="{00000000-0005-0000-0000-000035080000}"/>
    <cellStyle name="Heading 2 7 7" xfId="2102" xr:uid="{00000000-0005-0000-0000-000036080000}"/>
    <cellStyle name="Heading 2 7 8" xfId="2103" xr:uid="{00000000-0005-0000-0000-000037080000}"/>
    <cellStyle name="Heading 2 7 9" xfId="2104" xr:uid="{00000000-0005-0000-0000-000038080000}"/>
    <cellStyle name="Heading 2 8" xfId="2105" xr:uid="{00000000-0005-0000-0000-000039080000}"/>
    <cellStyle name="Heading 2 8 2" xfId="2106" xr:uid="{00000000-0005-0000-0000-00003A080000}"/>
    <cellStyle name="Heading 2 8 3" xfId="2107" xr:uid="{00000000-0005-0000-0000-00003B080000}"/>
    <cellStyle name="Heading 2 9" xfId="2108" xr:uid="{00000000-0005-0000-0000-00003C080000}"/>
    <cellStyle name="Heading 2 9 2" xfId="2109" xr:uid="{00000000-0005-0000-0000-00003D080000}"/>
    <cellStyle name="Heading 2 9 3" xfId="2110" xr:uid="{00000000-0005-0000-0000-00003E080000}"/>
    <cellStyle name="Heading 3 10" xfId="2111" xr:uid="{00000000-0005-0000-0000-00003F080000}"/>
    <cellStyle name="Heading 3 10 2" xfId="2112" xr:uid="{00000000-0005-0000-0000-000040080000}"/>
    <cellStyle name="Heading 3 10 3" xfId="2113" xr:uid="{00000000-0005-0000-0000-000041080000}"/>
    <cellStyle name="Heading 3 11" xfId="2114" xr:uid="{00000000-0005-0000-0000-000042080000}"/>
    <cellStyle name="Heading 3 11 2" xfId="2115" xr:uid="{00000000-0005-0000-0000-000043080000}"/>
    <cellStyle name="Heading 3 11 3" xfId="2116" xr:uid="{00000000-0005-0000-0000-000044080000}"/>
    <cellStyle name="Heading 3 12" xfId="2117" xr:uid="{00000000-0005-0000-0000-000045080000}"/>
    <cellStyle name="Heading 3 13" xfId="2118" xr:uid="{00000000-0005-0000-0000-000046080000}"/>
    <cellStyle name="Heading 3 14" xfId="2119" xr:uid="{00000000-0005-0000-0000-000047080000}"/>
    <cellStyle name="Heading 3 15" xfId="2120" xr:uid="{00000000-0005-0000-0000-000048080000}"/>
    <cellStyle name="Heading 3 16" xfId="2121" xr:uid="{00000000-0005-0000-0000-000049080000}"/>
    <cellStyle name="Heading 3 2" xfId="2122" xr:uid="{00000000-0005-0000-0000-00004A080000}"/>
    <cellStyle name="Heading 3 3" xfId="2123" xr:uid="{00000000-0005-0000-0000-00004B080000}"/>
    <cellStyle name="Heading 3 4" xfId="2124" xr:uid="{00000000-0005-0000-0000-00004C080000}"/>
    <cellStyle name="Heading 3 5" xfId="2125" xr:uid="{00000000-0005-0000-0000-00004D080000}"/>
    <cellStyle name="Heading 3 6" xfId="2126" xr:uid="{00000000-0005-0000-0000-00004E080000}"/>
    <cellStyle name="Heading 3 7" xfId="2127" xr:uid="{00000000-0005-0000-0000-00004F080000}"/>
    <cellStyle name="Heading 3 8" xfId="2128" xr:uid="{00000000-0005-0000-0000-000050080000}"/>
    <cellStyle name="Heading 3 8 2" xfId="2129" xr:uid="{00000000-0005-0000-0000-000051080000}"/>
    <cellStyle name="Heading 3 8 3" xfId="2130" xr:uid="{00000000-0005-0000-0000-000052080000}"/>
    <cellStyle name="Heading 3 9" xfId="2131" xr:uid="{00000000-0005-0000-0000-000053080000}"/>
    <cellStyle name="Heading 3 9 2" xfId="2132" xr:uid="{00000000-0005-0000-0000-000054080000}"/>
    <cellStyle name="Heading 3 9 3" xfId="2133" xr:uid="{00000000-0005-0000-0000-000055080000}"/>
    <cellStyle name="Heading 4 10" xfId="2134" xr:uid="{00000000-0005-0000-0000-000056080000}"/>
    <cellStyle name="Heading 4 10 2" xfId="2135" xr:uid="{00000000-0005-0000-0000-000057080000}"/>
    <cellStyle name="Heading 4 10 3" xfId="2136" xr:uid="{00000000-0005-0000-0000-000058080000}"/>
    <cellStyle name="Heading 4 11" xfId="2137" xr:uid="{00000000-0005-0000-0000-000059080000}"/>
    <cellStyle name="Heading 4 11 2" xfId="2138" xr:uid="{00000000-0005-0000-0000-00005A080000}"/>
    <cellStyle name="Heading 4 11 3" xfId="2139" xr:uid="{00000000-0005-0000-0000-00005B080000}"/>
    <cellStyle name="Heading 4 12" xfId="2140" xr:uid="{00000000-0005-0000-0000-00005C080000}"/>
    <cellStyle name="Heading 4 13" xfId="2141" xr:uid="{00000000-0005-0000-0000-00005D080000}"/>
    <cellStyle name="Heading 4 14" xfId="2142" xr:uid="{00000000-0005-0000-0000-00005E080000}"/>
    <cellStyle name="Heading 4 15" xfId="2143" xr:uid="{00000000-0005-0000-0000-00005F080000}"/>
    <cellStyle name="Heading 4 16" xfId="2144" xr:uid="{00000000-0005-0000-0000-000060080000}"/>
    <cellStyle name="Heading 4 2" xfId="2145" xr:uid="{00000000-0005-0000-0000-000061080000}"/>
    <cellStyle name="Heading 4 3" xfId="2146" xr:uid="{00000000-0005-0000-0000-000062080000}"/>
    <cellStyle name="Heading 4 4" xfId="2147" xr:uid="{00000000-0005-0000-0000-000063080000}"/>
    <cellStyle name="Heading 4 5" xfId="2148" xr:uid="{00000000-0005-0000-0000-000064080000}"/>
    <cellStyle name="Heading 4 6" xfId="2149" xr:uid="{00000000-0005-0000-0000-000065080000}"/>
    <cellStyle name="Heading 4 7" xfId="2150" xr:uid="{00000000-0005-0000-0000-000066080000}"/>
    <cellStyle name="Heading 4 8" xfId="2151" xr:uid="{00000000-0005-0000-0000-000067080000}"/>
    <cellStyle name="Heading 4 8 2" xfId="2152" xr:uid="{00000000-0005-0000-0000-000068080000}"/>
    <cellStyle name="Heading 4 8 3" xfId="2153" xr:uid="{00000000-0005-0000-0000-000069080000}"/>
    <cellStyle name="Heading 4 9" xfId="2154" xr:uid="{00000000-0005-0000-0000-00006A080000}"/>
    <cellStyle name="Heading 4 9 2" xfId="2155" xr:uid="{00000000-0005-0000-0000-00006B080000}"/>
    <cellStyle name="Heading 4 9 3" xfId="2156" xr:uid="{00000000-0005-0000-0000-00006C080000}"/>
    <cellStyle name="Input 10" xfId="2157" xr:uid="{00000000-0005-0000-0000-00006D080000}"/>
    <cellStyle name="Input 10 2" xfId="2158" xr:uid="{00000000-0005-0000-0000-00006E080000}"/>
    <cellStyle name="Input 10 3" xfId="2159" xr:uid="{00000000-0005-0000-0000-00006F080000}"/>
    <cellStyle name="Input 11" xfId="2160" xr:uid="{00000000-0005-0000-0000-000070080000}"/>
    <cellStyle name="Input 11 2" xfId="2161" xr:uid="{00000000-0005-0000-0000-000071080000}"/>
    <cellStyle name="Input 11 3" xfId="2162" xr:uid="{00000000-0005-0000-0000-000072080000}"/>
    <cellStyle name="Input 12" xfId="2163" xr:uid="{00000000-0005-0000-0000-000073080000}"/>
    <cellStyle name="Input 13" xfId="2164" xr:uid="{00000000-0005-0000-0000-000074080000}"/>
    <cellStyle name="Input 14" xfId="2165" xr:uid="{00000000-0005-0000-0000-000075080000}"/>
    <cellStyle name="Input 15" xfId="2166" xr:uid="{00000000-0005-0000-0000-000076080000}"/>
    <cellStyle name="Input 16" xfId="2167" xr:uid="{00000000-0005-0000-0000-000077080000}"/>
    <cellStyle name="Input 2" xfId="2168" xr:uid="{00000000-0005-0000-0000-000078080000}"/>
    <cellStyle name="Input 3" xfId="2169" xr:uid="{00000000-0005-0000-0000-000079080000}"/>
    <cellStyle name="Input 4" xfId="2170" xr:uid="{00000000-0005-0000-0000-00007A080000}"/>
    <cellStyle name="Input 5" xfId="2171" xr:uid="{00000000-0005-0000-0000-00007B080000}"/>
    <cellStyle name="Input 6" xfId="2172" xr:uid="{00000000-0005-0000-0000-00007C080000}"/>
    <cellStyle name="Input 7" xfId="2173" xr:uid="{00000000-0005-0000-0000-00007D080000}"/>
    <cellStyle name="Input 8" xfId="2174" xr:uid="{00000000-0005-0000-0000-00007E080000}"/>
    <cellStyle name="Input 8 2" xfId="2175" xr:uid="{00000000-0005-0000-0000-00007F080000}"/>
    <cellStyle name="Input 8 3" xfId="2176" xr:uid="{00000000-0005-0000-0000-000080080000}"/>
    <cellStyle name="Input 9" xfId="2177" xr:uid="{00000000-0005-0000-0000-000081080000}"/>
    <cellStyle name="Input 9 2" xfId="2178" xr:uid="{00000000-0005-0000-0000-000082080000}"/>
    <cellStyle name="Input 9 3" xfId="2179" xr:uid="{00000000-0005-0000-0000-000083080000}"/>
    <cellStyle name="Linked Cell 10" xfId="2180" xr:uid="{00000000-0005-0000-0000-000084080000}"/>
    <cellStyle name="Linked Cell 10 2" xfId="2181" xr:uid="{00000000-0005-0000-0000-000085080000}"/>
    <cellStyle name="Linked Cell 10 3" xfId="2182" xr:uid="{00000000-0005-0000-0000-000086080000}"/>
    <cellStyle name="Linked Cell 11" xfId="2183" xr:uid="{00000000-0005-0000-0000-000087080000}"/>
    <cellStyle name="Linked Cell 11 2" xfId="2184" xr:uid="{00000000-0005-0000-0000-000088080000}"/>
    <cellStyle name="Linked Cell 11 3" xfId="2185" xr:uid="{00000000-0005-0000-0000-000089080000}"/>
    <cellStyle name="Linked Cell 12" xfId="2186" xr:uid="{00000000-0005-0000-0000-00008A080000}"/>
    <cellStyle name="Linked Cell 13" xfId="2187" xr:uid="{00000000-0005-0000-0000-00008B080000}"/>
    <cellStyle name="Linked Cell 14" xfId="2188" xr:uid="{00000000-0005-0000-0000-00008C080000}"/>
    <cellStyle name="Linked Cell 15" xfId="2189" xr:uid="{00000000-0005-0000-0000-00008D080000}"/>
    <cellStyle name="Linked Cell 16" xfId="2190" xr:uid="{00000000-0005-0000-0000-00008E080000}"/>
    <cellStyle name="Linked Cell 2" xfId="2191" xr:uid="{00000000-0005-0000-0000-00008F080000}"/>
    <cellStyle name="Linked Cell 3" xfId="2192" xr:uid="{00000000-0005-0000-0000-000090080000}"/>
    <cellStyle name="Linked Cell 4" xfId="2193" xr:uid="{00000000-0005-0000-0000-000091080000}"/>
    <cellStyle name="Linked Cell 5" xfId="2194" xr:uid="{00000000-0005-0000-0000-000092080000}"/>
    <cellStyle name="Linked Cell 6" xfId="2195" xr:uid="{00000000-0005-0000-0000-000093080000}"/>
    <cellStyle name="Linked Cell 7" xfId="2196" xr:uid="{00000000-0005-0000-0000-000094080000}"/>
    <cellStyle name="Linked Cell 8" xfId="2197" xr:uid="{00000000-0005-0000-0000-000095080000}"/>
    <cellStyle name="Linked Cell 8 2" xfId="2198" xr:uid="{00000000-0005-0000-0000-000096080000}"/>
    <cellStyle name="Linked Cell 8 3" xfId="2199" xr:uid="{00000000-0005-0000-0000-000097080000}"/>
    <cellStyle name="Linked Cell 9" xfId="2200" xr:uid="{00000000-0005-0000-0000-000098080000}"/>
    <cellStyle name="Linked Cell 9 2" xfId="2201" xr:uid="{00000000-0005-0000-0000-000099080000}"/>
    <cellStyle name="Linked Cell 9 3" xfId="2202" xr:uid="{00000000-0005-0000-0000-00009A080000}"/>
    <cellStyle name="Neutral 10" xfId="2203" xr:uid="{00000000-0005-0000-0000-00009B080000}"/>
    <cellStyle name="Neutral 10 2" xfId="2204" xr:uid="{00000000-0005-0000-0000-00009C080000}"/>
    <cellStyle name="Neutral 10 3" xfId="2205" xr:uid="{00000000-0005-0000-0000-00009D080000}"/>
    <cellStyle name="Neutral 11" xfId="2206" xr:uid="{00000000-0005-0000-0000-00009E080000}"/>
    <cellStyle name="Neutral 11 2" xfId="2207" xr:uid="{00000000-0005-0000-0000-00009F080000}"/>
    <cellStyle name="Neutral 11 3" xfId="2208" xr:uid="{00000000-0005-0000-0000-0000A0080000}"/>
    <cellStyle name="Neutral 12" xfId="2209" xr:uid="{00000000-0005-0000-0000-0000A1080000}"/>
    <cellStyle name="Neutral 13" xfId="2210" xr:uid="{00000000-0005-0000-0000-0000A2080000}"/>
    <cellStyle name="Neutral 14" xfId="2211" xr:uid="{00000000-0005-0000-0000-0000A3080000}"/>
    <cellStyle name="Neutral 15" xfId="2212" xr:uid="{00000000-0005-0000-0000-0000A4080000}"/>
    <cellStyle name="Neutral 16" xfId="2213" xr:uid="{00000000-0005-0000-0000-0000A5080000}"/>
    <cellStyle name="Neutral 2" xfId="2214" xr:uid="{00000000-0005-0000-0000-0000A6080000}"/>
    <cellStyle name="Neutral 3" xfId="2215" xr:uid="{00000000-0005-0000-0000-0000A7080000}"/>
    <cellStyle name="Neutral 4" xfId="2216" xr:uid="{00000000-0005-0000-0000-0000A8080000}"/>
    <cellStyle name="Neutral 5" xfId="2217" xr:uid="{00000000-0005-0000-0000-0000A9080000}"/>
    <cellStyle name="Neutral 6" xfId="2218" xr:uid="{00000000-0005-0000-0000-0000AA080000}"/>
    <cellStyle name="Neutral 7" xfId="2219" xr:uid="{00000000-0005-0000-0000-0000AB080000}"/>
    <cellStyle name="Neutral 8" xfId="2220" xr:uid="{00000000-0005-0000-0000-0000AC080000}"/>
    <cellStyle name="Neutral 8 2" xfId="2221" xr:uid="{00000000-0005-0000-0000-0000AD080000}"/>
    <cellStyle name="Neutral 8 3" xfId="2222" xr:uid="{00000000-0005-0000-0000-0000AE080000}"/>
    <cellStyle name="Neutral 9" xfId="2223" xr:uid="{00000000-0005-0000-0000-0000AF080000}"/>
    <cellStyle name="Neutral 9 2" xfId="2224" xr:uid="{00000000-0005-0000-0000-0000B0080000}"/>
    <cellStyle name="Neutral 9 3" xfId="2225" xr:uid="{00000000-0005-0000-0000-0000B1080000}"/>
    <cellStyle name="Normal" xfId="0" builtinId="0"/>
    <cellStyle name="Normal 10 2" xfId="2226" xr:uid="{00000000-0005-0000-0000-0000B3080000}"/>
    <cellStyle name="Normal 10 3" xfId="2227" xr:uid="{00000000-0005-0000-0000-0000B4080000}"/>
    <cellStyle name="Normal 10 4" xfId="2228" xr:uid="{00000000-0005-0000-0000-0000B5080000}"/>
    <cellStyle name="Normal 10 5" xfId="2229" xr:uid="{00000000-0005-0000-0000-0000B6080000}"/>
    <cellStyle name="Normal 12 2" xfId="2230" xr:uid="{00000000-0005-0000-0000-0000B7080000}"/>
    <cellStyle name="Normal 13" xfId="2231" xr:uid="{00000000-0005-0000-0000-0000B8080000}"/>
    <cellStyle name="Normal 14 2" xfId="2232" xr:uid="{00000000-0005-0000-0000-0000B9080000}"/>
    <cellStyle name="Normal 15 2" xfId="2233" xr:uid="{00000000-0005-0000-0000-0000BA080000}"/>
    <cellStyle name="Normal 2" xfId="2234" xr:uid="{00000000-0005-0000-0000-0000BB080000}"/>
    <cellStyle name="Normal 2 10" xfId="2235" xr:uid="{00000000-0005-0000-0000-0000BC080000}"/>
    <cellStyle name="Normal 2 11" xfId="2236" xr:uid="{00000000-0005-0000-0000-0000BD080000}"/>
    <cellStyle name="Normal 2 12" xfId="2237" xr:uid="{00000000-0005-0000-0000-0000BE080000}"/>
    <cellStyle name="Normal 2 12 2" xfId="2238" xr:uid="{00000000-0005-0000-0000-0000BF080000}"/>
    <cellStyle name="Normal 2 12 3" xfId="2239" xr:uid="{00000000-0005-0000-0000-0000C0080000}"/>
    <cellStyle name="Normal 2 12 4" xfId="2240" xr:uid="{00000000-0005-0000-0000-0000C1080000}"/>
    <cellStyle name="Normal 2 12 5" xfId="2241" xr:uid="{00000000-0005-0000-0000-0000C2080000}"/>
    <cellStyle name="Normal 2 12 6" xfId="2242" xr:uid="{00000000-0005-0000-0000-0000C3080000}"/>
    <cellStyle name="Normal 2 12 7" xfId="2243" xr:uid="{00000000-0005-0000-0000-0000C4080000}"/>
    <cellStyle name="Normal 2 13" xfId="2244" xr:uid="{00000000-0005-0000-0000-0000C5080000}"/>
    <cellStyle name="Normal 2 14" xfId="2245" xr:uid="{00000000-0005-0000-0000-0000C6080000}"/>
    <cellStyle name="Normal 2 14 2" xfId="2246" xr:uid="{00000000-0005-0000-0000-0000C7080000}"/>
    <cellStyle name="Normal 2 14 3" xfId="2247" xr:uid="{00000000-0005-0000-0000-0000C8080000}"/>
    <cellStyle name="Normal 2 14 4" xfId="2248" xr:uid="{00000000-0005-0000-0000-0000C9080000}"/>
    <cellStyle name="Normal 2 15" xfId="2249" xr:uid="{00000000-0005-0000-0000-0000CA080000}"/>
    <cellStyle name="Normal 2 16" xfId="2250" xr:uid="{00000000-0005-0000-0000-0000CB080000}"/>
    <cellStyle name="Normal 2 2" xfId="2251" xr:uid="{00000000-0005-0000-0000-0000CC080000}"/>
    <cellStyle name="Normal 2 2 2" xfId="2252" xr:uid="{00000000-0005-0000-0000-0000CD080000}"/>
    <cellStyle name="Normal 2 2 2 2" xfId="2253" xr:uid="{00000000-0005-0000-0000-0000CE080000}"/>
    <cellStyle name="Normal 2 2 2 2 2" xfId="2254" xr:uid="{00000000-0005-0000-0000-0000CF080000}"/>
    <cellStyle name="Normal 2 2 2 2 3" xfId="2255" xr:uid="{00000000-0005-0000-0000-0000D0080000}"/>
    <cellStyle name="Normal 2 2 2 2 4" xfId="2256" xr:uid="{00000000-0005-0000-0000-0000D1080000}"/>
    <cellStyle name="Normal 2 2 2 3" xfId="2257" xr:uid="{00000000-0005-0000-0000-0000D2080000}"/>
    <cellStyle name="Normal 2 2 2 4" xfId="2258" xr:uid="{00000000-0005-0000-0000-0000D3080000}"/>
    <cellStyle name="Normal 2 2 2 5" xfId="2259" xr:uid="{00000000-0005-0000-0000-0000D4080000}"/>
    <cellStyle name="Normal 2 2 3" xfId="2260" xr:uid="{00000000-0005-0000-0000-0000D5080000}"/>
    <cellStyle name="Normal 2 2 3 2" xfId="2261" xr:uid="{00000000-0005-0000-0000-0000D6080000}"/>
    <cellStyle name="Normal 2 2 3 3" xfId="2262" xr:uid="{00000000-0005-0000-0000-0000D7080000}"/>
    <cellStyle name="Normal 2 2 3 4" xfId="2263" xr:uid="{00000000-0005-0000-0000-0000D8080000}"/>
    <cellStyle name="Normal 2 2 4" xfId="2264" xr:uid="{00000000-0005-0000-0000-0000D9080000}"/>
    <cellStyle name="Normal 2 2 5" xfId="2265" xr:uid="{00000000-0005-0000-0000-0000DA080000}"/>
    <cellStyle name="Normal 2 2 6" xfId="2266" xr:uid="{00000000-0005-0000-0000-0000DB080000}"/>
    <cellStyle name="Normal 2 2 7" xfId="2267" xr:uid="{00000000-0005-0000-0000-0000DC080000}"/>
    <cellStyle name="Normal 2 2 8" xfId="2268" xr:uid="{00000000-0005-0000-0000-0000DD080000}"/>
    <cellStyle name="Normal 2 3" xfId="2269" xr:uid="{00000000-0005-0000-0000-0000DE080000}"/>
    <cellStyle name="Normal 2 4" xfId="2270" xr:uid="{00000000-0005-0000-0000-0000DF080000}"/>
    <cellStyle name="Normal 2 5" xfId="2271" xr:uid="{00000000-0005-0000-0000-0000E0080000}"/>
    <cellStyle name="Normal 2 6" xfId="2272" xr:uid="{00000000-0005-0000-0000-0000E1080000}"/>
    <cellStyle name="Normal 2 7" xfId="2273" xr:uid="{00000000-0005-0000-0000-0000E2080000}"/>
    <cellStyle name="Normal 2 8" xfId="2274" xr:uid="{00000000-0005-0000-0000-0000E3080000}"/>
    <cellStyle name="Normal 2 9" xfId="2275" xr:uid="{00000000-0005-0000-0000-0000E4080000}"/>
    <cellStyle name="Normal 3" xfId="2276" xr:uid="{00000000-0005-0000-0000-0000E5080000}"/>
    <cellStyle name="Normal 3 2" xfId="2277" xr:uid="{00000000-0005-0000-0000-0000E6080000}"/>
    <cellStyle name="Normal 3 3" xfId="2278" xr:uid="{00000000-0005-0000-0000-0000E7080000}"/>
    <cellStyle name="Normal 4" xfId="2279" xr:uid="{00000000-0005-0000-0000-0000E8080000}"/>
    <cellStyle name="Normal 4 10" xfId="2280" xr:uid="{00000000-0005-0000-0000-0000E9080000}"/>
    <cellStyle name="Normal 4 11" xfId="2281" xr:uid="{00000000-0005-0000-0000-0000EA080000}"/>
    <cellStyle name="Normal 4 12" xfId="2282" xr:uid="{00000000-0005-0000-0000-0000EB080000}"/>
    <cellStyle name="Normal 4 13" xfId="2283" xr:uid="{00000000-0005-0000-0000-0000EC080000}"/>
    <cellStyle name="Normal 4 14" xfId="2284" xr:uid="{00000000-0005-0000-0000-0000ED080000}"/>
    <cellStyle name="Normal 4 15" xfId="2285" xr:uid="{00000000-0005-0000-0000-0000EE080000}"/>
    <cellStyle name="Normal 4 16" xfId="2286" xr:uid="{00000000-0005-0000-0000-0000EF080000}"/>
    <cellStyle name="Normal 4 17" xfId="2287" xr:uid="{00000000-0005-0000-0000-0000F0080000}"/>
    <cellStyle name="Normal 4 18" xfId="2288" xr:uid="{00000000-0005-0000-0000-0000F1080000}"/>
    <cellStyle name="Normal 4 18 2" xfId="2289" xr:uid="{00000000-0005-0000-0000-0000F2080000}"/>
    <cellStyle name="Normal 4 19" xfId="2290" xr:uid="{00000000-0005-0000-0000-0000F3080000}"/>
    <cellStyle name="Normal 4 2" xfId="2291" xr:uid="{00000000-0005-0000-0000-0000F4080000}"/>
    <cellStyle name="Normal 4 2 2" xfId="2292" xr:uid="{00000000-0005-0000-0000-0000F5080000}"/>
    <cellStyle name="Normal 4 3" xfId="2293" xr:uid="{00000000-0005-0000-0000-0000F6080000}"/>
    <cellStyle name="Normal 4 4" xfId="2294" xr:uid="{00000000-0005-0000-0000-0000F7080000}"/>
    <cellStyle name="Normal 4 5" xfId="2295" xr:uid="{00000000-0005-0000-0000-0000F8080000}"/>
    <cellStyle name="Normal 4 5 2" xfId="2296" xr:uid="{00000000-0005-0000-0000-0000F9080000}"/>
    <cellStyle name="Normal 4 5 3" xfId="2297" xr:uid="{00000000-0005-0000-0000-0000FA080000}"/>
    <cellStyle name="Normal 4 5 4" xfId="2298" xr:uid="{00000000-0005-0000-0000-0000FB080000}"/>
    <cellStyle name="Normal 4 5 5" xfId="2299" xr:uid="{00000000-0005-0000-0000-0000FC080000}"/>
    <cellStyle name="Normal 4 5 6" xfId="2300" xr:uid="{00000000-0005-0000-0000-0000FD080000}"/>
    <cellStyle name="Normal 4 5 7" xfId="2301" xr:uid="{00000000-0005-0000-0000-0000FE080000}"/>
    <cellStyle name="Normal 4 5 8" xfId="2302" xr:uid="{00000000-0005-0000-0000-0000FF080000}"/>
    <cellStyle name="Normal 4 6" xfId="2303" xr:uid="{00000000-0005-0000-0000-000000090000}"/>
    <cellStyle name="Normal 4 7" xfId="2304" xr:uid="{00000000-0005-0000-0000-000001090000}"/>
    <cellStyle name="Normal 4 7 2" xfId="2305" xr:uid="{00000000-0005-0000-0000-000002090000}"/>
    <cellStyle name="Normal 4 7 3" xfId="2306" xr:uid="{00000000-0005-0000-0000-000003090000}"/>
    <cellStyle name="Normal 4 7 4" xfId="2307" xr:uid="{00000000-0005-0000-0000-000004090000}"/>
    <cellStyle name="Normal 4 7 5" xfId="2308" xr:uid="{00000000-0005-0000-0000-000005090000}"/>
    <cellStyle name="Normal 4 7 6" xfId="2309" xr:uid="{00000000-0005-0000-0000-000006090000}"/>
    <cellStyle name="Normal 4 7 7" xfId="2310" xr:uid="{00000000-0005-0000-0000-000007090000}"/>
    <cellStyle name="Normal 4 8" xfId="2311" xr:uid="{00000000-0005-0000-0000-000008090000}"/>
    <cellStyle name="Normal 4 9" xfId="2312" xr:uid="{00000000-0005-0000-0000-000009090000}"/>
    <cellStyle name="Normal 4 9 2" xfId="2313" xr:uid="{00000000-0005-0000-0000-00000A090000}"/>
    <cellStyle name="Normal 4 9 3" xfId="2314" xr:uid="{00000000-0005-0000-0000-00000B090000}"/>
    <cellStyle name="Normal 4 9 4" xfId="2315" xr:uid="{00000000-0005-0000-0000-00000C090000}"/>
    <cellStyle name="Normal 5" xfId="2316" xr:uid="{00000000-0005-0000-0000-00000D090000}"/>
    <cellStyle name="Normal 5 2" xfId="2317" xr:uid="{00000000-0005-0000-0000-00000E090000}"/>
    <cellStyle name="Normal 5 2 10" xfId="2318" xr:uid="{00000000-0005-0000-0000-00000F090000}"/>
    <cellStyle name="Normal 5 2 11" xfId="2319" xr:uid="{00000000-0005-0000-0000-000010090000}"/>
    <cellStyle name="Normal 5 2 2" xfId="2320" xr:uid="{00000000-0005-0000-0000-000011090000}"/>
    <cellStyle name="Normal 5 2 2 2" xfId="2321" xr:uid="{00000000-0005-0000-0000-000012090000}"/>
    <cellStyle name="Normal 5 2 2 2 2" xfId="2322" xr:uid="{00000000-0005-0000-0000-000013090000}"/>
    <cellStyle name="Normal 5 2 2 2 2 2" xfId="2323" xr:uid="{00000000-0005-0000-0000-000014090000}"/>
    <cellStyle name="Normal 5 2 2 2 2 3" xfId="2324" xr:uid="{00000000-0005-0000-0000-000015090000}"/>
    <cellStyle name="Normal 5 2 2 2 2 4" xfId="2325" xr:uid="{00000000-0005-0000-0000-000016090000}"/>
    <cellStyle name="Normal 5 2 2 2 2 5" xfId="2326" xr:uid="{00000000-0005-0000-0000-000017090000}"/>
    <cellStyle name="Normal 5 2 2 2 3" xfId="2327" xr:uid="{00000000-0005-0000-0000-000018090000}"/>
    <cellStyle name="Normal 5 2 2 2 4" xfId="2328" xr:uid="{00000000-0005-0000-0000-000019090000}"/>
    <cellStyle name="Normal 5 2 2 2 5" xfId="2329" xr:uid="{00000000-0005-0000-0000-00001A090000}"/>
    <cellStyle name="Normal 5 2 2 2 6" xfId="2330" xr:uid="{00000000-0005-0000-0000-00001B090000}"/>
    <cellStyle name="Normal 5 2 2 2 7" xfId="2331" xr:uid="{00000000-0005-0000-0000-00001C090000}"/>
    <cellStyle name="Normal 5 2 2 3" xfId="2332" xr:uid="{00000000-0005-0000-0000-00001D090000}"/>
    <cellStyle name="Normal 5 2 2 4" xfId="2333" xr:uid="{00000000-0005-0000-0000-00001E090000}"/>
    <cellStyle name="Normal 5 2 2 4 2" xfId="2334" xr:uid="{00000000-0005-0000-0000-00001F090000}"/>
    <cellStyle name="Normal 5 2 2 4 3" xfId="2335" xr:uid="{00000000-0005-0000-0000-000020090000}"/>
    <cellStyle name="Normal 5 2 2 4 4" xfId="2336" xr:uid="{00000000-0005-0000-0000-000021090000}"/>
    <cellStyle name="Normal 5 2 2 4 5" xfId="2337" xr:uid="{00000000-0005-0000-0000-000022090000}"/>
    <cellStyle name="Normal 5 2 2 4 6" xfId="2338" xr:uid="{00000000-0005-0000-0000-000023090000}"/>
    <cellStyle name="Normal 5 2 2 5" xfId="2339" xr:uid="{00000000-0005-0000-0000-000024090000}"/>
    <cellStyle name="Normal 5 2 2 6" xfId="2340" xr:uid="{00000000-0005-0000-0000-000025090000}"/>
    <cellStyle name="Normal 5 2 2 6 2" xfId="2341" xr:uid="{00000000-0005-0000-0000-000026090000}"/>
    <cellStyle name="Normal 5 2 2 7" xfId="2342" xr:uid="{00000000-0005-0000-0000-000027090000}"/>
    <cellStyle name="Normal 5 2 2 8" xfId="2343" xr:uid="{00000000-0005-0000-0000-000028090000}"/>
    <cellStyle name="Normal 5 2 2 9" xfId="2344" xr:uid="{00000000-0005-0000-0000-000029090000}"/>
    <cellStyle name="Normal 5 2 3" xfId="2345" xr:uid="{00000000-0005-0000-0000-00002A090000}"/>
    <cellStyle name="Normal 5 2 4" xfId="2346" xr:uid="{00000000-0005-0000-0000-00002B090000}"/>
    <cellStyle name="Normal 5 2 5" xfId="2347" xr:uid="{00000000-0005-0000-0000-00002C090000}"/>
    <cellStyle name="Normal 5 2 5 2" xfId="2348" xr:uid="{00000000-0005-0000-0000-00002D090000}"/>
    <cellStyle name="Normal 5 2 5 2 2" xfId="2349" xr:uid="{00000000-0005-0000-0000-00002E090000}"/>
    <cellStyle name="Normal 5 2 5 3" xfId="2350" xr:uid="{00000000-0005-0000-0000-00002F090000}"/>
    <cellStyle name="Normal 5 2 5 3 2" xfId="2351" xr:uid="{00000000-0005-0000-0000-000030090000}"/>
    <cellStyle name="Normal 5 2 6" xfId="2352" xr:uid="{00000000-0005-0000-0000-000031090000}"/>
    <cellStyle name="Normal 5 2 6 2" xfId="2353" xr:uid="{00000000-0005-0000-0000-000032090000}"/>
    <cellStyle name="Normal 5 2 6 3" xfId="2354" xr:uid="{00000000-0005-0000-0000-000033090000}"/>
    <cellStyle name="Normal 5 2 6 4" xfId="2355" xr:uid="{00000000-0005-0000-0000-000034090000}"/>
    <cellStyle name="Normal 5 2 7" xfId="2356" xr:uid="{00000000-0005-0000-0000-000035090000}"/>
    <cellStyle name="Normal 5 2 8" xfId="2357" xr:uid="{00000000-0005-0000-0000-000036090000}"/>
    <cellStyle name="Normal 5 2 9" xfId="2358" xr:uid="{00000000-0005-0000-0000-000037090000}"/>
    <cellStyle name="Normal 5 3" xfId="2359" xr:uid="{00000000-0005-0000-0000-000038090000}"/>
    <cellStyle name="Normal 5 3 2" xfId="2360" xr:uid="{00000000-0005-0000-0000-000039090000}"/>
    <cellStyle name="Normal 5 3 3" xfId="2361" xr:uid="{00000000-0005-0000-0000-00003A090000}"/>
    <cellStyle name="Normal 5 3 4" xfId="2362" xr:uid="{00000000-0005-0000-0000-00003B090000}"/>
    <cellStyle name="Normal 5 3 5" xfId="2363" xr:uid="{00000000-0005-0000-0000-00003C090000}"/>
    <cellStyle name="Normal 5 3 6" xfId="2364" xr:uid="{00000000-0005-0000-0000-00003D090000}"/>
    <cellStyle name="Normal 5 3 7" xfId="2365" xr:uid="{00000000-0005-0000-0000-00003E090000}"/>
    <cellStyle name="Normal 5 4" xfId="2366" xr:uid="{00000000-0005-0000-0000-00003F090000}"/>
    <cellStyle name="Normal 5 4 2" xfId="2367" xr:uid="{00000000-0005-0000-0000-000040090000}"/>
    <cellStyle name="Normal 5 4 3" xfId="2368" xr:uid="{00000000-0005-0000-0000-000041090000}"/>
    <cellStyle name="Normal 5 4 4" xfId="2369" xr:uid="{00000000-0005-0000-0000-000042090000}"/>
    <cellStyle name="Normal 5 5" xfId="2370" xr:uid="{00000000-0005-0000-0000-000043090000}"/>
    <cellStyle name="Normal 5 6" xfId="2371" xr:uid="{00000000-0005-0000-0000-000044090000}"/>
    <cellStyle name="Normal 6" xfId="2372" xr:uid="{00000000-0005-0000-0000-000045090000}"/>
    <cellStyle name="Normal 6 2" xfId="2373" xr:uid="{00000000-0005-0000-0000-000046090000}"/>
    <cellStyle name="Normal 6 2 10" xfId="2374" xr:uid="{00000000-0005-0000-0000-000047090000}"/>
    <cellStyle name="Normal 6 2 2" xfId="2375" xr:uid="{00000000-0005-0000-0000-000048090000}"/>
    <cellStyle name="Normal 6 2 2 2" xfId="2376" xr:uid="{00000000-0005-0000-0000-000049090000}"/>
    <cellStyle name="Normal 6 2 2 2 2" xfId="2377" xr:uid="{00000000-0005-0000-0000-00004A090000}"/>
    <cellStyle name="Normal 6 2 2 2 3" xfId="2378" xr:uid="{00000000-0005-0000-0000-00004B090000}"/>
    <cellStyle name="Normal 6 2 2 2 4" xfId="2379" xr:uid="{00000000-0005-0000-0000-00004C090000}"/>
    <cellStyle name="Normal 6 2 2 2 5" xfId="2380" xr:uid="{00000000-0005-0000-0000-00004D090000}"/>
    <cellStyle name="Normal 6 2 2 2 6" xfId="2381" xr:uid="{00000000-0005-0000-0000-00004E090000}"/>
    <cellStyle name="Normal 6 2 2 3" xfId="2382" xr:uid="{00000000-0005-0000-0000-00004F090000}"/>
    <cellStyle name="Normal 6 2 2 4" xfId="2383" xr:uid="{00000000-0005-0000-0000-000050090000}"/>
    <cellStyle name="Normal 6 2 2 5" xfId="2384" xr:uid="{00000000-0005-0000-0000-000051090000}"/>
    <cellStyle name="Normal 6 2 2 5 2" xfId="2385" xr:uid="{00000000-0005-0000-0000-000052090000}"/>
    <cellStyle name="Normal 6 2 3" xfId="2386" xr:uid="{00000000-0005-0000-0000-000053090000}"/>
    <cellStyle name="Normal 6 2 4" xfId="2387" xr:uid="{00000000-0005-0000-0000-000054090000}"/>
    <cellStyle name="Normal 6 2 4 2" xfId="2388" xr:uid="{00000000-0005-0000-0000-000055090000}"/>
    <cellStyle name="Normal 6 2 4 2 2" xfId="2389" xr:uid="{00000000-0005-0000-0000-000056090000}"/>
    <cellStyle name="Normal 6 2 4 3" xfId="2390" xr:uid="{00000000-0005-0000-0000-000057090000}"/>
    <cellStyle name="Normal 6 2 4 3 2" xfId="2391" xr:uid="{00000000-0005-0000-0000-000058090000}"/>
    <cellStyle name="Normal 6 2 5" xfId="2392" xr:uid="{00000000-0005-0000-0000-000059090000}"/>
    <cellStyle name="Normal 6 2 5 2" xfId="2393" xr:uid="{00000000-0005-0000-0000-00005A090000}"/>
    <cellStyle name="Normal 6 2 5 3" xfId="2394" xr:uid="{00000000-0005-0000-0000-00005B090000}"/>
    <cellStyle name="Normal 6 2 5 4" xfId="2395" xr:uid="{00000000-0005-0000-0000-00005C090000}"/>
    <cellStyle name="Normal 6 2 6" xfId="2396" xr:uid="{00000000-0005-0000-0000-00005D090000}"/>
    <cellStyle name="Normal 6 2 7" xfId="2397" xr:uid="{00000000-0005-0000-0000-00005E090000}"/>
    <cellStyle name="Normal 6 2 8" xfId="2398" xr:uid="{00000000-0005-0000-0000-00005F090000}"/>
    <cellStyle name="Normal 6 2 9" xfId="2399" xr:uid="{00000000-0005-0000-0000-000060090000}"/>
    <cellStyle name="Normal 6 3" xfId="2400" xr:uid="{00000000-0005-0000-0000-000061090000}"/>
    <cellStyle name="Normal 6 3 2" xfId="2401" xr:uid="{00000000-0005-0000-0000-000062090000}"/>
    <cellStyle name="Normal 6 3 3" xfId="2402" xr:uid="{00000000-0005-0000-0000-000063090000}"/>
    <cellStyle name="Normal 6 3 4" xfId="2403" xr:uid="{00000000-0005-0000-0000-000064090000}"/>
    <cellStyle name="Normal 6 3 5" xfId="2404" xr:uid="{00000000-0005-0000-0000-000065090000}"/>
    <cellStyle name="Normal 6 3 6" xfId="2405" xr:uid="{00000000-0005-0000-0000-000066090000}"/>
    <cellStyle name="Normal 6 3 7" xfId="2406" xr:uid="{00000000-0005-0000-0000-000067090000}"/>
    <cellStyle name="Normal 6 4" xfId="2407" xr:uid="{00000000-0005-0000-0000-000068090000}"/>
    <cellStyle name="Normal 6 4 2" xfId="2408" xr:uid="{00000000-0005-0000-0000-000069090000}"/>
    <cellStyle name="Normal 6 4 3" xfId="2409" xr:uid="{00000000-0005-0000-0000-00006A090000}"/>
    <cellStyle name="Normal 6 4 4" xfId="2410" xr:uid="{00000000-0005-0000-0000-00006B090000}"/>
    <cellStyle name="Normal 6 5" xfId="2411" xr:uid="{00000000-0005-0000-0000-00006C090000}"/>
    <cellStyle name="Normal 6 6" xfId="2412" xr:uid="{00000000-0005-0000-0000-00006D090000}"/>
    <cellStyle name="Normal 7" xfId="2413" xr:uid="{00000000-0005-0000-0000-00006E090000}"/>
    <cellStyle name="Normal 7 10" xfId="2414" xr:uid="{00000000-0005-0000-0000-00006F090000}"/>
    <cellStyle name="Normal 7 2" xfId="2415" xr:uid="{00000000-0005-0000-0000-000070090000}"/>
    <cellStyle name="Normal 7 3" xfId="2416" xr:uid="{00000000-0005-0000-0000-000071090000}"/>
    <cellStyle name="Normal 7 4" xfId="2417" xr:uid="{00000000-0005-0000-0000-000072090000}"/>
    <cellStyle name="Normal 7 5" xfId="2418" xr:uid="{00000000-0005-0000-0000-000073090000}"/>
    <cellStyle name="Normal 7 6" xfId="2419" xr:uid="{00000000-0005-0000-0000-000074090000}"/>
    <cellStyle name="Normal 7 7" xfId="2420" xr:uid="{00000000-0005-0000-0000-000075090000}"/>
    <cellStyle name="Normal 7 8" xfId="2421" xr:uid="{00000000-0005-0000-0000-000076090000}"/>
    <cellStyle name="Normal 7 9" xfId="2422" xr:uid="{00000000-0005-0000-0000-000077090000}"/>
    <cellStyle name="Normal 8" xfId="2423" xr:uid="{00000000-0005-0000-0000-000078090000}"/>
    <cellStyle name="Normal 8 2" xfId="2424" xr:uid="{00000000-0005-0000-0000-000079090000}"/>
    <cellStyle name="Normal 8 3" xfId="2425" xr:uid="{00000000-0005-0000-0000-00007A090000}"/>
    <cellStyle name="Normal 8 4" xfId="2426" xr:uid="{00000000-0005-0000-0000-00007B090000}"/>
    <cellStyle name="Normal 8 5" xfId="2427" xr:uid="{00000000-0005-0000-0000-00007C090000}"/>
    <cellStyle name="Normal 8 6" xfId="2428" xr:uid="{00000000-0005-0000-0000-00007D090000}"/>
    <cellStyle name="Normal 8 7" xfId="2429" xr:uid="{00000000-0005-0000-0000-00007E090000}"/>
    <cellStyle name="Normal 9" xfId="2430" xr:uid="{00000000-0005-0000-0000-00007F090000}"/>
    <cellStyle name="Normal 9 2" xfId="2431" xr:uid="{00000000-0005-0000-0000-000080090000}"/>
    <cellStyle name="Normal 9 3" xfId="2432" xr:uid="{00000000-0005-0000-0000-000081090000}"/>
    <cellStyle name="Normal 9 4" xfId="2433" xr:uid="{00000000-0005-0000-0000-000082090000}"/>
    <cellStyle name="Normal 9 5" xfId="2434" xr:uid="{00000000-0005-0000-0000-000083090000}"/>
    <cellStyle name="Normal 9 6" xfId="2435" xr:uid="{00000000-0005-0000-0000-000084090000}"/>
    <cellStyle name="Normal 9 7" xfId="2436" xr:uid="{00000000-0005-0000-0000-000085090000}"/>
    <cellStyle name="Normal_Copy of SSF" xfId="2437" xr:uid="{00000000-0005-0000-0000-000086090000}"/>
    <cellStyle name="Note 10" xfId="2438" xr:uid="{00000000-0005-0000-0000-000087090000}"/>
    <cellStyle name="Note 10 10" xfId="2439" xr:uid="{00000000-0005-0000-0000-000088090000}"/>
    <cellStyle name="Note 10 2" xfId="2440" xr:uid="{00000000-0005-0000-0000-000089090000}"/>
    <cellStyle name="Note 10 2 2" xfId="2441" xr:uid="{00000000-0005-0000-0000-00008A090000}"/>
    <cellStyle name="Note 10 2 3" xfId="2442" xr:uid="{00000000-0005-0000-0000-00008B090000}"/>
    <cellStyle name="Note 10 2 4" xfId="2443" xr:uid="{00000000-0005-0000-0000-00008C090000}"/>
    <cellStyle name="Note 10 2 5" xfId="2444" xr:uid="{00000000-0005-0000-0000-00008D090000}"/>
    <cellStyle name="Note 10 2 6" xfId="2445" xr:uid="{00000000-0005-0000-0000-00008E090000}"/>
    <cellStyle name="Note 10 2 7" xfId="2446" xr:uid="{00000000-0005-0000-0000-00008F090000}"/>
    <cellStyle name="Note 10 3" xfId="2447" xr:uid="{00000000-0005-0000-0000-000090090000}"/>
    <cellStyle name="Note 10 3 2" xfId="2448" xr:uid="{00000000-0005-0000-0000-000091090000}"/>
    <cellStyle name="Note 10 3 3" xfId="2449" xr:uid="{00000000-0005-0000-0000-000092090000}"/>
    <cellStyle name="Note 10 3 4" xfId="2450" xr:uid="{00000000-0005-0000-0000-000093090000}"/>
    <cellStyle name="Note 10 3 5" xfId="2451" xr:uid="{00000000-0005-0000-0000-000094090000}"/>
    <cellStyle name="Note 10 3 6" xfId="2452" xr:uid="{00000000-0005-0000-0000-000095090000}"/>
    <cellStyle name="Note 10 3 7" xfId="2453" xr:uid="{00000000-0005-0000-0000-000096090000}"/>
    <cellStyle name="Note 10 4" xfId="2454" xr:uid="{00000000-0005-0000-0000-000097090000}"/>
    <cellStyle name="Note 10 4 2" xfId="2455" xr:uid="{00000000-0005-0000-0000-000098090000}"/>
    <cellStyle name="Note 10 4 3" xfId="2456" xr:uid="{00000000-0005-0000-0000-000099090000}"/>
    <cellStyle name="Note 10 4 4" xfId="2457" xr:uid="{00000000-0005-0000-0000-00009A090000}"/>
    <cellStyle name="Note 10 5" xfId="2458" xr:uid="{00000000-0005-0000-0000-00009B090000}"/>
    <cellStyle name="Note 10 5 2" xfId="2459" xr:uid="{00000000-0005-0000-0000-00009C090000}"/>
    <cellStyle name="Note 10 6" xfId="2460" xr:uid="{00000000-0005-0000-0000-00009D090000}"/>
    <cellStyle name="Note 10 6 2" xfId="2461" xr:uid="{00000000-0005-0000-0000-00009E090000}"/>
    <cellStyle name="Note 10 7" xfId="2462" xr:uid="{00000000-0005-0000-0000-00009F090000}"/>
    <cellStyle name="Note 10 8" xfId="2463" xr:uid="{00000000-0005-0000-0000-0000A0090000}"/>
    <cellStyle name="Note 10 9" xfId="2464" xr:uid="{00000000-0005-0000-0000-0000A1090000}"/>
    <cellStyle name="Note 11" xfId="2465" xr:uid="{00000000-0005-0000-0000-0000A2090000}"/>
    <cellStyle name="Note 11 2" xfId="2466" xr:uid="{00000000-0005-0000-0000-0000A3090000}"/>
    <cellStyle name="Note 11 3" xfId="2467" xr:uid="{00000000-0005-0000-0000-0000A4090000}"/>
    <cellStyle name="Note 11 4" xfId="2468" xr:uid="{00000000-0005-0000-0000-0000A5090000}"/>
    <cellStyle name="Note 11 5" xfId="2469" xr:uid="{00000000-0005-0000-0000-0000A6090000}"/>
    <cellStyle name="Note 11 6" xfId="2470" xr:uid="{00000000-0005-0000-0000-0000A7090000}"/>
    <cellStyle name="Note 11 7" xfId="2471" xr:uid="{00000000-0005-0000-0000-0000A8090000}"/>
    <cellStyle name="Note 12" xfId="2472" xr:uid="{00000000-0005-0000-0000-0000A9090000}"/>
    <cellStyle name="Note 12 2" xfId="2473" xr:uid="{00000000-0005-0000-0000-0000AA090000}"/>
    <cellStyle name="Note 12 3" xfId="2474" xr:uid="{00000000-0005-0000-0000-0000AB090000}"/>
    <cellStyle name="Note 13" xfId="2475" xr:uid="{00000000-0005-0000-0000-0000AC090000}"/>
    <cellStyle name="Note 14" xfId="2476" xr:uid="{00000000-0005-0000-0000-0000AD090000}"/>
    <cellStyle name="Note 15" xfId="2477" xr:uid="{00000000-0005-0000-0000-0000AE090000}"/>
    <cellStyle name="Note 15 2" xfId="2478" xr:uid="{00000000-0005-0000-0000-0000AF090000}"/>
    <cellStyle name="Note 15 2 2" xfId="2479" xr:uid="{00000000-0005-0000-0000-0000B0090000}"/>
    <cellStyle name="Note 15 3" xfId="2480" xr:uid="{00000000-0005-0000-0000-0000B1090000}"/>
    <cellStyle name="Note 15 3 2" xfId="2481" xr:uid="{00000000-0005-0000-0000-0000B2090000}"/>
    <cellStyle name="Note 15 4" xfId="2482" xr:uid="{00000000-0005-0000-0000-0000B3090000}"/>
    <cellStyle name="Note 15 5" xfId="2483" xr:uid="{00000000-0005-0000-0000-0000B4090000}"/>
    <cellStyle name="Note 15 6" xfId="2484" xr:uid="{00000000-0005-0000-0000-0000B5090000}"/>
    <cellStyle name="Note 16" xfId="2485" xr:uid="{00000000-0005-0000-0000-0000B6090000}"/>
    <cellStyle name="Note 16 2" xfId="2486" xr:uid="{00000000-0005-0000-0000-0000B7090000}"/>
    <cellStyle name="Note 16 3" xfId="2487" xr:uid="{00000000-0005-0000-0000-0000B8090000}"/>
    <cellStyle name="Note 16 4" xfId="2488" xr:uid="{00000000-0005-0000-0000-0000B9090000}"/>
    <cellStyle name="Note 17" xfId="2489" xr:uid="{00000000-0005-0000-0000-0000BA090000}"/>
    <cellStyle name="Note 17 2" xfId="2490" xr:uid="{00000000-0005-0000-0000-0000BB090000}"/>
    <cellStyle name="Note 18" xfId="2491" xr:uid="{00000000-0005-0000-0000-0000BC090000}"/>
    <cellStyle name="Note 18 2" xfId="2492" xr:uid="{00000000-0005-0000-0000-0000BD090000}"/>
    <cellStyle name="Note 19" xfId="2493" xr:uid="{00000000-0005-0000-0000-0000BE090000}"/>
    <cellStyle name="Note 19 2" xfId="2494" xr:uid="{00000000-0005-0000-0000-0000BF090000}"/>
    <cellStyle name="Note 2" xfId="2495" xr:uid="{00000000-0005-0000-0000-0000C0090000}"/>
    <cellStyle name="Note 2 10" xfId="2496" xr:uid="{00000000-0005-0000-0000-0000C1090000}"/>
    <cellStyle name="Note 2 11" xfId="2497" xr:uid="{00000000-0005-0000-0000-0000C2090000}"/>
    <cellStyle name="Note 2 12" xfId="2498" xr:uid="{00000000-0005-0000-0000-0000C3090000}"/>
    <cellStyle name="Note 2 13" xfId="2499" xr:uid="{00000000-0005-0000-0000-0000C4090000}"/>
    <cellStyle name="Note 2 14" xfId="2500" xr:uid="{00000000-0005-0000-0000-0000C5090000}"/>
    <cellStyle name="Note 2 15" xfId="2501" xr:uid="{00000000-0005-0000-0000-0000C6090000}"/>
    <cellStyle name="Note 2 16" xfId="2502" xr:uid="{00000000-0005-0000-0000-0000C7090000}"/>
    <cellStyle name="Note 2 2" xfId="2503" xr:uid="{00000000-0005-0000-0000-0000C8090000}"/>
    <cellStyle name="Note 2 2 10" xfId="2504" xr:uid="{00000000-0005-0000-0000-0000C9090000}"/>
    <cellStyle name="Note 2 2 11" xfId="2505" xr:uid="{00000000-0005-0000-0000-0000CA090000}"/>
    <cellStyle name="Note 2 2 12" xfId="2506" xr:uid="{00000000-0005-0000-0000-0000CB090000}"/>
    <cellStyle name="Note 2 2 2" xfId="2507" xr:uid="{00000000-0005-0000-0000-0000CC090000}"/>
    <cellStyle name="Note 2 2 3" xfId="2508" xr:uid="{00000000-0005-0000-0000-0000CD090000}"/>
    <cellStyle name="Note 2 2 4" xfId="2509" xr:uid="{00000000-0005-0000-0000-0000CE090000}"/>
    <cellStyle name="Note 2 2 5" xfId="2510" xr:uid="{00000000-0005-0000-0000-0000CF090000}"/>
    <cellStyle name="Note 2 2 6" xfId="2511" xr:uid="{00000000-0005-0000-0000-0000D0090000}"/>
    <cellStyle name="Note 2 2 7" xfId="2512" xr:uid="{00000000-0005-0000-0000-0000D1090000}"/>
    <cellStyle name="Note 2 2 8" xfId="2513" xr:uid="{00000000-0005-0000-0000-0000D2090000}"/>
    <cellStyle name="Note 2 2 9" xfId="2514" xr:uid="{00000000-0005-0000-0000-0000D3090000}"/>
    <cellStyle name="Note 2 3" xfId="2515" xr:uid="{00000000-0005-0000-0000-0000D4090000}"/>
    <cellStyle name="Note 2 3 2" xfId="2516" xr:uid="{00000000-0005-0000-0000-0000D5090000}"/>
    <cellStyle name="Note 2 4" xfId="2517" xr:uid="{00000000-0005-0000-0000-0000D6090000}"/>
    <cellStyle name="Note 2 5" xfId="2518" xr:uid="{00000000-0005-0000-0000-0000D7090000}"/>
    <cellStyle name="Note 2 5 2" xfId="2519" xr:uid="{00000000-0005-0000-0000-0000D8090000}"/>
    <cellStyle name="Note 2 5 3" xfId="2520" xr:uid="{00000000-0005-0000-0000-0000D9090000}"/>
    <cellStyle name="Note 2 5 4" xfId="2521" xr:uid="{00000000-0005-0000-0000-0000DA090000}"/>
    <cellStyle name="Note 2 5 5" xfId="2522" xr:uid="{00000000-0005-0000-0000-0000DB090000}"/>
    <cellStyle name="Note 2 5 6" xfId="2523" xr:uid="{00000000-0005-0000-0000-0000DC090000}"/>
    <cellStyle name="Note 2 5 7" xfId="2524" xr:uid="{00000000-0005-0000-0000-0000DD090000}"/>
    <cellStyle name="Note 2 5 8" xfId="2525" xr:uid="{00000000-0005-0000-0000-0000DE090000}"/>
    <cellStyle name="Note 2 6" xfId="2526" xr:uid="{00000000-0005-0000-0000-0000DF090000}"/>
    <cellStyle name="Note 2 7" xfId="2527" xr:uid="{00000000-0005-0000-0000-0000E0090000}"/>
    <cellStyle name="Note 2 7 2" xfId="2528" xr:uid="{00000000-0005-0000-0000-0000E1090000}"/>
    <cellStyle name="Note 2 7 3" xfId="2529" xr:uid="{00000000-0005-0000-0000-0000E2090000}"/>
    <cellStyle name="Note 2 7 4" xfId="2530" xr:uid="{00000000-0005-0000-0000-0000E3090000}"/>
    <cellStyle name="Note 2 7 5" xfId="2531" xr:uid="{00000000-0005-0000-0000-0000E4090000}"/>
    <cellStyle name="Note 2 7 6" xfId="2532" xr:uid="{00000000-0005-0000-0000-0000E5090000}"/>
    <cellStyle name="Note 2 7 7" xfId="2533" xr:uid="{00000000-0005-0000-0000-0000E6090000}"/>
    <cellStyle name="Note 2 8" xfId="2534" xr:uid="{00000000-0005-0000-0000-0000E7090000}"/>
    <cellStyle name="Note 2 9" xfId="2535" xr:uid="{00000000-0005-0000-0000-0000E8090000}"/>
    <cellStyle name="Note 2 9 2" xfId="2536" xr:uid="{00000000-0005-0000-0000-0000E9090000}"/>
    <cellStyle name="Note 2 9 3" xfId="2537" xr:uid="{00000000-0005-0000-0000-0000EA090000}"/>
    <cellStyle name="Note 2 9 4" xfId="2538" xr:uid="{00000000-0005-0000-0000-0000EB090000}"/>
    <cellStyle name="Note 20" xfId="2539" xr:uid="{00000000-0005-0000-0000-0000EC090000}"/>
    <cellStyle name="Note 20 2" xfId="2540" xr:uid="{00000000-0005-0000-0000-0000ED090000}"/>
    <cellStyle name="Note 21" xfId="2541" xr:uid="{00000000-0005-0000-0000-0000EE090000}"/>
    <cellStyle name="Note 21 2" xfId="2542" xr:uid="{00000000-0005-0000-0000-0000EF090000}"/>
    <cellStyle name="Note 22" xfId="2543" xr:uid="{00000000-0005-0000-0000-0000F0090000}"/>
    <cellStyle name="Note 22 2" xfId="2544" xr:uid="{00000000-0005-0000-0000-0000F1090000}"/>
    <cellStyle name="Note 23" xfId="2545" xr:uid="{00000000-0005-0000-0000-0000F2090000}"/>
    <cellStyle name="Note 24" xfId="2546" xr:uid="{00000000-0005-0000-0000-0000F3090000}"/>
    <cellStyle name="Note 3" xfId="2547" xr:uid="{00000000-0005-0000-0000-0000F4090000}"/>
    <cellStyle name="Note 3 10" xfId="2548" xr:uid="{00000000-0005-0000-0000-0000F5090000}"/>
    <cellStyle name="Note 3 11" xfId="2549" xr:uid="{00000000-0005-0000-0000-0000F6090000}"/>
    <cellStyle name="Note 3 12" xfId="2550" xr:uid="{00000000-0005-0000-0000-0000F7090000}"/>
    <cellStyle name="Note 3 13" xfId="2551" xr:uid="{00000000-0005-0000-0000-0000F8090000}"/>
    <cellStyle name="Note 3 14" xfId="2552" xr:uid="{00000000-0005-0000-0000-0000F9090000}"/>
    <cellStyle name="Note 3 15" xfId="2553" xr:uid="{00000000-0005-0000-0000-0000FA090000}"/>
    <cellStyle name="Note 3 16" xfId="2554" xr:uid="{00000000-0005-0000-0000-0000FB090000}"/>
    <cellStyle name="Note 3 2" xfId="2555" xr:uid="{00000000-0005-0000-0000-0000FC090000}"/>
    <cellStyle name="Note 3 2 2" xfId="2556" xr:uid="{00000000-0005-0000-0000-0000FD090000}"/>
    <cellStyle name="Note 3 3" xfId="2557" xr:uid="{00000000-0005-0000-0000-0000FE090000}"/>
    <cellStyle name="Note 3 4" xfId="2558" xr:uid="{00000000-0005-0000-0000-0000FF090000}"/>
    <cellStyle name="Note 3 5" xfId="2559" xr:uid="{00000000-0005-0000-0000-0000000A0000}"/>
    <cellStyle name="Note 3 5 2" xfId="2560" xr:uid="{00000000-0005-0000-0000-0000010A0000}"/>
    <cellStyle name="Note 3 5 3" xfId="2561" xr:uid="{00000000-0005-0000-0000-0000020A0000}"/>
    <cellStyle name="Note 3 5 4" xfId="2562" xr:uid="{00000000-0005-0000-0000-0000030A0000}"/>
    <cellStyle name="Note 3 5 5" xfId="2563" xr:uid="{00000000-0005-0000-0000-0000040A0000}"/>
    <cellStyle name="Note 3 5 6" xfId="2564" xr:uid="{00000000-0005-0000-0000-0000050A0000}"/>
    <cellStyle name="Note 3 5 7" xfId="2565" xr:uid="{00000000-0005-0000-0000-0000060A0000}"/>
    <cellStyle name="Note 3 5 8" xfId="2566" xr:uid="{00000000-0005-0000-0000-0000070A0000}"/>
    <cellStyle name="Note 3 6" xfId="2567" xr:uid="{00000000-0005-0000-0000-0000080A0000}"/>
    <cellStyle name="Note 3 7" xfId="2568" xr:uid="{00000000-0005-0000-0000-0000090A0000}"/>
    <cellStyle name="Note 3 7 2" xfId="2569" xr:uid="{00000000-0005-0000-0000-00000A0A0000}"/>
    <cellStyle name="Note 3 7 3" xfId="2570" xr:uid="{00000000-0005-0000-0000-00000B0A0000}"/>
    <cellStyle name="Note 3 7 4" xfId="2571" xr:uid="{00000000-0005-0000-0000-00000C0A0000}"/>
    <cellStyle name="Note 3 7 5" xfId="2572" xr:uid="{00000000-0005-0000-0000-00000D0A0000}"/>
    <cellStyle name="Note 3 7 6" xfId="2573" xr:uid="{00000000-0005-0000-0000-00000E0A0000}"/>
    <cellStyle name="Note 3 7 7" xfId="2574" xr:uid="{00000000-0005-0000-0000-00000F0A0000}"/>
    <cellStyle name="Note 3 8" xfId="2575" xr:uid="{00000000-0005-0000-0000-0000100A0000}"/>
    <cellStyle name="Note 3 9" xfId="2576" xr:uid="{00000000-0005-0000-0000-0000110A0000}"/>
    <cellStyle name="Note 3 9 2" xfId="2577" xr:uid="{00000000-0005-0000-0000-0000120A0000}"/>
    <cellStyle name="Note 3 9 3" xfId="2578" xr:uid="{00000000-0005-0000-0000-0000130A0000}"/>
    <cellStyle name="Note 3 9 4" xfId="2579" xr:uid="{00000000-0005-0000-0000-0000140A0000}"/>
    <cellStyle name="Note 4" xfId="2580" xr:uid="{00000000-0005-0000-0000-0000150A0000}"/>
    <cellStyle name="Note 4 10" xfId="2581" xr:uid="{00000000-0005-0000-0000-0000160A0000}"/>
    <cellStyle name="Note 4 11" xfId="2582" xr:uid="{00000000-0005-0000-0000-0000170A0000}"/>
    <cellStyle name="Note 4 12" xfId="2583" xr:uid="{00000000-0005-0000-0000-0000180A0000}"/>
    <cellStyle name="Note 4 13" xfId="2584" xr:uid="{00000000-0005-0000-0000-0000190A0000}"/>
    <cellStyle name="Note 4 14" xfId="2585" xr:uid="{00000000-0005-0000-0000-00001A0A0000}"/>
    <cellStyle name="Note 4 15" xfId="2586" xr:uid="{00000000-0005-0000-0000-00001B0A0000}"/>
    <cellStyle name="Note 4 16" xfId="2587" xr:uid="{00000000-0005-0000-0000-00001C0A0000}"/>
    <cellStyle name="Note 4 2" xfId="2588" xr:uid="{00000000-0005-0000-0000-00001D0A0000}"/>
    <cellStyle name="Note 4 2 2" xfId="2589" xr:uid="{00000000-0005-0000-0000-00001E0A0000}"/>
    <cellStyle name="Note 4 3" xfId="2590" xr:uid="{00000000-0005-0000-0000-00001F0A0000}"/>
    <cellStyle name="Note 4 4" xfId="2591" xr:uid="{00000000-0005-0000-0000-0000200A0000}"/>
    <cellStyle name="Note 4 5" xfId="2592" xr:uid="{00000000-0005-0000-0000-0000210A0000}"/>
    <cellStyle name="Note 4 5 2" xfId="2593" xr:uid="{00000000-0005-0000-0000-0000220A0000}"/>
    <cellStyle name="Note 4 5 3" xfId="2594" xr:uid="{00000000-0005-0000-0000-0000230A0000}"/>
    <cellStyle name="Note 4 5 4" xfId="2595" xr:uid="{00000000-0005-0000-0000-0000240A0000}"/>
    <cellStyle name="Note 4 5 5" xfId="2596" xr:uid="{00000000-0005-0000-0000-0000250A0000}"/>
    <cellStyle name="Note 4 5 6" xfId="2597" xr:uid="{00000000-0005-0000-0000-0000260A0000}"/>
    <cellStyle name="Note 4 5 7" xfId="2598" xr:uid="{00000000-0005-0000-0000-0000270A0000}"/>
    <cellStyle name="Note 4 5 8" xfId="2599" xr:uid="{00000000-0005-0000-0000-0000280A0000}"/>
    <cellStyle name="Note 4 6" xfId="2600" xr:uid="{00000000-0005-0000-0000-0000290A0000}"/>
    <cellStyle name="Note 4 7" xfId="2601" xr:uid="{00000000-0005-0000-0000-00002A0A0000}"/>
    <cellStyle name="Note 4 7 2" xfId="2602" xr:uid="{00000000-0005-0000-0000-00002B0A0000}"/>
    <cellStyle name="Note 4 7 3" xfId="2603" xr:uid="{00000000-0005-0000-0000-00002C0A0000}"/>
    <cellStyle name="Note 4 7 4" xfId="2604" xr:uid="{00000000-0005-0000-0000-00002D0A0000}"/>
    <cellStyle name="Note 4 7 5" xfId="2605" xr:uid="{00000000-0005-0000-0000-00002E0A0000}"/>
    <cellStyle name="Note 4 7 6" xfId="2606" xr:uid="{00000000-0005-0000-0000-00002F0A0000}"/>
    <cellStyle name="Note 4 7 7" xfId="2607" xr:uid="{00000000-0005-0000-0000-0000300A0000}"/>
    <cellStyle name="Note 4 8" xfId="2608" xr:uid="{00000000-0005-0000-0000-0000310A0000}"/>
    <cellStyle name="Note 4 9" xfId="2609" xr:uid="{00000000-0005-0000-0000-0000320A0000}"/>
    <cellStyle name="Note 4 9 2" xfId="2610" xr:uid="{00000000-0005-0000-0000-0000330A0000}"/>
    <cellStyle name="Note 4 9 3" xfId="2611" xr:uid="{00000000-0005-0000-0000-0000340A0000}"/>
    <cellStyle name="Note 4 9 4" xfId="2612" xr:uid="{00000000-0005-0000-0000-0000350A0000}"/>
    <cellStyle name="Note 5" xfId="2613" xr:uid="{00000000-0005-0000-0000-0000360A0000}"/>
    <cellStyle name="Note 5 10" xfId="2614" xr:uid="{00000000-0005-0000-0000-0000370A0000}"/>
    <cellStyle name="Note 5 11" xfId="2615" xr:uid="{00000000-0005-0000-0000-0000380A0000}"/>
    <cellStyle name="Note 5 12" xfId="2616" xr:uid="{00000000-0005-0000-0000-0000390A0000}"/>
    <cellStyle name="Note 5 13" xfId="2617" xr:uid="{00000000-0005-0000-0000-00003A0A0000}"/>
    <cellStyle name="Note 5 14" xfId="2618" xr:uid="{00000000-0005-0000-0000-00003B0A0000}"/>
    <cellStyle name="Note 5 15" xfId="2619" xr:uid="{00000000-0005-0000-0000-00003C0A0000}"/>
    <cellStyle name="Note 5 2" xfId="2620" xr:uid="{00000000-0005-0000-0000-00003D0A0000}"/>
    <cellStyle name="Note 5 2 2" xfId="2621" xr:uid="{00000000-0005-0000-0000-00003E0A0000}"/>
    <cellStyle name="Note 5 3" xfId="2622" xr:uid="{00000000-0005-0000-0000-00003F0A0000}"/>
    <cellStyle name="Note 5 4" xfId="2623" xr:uid="{00000000-0005-0000-0000-0000400A0000}"/>
    <cellStyle name="Note 5 4 2" xfId="2624" xr:uid="{00000000-0005-0000-0000-0000410A0000}"/>
    <cellStyle name="Note 5 4 3" xfId="2625" xr:uid="{00000000-0005-0000-0000-0000420A0000}"/>
    <cellStyle name="Note 5 4 4" xfId="2626" xr:uid="{00000000-0005-0000-0000-0000430A0000}"/>
    <cellStyle name="Note 5 4 5" xfId="2627" xr:uid="{00000000-0005-0000-0000-0000440A0000}"/>
    <cellStyle name="Note 5 4 6" xfId="2628" xr:uid="{00000000-0005-0000-0000-0000450A0000}"/>
    <cellStyle name="Note 5 4 7" xfId="2629" xr:uid="{00000000-0005-0000-0000-0000460A0000}"/>
    <cellStyle name="Note 5 4 8" xfId="2630" xr:uid="{00000000-0005-0000-0000-0000470A0000}"/>
    <cellStyle name="Note 5 5" xfId="2631" xr:uid="{00000000-0005-0000-0000-0000480A0000}"/>
    <cellStyle name="Note 5 6" xfId="2632" xr:uid="{00000000-0005-0000-0000-0000490A0000}"/>
    <cellStyle name="Note 5 7" xfId="2633" xr:uid="{00000000-0005-0000-0000-00004A0A0000}"/>
    <cellStyle name="Note 5 7 2" xfId="2634" xr:uid="{00000000-0005-0000-0000-00004B0A0000}"/>
    <cellStyle name="Note 5 7 3" xfId="2635" xr:uid="{00000000-0005-0000-0000-00004C0A0000}"/>
    <cellStyle name="Note 5 7 4" xfId="2636" xr:uid="{00000000-0005-0000-0000-00004D0A0000}"/>
    <cellStyle name="Note 5 7 5" xfId="2637" xr:uid="{00000000-0005-0000-0000-00004E0A0000}"/>
    <cellStyle name="Note 5 7 6" xfId="2638" xr:uid="{00000000-0005-0000-0000-00004F0A0000}"/>
    <cellStyle name="Note 5 7 7" xfId="2639" xr:uid="{00000000-0005-0000-0000-0000500A0000}"/>
    <cellStyle name="Note 5 8" xfId="2640" xr:uid="{00000000-0005-0000-0000-0000510A0000}"/>
    <cellStyle name="Note 5 9" xfId="2641" xr:uid="{00000000-0005-0000-0000-0000520A0000}"/>
    <cellStyle name="Note 5 9 2" xfId="2642" xr:uid="{00000000-0005-0000-0000-0000530A0000}"/>
    <cellStyle name="Note 5 9 3" xfId="2643" xr:uid="{00000000-0005-0000-0000-0000540A0000}"/>
    <cellStyle name="Note 5 9 4" xfId="2644" xr:uid="{00000000-0005-0000-0000-0000550A0000}"/>
    <cellStyle name="Note 6" xfId="2645" xr:uid="{00000000-0005-0000-0000-0000560A0000}"/>
    <cellStyle name="Note 6 10" xfId="2646" xr:uid="{00000000-0005-0000-0000-0000570A0000}"/>
    <cellStyle name="Note 6 11" xfId="2647" xr:uid="{00000000-0005-0000-0000-0000580A0000}"/>
    <cellStyle name="Note 6 12" xfId="2648" xr:uid="{00000000-0005-0000-0000-0000590A0000}"/>
    <cellStyle name="Note 6 2" xfId="2649" xr:uid="{00000000-0005-0000-0000-00005A0A0000}"/>
    <cellStyle name="Note 6 3" xfId="2650" xr:uid="{00000000-0005-0000-0000-00005B0A0000}"/>
    <cellStyle name="Note 6 4" xfId="2651" xr:uid="{00000000-0005-0000-0000-00005C0A0000}"/>
    <cellStyle name="Note 6 5" xfId="2652" xr:uid="{00000000-0005-0000-0000-00005D0A0000}"/>
    <cellStyle name="Note 6 6" xfId="2653" xr:uid="{00000000-0005-0000-0000-00005E0A0000}"/>
    <cellStyle name="Note 6 7" xfId="2654" xr:uid="{00000000-0005-0000-0000-00005F0A0000}"/>
    <cellStyle name="Note 6 8" xfId="2655" xr:uid="{00000000-0005-0000-0000-0000600A0000}"/>
    <cellStyle name="Note 6 9" xfId="2656" xr:uid="{00000000-0005-0000-0000-0000610A0000}"/>
    <cellStyle name="Note 7" xfId="2657" xr:uid="{00000000-0005-0000-0000-0000620A0000}"/>
    <cellStyle name="Note 7 10" xfId="2658" xr:uid="{00000000-0005-0000-0000-0000630A0000}"/>
    <cellStyle name="Note 7 11" xfId="2659" xr:uid="{00000000-0005-0000-0000-0000640A0000}"/>
    <cellStyle name="Note 7 12" xfId="2660" xr:uid="{00000000-0005-0000-0000-0000650A0000}"/>
    <cellStyle name="Note 7 13" xfId="2661" xr:uid="{00000000-0005-0000-0000-0000660A0000}"/>
    <cellStyle name="Note 7 2" xfId="2662" xr:uid="{00000000-0005-0000-0000-0000670A0000}"/>
    <cellStyle name="Note 7 2 2" xfId="2663" xr:uid="{00000000-0005-0000-0000-0000680A0000}"/>
    <cellStyle name="Note 7 2 2 10" xfId="2664" xr:uid="{00000000-0005-0000-0000-0000690A0000}"/>
    <cellStyle name="Note 7 2 2 2" xfId="2665" xr:uid="{00000000-0005-0000-0000-00006A0A0000}"/>
    <cellStyle name="Note 7 2 2 2 2" xfId="2666" xr:uid="{00000000-0005-0000-0000-00006B0A0000}"/>
    <cellStyle name="Note 7 2 2 2 2 2" xfId="2667" xr:uid="{00000000-0005-0000-0000-00006C0A0000}"/>
    <cellStyle name="Note 7 2 2 2 2 3" xfId="2668" xr:uid="{00000000-0005-0000-0000-00006D0A0000}"/>
    <cellStyle name="Note 7 2 2 2 2 4" xfId="2669" xr:uid="{00000000-0005-0000-0000-00006E0A0000}"/>
    <cellStyle name="Note 7 2 2 2 2 5" xfId="2670" xr:uid="{00000000-0005-0000-0000-00006F0A0000}"/>
    <cellStyle name="Note 7 2 2 2 2 6" xfId="2671" xr:uid="{00000000-0005-0000-0000-0000700A0000}"/>
    <cellStyle name="Note 7 2 2 2 3" xfId="2672" xr:uid="{00000000-0005-0000-0000-0000710A0000}"/>
    <cellStyle name="Note 7 2 2 2 4" xfId="2673" xr:uid="{00000000-0005-0000-0000-0000720A0000}"/>
    <cellStyle name="Note 7 2 2 2 5" xfId="2674" xr:uid="{00000000-0005-0000-0000-0000730A0000}"/>
    <cellStyle name="Note 7 2 2 2 5 2" xfId="2675" xr:uid="{00000000-0005-0000-0000-0000740A0000}"/>
    <cellStyle name="Note 7 2 2 3" xfId="2676" xr:uid="{00000000-0005-0000-0000-0000750A0000}"/>
    <cellStyle name="Note 7 2 2 4" xfId="2677" xr:uid="{00000000-0005-0000-0000-0000760A0000}"/>
    <cellStyle name="Note 7 2 2 4 2" xfId="2678" xr:uid="{00000000-0005-0000-0000-0000770A0000}"/>
    <cellStyle name="Note 7 2 2 4 2 2" xfId="2679" xr:uid="{00000000-0005-0000-0000-0000780A0000}"/>
    <cellStyle name="Note 7 2 2 4 3" xfId="2680" xr:uid="{00000000-0005-0000-0000-0000790A0000}"/>
    <cellStyle name="Note 7 2 2 4 3 2" xfId="2681" xr:uid="{00000000-0005-0000-0000-00007A0A0000}"/>
    <cellStyle name="Note 7 2 2 5" xfId="2682" xr:uid="{00000000-0005-0000-0000-00007B0A0000}"/>
    <cellStyle name="Note 7 2 2 5 2" xfId="2683" xr:uid="{00000000-0005-0000-0000-00007C0A0000}"/>
    <cellStyle name="Note 7 2 2 5 3" xfId="2684" xr:uid="{00000000-0005-0000-0000-00007D0A0000}"/>
    <cellStyle name="Note 7 2 2 5 4" xfId="2685" xr:uid="{00000000-0005-0000-0000-00007E0A0000}"/>
    <cellStyle name="Note 7 2 2 6" xfId="2686" xr:uid="{00000000-0005-0000-0000-00007F0A0000}"/>
    <cellStyle name="Note 7 2 2 7" xfId="2687" xr:uid="{00000000-0005-0000-0000-0000800A0000}"/>
    <cellStyle name="Note 7 2 2 8" xfId="2688" xr:uid="{00000000-0005-0000-0000-0000810A0000}"/>
    <cellStyle name="Note 7 2 2 9" xfId="2689" xr:uid="{00000000-0005-0000-0000-0000820A0000}"/>
    <cellStyle name="Note 7 2 3" xfId="2690" xr:uid="{00000000-0005-0000-0000-0000830A0000}"/>
    <cellStyle name="Note 7 2 3 2" xfId="2691" xr:uid="{00000000-0005-0000-0000-0000840A0000}"/>
    <cellStyle name="Note 7 2 3 3" xfId="2692" xr:uid="{00000000-0005-0000-0000-0000850A0000}"/>
    <cellStyle name="Note 7 2 3 4" xfId="2693" xr:uid="{00000000-0005-0000-0000-0000860A0000}"/>
    <cellStyle name="Note 7 2 3 5" xfId="2694" xr:uid="{00000000-0005-0000-0000-0000870A0000}"/>
    <cellStyle name="Note 7 2 3 6" xfId="2695" xr:uid="{00000000-0005-0000-0000-0000880A0000}"/>
    <cellStyle name="Note 7 2 3 7" xfId="2696" xr:uid="{00000000-0005-0000-0000-0000890A0000}"/>
    <cellStyle name="Note 7 2 4" xfId="2697" xr:uid="{00000000-0005-0000-0000-00008A0A0000}"/>
    <cellStyle name="Note 7 2 4 2" xfId="2698" xr:uid="{00000000-0005-0000-0000-00008B0A0000}"/>
    <cellStyle name="Note 7 2 4 3" xfId="2699" xr:uid="{00000000-0005-0000-0000-00008C0A0000}"/>
    <cellStyle name="Note 7 2 4 4" xfId="2700" xr:uid="{00000000-0005-0000-0000-00008D0A0000}"/>
    <cellStyle name="Note 7 2 5" xfId="2701" xr:uid="{00000000-0005-0000-0000-00008E0A0000}"/>
    <cellStyle name="Note 7 2 5 2" xfId="2702" xr:uid="{00000000-0005-0000-0000-00008F0A0000}"/>
    <cellStyle name="Note 7 2 5 3" xfId="2703" xr:uid="{00000000-0005-0000-0000-0000900A0000}"/>
    <cellStyle name="Note 7 2 5 4" xfId="2704" xr:uid="{00000000-0005-0000-0000-0000910A0000}"/>
    <cellStyle name="Note 7 2 6" xfId="2705" xr:uid="{00000000-0005-0000-0000-0000920A0000}"/>
    <cellStyle name="Note 7 2 6 2" xfId="2706" xr:uid="{00000000-0005-0000-0000-0000930A0000}"/>
    <cellStyle name="Note 7 2 6 3" xfId="2707" xr:uid="{00000000-0005-0000-0000-0000940A0000}"/>
    <cellStyle name="Note 7 2 6 4" xfId="2708" xr:uid="{00000000-0005-0000-0000-0000950A0000}"/>
    <cellStyle name="Note 7 2 7" xfId="2709" xr:uid="{00000000-0005-0000-0000-0000960A0000}"/>
    <cellStyle name="Note 7 2 7 2" xfId="2710" xr:uid="{00000000-0005-0000-0000-0000970A0000}"/>
    <cellStyle name="Note 7 2 7 3" xfId="2711" xr:uid="{00000000-0005-0000-0000-0000980A0000}"/>
    <cellStyle name="Note 7 2 7 4" xfId="2712" xr:uid="{00000000-0005-0000-0000-0000990A0000}"/>
    <cellStyle name="Note 7 2 7 5" xfId="2713" xr:uid="{00000000-0005-0000-0000-00009A0A0000}"/>
    <cellStyle name="Note 7 2 7 6" xfId="2714" xr:uid="{00000000-0005-0000-0000-00009B0A0000}"/>
    <cellStyle name="Note 7 2 8" xfId="2715" xr:uid="{00000000-0005-0000-0000-00009C0A0000}"/>
    <cellStyle name="Note 7 2 9" xfId="2716" xr:uid="{00000000-0005-0000-0000-00009D0A0000}"/>
    <cellStyle name="Note 7 2 9 2" xfId="2717" xr:uid="{00000000-0005-0000-0000-00009E0A0000}"/>
    <cellStyle name="Note 7 3" xfId="2718" xr:uid="{00000000-0005-0000-0000-00009F0A0000}"/>
    <cellStyle name="Note 7 3 2" xfId="2719" xr:uid="{00000000-0005-0000-0000-0000A00A0000}"/>
    <cellStyle name="Note 7 3 2 2" xfId="2720" xr:uid="{00000000-0005-0000-0000-0000A10A0000}"/>
    <cellStyle name="Note 7 3 2 3" xfId="2721" xr:uid="{00000000-0005-0000-0000-0000A20A0000}"/>
    <cellStyle name="Note 7 3 2 4" xfId="2722" xr:uid="{00000000-0005-0000-0000-0000A30A0000}"/>
    <cellStyle name="Note 7 3 2 5" xfId="2723" xr:uid="{00000000-0005-0000-0000-0000A40A0000}"/>
    <cellStyle name="Note 7 3 2 6" xfId="2724" xr:uid="{00000000-0005-0000-0000-0000A50A0000}"/>
    <cellStyle name="Note 7 3 3" xfId="2725" xr:uid="{00000000-0005-0000-0000-0000A60A0000}"/>
    <cellStyle name="Note 7 3 4" xfId="2726" xr:uid="{00000000-0005-0000-0000-0000A70A0000}"/>
    <cellStyle name="Note 7 3 5" xfId="2727" xr:uid="{00000000-0005-0000-0000-0000A80A0000}"/>
    <cellStyle name="Note 7 3 5 2" xfId="2728" xr:uid="{00000000-0005-0000-0000-0000A90A0000}"/>
    <cellStyle name="Note 7 4" xfId="2729" xr:uid="{00000000-0005-0000-0000-0000AA0A0000}"/>
    <cellStyle name="Note 7 4 2" xfId="2730" xr:uid="{00000000-0005-0000-0000-0000AB0A0000}"/>
    <cellStyle name="Note 7 4 3" xfId="2731" xr:uid="{00000000-0005-0000-0000-0000AC0A0000}"/>
    <cellStyle name="Note 7 4 4" xfId="2732" xr:uid="{00000000-0005-0000-0000-0000AD0A0000}"/>
    <cellStyle name="Note 7 4 5" xfId="2733" xr:uid="{00000000-0005-0000-0000-0000AE0A0000}"/>
    <cellStyle name="Note 7 4 6" xfId="2734" xr:uid="{00000000-0005-0000-0000-0000AF0A0000}"/>
    <cellStyle name="Note 7 4 7" xfId="2735" xr:uid="{00000000-0005-0000-0000-0000B00A0000}"/>
    <cellStyle name="Note 7 5" xfId="2736" xr:uid="{00000000-0005-0000-0000-0000B10A0000}"/>
    <cellStyle name="Note 7 5 2" xfId="2737" xr:uid="{00000000-0005-0000-0000-0000B20A0000}"/>
    <cellStyle name="Note 7 5 3" xfId="2738" xr:uid="{00000000-0005-0000-0000-0000B30A0000}"/>
    <cellStyle name="Note 7 5 4" xfId="2739" xr:uid="{00000000-0005-0000-0000-0000B40A0000}"/>
    <cellStyle name="Note 7 5 5" xfId="2740" xr:uid="{00000000-0005-0000-0000-0000B50A0000}"/>
    <cellStyle name="Note 7 5 6" xfId="2741" xr:uid="{00000000-0005-0000-0000-0000B60A0000}"/>
    <cellStyle name="Note 7 5 7" xfId="2742" xr:uid="{00000000-0005-0000-0000-0000B70A0000}"/>
    <cellStyle name="Note 7 6" xfId="2743" xr:uid="{00000000-0005-0000-0000-0000B80A0000}"/>
    <cellStyle name="Note 7 6 2" xfId="2744" xr:uid="{00000000-0005-0000-0000-0000B90A0000}"/>
    <cellStyle name="Note 7 6 3" xfId="2745" xr:uid="{00000000-0005-0000-0000-0000BA0A0000}"/>
    <cellStyle name="Note 7 6 4" xfId="2746" xr:uid="{00000000-0005-0000-0000-0000BB0A0000}"/>
    <cellStyle name="Note 7 7" xfId="2747" xr:uid="{00000000-0005-0000-0000-0000BC0A0000}"/>
    <cellStyle name="Note 7 7 2" xfId="2748" xr:uid="{00000000-0005-0000-0000-0000BD0A0000}"/>
    <cellStyle name="Note 7 7 2 2" xfId="2749" xr:uid="{00000000-0005-0000-0000-0000BE0A0000}"/>
    <cellStyle name="Note 7 7 3" xfId="2750" xr:uid="{00000000-0005-0000-0000-0000BF0A0000}"/>
    <cellStyle name="Note 7 7 3 2" xfId="2751" xr:uid="{00000000-0005-0000-0000-0000C00A0000}"/>
    <cellStyle name="Note 7 8" xfId="2752" xr:uid="{00000000-0005-0000-0000-0000C10A0000}"/>
    <cellStyle name="Note 7 8 2" xfId="2753" xr:uid="{00000000-0005-0000-0000-0000C20A0000}"/>
    <cellStyle name="Note 7 8 3" xfId="2754" xr:uid="{00000000-0005-0000-0000-0000C30A0000}"/>
    <cellStyle name="Note 7 8 4" xfId="2755" xr:uid="{00000000-0005-0000-0000-0000C40A0000}"/>
    <cellStyle name="Note 7 9" xfId="2756" xr:uid="{00000000-0005-0000-0000-0000C50A0000}"/>
    <cellStyle name="Note 8" xfId="2757" xr:uid="{00000000-0005-0000-0000-0000C60A0000}"/>
    <cellStyle name="Note 8 10" xfId="2758" xr:uid="{00000000-0005-0000-0000-0000C70A0000}"/>
    <cellStyle name="Note 8 11" xfId="2759" xr:uid="{00000000-0005-0000-0000-0000C80A0000}"/>
    <cellStyle name="Note 8 12" xfId="2760" xr:uid="{00000000-0005-0000-0000-0000C90A0000}"/>
    <cellStyle name="Note 8 13" xfId="2761" xr:uid="{00000000-0005-0000-0000-0000CA0A0000}"/>
    <cellStyle name="Note 8 2" xfId="2762" xr:uid="{00000000-0005-0000-0000-0000CB0A0000}"/>
    <cellStyle name="Note 8 2 2" xfId="2763" xr:uid="{00000000-0005-0000-0000-0000CC0A0000}"/>
    <cellStyle name="Note 8 2 3" xfId="2764" xr:uid="{00000000-0005-0000-0000-0000CD0A0000}"/>
    <cellStyle name="Note 8 2 4" xfId="2765" xr:uid="{00000000-0005-0000-0000-0000CE0A0000}"/>
    <cellStyle name="Note 8 2 5" xfId="2766" xr:uid="{00000000-0005-0000-0000-0000CF0A0000}"/>
    <cellStyle name="Note 8 2 6" xfId="2767" xr:uid="{00000000-0005-0000-0000-0000D00A0000}"/>
    <cellStyle name="Note 8 2 7" xfId="2768" xr:uid="{00000000-0005-0000-0000-0000D10A0000}"/>
    <cellStyle name="Note 8 2 8" xfId="2769" xr:uid="{00000000-0005-0000-0000-0000D20A0000}"/>
    <cellStyle name="Note 8 3" xfId="2770" xr:uid="{00000000-0005-0000-0000-0000D30A0000}"/>
    <cellStyle name="Note 8 3 2" xfId="2771" xr:uid="{00000000-0005-0000-0000-0000D40A0000}"/>
    <cellStyle name="Note 8 3 3" xfId="2772" xr:uid="{00000000-0005-0000-0000-0000D50A0000}"/>
    <cellStyle name="Note 8 3 4" xfId="2773" xr:uid="{00000000-0005-0000-0000-0000D60A0000}"/>
    <cellStyle name="Note 8 3 5" xfId="2774" xr:uid="{00000000-0005-0000-0000-0000D70A0000}"/>
    <cellStyle name="Note 8 3 6" xfId="2775" xr:uid="{00000000-0005-0000-0000-0000D80A0000}"/>
    <cellStyle name="Note 8 3 7" xfId="2776" xr:uid="{00000000-0005-0000-0000-0000D90A0000}"/>
    <cellStyle name="Note 8 4" xfId="2777" xr:uid="{00000000-0005-0000-0000-0000DA0A0000}"/>
    <cellStyle name="Note 8 4 2" xfId="2778" xr:uid="{00000000-0005-0000-0000-0000DB0A0000}"/>
    <cellStyle name="Note 8 4 3" xfId="2779" xr:uid="{00000000-0005-0000-0000-0000DC0A0000}"/>
    <cellStyle name="Note 8 4 4" xfId="2780" xr:uid="{00000000-0005-0000-0000-0000DD0A0000}"/>
    <cellStyle name="Note 8 4 5" xfId="2781" xr:uid="{00000000-0005-0000-0000-0000DE0A0000}"/>
    <cellStyle name="Note 8 4 6" xfId="2782" xr:uid="{00000000-0005-0000-0000-0000DF0A0000}"/>
    <cellStyle name="Note 8 4 7" xfId="2783" xr:uid="{00000000-0005-0000-0000-0000E00A0000}"/>
    <cellStyle name="Note 8 5" xfId="2784" xr:uid="{00000000-0005-0000-0000-0000E10A0000}"/>
    <cellStyle name="Note 8 5 2" xfId="2785" xr:uid="{00000000-0005-0000-0000-0000E20A0000}"/>
    <cellStyle name="Note 8 5 3" xfId="2786" xr:uid="{00000000-0005-0000-0000-0000E30A0000}"/>
    <cellStyle name="Note 8 5 4" xfId="2787" xr:uid="{00000000-0005-0000-0000-0000E40A0000}"/>
    <cellStyle name="Note 8 6" xfId="2788" xr:uid="{00000000-0005-0000-0000-0000E50A0000}"/>
    <cellStyle name="Note 8 6 2" xfId="2789" xr:uid="{00000000-0005-0000-0000-0000E60A0000}"/>
    <cellStyle name="Note 8 6 3" xfId="2790" xr:uid="{00000000-0005-0000-0000-0000E70A0000}"/>
    <cellStyle name="Note 8 6 4" xfId="2791" xr:uid="{00000000-0005-0000-0000-0000E80A0000}"/>
    <cellStyle name="Note 8 7" xfId="2792" xr:uid="{00000000-0005-0000-0000-0000E90A0000}"/>
    <cellStyle name="Note 8 7 2" xfId="2793" xr:uid="{00000000-0005-0000-0000-0000EA0A0000}"/>
    <cellStyle name="Note 8 7 3" xfId="2794" xr:uid="{00000000-0005-0000-0000-0000EB0A0000}"/>
    <cellStyle name="Note 8 7 4" xfId="2795" xr:uid="{00000000-0005-0000-0000-0000EC0A0000}"/>
    <cellStyle name="Note 8 8" xfId="2796" xr:uid="{00000000-0005-0000-0000-0000ED0A0000}"/>
    <cellStyle name="Note 8 8 2" xfId="2797" xr:uid="{00000000-0005-0000-0000-0000EE0A0000}"/>
    <cellStyle name="Note 8 8 3" xfId="2798" xr:uid="{00000000-0005-0000-0000-0000EF0A0000}"/>
    <cellStyle name="Note 8 8 4" xfId="2799" xr:uid="{00000000-0005-0000-0000-0000F00A0000}"/>
    <cellStyle name="Note 8 9" xfId="2800" xr:uid="{00000000-0005-0000-0000-0000F10A0000}"/>
    <cellStyle name="Note 8 9 2" xfId="2801" xr:uid="{00000000-0005-0000-0000-0000F20A0000}"/>
    <cellStyle name="Note 9" xfId="2802" xr:uid="{00000000-0005-0000-0000-0000F30A0000}"/>
    <cellStyle name="Note 9 10" xfId="2803" xr:uid="{00000000-0005-0000-0000-0000F40A0000}"/>
    <cellStyle name="Note 9 11" xfId="2804" xr:uid="{00000000-0005-0000-0000-0000F50A0000}"/>
    <cellStyle name="Note 9 2" xfId="2805" xr:uid="{00000000-0005-0000-0000-0000F60A0000}"/>
    <cellStyle name="Note 9 2 2" xfId="2806" xr:uid="{00000000-0005-0000-0000-0000F70A0000}"/>
    <cellStyle name="Note 9 2 3" xfId="2807" xr:uid="{00000000-0005-0000-0000-0000F80A0000}"/>
    <cellStyle name="Note 9 2 4" xfId="2808" xr:uid="{00000000-0005-0000-0000-0000F90A0000}"/>
    <cellStyle name="Note 9 2 5" xfId="2809" xr:uid="{00000000-0005-0000-0000-0000FA0A0000}"/>
    <cellStyle name="Note 9 2 6" xfId="2810" xr:uid="{00000000-0005-0000-0000-0000FB0A0000}"/>
    <cellStyle name="Note 9 2 7" xfId="2811" xr:uid="{00000000-0005-0000-0000-0000FC0A0000}"/>
    <cellStyle name="Note 9 3" xfId="2812" xr:uid="{00000000-0005-0000-0000-0000FD0A0000}"/>
    <cellStyle name="Note 9 3 2" xfId="2813" xr:uid="{00000000-0005-0000-0000-0000FE0A0000}"/>
    <cellStyle name="Note 9 3 3" xfId="2814" xr:uid="{00000000-0005-0000-0000-0000FF0A0000}"/>
    <cellStyle name="Note 9 3 4" xfId="2815" xr:uid="{00000000-0005-0000-0000-0000000B0000}"/>
    <cellStyle name="Note 9 3 5" xfId="2816" xr:uid="{00000000-0005-0000-0000-0000010B0000}"/>
    <cellStyle name="Note 9 3 6" xfId="2817" xr:uid="{00000000-0005-0000-0000-0000020B0000}"/>
    <cellStyle name="Note 9 3 7" xfId="2818" xr:uid="{00000000-0005-0000-0000-0000030B0000}"/>
    <cellStyle name="Note 9 4" xfId="2819" xr:uid="{00000000-0005-0000-0000-0000040B0000}"/>
    <cellStyle name="Note 9 4 2" xfId="2820" xr:uid="{00000000-0005-0000-0000-0000050B0000}"/>
    <cellStyle name="Note 9 4 3" xfId="2821" xr:uid="{00000000-0005-0000-0000-0000060B0000}"/>
    <cellStyle name="Note 9 4 4" xfId="2822" xr:uid="{00000000-0005-0000-0000-0000070B0000}"/>
    <cellStyle name="Note 9 5" xfId="2823" xr:uid="{00000000-0005-0000-0000-0000080B0000}"/>
    <cellStyle name="Note 9 5 2" xfId="2824" xr:uid="{00000000-0005-0000-0000-0000090B0000}"/>
    <cellStyle name="Note 9 5 3" xfId="2825" xr:uid="{00000000-0005-0000-0000-00000A0B0000}"/>
    <cellStyle name="Note 9 5 4" xfId="2826" xr:uid="{00000000-0005-0000-0000-00000B0B0000}"/>
    <cellStyle name="Note 9 6" xfId="2827" xr:uid="{00000000-0005-0000-0000-00000C0B0000}"/>
    <cellStyle name="Note 9 6 2" xfId="2828" xr:uid="{00000000-0005-0000-0000-00000D0B0000}"/>
    <cellStyle name="Note 9 6 3" xfId="2829" xr:uid="{00000000-0005-0000-0000-00000E0B0000}"/>
    <cellStyle name="Note 9 6 4" xfId="2830" xr:uid="{00000000-0005-0000-0000-00000F0B0000}"/>
    <cellStyle name="Note 9 7" xfId="2831" xr:uid="{00000000-0005-0000-0000-0000100B0000}"/>
    <cellStyle name="Note 9 7 2" xfId="2832" xr:uid="{00000000-0005-0000-0000-0000110B0000}"/>
    <cellStyle name="Note 9 8" xfId="2833" xr:uid="{00000000-0005-0000-0000-0000120B0000}"/>
    <cellStyle name="Note 9 9" xfId="2834" xr:uid="{00000000-0005-0000-0000-0000130B0000}"/>
    <cellStyle name="Output 10" xfId="2835" xr:uid="{00000000-0005-0000-0000-0000140B0000}"/>
    <cellStyle name="Output 10 2" xfId="2836" xr:uid="{00000000-0005-0000-0000-0000150B0000}"/>
    <cellStyle name="Output 10 3" xfId="2837" xr:uid="{00000000-0005-0000-0000-0000160B0000}"/>
    <cellStyle name="Output 11" xfId="2838" xr:uid="{00000000-0005-0000-0000-0000170B0000}"/>
    <cellStyle name="Output 11 2" xfId="2839" xr:uid="{00000000-0005-0000-0000-0000180B0000}"/>
    <cellStyle name="Output 11 3" xfId="2840" xr:uid="{00000000-0005-0000-0000-0000190B0000}"/>
    <cellStyle name="Output 12" xfId="2841" xr:uid="{00000000-0005-0000-0000-00001A0B0000}"/>
    <cellStyle name="Output 13" xfId="2842" xr:uid="{00000000-0005-0000-0000-00001B0B0000}"/>
    <cellStyle name="Output 14" xfId="2843" xr:uid="{00000000-0005-0000-0000-00001C0B0000}"/>
    <cellStyle name="Output 15" xfId="2844" xr:uid="{00000000-0005-0000-0000-00001D0B0000}"/>
    <cellStyle name="Output 16" xfId="2845" xr:uid="{00000000-0005-0000-0000-00001E0B0000}"/>
    <cellStyle name="Output 2" xfId="2846" xr:uid="{00000000-0005-0000-0000-00001F0B0000}"/>
    <cellStyle name="Output 3" xfId="2847" xr:uid="{00000000-0005-0000-0000-0000200B0000}"/>
    <cellStyle name="Output 4" xfId="2848" xr:uid="{00000000-0005-0000-0000-0000210B0000}"/>
    <cellStyle name="Output 5" xfId="2849" xr:uid="{00000000-0005-0000-0000-0000220B0000}"/>
    <cellStyle name="Output 6" xfId="2850" xr:uid="{00000000-0005-0000-0000-0000230B0000}"/>
    <cellStyle name="Output 7" xfId="2851" xr:uid="{00000000-0005-0000-0000-0000240B0000}"/>
    <cellStyle name="Output 8" xfId="2852" xr:uid="{00000000-0005-0000-0000-0000250B0000}"/>
    <cellStyle name="Output 8 2" xfId="2853" xr:uid="{00000000-0005-0000-0000-0000260B0000}"/>
    <cellStyle name="Output 8 3" xfId="2854" xr:uid="{00000000-0005-0000-0000-0000270B0000}"/>
    <cellStyle name="Output 9" xfId="2855" xr:uid="{00000000-0005-0000-0000-0000280B0000}"/>
    <cellStyle name="Output 9 2" xfId="2856" xr:uid="{00000000-0005-0000-0000-0000290B0000}"/>
    <cellStyle name="Output 9 3" xfId="2857" xr:uid="{00000000-0005-0000-0000-00002A0B0000}"/>
    <cellStyle name="Percent" xfId="3307" builtinId="5"/>
    <cellStyle name="Percent 2" xfId="2858" xr:uid="{00000000-0005-0000-0000-00002C0B0000}"/>
    <cellStyle name="Percent 2 2" xfId="2859" xr:uid="{00000000-0005-0000-0000-00002D0B0000}"/>
    <cellStyle name="Percent 2 2 2" xfId="2860" xr:uid="{00000000-0005-0000-0000-00002E0B0000}"/>
    <cellStyle name="Percent 2 3" xfId="2861" xr:uid="{00000000-0005-0000-0000-00002F0B0000}"/>
    <cellStyle name="Percent 3 2" xfId="2862" xr:uid="{00000000-0005-0000-0000-0000300B0000}"/>
    <cellStyle name="Title 10" xfId="2863" xr:uid="{00000000-0005-0000-0000-0000310B0000}"/>
    <cellStyle name="Title 10 2" xfId="2864" xr:uid="{00000000-0005-0000-0000-0000320B0000}"/>
    <cellStyle name="Title 10 3" xfId="2865" xr:uid="{00000000-0005-0000-0000-0000330B0000}"/>
    <cellStyle name="Title 11" xfId="2866" xr:uid="{00000000-0005-0000-0000-0000340B0000}"/>
    <cellStyle name="Title 11 2" xfId="2867" xr:uid="{00000000-0005-0000-0000-0000350B0000}"/>
    <cellStyle name="Title 11 3" xfId="2868" xr:uid="{00000000-0005-0000-0000-0000360B0000}"/>
    <cellStyle name="Title 12" xfId="2869" xr:uid="{00000000-0005-0000-0000-0000370B0000}"/>
    <cellStyle name="Title 13" xfId="2870" xr:uid="{00000000-0005-0000-0000-0000380B0000}"/>
    <cellStyle name="Title 14" xfId="2871" xr:uid="{00000000-0005-0000-0000-0000390B0000}"/>
    <cellStyle name="Title 15" xfId="2872" xr:uid="{00000000-0005-0000-0000-00003A0B0000}"/>
    <cellStyle name="Title 16" xfId="2873" xr:uid="{00000000-0005-0000-0000-00003B0B0000}"/>
    <cellStyle name="Title 2" xfId="2874" xr:uid="{00000000-0005-0000-0000-00003C0B0000}"/>
    <cellStyle name="Title 3" xfId="2875" xr:uid="{00000000-0005-0000-0000-00003D0B0000}"/>
    <cellStyle name="Title 4" xfId="2876" xr:uid="{00000000-0005-0000-0000-00003E0B0000}"/>
    <cellStyle name="Title 5" xfId="2877" xr:uid="{00000000-0005-0000-0000-00003F0B0000}"/>
    <cellStyle name="Title 6" xfId="2878" xr:uid="{00000000-0005-0000-0000-0000400B0000}"/>
    <cellStyle name="Title 7" xfId="2879" xr:uid="{00000000-0005-0000-0000-0000410B0000}"/>
    <cellStyle name="Title 8" xfId="2880" xr:uid="{00000000-0005-0000-0000-0000420B0000}"/>
    <cellStyle name="Title 8 2" xfId="2881" xr:uid="{00000000-0005-0000-0000-0000430B0000}"/>
    <cellStyle name="Title 8 3" xfId="2882" xr:uid="{00000000-0005-0000-0000-0000440B0000}"/>
    <cellStyle name="Title 9" xfId="2883" xr:uid="{00000000-0005-0000-0000-0000450B0000}"/>
    <cellStyle name="Title 9 2" xfId="2884" xr:uid="{00000000-0005-0000-0000-0000460B0000}"/>
    <cellStyle name="Title 9 3" xfId="2885" xr:uid="{00000000-0005-0000-0000-0000470B0000}"/>
    <cellStyle name="Total 10" xfId="2886" xr:uid="{00000000-0005-0000-0000-0000480B0000}"/>
    <cellStyle name="Total 10 10" xfId="2887" xr:uid="{00000000-0005-0000-0000-0000490B0000}"/>
    <cellStyle name="Total 10 2" xfId="2888" xr:uid="{00000000-0005-0000-0000-00004A0B0000}"/>
    <cellStyle name="Total 10 2 2" xfId="2889" xr:uid="{00000000-0005-0000-0000-00004B0B0000}"/>
    <cellStyle name="Total 10 2 3" xfId="2890" xr:uid="{00000000-0005-0000-0000-00004C0B0000}"/>
    <cellStyle name="Total 10 2 4" xfId="2891" xr:uid="{00000000-0005-0000-0000-00004D0B0000}"/>
    <cellStyle name="Total 10 2 5" xfId="2892" xr:uid="{00000000-0005-0000-0000-00004E0B0000}"/>
    <cellStyle name="Total 10 2 6" xfId="2893" xr:uid="{00000000-0005-0000-0000-00004F0B0000}"/>
    <cellStyle name="Total 10 2 7" xfId="2894" xr:uid="{00000000-0005-0000-0000-0000500B0000}"/>
    <cellStyle name="Total 10 3" xfId="2895" xr:uid="{00000000-0005-0000-0000-0000510B0000}"/>
    <cellStyle name="Total 10 3 2" xfId="2896" xr:uid="{00000000-0005-0000-0000-0000520B0000}"/>
    <cellStyle name="Total 10 3 3" xfId="2897" xr:uid="{00000000-0005-0000-0000-0000530B0000}"/>
    <cellStyle name="Total 10 3 4" xfId="2898" xr:uid="{00000000-0005-0000-0000-0000540B0000}"/>
    <cellStyle name="Total 10 3 5" xfId="2899" xr:uid="{00000000-0005-0000-0000-0000550B0000}"/>
    <cellStyle name="Total 10 3 6" xfId="2900" xr:uid="{00000000-0005-0000-0000-0000560B0000}"/>
    <cellStyle name="Total 10 3 7" xfId="2901" xr:uid="{00000000-0005-0000-0000-0000570B0000}"/>
    <cellStyle name="Total 10 4" xfId="2902" xr:uid="{00000000-0005-0000-0000-0000580B0000}"/>
    <cellStyle name="Total 10 4 2" xfId="2903" xr:uid="{00000000-0005-0000-0000-0000590B0000}"/>
    <cellStyle name="Total 10 4 3" xfId="2904" xr:uid="{00000000-0005-0000-0000-00005A0B0000}"/>
    <cellStyle name="Total 10 4 4" xfId="2905" xr:uid="{00000000-0005-0000-0000-00005B0B0000}"/>
    <cellStyle name="Total 10 5" xfId="2906" xr:uid="{00000000-0005-0000-0000-00005C0B0000}"/>
    <cellStyle name="Total 10 5 2" xfId="2907" xr:uid="{00000000-0005-0000-0000-00005D0B0000}"/>
    <cellStyle name="Total 10 6" xfId="2908" xr:uid="{00000000-0005-0000-0000-00005E0B0000}"/>
    <cellStyle name="Total 10 6 2" xfId="2909" xr:uid="{00000000-0005-0000-0000-00005F0B0000}"/>
    <cellStyle name="Total 10 7" xfId="2910" xr:uid="{00000000-0005-0000-0000-0000600B0000}"/>
    <cellStyle name="Total 10 8" xfId="2911" xr:uid="{00000000-0005-0000-0000-0000610B0000}"/>
    <cellStyle name="Total 10 9" xfId="2912" xr:uid="{00000000-0005-0000-0000-0000620B0000}"/>
    <cellStyle name="Total 11" xfId="2913" xr:uid="{00000000-0005-0000-0000-0000630B0000}"/>
    <cellStyle name="Total 11 2" xfId="2914" xr:uid="{00000000-0005-0000-0000-0000640B0000}"/>
    <cellStyle name="Total 11 3" xfId="2915" xr:uid="{00000000-0005-0000-0000-0000650B0000}"/>
    <cellStyle name="Total 11 4" xfId="2916" xr:uid="{00000000-0005-0000-0000-0000660B0000}"/>
    <cellStyle name="Total 11 5" xfId="2917" xr:uid="{00000000-0005-0000-0000-0000670B0000}"/>
    <cellStyle name="Total 11 6" xfId="2918" xr:uid="{00000000-0005-0000-0000-0000680B0000}"/>
    <cellStyle name="Total 11 7" xfId="2919" xr:uid="{00000000-0005-0000-0000-0000690B0000}"/>
    <cellStyle name="Total 12" xfId="2920" xr:uid="{00000000-0005-0000-0000-00006A0B0000}"/>
    <cellStyle name="Total 12 2" xfId="2921" xr:uid="{00000000-0005-0000-0000-00006B0B0000}"/>
    <cellStyle name="Total 12 3" xfId="2922" xr:uid="{00000000-0005-0000-0000-00006C0B0000}"/>
    <cellStyle name="Total 13" xfId="2923" xr:uid="{00000000-0005-0000-0000-00006D0B0000}"/>
    <cellStyle name="Total 14" xfId="2924" xr:uid="{00000000-0005-0000-0000-00006E0B0000}"/>
    <cellStyle name="Total 15" xfId="2925" xr:uid="{00000000-0005-0000-0000-00006F0B0000}"/>
    <cellStyle name="Total 15 2" xfId="2926" xr:uid="{00000000-0005-0000-0000-0000700B0000}"/>
    <cellStyle name="Total 15 2 2" xfId="2927" xr:uid="{00000000-0005-0000-0000-0000710B0000}"/>
    <cellStyle name="Total 15 3" xfId="2928" xr:uid="{00000000-0005-0000-0000-0000720B0000}"/>
    <cellStyle name="Total 15 3 2" xfId="2929" xr:uid="{00000000-0005-0000-0000-0000730B0000}"/>
    <cellStyle name="Total 15 4" xfId="2930" xr:uid="{00000000-0005-0000-0000-0000740B0000}"/>
    <cellStyle name="Total 15 5" xfId="2931" xr:uid="{00000000-0005-0000-0000-0000750B0000}"/>
    <cellStyle name="Total 15 6" xfId="2932" xr:uid="{00000000-0005-0000-0000-0000760B0000}"/>
    <cellStyle name="Total 16" xfId="2933" xr:uid="{00000000-0005-0000-0000-0000770B0000}"/>
    <cellStyle name="Total 16 2" xfId="2934" xr:uid="{00000000-0005-0000-0000-0000780B0000}"/>
    <cellStyle name="Total 16 3" xfId="2935" xr:uid="{00000000-0005-0000-0000-0000790B0000}"/>
    <cellStyle name="Total 16 4" xfId="2936" xr:uid="{00000000-0005-0000-0000-00007A0B0000}"/>
    <cellStyle name="Total 17" xfId="2937" xr:uid="{00000000-0005-0000-0000-00007B0B0000}"/>
    <cellStyle name="Total 17 2" xfId="2938" xr:uid="{00000000-0005-0000-0000-00007C0B0000}"/>
    <cellStyle name="Total 18" xfId="2939" xr:uid="{00000000-0005-0000-0000-00007D0B0000}"/>
    <cellStyle name="Total 18 2" xfId="2940" xr:uid="{00000000-0005-0000-0000-00007E0B0000}"/>
    <cellStyle name="Total 19" xfId="2941" xr:uid="{00000000-0005-0000-0000-00007F0B0000}"/>
    <cellStyle name="Total 19 2" xfId="2942" xr:uid="{00000000-0005-0000-0000-0000800B0000}"/>
    <cellStyle name="Total 2" xfId="2943" xr:uid="{00000000-0005-0000-0000-0000810B0000}"/>
    <cellStyle name="Total 2 10" xfId="2944" xr:uid="{00000000-0005-0000-0000-0000820B0000}"/>
    <cellStyle name="Total 2 11" xfId="2945" xr:uid="{00000000-0005-0000-0000-0000830B0000}"/>
    <cellStyle name="Total 2 12" xfId="2946" xr:uid="{00000000-0005-0000-0000-0000840B0000}"/>
    <cellStyle name="Total 2 13" xfId="2947" xr:uid="{00000000-0005-0000-0000-0000850B0000}"/>
    <cellStyle name="Total 2 14" xfId="2948" xr:uid="{00000000-0005-0000-0000-0000860B0000}"/>
    <cellStyle name="Total 2 15" xfId="2949" xr:uid="{00000000-0005-0000-0000-0000870B0000}"/>
    <cellStyle name="Total 2 16" xfId="2950" xr:uid="{00000000-0005-0000-0000-0000880B0000}"/>
    <cellStyle name="Total 2 2" xfId="2951" xr:uid="{00000000-0005-0000-0000-0000890B0000}"/>
    <cellStyle name="Total 2 2 10" xfId="2952" xr:uid="{00000000-0005-0000-0000-00008A0B0000}"/>
    <cellStyle name="Total 2 2 11" xfId="2953" xr:uid="{00000000-0005-0000-0000-00008B0B0000}"/>
    <cellStyle name="Total 2 2 12" xfId="2954" xr:uid="{00000000-0005-0000-0000-00008C0B0000}"/>
    <cellStyle name="Total 2 2 2" xfId="2955" xr:uid="{00000000-0005-0000-0000-00008D0B0000}"/>
    <cellStyle name="Total 2 2 3" xfId="2956" xr:uid="{00000000-0005-0000-0000-00008E0B0000}"/>
    <cellStyle name="Total 2 2 4" xfId="2957" xr:uid="{00000000-0005-0000-0000-00008F0B0000}"/>
    <cellStyle name="Total 2 2 5" xfId="2958" xr:uid="{00000000-0005-0000-0000-0000900B0000}"/>
    <cellStyle name="Total 2 2 6" xfId="2959" xr:uid="{00000000-0005-0000-0000-0000910B0000}"/>
    <cellStyle name="Total 2 2 7" xfId="2960" xr:uid="{00000000-0005-0000-0000-0000920B0000}"/>
    <cellStyle name="Total 2 2 8" xfId="2961" xr:uid="{00000000-0005-0000-0000-0000930B0000}"/>
    <cellStyle name="Total 2 2 9" xfId="2962" xr:uid="{00000000-0005-0000-0000-0000940B0000}"/>
    <cellStyle name="Total 2 3" xfId="2963" xr:uid="{00000000-0005-0000-0000-0000950B0000}"/>
    <cellStyle name="Total 2 3 2" xfId="2964" xr:uid="{00000000-0005-0000-0000-0000960B0000}"/>
    <cellStyle name="Total 2 4" xfId="2965" xr:uid="{00000000-0005-0000-0000-0000970B0000}"/>
    <cellStyle name="Total 2 5" xfId="2966" xr:uid="{00000000-0005-0000-0000-0000980B0000}"/>
    <cellStyle name="Total 2 5 2" xfId="2967" xr:uid="{00000000-0005-0000-0000-0000990B0000}"/>
    <cellStyle name="Total 2 5 3" xfId="2968" xr:uid="{00000000-0005-0000-0000-00009A0B0000}"/>
    <cellStyle name="Total 2 5 4" xfId="2969" xr:uid="{00000000-0005-0000-0000-00009B0B0000}"/>
    <cellStyle name="Total 2 5 5" xfId="2970" xr:uid="{00000000-0005-0000-0000-00009C0B0000}"/>
    <cellStyle name="Total 2 5 6" xfId="2971" xr:uid="{00000000-0005-0000-0000-00009D0B0000}"/>
    <cellStyle name="Total 2 5 7" xfId="2972" xr:uid="{00000000-0005-0000-0000-00009E0B0000}"/>
    <cellStyle name="Total 2 5 8" xfId="2973" xr:uid="{00000000-0005-0000-0000-00009F0B0000}"/>
    <cellStyle name="Total 2 6" xfId="2974" xr:uid="{00000000-0005-0000-0000-0000A00B0000}"/>
    <cellStyle name="Total 2 7" xfId="2975" xr:uid="{00000000-0005-0000-0000-0000A10B0000}"/>
    <cellStyle name="Total 2 7 2" xfId="2976" xr:uid="{00000000-0005-0000-0000-0000A20B0000}"/>
    <cellStyle name="Total 2 7 3" xfId="2977" xr:uid="{00000000-0005-0000-0000-0000A30B0000}"/>
    <cellStyle name="Total 2 7 4" xfId="2978" xr:uid="{00000000-0005-0000-0000-0000A40B0000}"/>
    <cellStyle name="Total 2 7 5" xfId="2979" xr:uid="{00000000-0005-0000-0000-0000A50B0000}"/>
    <cellStyle name="Total 2 7 6" xfId="2980" xr:uid="{00000000-0005-0000-0000-0000A60B0000}"/>
    <cellStyle name="Total 2 7 7" xfId="2981" xr:uid="{00000000-0005-0000-0000-0000A70B0000}"/>
    <cellStyle name="Total 2 8" xfId="2982" xr:uid="{00000000-0005-0000-0000-0000A80B0000}"/>
    <cellStyle name="Total 2 9" xfId="2983" xr:uid="{00000000-0005-0000-0000-0000A90B0000}"/>
    <cellStyle name="Total 2 9 2" xfId="2984" xr:uid="{00000000-0005-0000-0000-0000AA0B0000}"/>
    <cellStyle name="Total 2 9 3" xfId="2985" xr:uid="{00000000-0005-0000-0000-0000AB0B0000}"/>
    <cellStyle name="Total 2 9 4" xfId="2986" xr:uid="{00000000-0005-0000-0000-0000AC0B0000}"/>
    <cellStyle name="Total 20" xfId="2987" xr:uid="{00000000-0005-0000-0000-0000AD0B0000}"/>
    <cellStyle name="Total 20 2" xfId="2988" xr:uid="{00000000-0005-0000-0000-0000AE0B0000}"/>
    <cellStyle name="Total 21" xfId="2989" xr:uid="{00000000-0005-0000-0000-0000AF0B0000}"/>
    <cellStyle name="Total 21 2" xfId="2990" xr:uid="{00000000-0005-0000-0000-0000B00B0000}"/>
    <cellStyle name="Total 22" xfId="2991" xr:uid="{00000000-0005-0000-0000-0000B10B0000}"/>
    <cellStyle name="Total 22 2" xfId="2992" xr:uid="{00000000-0005-0000-0000-0000B20B0000}"/>
    <cellStyle name="Total 23" xfId="2993" xr:uid="{00000000-0005-0000-0000-0000B30B0000}"/>
    <cellStyle name="Total 24" xfId="2994" xr:uid="{00000000-0005-0000-0000-0000B40B0000}"/>
    <cellStyle name="Total 3" xfId="2995" xr:uid="{00000000-0005-0000-0000-0000B50B0000}"/>
    <cellStyle name="Total 3 10" xfId="2996" xr:uid="{00000000-0005-0000-0000-0000B60B0000}"/>
    <cellStyle name="Total 3 11" xfId="2997" xr:uid="{00000000-0005-0000-0000-0000B70B0000}"/>
    <cellStyle name="Total 3 12" xfId="2998" xr:uid="{00000000-0005-0000-0000-0000B80B0000}"/>
    <cellStyle name="Total 3 13" xfId="2999" xr:uid="{00000000-0005-0000-0000-0000B90B0000}"/>
    <cellStyle name="Total 3 14" xfId="3000" xr:uid="{00000000-0005-0000-0000-0000BA0B0000}"/>
    <cellStyle name="Total 3 15" xfId="3001" xr:uid="{00000000-0005-0000-0000-0000BB0B0000}"/>
    <cellStyle name="Total 3 16" xfId="3002" xr:uid="{00000000-0005-0000-0000-0000BC0B0000}"/>
    <cellStyle name="Total 3 2" xfId="3003" xr:uid="{00000000-0005-0000-0000-0000BD0B0000}"/>
    <cellStyle name="Total 3 2 2" xfId="3004" xr:uid="{00000000-0005-0000-0000-0000BE0B0000}"/>
    <cellStyle name="Total 3 3" xfId="3005" xr:uid="{00000000-0005-0000-0000-0000BF0B0000}"/>
    <cellStyle name="Total 3 4" xfId="3006" xr:uid="{00000000-0005-0000-0000-0000C00B0000}"/>
    <cellStyle name="Total 3 5" xfId="3007" xr:uid="{00000000-0005-0000-0000-0000C10B0000}"/>
    <cellStyle name="Total 3 5 2" xfId="3008" xr:uid="{00000000-0005-0000-0000-0000C20B0000}"/>
    <cellStyle name="Total 3 5 3" xfId="3009" xr:uid="{00000000-0005-0000-0000-0000C30B0000}"/>
    <cellStyle name="Total 3 5 4" xfId="3010" xr:uid="{00000000-0005-0000-0000-0000C40B0000}"/>
    <cellStyle name="Total 3 5 5" xfId="3011" xr:uid="{00000000-0005-0000-0000-0000C50B0000}"/>
    <cellStyle name="Total 3 5 6" xfId="3012" xr:uid="{00000000-0005-0000-0000-0000C60B0000}"/>
    <cellStyle name="Total 3 5 7" xfId="3013" xr:uid="{00000000-0005-0000-0000-0000C70B0000}"/>
    <cellStyle name="Total 3 5 8" xfId="3014" xr:uid="{00000000-0005-0000-0000-0000C80B0000}"/>
    <cellStyle name="Total 3 6" xfId="3015" xr:uid="{00000000-0005-0000-0000-0000C90B0000}"/>
    <cellStyle name="Total 3 7" xfId="3016" xr:uid="{00000000-0005-0000-0000-0000CA0B0000}"/>
    <cellStyle name="Total 3 7 2" xfId="3017" xr:uid="{00000000-0005-0000-0000-0000CB0B0000}"/>
    <cellStyle name="Total 3 7 3" xfId="3018" xr:uid="{00000000-0005-0000-0000-0000CC0B0000}"/>
    <cellStyle name="Total 3 7 4" xfId="3019" xr:uid="{00000000-0005-0000-0000-0000CD0B0000}"/>
    <cellStyle name="Total 3 7 5" xfId="3020" xr:uid="{00000000-0005-0000-0000-0000CE0B0000}"/>
    <cellStyle name="Total 3 7 6" xfId="3021" xr:uid="{00000000-0005-0000-0000-0000CF0B0000}"/>
    <cellStyle name="Total 3 7 7" xfId="3022" xr:uid="{00000000-0005-0000-0000-0000D00B0000}"/>
    <cellStyle name="Total 3 8" xfId="3023" xr:uid="{00000000-0005-0000-0000-0000D10B0000}"/>
    <cellStyle name="Total 3 9" xfId="3024" xr:uid="{00000000-0005-0000-0000-0000D20B0000}"/>
    <cellStyle name="Total 3 9 2" xfId="3025" xr:uid="{00000000-0005-0000-0000-0000D30B0000}"/>
    <cellStyle name="Total 3 9 3" xfId="3026" xr:uid="{00000000-0005-0000-0000-0000D40B0000}"/>
    <cellStyle name="Total 3 9 4" xfId="3027" xr:uid="{00000000-0005-0000-0000-0000D50B0000}"/>
    <cellStyle name="Total 4" xfId="3028" xr:uid="{00000000-0005-0000-0000-0000D60B0000}"/>
    <cellStyle name="Total 4 10" xfId="3029" xr:uid="{00000000-0005-0000-0000-0000D70B0000}"/>
    <cellStyle name="Total 4 11" xfId="3030" xr:uid="{00000000-0005-0000-0000-0000D80B0000}"/>
    <cellStyle name="Total 4 12" xfId="3031" xr:uid="{00000000-0005-0000-0000-0000D90B0000}"/>
    <cellStyle name="Total 4 13" xfId="3032" xr:uid="{00000000-0005-0000-0000-0000DA0B0000}"/>
    <cellStyle name="Total 4 14" xfId="3033" xr:uid="{00000000-0005-0000-0000-0000DB0B0000}"/>
    <cellStyle name="Total 4 15" xfId="3034" xr:uid="{00000000-0005-0000-0000-0000DC0B0000}"/>
    <cellStyle name="Total 4 16" xfId="3035" xr:uid="{00000000-0005-0000-0000-0000DD0B0000}"/>
    <cellStyle name="Total 4 2" xfId="3036" xr:uid="{00000000-0005-0000-0000-0000DE0B0000}"/>
    <cellStyle name="Total 4 2 2" xfId="3037" xr:uid="{00000000-0005-0000-0000-0000DF0B0000}"/>
    <cellStyle name="Total 4 3" xfId="3038" xr:uid="{00000000-0005-0000-0000-0000E00B0000}"/>
    <cellStyle name="Total 4 4" xfId="3039" xr:uid="{00000000-0005-0000-0000-0000E10B0000}"/>
    <cellStyle name="Total 4 5" xfId="3040" xr:uid="{00000000-0005-0000-0000-0000E20B0000}"/>
    <cellStyle name="Total 4 5 2" xfId="3041" xr:uid="{00000000-0005-0000-0000-0000E30B0000}"/>
    <cellStyle name="Total 4 5 3" xfId="3042" xr:uid="{00000000-0005-0000-0000-0000E40B0000}"/>
    <cellStyle name="Total 4 5 4" xfId="3043" xr:uid="{00000000-0005-0000-0000-0000E50B0000}"/>
    <cellStyle name="Total 4 5 5" xfId="3044" xr:uid="{00000000-0005-0000-0000-0000E60B0000}"/>
    <cellStyle name="Total 4 5 6" xfId="3045" xr:uid="{00000000-0005-0000-0000-0000E70B0000}"/>
    <cellStyle name="Total 4 5 7" xfId="3046" xr:uid="{00000000-0005-0000-0000-0000E80B0000}"/>
    <cellStyle name="Total 4 5 8" xfId="3047" xr:uid="{00000000-0005-0000-0000-0000E90B0000}"/>
    <cellStyle name="Total 4 6" xfId="3048" xr:uid="{00000000-0005-0000-0000-0000EA0B0000}"/>
    <cellStyle name="Total 4 7" xfId="3049" xr:uid="{00000000-0005-0000-0000-0000EB0B0000}"/>
    <cellStyle name="Total 4 7 2" xfId="3050" xr:uid="{00000000-0005-0000-0000-0000EC0B0000}"/>
    <cellStyle name="Total 4 7 3" xfId="3051" xr:uid="{00000000-0005-0000-0000-0000ED0B0000}"/>
    <cellStyle name="Total 4 7 4" xfId="3052" xr:uid="{00000000-0005-0000-0000-0000EE0B0000}"/>
    <cellStyle name="Total 4 7 5" xfId="3053" xr:uid="{00000000-0005-0000-0000-0000EF0B0000}"/>
    <cellStyle name="Total 4 7 6" xfId="3054" xr:uid="{00000000-0005-0000-0000-0000F00B0000}"/>
    <cellStyle name="Total 4 7 7" xfId="3055" xr:uid="{00000000-0005-0000-0000-0000F10B0000}"/>
    <cellStyle name="Total 4 8" xfId="3056" xr:uid="{00000000-0005-0000-0000-0000F20B0000}"/>
    <cellStyle name="Total 4 9" xfId="3057" xr:uid="{00000000-0005-0000-0000-0000F30B0000}"/>
    <cellStyle name="Total 4 9 2" xfId="3058" xr:uid="{00000000-0005-0000-0000-0000F40B0000}"/>
    <cellStyle name="Total 4 9 3" xfId="3059" xr:uid="{00000000-0005-0000-0000-0000F50B0000}"/>
    <cellStyle name="Total 4 9 4" xfId="3060" xr:uid="{00000000-0005-0000-0000-0000F60B0000}"/>
    <cellStyle name="Total 5" xfId="3061" xr:uid="{00000000-0005-0000-0000-0000F70B0000}"/>
    <cellStyle name="Total 5 10" xfId="3062" xr:uid="{00000000-0005-0000-0000-0000F80B0000}"/>
    <cellStyle name="Total 5 11" xfId="3063" xr:uid="{00000000-0005-0000-0000-0000F90B0000}"/>
    <cellStyle name="Total 5 12" xfId="3064" xr:uid="{00000000-0005-0000-0000-0000FA0B0000}"/>
    <cellStyle name="Total 5 13" xfId="3065" xr:uid="{00000000-0005-0000-0000-0000FB0B0000}"/>
    <cellStyle name="Total 5 14" xfId="3066" xr:uid="{00000000-0005-0000-0000-0000FC0B0000}"/>
    <cellStyle name="Total 5 15" xfId="3067" xr:uid="{00000000-0005-0000-0000-0000FD0B0000}"/>
    <cellStyle name="Total 5 2" xfId="3068" xr:uid="{00000000-0005-0000-0000-0000FE0B0000}"/>
    <cellStyle name="Total 5 2 2" xfId="3069" xr:uid="{00000000-0005-0000-0000-0000FF0B0000}"/>
    <cellStyle name="Total 5 3" xfId="3070" xr:uid="{00000000-0005-0000-0000-0000000C0000}"/>
    <cellStyle name="Total 5 4" xfId="3071" xr:uid="{00000000-0005-0000-0000-0000010C0000}"/>
    <cellStyle name="Total 5 4 2" xfId="3072" xr:uid="{00000000-0005-0000-0000-0000020C0000}"/>
    <cellStyle name="Total 5 4 3" xfId="3073" xr:uid="{00000000-0005-0000-0000-0000030C0000}"/>
    <cellStyle name="Total 5 4 4" xfId="3074" xr:uid="{00000000-0005-0000-0000-0000040C0000}"/>
    <cellStyle name="Total 5 4 5" xfId="3075" xr:uid="{00000000-0005-0000-0000-0000050C0000}"/>
    <cellStyle name="Total 5 4 6" xfId="3076" xr:uid="{00000000-0005-0000-0000-0000060C0000}"/>
    <cellStyle name="Total 5 4 7" xfId="3077" xr:uid="{00000000-0005-0000-0000-0000070C0000}"/>
    <cellStyle name="Total 5 4 8" xfId="3078" xr:uid="{00000000-0005-0000-0000-0000080C0000}"/>
    <cellStyle name="Total 5 5" xfId="3079" xr:uid="{00000000-0005-0000-0000-0000090C0000}"/>
    <cellStyle name="Total 5 6" xfId="3080" xr:uid="{00000000-0005-0000-0000-00000A0C0000}"/>
    <cellStyle name="Total 5 7" xfId="3081" xr:uid="{00000000-0005-0000-0000-00000B0C0000}"/>
    <cellStyle name="Total 5 7 2" xfId="3082" xr:uid="{00000000-0005-0000-0000-00000C0C0000}"/>
    <cellStyle name="Total 5 7 3" xfId="3083" xr:uid="{00000000-0005-0000-0000-00000D0C0000}"/>
    <cellStyle name="Total 5 7 4" xfId="3084" xr:uid="{00000000-0005-0000-0000-00000E0C0000}"/>
    <cellStyle name="Total 5 7 5" xfId="3085" xr:uid="{00000000-0005-0000-0000-00000F0C0000}"/>
    <cellStyle name="Total 5 7 6" xfId="3086" xr:uid="{00000000-0005-0000-0000-0000100C0000}"/>
    <cellStyle name="Total 5 7 7" xfId="3087" xr:uid="{00000000-0005-0000-0000-0000110C0000}"/>
    <cellStyle name="Total 5 8" xfId="3088" xr:uid="{00000000-0005-0000-0000-0000120C0000}"/>
    <cellStyle name="Total 5 9" xfId="3089" xr:uid="{00000000-0005-0000-0000-0000130C0000}"/>
    <cellStyle name="Total 5 9 2" xfId="3090" xr:uid="{00000000-0005-0000-0000-0000140C0000}"/>
    <cellStyle name="Total 5 9 3" xfId="3091" xr:uid="{00000000-0005-0000-0000-0000150C0000}"/>
    <cellStyle name="Total 5 9 4" xfId="3092" xr:uid="{00000000-0005-0000-0000-0000160C0000}"/>
    <cellStyle name="Total 6" xfId="3093" xr:uid="{00000000-0005-0000-0000-0000170C0000}"/>
    <cellStyle name="Total 6 10" xfId="3094" xr:uid="{00000000-0005-0000-0000-0000180C0000}"/>
    <cellStyle name="Total 6 11" xfId="3095" xr:uid="{00000000-0005-0000-0000-0000190C0000}"/>
    <cellStyle name="Total 6 12" xfId="3096" xr:uid="{00000000-0005-0000-0000-00001A0C0000}"/>
    <cellStyle name="Total 6 2" xfId="3097" xr:uid="{00000000-0005-0000-0000-00001B0C0000}"/>
    <cellStyle name="Total 6 3" xfId="3098" xr:uid="{00000000-0005-0000-0000-00001C0C0000}"/>
    <cellStyle name="Total 6 4" xfId="3099" xr:uid="{00000000-0005-0000-0000-00001D0C0000}"/>
    <cellStyle name="Total 6 5" xfId="3100" xr:uid="{00000000-0005-0000-0000-00001E0C0000}"/>
    <cellStyle name="Total 6 6" xfId="3101" xr:uid="{00000000-0005-0000-0000-00001F0C0000}"/>
    <cellStyle name="Total 6 7" xfId="3102" xr:uid="{00000000-0005-0000-0000-0000200C0000}"/>
    <cellStyle name="Total 6 8" xfId="3103" xr:uid="{00000000-0005-0000-0000-0000210C0000}"/>
    <cellStyle name="Total 6 9" xfId="3104" xr:uid="{00000000-0005-0000-0000-0000220C0000}"/>
    <cellStyle name="Total 7" xfId="3105" xr:uid="{00000000-0005-0000-0000-0000230C0000}"/>
    <cellStyle name="Total 7 10" xfId="3106" xr:uid="{00000000-0005-0000-0000-0000240C0000}"/>
    <cellStyle name="Total 7 11" xfId="3107" xr:uid="{00000000-0005-0000-0000-0000250C0000}"/>
    <cellStyle name="Total 7 12" xfId="3108" xr:uid="{00000000-0005-0000-0000-0000260C0000}"/>
    <cellStyle name="Total 7 13" xfId="3109" xr:uid="{00000000-0005-0000-0000-0000270C0000}"/>
    <cellStyle name="Total 7 2" xfId="3110" xr:uid="{00000000-0005-0000-0000-0000280C0000}"/>
    <cellStyle name="Total 7 2 2" xfId="3111" xr:uid="{00000000-0005-0000-0000-0000290C0000}"/>
    <cellStyle name="Total 7 2 2 10" xfId="3112" xr:uid="{00000000-0005-0000-0000-00002A0C0000}"/>
    <cellStyle name="Total 7 2 2 2" xfId="3113" xr:uid="{00000000-0005-0000-0000-00002B0C0000}"/>
    <cellStyle name="Total 7 2 2 2 2" xfId="3114" xr:uid="{00000000-0005-0000-0000-00002C0C0000}"/>
    <cellStyle name="Total 7 2 2 2 2 2" xfId="3115" xr:uid="{00000000-0005-0000-0000-00002D0C0000}"/>
    <cellStyle name="Total 7 2 2 2 2 3" xfId="3116" xr:uid="{00000000-0005-0000-0000-00002E0C0000}"/>
    <cellStyle name="Total 7 2 2 2 2 4" xfId="3117" xr:uid="{00000000-0005-0000-0000-00002F0C0000}"/>
    <cellStyle name="Total 7 2 2 2 2 5" xfId="3118" xr:uid="{00000000-0005-0000-0000-0000300C0000}"/>
    <cellStyle name="Total 7 2 2 2 2 6" xfId="3119" xr:uid="{00000000-0005-0000-0000-0000310C0000}"/>
    <cellStyle name="Total 7 2 2 2 3" xfId="3120" xr:uid="{00000000-0005-0000-0000-0000320C0000}"/>
    <cellStyle name="Total 7 2 2 2 4" xfId="3121" xr:uid="{00000000-0005-0000-0000-0000330C0000}"/>
    <cellStyle name="Total 7 2 2 2 5" xfId="3122" xr:uid="{00000000-0005-0000-0000-0000340C0000}"/>
    <cellStyle name="Total 7 2 2 2 5 2" xfId="3123" xr:uid="{00000000-0005-0000-0000-0000350C0000}"/>
    <cellStyle name="Total 7 2 2 3" xfId="3124" xr:uid="{00000000-0005-0000-0000-0000360C0000}"/>
    <cellStyle name="Total 7 2 2 4" xfId="3125" xr:uid="{00000000-0005-0000-0000-0000370C0000}"/>
    <cellStyle name="Total 7 2 2 4 2" xfId="3126" xr:uid="{00000000-0005-0000-0000-0000380C0000}"/>
    <cellStyle name="Total 7 2 2 4 2 2" xfId="3127" xr:uid="{00000000-0005-0000-0000-0000390C0000}"/>
    <cellStyle name="Total 7 2 2 4 3" xfId="3128" xr:uid="{00000000-0005-0000-0000-00003A0C0000}"/>
    <cellStyle name="Total 7 2 2 4 3 2" xfId="3129" xr:uid="{00000000-0005-0000-0000-00003B0C0000}"/>
    <cellStyle name="Total 7 2 2 5" xfId="3130" xr:uid="{00000000-0005-0000-0000-00003C0C0000}"/>
    <cellStyle name="Total 7 2 2 5 2" xfId="3131" xr:uid="{00000000-0005-0000-0000-00003D0C0000}"/>
    <cellStyle name="Total 7 2 2 5 3" xfId="3132" xr:uid="{00000000-0005-0000-0000-00003E0C0000}"/>
    <cellStyle name="Total 7 2 2 5 4" xfId="3133" xr:uid="{00000000-0005-0000-0000-00003F0C0000}"/>
    <cellStyle name="Total 7 2 2 6" xfId="3134" xr:uid="{00000000-0005-0000-0000-0000400C0000}"/>
    <cellStyle name="Total 7 2 2 7" xfId="3135" xr:uid="{00000000-0005-0000-0000-0000410C0000}"/>
    <cellStyle name="Total 7 2 2 8" xfId="3136" xr:uid="{00000000-0005-0000-0000-0000420C0000}"/>
    <cellStyle name="Total 7 2 2 9" xfId="3137" xr:uid="{00000000-0005-0000-0000-0000430C0000}"/>
    <cellStyle name="Total 7 2 3" xfId="3138" xr:uid="{00000000-0005-0000-0000-0000440C0000}"/>
    <cellStyle name="Total 7 2 3 2" xfId="3139" xr:uid="{00000000-0005-0000-0000-0000450C0000}"/>
    <cellStyle name="Total 7 2 3 3" xfId="3140" xr:uid="{00000000-0005-0000-0000-0000460C0000}"/>
    <cellStyle name="Total 7 2 3 4" xfId="3141" xr:uid="{00000000-0005-0000-0000-0000470C0000}"/>
    <cellStyle name="Total 7 2 3 5" xfId="3142" xr:uid="{00000000-0005-0000-0000-0000480C0000}"/>
    <cellStyle name="Total 7 2 3 6" xfId="3143" xr:uid="{00000000-0005-0000-0000-0000490C0000}"/>
    <cellStyle name="Total 7 2 3 7" xfId="3144" xr:uid="{00000000-0005-0000-0000-00004A0C0000}"/>
    <cellStyle name="Total 7 2 4" xfId="3145" xr:uid="{00000000-0005-0000-0000-00004B0C0000}"/>
    <cellStyle name="Total 7 2 4 2" xfId="3146" xr:uid="{00000000-0005-0000-0000-00004C0C0000}"/>
    <cellStyle name="Total 7 2 4 3" xfId="3147" xr:uid="{00000000-0005-0000-0000-00004D0C0000}"/>
    <cellStyle name="Total 7 2 4 4" xfId="3148" xr:uid="{00000000-0005-0000-0000-00004E0C0000}"/>
    <cellStyle name="Total 7 2 5" xfId="3149" xr:uid="{00000000-0005-0000-0000-00004F0C0000}"/>
    <cellStyle name="Total 7 2 5 2" xfId="3150" xr:uid="{00000000-0005-0000-0000-0000500C0000}"/>
    <cellStyle name="Total 7 2 5 3" xfId="3151" xr:uid="{00000000-0005-0000-0000-0000510C0000}"/>
    <cellStyle name="Total 7 2 5 4" xfId="3152" xr:uid="{00000000-0005-0000-0000-0000520C0000}"/>
    <cellStyle name="Total 7 2 6" xfId="3153" xr:uid="{00000000-0005-0000-0000-0000530C0000}"/>
    <cellStyle name="Total 7 2 6 2" xfId="3154" xr:uid="{00000000-0005-0000-0000-0000540C0000}"/>
    <cellStyle name="Total 7 2 6 3" xfId="3155" xr:uid="{00000000-0005-0000-0000-0000550C0000}"/>
    <cellStyle name="Total 7 2 6 4" xfId="3156" xr:uid="{00000000-0005-0000-0000-0000560C0000}"/>
    <cellStyle name="Total 7 2 7" xfId="3157" xr:uid="{00000000-0005-0000-0000-0000570C0000}"/>
    <cellStyle name="Total 7 2 7 2" xfId="3158" xr:uid="{00000000-0005-0000-0000-0000580C0000}"/>
    <cellStyle name="Total 7 2 7 3" xfId="3159" xr:uid="{00000000-0005-0000-0000-0000590C0000}"/>
    <cellStyle name="Total 7 2 7 4" xfId="3160" xr:uid="{00000000-0005-0000-0000-00005A0C0000}"/>
    <cellStyle name="Total 7 2 7 5" xfId="3161" xr:uid="{00000000-0005-0000-0000-00005B0C0000}"/>
    <cellStyle name="Total 7 2 7 6" xfId="3162" xr:uid="{00000000-0005-0000-0000-00005C0C0000}"/>
    <cellStyle name="Total 7 2 8" xfId="3163" xr:uid="{00000000-0005-0000-0000-00005D0C0000}"/>
    <cellStyle name="Total 7 2 9" xfId="3164" xr:uid="{00000000-0005-0000-0000-00005E0C0000}"/>
    <cellStyle name="Total 7 2 9 2" xfId="3165" xr:uid="{00000000-0005-0000-0000-00005F0C0000}"/>
    <cellStyle name="Total 7 3" xfId="3166" xr:uid="{00000000-0005-0000-0000-0000600C0000}"/>
    <cellStyle name="Total 7 3 2" xfId="3167" xr:uid="{00000000-0005-0000-0000-0000610C0000}"/>
    <cellStyle name="Total 7 3 2 2" xfId="3168" xr:uid="{00000000-0005-0000-0000-0000620C0000}"/>
    <cellStyle name="Total 7 3 2 3" xfId="3169" xr:uid="{00000000-0005-0000-0000-0000630C0000}"/>
    <cellStyle name="Total 7 3 2 4" xfId="3170" xr:uid="{00000000-0005-0000-0000-0000640C0000}"/>
    <cellStyle name="Total 7 3 2 5" xfId="3171" xr:uid="{00000000-0005-0000-0000-0000650C0000}"/>
    <cellStyle name="Total 7 3 2 6" xfId="3172" xr:uid="{00000000-0005-0000-0000-0000660C0000}"/>
    <cellStyle name="Total 7 3 3" xfId="3173" xr:uid="{00000000-0005-0000-0000-0000670C0000}"/>
    <cellStyle name="Total 7 3 4" xfId="3174" xr:uid="{00000000-0005-0000-0000-0000680C0000}"/>
    <cellStyle name="Total 7 3 5" xfId="3175" xr:uid="{00000000-0005-0000-0000-0000690C0000}"/>
    <cellStyle name="Total 7 3 5 2" xfId="3176" xr:uid="{00000000-0005-0000-0000-00006A0C0000}"/>
    <cellStyle name="Total 7 4" xfId="3177" xr:uid="{00000000-0005-0000-0000-00006B0C0000}"/>
    <cellStyle name="Total 7 4 2" xfId="3178" xr:uid="{00000000-0005-0000-0000-00006C0C0000}"/>
    <cellStyle name="Total 7 4 3" xfId="3179" xr:uid="{00000000-0005-0000-0000-00006D0C0000}"/>
    <cellStyle name="Total 7 4 4" xfId="3180" xr:uid="{00000000-0005-0000-0000-00006E0C0000}"/>
    <cellStyle name="Total 7 4 5" xfId="3181" xr:uid="{00000000-0005-0000-0000-00006F0C0000}"/>
    <cellStyle name="Total 7 4 6" xfId="3182" xr:uid="{00000000-0005-0000-0000-0000700C0000}"/>
    <cellStyle name="Total 7 4 7" xfId="3183" xr:uid="{00000000-0005-0000-0000-0000710C0000}"/>
    <cellStyle name="Total 7 5" xfId="3184" xr:uid="{00000000-0005-0000-0000-0000720C0000}"/>
    <cellStyle name="Total 7 5 2" xfId="3185" xr:uid="{00000000-0005-0000-0000-0000730C0000}"/>
    <cellStyle name="Total 7 5 3" xfId="3186" xr:uid="{00000000-0005-0000-0000-0000740C0000}"/>
    <cellStyle name="Total 7 5 4" xfId="3187" xr:uid="{00000000-0005-0000-0000-0000750C0000}"/>
    <cellStyle name="Total 7 5 5" xfId="3188" xr:uid="{00000000-0005-0000-0000-0000760C0000}"/>
    <cellStyle name="Total 7 5 6" xfId="3189" xr:uid="{00000000-0005-0000-0000-0000770C0000}"/>
    <cellStyle name="Total 7 5 7" xfId="3190" xr:uid="{00000000-0005-0000-0000-0000780C0000}"/>
    <cellStyle name="Total 7 6" xfId="3191" xr:uid="{00000000-0005-0000-0000-0000790C0000}"/>
    <cellStyle name="Total 7 6 2" xfId="3192" xr:uid="{00000000-0005-0000-0000-00007A0C0000}"/>
    <cellStyle name="Total 7 6 3" xfId="3193" xr:uid="{00000000-0005-0000-0000-00007B0C0000}"/>
    <cellStyle name="Total 7 6 4" xfId="3194" xr:uid="{00000000-0005-0000-0000-00007C0C0000}"/>
    <cellStyle name="Total 7 7" xfId="3195" xr:uid="{00000000-0005-0000-0000-00007D0C0000}"/>
    <cellStyle name="Total 7 7 2" xfId="3196" xr:uid="{00000000-0005-0000-0000-00007E0C0000}"/>
    <cellStyle name="Total 7 7 2 2" xfId="3197" xr:uid="{00000000-0005-0000-0000-00007F0C0000}"/>
    <cellStyle name="Total 7 7 3" xfId="3198" xr:uid="{00000000-0005-0000-0000-0000800C0000}"/>
    <cellStyle name="Total 7 7 3 2" xfId="3199" xr:uid="{00000000-0005-0000-0000-0000810C0000}"/>
    <cellStyle name="Total 7 8" xfId="3200" xr:uid="{00000000-0005-0000-0000-0000820C0000}"/>
    <cellStyle name="Total 7 8 2" xfId="3201" xr:uid="{00000000-0005-0000-0000-0000830C0000}"/>
    <cellStyle name="Total 7 8 3" xfId="3202" xr:uid="{00000000-0005-0000-0000-0000840C0000}"/>
    <cellStyle name="Total 7 8 4" xfId="3203" xr:uid="{00000000-0005-0000-0000-0000850C0000}"/>
    <cellStyle name="Total 7 9" xfId="3204" xr:uid="{00000000-0005-0000-0000-0000860C0000}"/>
    <cellStyle name="Total 8" xfId="3205" xr:uid="{00000000-0005-0000-0000-0000870C0000}"/>
    <cellStyle name="Total 8 10" xfId="3206" xr:uid="{00000000-0005-0000-0000-0000880C0000}"/>
    <cellStyle name="Total 8 11" xfId="3207" xr:uid="{00000000-0005-0000-0000-0000890C0000}"/>
    <cellStyle name="Total 8 12" xfId="3208" xr:uid="{00000000-0005-0000-0000-00008A0C0000}"/>
    <cellStyle name="Total 8 13" xfId="3209" xr:uid="{00000000-0005-0000-0000-00008B0C0000}"/>
    <cellStyle name="Total 8 2" xfId="3210" xr:uid="{00000000-0005-0000-0000-00008C0C0000}"/>
    <cellStyle name="Total 8 2 2" xfId="3211" xr:uid="{00000000-0005-0000-0000-00008D0C0000}"/>
    <cellStyle name="Total 8 2 3" xfId="3212" xr:uid="{00000000-0005-0000-0000-00008E0C0000}"/>
    <cellStyle name="Total 8 2 4" xfId="3213" xr:uid="{00000000-0005-0000-0000-00008F0C0000}"/>
    <cellStyle name="Total 8 2 5" xfId="3214" xr:uid="{00000000-0005-0000-0000-0000900C0000}"/>
    <cellStyle name="Total 8 2 6" xfId="3215" xr:uid="{00000000-0005-0000-0000-0000910C0000}"/>
    <cellStyle name="Total 8 2 7" xfId="3216" xr:uid="{00000000-0005-0000-0000-0000920C0000}"/>
    <cellStyle name="Total 8 2 8" xfId="3217" xr:uid="{00000000-0005-0000-0000-0000930C0000}"/>
    <cellStyle name="Total 8 3" xfId="3218" xr:uid="{00000000-0005-0000-0000-0000940C0000}"/>
    <cellStyle name="Total 8 3 2" xfId="3219" xr:uid="{00000000-0005-0000-0000-0000950C0000}"/>
    <cellStyle name="Total 8 3 3" xfId="3220" xr:uid="{00000000-0005-0000-0000-0000960C0000}"/>
    <cellStyle name="Total 8 3 4" xfId="3221" xr:uid="{00000000-0005-0000-0000-0000970C0000}"/>
    <cellStyle name="Total 8 3 5" xfId="3222" xr:uid="{00000000-0005-0000-0000-0000980C0000}"/>
    <cellStyle name="Total 8 3 6" xfId="3223" xr:uid="{00000000-0005-0000-0000-0000990C0000}"/>
    <cellStyle name="Total 8 3 7" xfId="3224" xr:uid="{00000000-0005-0000-0000-00009A0C0000}"/>
    <cellStyle name="Total 8 4" xfId="3225" xr:uid="{00000000-0005-0000-0000-00009B0C0000}"/>
    <cellStyle name="Total 8 4 2" xfId="3226" xr:uid="{00000000-0005-0000-0000-00009C0C0000}"/>
    <cellStyle name="Total 8 4 3" xfId="3227" xr:uid="{00000000-0005-0000-0000-00009D0C0000}"/>
    <cellStyle name="Total 8 4 4" xfId="3228" xr:uid="{00000000-0005-0000-0000-00009E0C0000}"/>
    <cellStyle name="Total 8 4 5" xfId="3229" xr:uid="{00000000-0005-0000-0000-00009F0C0000}"/>
    <cellStyle name="Total 8 4 6" xfId="3230" xr:uid="{00000000-0005-0000-0000-0000A00C0000}"/>
    <cellStyle name="Total 8 4 7" xfId="3231" xr:uid="{00000000-0005-0000-0000-0000A10C0000}"/>
    <cellStyle name="Total 8 5" xfId="3232" xr:uid="{00000000-0005-0000-0000-0000A20C0000}"/>
    <cellStyle name="Total 8 5 2" xfId="3233" xr:uid="{00000000-0005-0000-0000-0000A30C0000}"/>
    <cellStyle name="Total 8 5 3" xfId="3234" xr:uid="{00000000-0005-0000-0000-0000A40C0000}"/>
    <cellStyle name="Total 8 5 4" xfId="3235" xr:uid="{00000000-0005-0000-0000-0000A50C0000}"/>
    <cellStyle name="Total 8 6" xfId="3236" xr:uid="{00000000-0005-0000-0000-0000A60C0000}"/>
    <cellStyle name="Total 8 6 2" xfId="3237" xr:uid="{00000000-0005-0000-0000-0000A70C0000}"/>
    <cellStyle name="Total 8 6 3" xfId="3238" xr:uid="{00000000-0005-0000-0000-0000A80C0000}"/>
    <cellStyle name="Total 8 6 4" xfId="3239" xr:uid="{00000000-0005-0000-0000-0000A90C0000}"/>
    <cellStyle name="Total 8 7" xfId="3240" xr:uid="{00000000-0005-0000-0000-0000AA0C0000}"/>
    <cellStyle name="Total 8 7 2" xfId="3241" xr:uid="{00000000-0005-0000-0000-0000AB0C0000}"/>
    <cellStyle name="Total 8 7 3" xfId="3242" xr:uid="{00000000-0005-0000-0000-0000AC0C0000}"/>
    <cellStyle name="Total 8 7 4" xfId="3243" xr:uid="{00000000-0005-0000-0000-0000AD0C0000}"/>
    <cellStyle name="Total 8 8" xfId="3244" xr:uid="{00000000-0005-0000-0000-0000AE0C0000}"/>
    <cellStyle name="Total 8 8 2" xfId="3245" xr:uid="{00000000-0005-0000-0000-0000AF0C0000}"/>
    <cellStyle name="Total 8 8 3" xfId="3246" xr:uid="{00000000-0005-0000-0000-0000B00C0000}"/>
    <cellStyle name="Total 8 8 4" xfId="3247" xr:uid="{00000000-0005-0000-0000-0000B10C0000}"/>
    <cellStyle name="Total 8 9" xfId="3248" xr:uid="{00000000-0005-0000-0000-0000B20C0000}"/>
    <cellStyle name="Total 8 9 2" xfId="3249" xr:uid="{00000000-0005-0000-0000-0000B30C0000}"/>
    <cellStyle name="Total 9" xfId="3250" xr:uid="{00000000-0005-0000-0000-0000B40C0000}"/>
    <cellStyle name="Total 9 10" xfId="3251" xr:uid="{00000000-0005-0000-0000-0000B50C0000}"/>
    <cellStyle name="Total 9 11" xfId="3252" xr:uid="{00000000-0005-0000-0000-0000B60C0000}"/>
    <cellStyle name="Total 9 2" xfId="3253" xr:uid="{00000000-0005-0000-0000-0000B70C0000}"/>
    <cellStyle name="Total 9 2 2" xfId="3254" xr:uid="{00000000-0005-0000-0000-0000B80C0000}"/>
    <cellStyle name="Total 9 2 3" xfId="3255" xr:uid="{00000000-0005-0000-0000-0000B90C0000}"/>
    <cellStyle name="Total 9 2 4" xfId="3256" xr:uid="{00000000-0005-0000-0000-0000BA0C0000}"/>
    <cellStyle name="Total 9 2 5" xfId="3257" xr:uid="{00000000-0005-0000-0000-0000BB0C0000}"/>
    <cellStyle name="Total 9 2 6" xfId="3258" xr:uid="{00000000-0005-0000-0000-0000BC0C0000}"/>
    <cellStyle name="Total 9 2 7" xfId="3259" xr:uid="{00000000-0005-0000-0000-0000BD0C0000}"/>
    <cellStyle name="Total 9 3" xfId="3260" xr:uid="{00000000-0005-0000-0000-0000BE0C0000}"/>
    <cellStyle name="Total 9 3 2" xfId="3261" xr:uid="{00000000-0005-0000-0000-0000BF0C0000}"/>
    <cellStyle name="Total 9 3 3" xfId="3262" xr:uid="{00000000-0005-0000-0000-0000C00C0000}"/>
    <cellStyle name="Total 9 3 4" xfId="3263" xr:uid="{00000000-0005-0000-0000-0000C10C0000}"/>
    <cellStyle name="Total 9 3 5" xfId="3264" xr:uid="{00000000-0005-0000-0000-0000C20C0000}"/>
    <cellStyle name="Total 9 3 6" xfId="3265" xr:uid="{00000000-0005-0000-0000-0000C30C0000}"/>
    <cellStyle name="Total 9 3 7" xfId="3266" xr:uid="{00000000-0005-0000-0000-0000C40C0000}"/>
    <cellStyle name="Total 9 4" xfId="3267" xr:uid="{00000000-0005-0000-0000-0000C50C0000}"/>
    <cellStyle name="Total 9 4 2" xfId="3268" xr:uid="{00000000-0005-0000-0000-0000C60C0000}"/>
    <cellStyle name="Total 9 4 3" xfId="3269" xr:uid="{00000000-0005-0000-0000-0000C70C0000}"/>
    <cellStyle name="Total 9 4 4" xfId="3270" xr:uid="{00000000-0005-0000-0000-0000C80C0000}"/>
    <cellStyle name="Total 9 5" xfId="3271" xr:uid="{00000000-0005-0000-0000-0000C90C0000}"/>
    <cellStyle name="Total 9 5 2" xfId="3272" xr:uid="{00000000-0005-0000-0000-0000CA0C0000}"/>
    <cellStyle name="Total 9 5 3" xfId="3273" xr:uid="{00000000-0005-0000-0000-0000CB0C0000}"/>
    <cellStyle name="Total 9 5 4" xfId="3274" xr:uid="{00000000-0005-0000-0000-0000CC0C0000}"/>
    <cellStyle name="Total 9 6" xfId="3275" xr:uid="{00000000-0005-0000-0000-0000CD0C0000}"/>
    <cellStyle name="Total 9 6 2" xfId="3276" xr:uid="{00000000-0005-0000-0000-0000CE0C0000}"/>
    <cellStyle name="Total 9 6 3" xfId="3277" xr:uid="{00000000-0005-0000-0000-0000CF0C0000}"/>
    <cellStyle name="Total 9 6 4" xfId="3278" xr:uid="{00000000-0005-0000-0000-0000D00C0000}"/>
    <cellStyle name="Total 9 7" xfId="3279" xr:uid="{00000000-0005-0000-0000-0000D10C0000}"/>
    <cellStyle name="Total 9 7 2" xfId="3280" xr:uid="{00000000-0005-0000-0000-0000D20C0000}"/>
    <cellStyle name="Total 9 8" xfId="3281" xr:uid="{00000000-0005-0000-0000-0000D30C0000}"/>
    <cellStyle name="Total 9 9" xfId="3282" xr:uid="{00000000-0005-0000-0000-0000D40C0000}"/>
    <cellStyle name="Warning Text 10" xfId="3283" xr:uid="{00000000-0005-0000-0000-0000D50C0000}"/>
    <cellStyle name="Warning Text 10 2" xfId="3284" xr:uid="{00000000-0005-0000-0000-0000D60C0000}"/>
    <cellStyle name="Warning Text 10 3" xfId="3285" xr:uid="{00000000-0005-0000-0000-0000D70C0000}"/>
    <cellStyle name="Warning Text 11" xfId="3286" xr:uid="{00000000-0005-0000-0000-0000D80C0000}"/>
    <cellStyle name="Warning Text 11 2" xfId="3287" xr:uid="{00000000-0005-0000-0000-0000D90C0000}"/>
    <cellStyle name="Warning Text 11 3" xfId="3288" xr:uid="{00000000-0005-0000-0000-0000DA0C0000}"/>
    <cellStyle name="Warning Text 12" xfId="3289" xr:uid="{00000000-0005-0000-0000-0000DB0C0000}"/>
    <cellStyle name="Warning Text 13" xfId="3290" xr:uid="{00000000-0005-0000-0000-0000DC0C0000}"/>
    <cellStyle name="Warning Text 14" xfId="3291" xr:uid="{00000000-0005-0000-0000-0000DD0C0000}"/>
    <cellStyle name="Warning Text 15" xfId="3292" xr:uid="{00000000-0005-0000-0000-0000DE0C0000}"/>
    <cellStyle name="Warning Text 16" xfId="3293" xr:uid="{00000000-0005-0000-0000-0000DF0C0000}"/>
    <cellStyle name="Warning Text 2" xfId="3294" xr:uid="{00000000-0005-0000-0000-0000E00C0000}"/>
    <cellStyle name="Warning Text 3" xfId="3295" xr:uid="{00000000-0005-0000-0000-0000E10C0000}"/>
    <cellStyle name="Warning Text 4" xfId="3296" xr:uid="{00000000-0005-0000-0000-0000E20C0000}"/>
    <cellStyle name="Warning Text 5" xfId="3297" xr:uid="{00000000-0005-0000-0000-0000E30C0000}"/>
    <cellStyle name="Warning Text 6" xfId="3298" xr:uid="{00000000-0005-0000-0000-0000E40C0000}"/>
    <cellStyle name="Warning Text 7" xfId="3299" xr:uid="{00000000-0005-0000-0000-0000E50C0000}"/>
    <cellStyle name="Warning Text 8" xfId="3300" xr:uid="{00000000-0005-0000-0000-0000E60C0000}"/>
    <cellStyle name="Warning Text 8 2" xfId="3301" xr:uid="{00000000-0005-0000-0000-0000E70C0000}"/>
    <cellStyle name="Warning Text 8 3" xfId="3302" xr:uid="{00000000-0005-0000-0000-0000E80C0000}"/>
    <cellStyle name="Warning Text 9" xfId="3303" xr:uid="{00000000-0005-0000-0000-0000E90C0000}"/>
    <cellStyle name="Warning Text 9 2" xfId="3304" xr:uid="{00000000-0005-0000-0000-0000EA0C0000}"/>
    <cellStyle name="Warning Text 9 3" xfId="3305" xr:uid="{00000000-0005-0000-0000-0000EB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rive_Wiltfong_Education/SSF%20PAYMENT/SSF%20Net%20Operating%20Expenditures%20(NOE)%20per%20ADMr/NOE2017-18and2018-19%20as%20of%205_1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18 NOE"/>
      <sheetName val="17-18 NOE only"/>
      <sheetName val="2017-18 public"/>
      <sheetName val="2018-19 NOE"/>
      <sheetName val="2018-19 NOE only"/>
      <sheetName val="2018-19 public"/>
    </sheetNames>
    <sheetDataSet>
      <sheetData sheetId="0"/>
      <sheetData sheetId="1"/>
      <sheetData sheetId="2"/>
      <sheetData sheetId="3"/>
      <sheetData sheetId="4">
        <row r="3">
          <cell r="C3">
            <v>1894</v>
          </cell>
          <cell r="D3" t="str">
            <v>Baker SD 5J</v>
          </cell>
          <cell r="E3">
            <v>7826501.2300000004</v>
          </cell>
          <cell r="F3">
            <v>17330492.199999999</v>
          </cell>
          <cell r="G3">
            <v>25156993.43</v>
          </cell>
          <cell r="H3" t="str">
            <v>------</v>
          </cell>
          <cell r="I3">
            <v>1567643.5</v>
          </cell>
          <cell r="J3">
            <v>721008.76</v>
          </cell>
          <cell r="K3">
            <v>596050.56999999995</v>
          </cell>
          <cell r="L3">
            <v>1354508.14</v>
          </cell>
          <cell r="M3">
            <v>2866873.56</v>
          </cell>
          <cell r="N3">
            <v>674033.41</v>
          </cell>
          <cell r="O3">
            <v>7780117.9400000004</v>
          </cell>
          <cell r="P3" t="str">
            <v>------</v>
          </cell>
          <cell r="Q3">
            <v>32937111.370000001</v>
          </cell>
          <cell r="R3">
            <v>90903.93</v>
          </cell>
          <cell r="S3">
            <v>32846207.440000001</v>
          </cell>
          <cell r="T3">
            <v>3786.36</v>
          </cell>
          <cell r="U3">
            <v>8674.8770428591051</v>
          </cell>
        </row>
        <row r="4">
          <cell r="C4">
            <v>1895</v>
          </cell>
          <cell r="D4" t="str">
            <v>Huntington SD 16J</v>
          </cell>
          <cell r="E4">
            <v>644877.55000000005</v>
          </cell>
          <cell r="F4">
            <v>59418.32</v>
          </cell>
          <cell r="G4">
            <v>704295.87</v>
          </cell>
          <cell r="H4" t="str">
            <v>------</v>
          </cell>
          <cell r="I4">
            <v>121826.11</v>
          </cell>
          <cell r="J4">
            <v>34867.71</v>
          </cell>
          <cell r="K4">
            <v>163581.21</v>
          </cell>
          <cell r="L4">
            <v>0</v>
          </cell>
          <cell r="M4">
            <v>215440.76</v>
          </cell>
          <cell r="N4">
            <v>0</v>
          </cell>
          <cell r="O4">
            <v>535715.79</v>
          </cell>
          <cell r="P4" t="str">
            <v>------</v>
          </cell>
          <cell r="Q4">
            <v>1240011.6599999999</v>
          </cell>
          <cell r="R4">
            <v>0</v>
          </cell>
          <cell r="S4">
            <v>1240011.6599999999</v>
          </cell>
          <cell r="T4">
            <v>100.76</v>
          </cell>
          <cell r="U4">
            <v>12306.586542278681</v>
          </cell>
        </row>
        <row r="5">
          <cell r="C5">
            <v>1896</v>
          </cell>
          <cell r="D5" t="str">
            <v>Burnt River SD 30J</v>
          </cell>
          <cell r="E5">
            <v>505149</v>
          </cell>
          <cell r="F5">
            <v>16718</v>
          </cell>
          <cell r="G5">
            <v>521867</v>
          </cell>
          <cell r="H5" t="str">
            <v>------</v>
          </cell>
          <cell r="I5">
            <v>43362</v>
          </cell>
          <cell r="J5">
            <v>0</v>
          </cell>
          <cell r="K5">
            <v>109450</v>
          </cell>
          <cell r="L5">
            <v>57011</v>
          </cell>
          <cell r="M5">
            <v>414223</v>
          </cell>
          <cell r="N5">
            <v>20641</v>
          </cell>
          <cell r="O5">
            <v>644687</v>
          </cell>
          <cell r="P5" t="str">
            <v>------</v>
          </cell>
          <cell r="Q5">
            <v>1166554</v>
          </cell>
          <cell r="R5">
            <v>0</v>
          </cell>
          <cell r="S5">
            <v>1166554</v>
          </cell>
          <cell r="T5">
            <v>59.36</v>
          </cell>
          <cell r="U5">
            <v>19652.190026954177</v>
          </cell>
        </row>
        <row r="6">
          <cell r="C6">
            <v>1897</v>
          </cell>
          <cell r="D6" t="str">
            <v>Pine Eagle SD 61</v>
          </cell>
          <cell r="E6">
            <v>1435788.99</v>
          </cell>
          <cell r="F6">
            <v>240275.89</v>
          </cell>
          <cell r="G6">
            <v>1676064.88</v>
          </cell>
          <cell r="H6" t="str">
            <v>------</v>
          </cell>
          <cell r="I6">
            <v>0</v>
          </cell>
          <cell r="J6">
            <v>59488.68</v>
          </cell>
          <cell r="K6">
            <v>200727.38</v>
          </cell>
          <cell r="L6">
            <v>216345.87</v>
          </cell>
          <cell r="M6">
            <v>440186.66</v>
          </cell>
          <cell r="N6">
            <v>106108.91</v>
          </cell>
          <cell r="O6">
            <v>1022857.5</v>
          </cell>
          <cell r="P6" t="str">
            <v>------</v>
          </cell>
          <cell r="Q6">
            <v>2698922.38</v>
          </cell>
          <cell r="R6">
            <v>0</v>
          </cell>
          <cell r="S6">
            <v>2698922.38</v>
          </cell>
          <cell r="T6">
            <v>207.43</v>
          </cell>
          <cell r="U6">
            <v>13011.244178759098</v>
          </cell>
        </row>
        <row r="7">
          <cell r="C7">
            <v>1898</v>
          </cell>
          <cell r="D7" t="str">
            <v>Monroe SD 1J</v>
          </cell>
          <cell r="E7">
            <v>1955318.45</v>
          </cell>
          <cell r="F7">
            <v>573723.26</v>
          </cell>
          <cell r="G7">
            <v>2529041.71</v>
          </cell>
          <cell r="H7" t="str">
            <v>------</v>
          </cell>
          <cell r="I7">
            <v>112974.57</v>
          </cell>
          <cell r="J7">
            <v>95153.88</v>
          </cell>
          <cell r="K7">
            <v>368612.18</v>
          </cell>
          <cell r="L7">
            <v>387738.6</v>
          </cell>
          <cell r="M7">
            <v>658902.51</v>
          </cell>
          <cell r="N7">
            <v>101578.94</v>
          </cell>
          <cell r="O7">
            <v>1724960.68</v>
          </cell>
          <cell r="P7" t="str">
            <v>------</v>
          </cell>
          <cell r="Q7">
            <v>4254002.3899999997</v>
          </cell>
          <cell r="R7">
            <v>0</v>
          </cell>
          <cell r="S7">
            <v>4254002.3899999997</v>
          </cell>
          <cell r="T7">
            <v>371.52</v>
          </cell>
          <cell r="U7">
            <v>11450.264830964685</v>
          </cell>
        </row>
        <row r="8">
          <cell r="C8">
            <v>1899</v>
          </cell>
          <cell r="D8" t="str">
            <v>Alsea SD 7J</v>
          </cell>
          <cell r="E8">
            <v>1125919.22</v>
          </cell>
          <cell r="F8">
            <v>707318.44</v>
          </cell>
          <cell r="G8">
            <v>1833237.66</v>
          </cell>
          <cell r="H8" t="str">
            <v>------</v>
          </cell>
          <cell r="I8">
            <v>3081.12</v>
          </cell>
          <cell r="J8">
            <v>3077.4</v>
          </cell>
          <cell r="K8">
            <v>101975.71</v>
          </cell>
          <cell r="L8">
            <v>236583.08</v>
          </cell>
          <cell r="M8">
            <v>442356.74</v>
          </cell>
          <cell r="N8">
            <v>46270.98</v>
          </cell>
          <cell r="O8">
            <v>833345.03</v>
          </cell>
          <cell r="P8" t="str">
            <v>------</v>
          </cell>
          <cell r="Q8">
            <v>2666582.69</v>
          </cell>
          <cell r="R8">
            <v>93886.83</v>
          </cell>
          <cell r="S8">
            <v>2572695.86</v>
          </cell>
          <cell r="T8">
            <v>281.82</v>
          </cell>
          <cell r="U8">
            <v>9128.861897665176</v>
          </cell>
        </row>
        <row r="9">
          <cell r="C9">
            <v>1900</v>
          </cell>
          <cell r="D9" t="str">
            <v>Philomath SD 17J</v>
          </cell>
          <cell r="E9">
            <v>6447868.6500000004</v>
          </cell>
          <cell r="F9">
            <v>4281043.68</v>
          </cell>
          <cell r="G9">
            <v>10728912.33</v>
          </cell>
          <cell r="H9" t="str">
            <v>------</v>
          </cell>
          <cell r="I9">
            <v>1158075.95</v>
          </cell>
          <cell r="J9">
            <v>184073.4</v>
          </cell>
          <cell r="K9">
            <v>363506.12</v>
          </cell>
          <cell r="L9">
            <v>1399375.31</v>
          </cell>
          <cell r="M9">
            <v>1988057.53</v>
          </cell>
          <cell r="N9">
            <v>498142.96</v>
          </cell>
          <cell r="O9">
            <v>5591231.2699999996</v>
          </cell>
          <cell r="P9" t="str">
            <v>------</v>
          </cell>
          <cell r="Q9">
            <v>16320143.6</v>
          </cell>
          <cell r="R9">
            <v>115211.29</v>
          </cell>
          <cell r="S9">
            <v>16204932.310000001</v>
          </cell>
          <cell r="T9">
            <v>1620.53</v>
          </cell>
          <cell r="U9">
            <v>9999.773105095248</v>
          </cell>
        </row>
        <row r="10">
          <cell r="C10">
            <v>1901</v>
          </cell>
          <cell r="D10" t="str">
            <v>Corvallis SD 509J</v>
          </cell>
          <cell r="E10">
            <v>32892772.59</v>
          </cell>
          <cell r="F10">
            <v>10135551.470000001</v>
          </cell>
          <cell r="G10">
            <v>43028324.060000002</v>
          </cell>
          <cell r="H10" t="str">
            <v>------</v>
          </cell>
          <cell r="I10">
            <v>5779512.0099999998</v>
          </cell>
          <cell r="J10">
            <v>3775956.1</v>
          </cell>
          <cell r="K10">
            <v>524627.30000000005</v>
          </cell>
          <cell r="L10">
            <v>4794353.46</v>
          </cell>
          <cell r="M10">
            <v>8408729.75</v>
          </cell>
          <cell r="N10">
            <v>3027933.65</v>
          </cell>
          <cell r="O10">
            <v>26311112.27</v>
          </cell>
          <cell r="P10" t="str">
            <v>------</v>
          </cell>
          <cell r="Q10">
            <v>69339436.329999998</v>
          </cell>
          <cell r="R10">
            <v>19294.78</v>
          </cell>
          <cell r="S10">
            <v>69320141.549999997</v>
          </cell>
          <cell r="T10">
            <v>6734.69</v>
          </cell>
          <cell r="U10">
            <v>10292.996641270794</v>
          </cell>
        </row>
        <row r="11">
          <cell r="C11">
            <v>1922</v>
          </cell>
          <cell r="D11" t="str">
            <v>West Linn-Wilsonville SD 3J</v>
          </cell>
          <cell r="E11">
            <v>54788212.189999998</v>
          </cell>
          <cell r="F11">
            <v>12852284.560000001</v>
          </cell>
          <cell r="G11">
            <v>67640496.75</v>
          </cell>
          <cell r="H11" t="str">
            <v>------</v>
          </cell>
          <cell r="I11">
            <v>5061495.0599999996</v>
          </cell>
          <cell r="J11">
            <v>3499819.37</v>
          </cell>
          <cell r="K11">
            <v>675509.47</v>
          </cell>
          <cell r="L11">
            <v>6553529.9500000002</v>
          </cell>
          <cell r="M11">
            <v>11640975.710000001</v>
          </cell>
          <cell r="N11">
            <v>2659919</v>
          </cell>
          <cell r="O11">
            <v>30091248.559999999</v>
          </cell>
          <cell r="P11" t="str">
            <v>------</v>
          </cell>
          <cell r="Q11">
            <v>97731745.310000002</v>
          </cell>
          <cell r="R11">
            <v>331609.36</v>
          </cell>
          <cell r="S11">
            <v>97400135.950000003</v>
          </cell>
          <cell r="T11">
            <v>9875.7099999999991</v>
          </cell>
          <cell r="U11">
            <v>9862.5957981755255</v>
          </cell>
        </row>
        <row r="12">
          <cell r="C12">
            <v>1923</v>
          </cell>
          <cell r="D12" t="str">
            <v>Lake Oswego SD 7J</v>
          </cell>
          <cell r="E12">
            <v>34455586.340000004</v>
          </cell>
          <cell r="F12">
            <v>11421329.810000001</v>
          </cell>
          <cell r="G12">
            <v>45876916.149999999</v>
          </cell>
          <cell r="H12" t="str">
            <v>------</v>
          </cell>
          <cell r="I12">
            <v>4067957.03</v>
          </cell>
          <cell r="J12">
            <v>3000051.63</v>
          </cell>
          <cell r="K12">
            <v>1129157.6000000001</v>
          </cell>
          <cell r="L12">
            <v>4129030.86</v>
          </cell>
          <cell r="M12">
            <v>7740853.4699999997</v>
          </cell>
          <cell r="N12">
            <v>1955845.86</v>
          </cell>
          <cell r="O12">
            <v>22022896.449999999</v>
          </cell>
          <cell r="P12" t="str">
            <v>------</v>
          </cell>
          <cell r="Q12">
            <v>67899812.599999994</v>
          </cell>
          <cell r="R12">
            <v>138844.85999999999</v>
          </cell>
          <cell r="S12">
            <v>67760967.739999995</v>
          </cell>
          <cell r="T12">
            <v>7013.16</v>
          </cell>
          <cell r="U12">
            <v>9661.973737944094</v>
          </cell>
        </row>
        <row r="13">
          <cell r="C13">
            <v>1924</v>
          </cell>
          <cell r="D13" t="str">
            <v>North Clackamas SD 12</v>
          </cell>
          <cell r="E13">
            <v>75536524.620000005</v>
          </cell>
          <cell r="F13">
            <v>32946330.68</v>
          </cell>
          <cell r="G13">
            <v>108482855.3</v>
          </cell>
          <cell r="H13" t="str">
            <v>------</v>
          </cell>
          <cell r="I13">
            <v>11722131.02</v>
          </cell>
          <cell r="J13">
            <v>6783016.3200000003</v>
          </cell>
          <cell r="K13">
            <v>2121678.41</v>
          </cell>
          <cell r="L13">
            <v>12408182.800000001</v>
          </cell>
          <cell r="M13">
            <v>17505927.739999998</v>
          </cell>
          <cell r="N13">
            <v>5978860.46</v>
          </cell>
          <cell r="O13">
            <v>56519796.75</v>
          </cell>
          <cell r="P13" t="str">
            <v>------</v>
          </cell>
          <cell r="Q13">
            <v>165002652.05000001</v>
          </cell>
          <cell r="R13">
            <v>14850</v>
          </cell>
          <cell r="S13">
            <v>164987802.05000001</v>
          </cell>
          <cell r="T13">
            <v>17094.259999999998</v>
          </cell>
          <cell r="U13">
            <v>9651.6492699888749</v>
          </cell>
        </row>
        <row r="14">
          <cell r="C14">
            <v>1925</v>
          </cell>
          <cell r="D14" t="str">
            <v>Molalla River SD 35</v>
          </cell>
          <cell r="E14">
            <v>10323314.779999999</v>
          </cell>
          <cell r="F14">
            <v>5128947.93</v>
          </cell>
          <cell r="G14">
            <v>15452262.710000001</v>
          </cell>
          <cell r="H14" t="str">
            <v>------</v>
          </cell>
          <cell r="I14">
            <v>2079529.06</v>
          </cell>
          <cell r="J14">
            <v>609477.34</v>
          </cell>
          <cell r="K14">
            <v>523293.79</v>
          </cell>
          <cell r="L14">
            <v>1894068.04</v>
          </cell>
          <cell r="M14">
            <v>2921649.57</v>
          </cell>
          <cell r="N14">
            <v>821528.48</v>
          </cell>
          <cell r="O14">
            <v>8849546.2799999993</v>
          </cell>
          <cell r="P14" t="str">
            <v>------</v>
          </cell>
          <cell r="Q14">
            <v>24301808.989999998</v>
          </cell>
          <cell r="R14">
            <v>0</v>
          </cell>
          <cell r="S14">
            <v>24301808.989999998</v>
          </cell>
          <cell r="T14">
            <v>2727.15</v>
          </cell>
          <cell r="U14">
            <v>8911.0642942265731</v>
          </cell>
        </row>
        <row r="15">
          <cell r="C15">
            <v>1926</v>
          </cell>
          <cell r="D15" t="str">
            <v>Oregon Trail SD 46</v>
          </cell>
          <cell r="E15">
            <v>16747839.220000001</v>
          </cell>
          <cell r="F15">
            <v>6961496.6900000004</v>
          </cell>
          <cell r="G15">
            <v>23709335.91</v>
          </cell>
          <cell r="H15" t="str">
            <v>------</v>
          </cell>
          <cell r="I15">
            <v>3585227.93</v>
          </cell>
          <cell r="J15">
            <v>1318361.94</v>
          </cell>
          <cell r="K15">
            <v>569843.22</v>
          </cell>
          <cell r="L15">
            <v>3153100.15</v>
          </cell>
          <cell r="M15">
            <v>4449787.2300000004</v>
          </cell>
          <cell r="N15">
            <v>1725040.99</v>
          </cell>
          <cell r="O15">
            <v>14801361.460000001</v>
          </cell>
          <cell r="P15" t="str">
            <v>------</v>
          </cell>
          <cell r="Q15">
            <v>38510697.369999997</v>
          </cell>
          <cell r="R15">
            <v>49478.55</v>
          </cell>
          <cell r="S15">
            <v>38461218.82</v>
          </cell>
          <cell r="T15">
            <v>4435.0200000000004</v>
          </cell>
          <cell r="U15">
            <v>8672.1635573233034</v>
          </cell>
        </row>
        <row r="16">
          <cell r="C16">
            <v>1927</v>
          </cell>
          <cell r="D16" t="str">
            <v>Colton SD 53</v>
          </cell>
          <cell r="E16">
            <v>2929462.63</v>
          </cell>
          <cell r="F16">
            <v>506890.61</v>
          </cell>
          <cell r="G16">
            <v>3436353.24</v>
          </cell>
          <cell r="H16" t="str">
            <v>------</v>
          </cell>
          <cell r="I16">
            <v>396451.82</v>
          </cell>
          <cell r="J16">
            <v>69437.45</v>
          </cell>
          <cell r="K16">
            <v>113411.91</v>
          </cell>
          <cell r="L16">
            <v>520971.04</v>
          </cell>
          <cell r="M16">
            <v>880451.52</v>
          </cell>
          <cell r="N16">
            <v>182568.71</v>
          </cell>
          <cell r="O16">
            <v>2163292.4500000002</v>
          </cell>
          <cell r="P16" t="str">
            <v>------</v>
          </cell>
          <cell r="Q16">
            <v>5599645.6900000004</v>
          </cell>
          <cell r="R16">
            <v>0</v>
          </cell>
          <cell r="S16">
            <v>5599645.6900000004</v>
          </cell>
          <cell r="T16">
            <v>602.84</v>
          </cell>
          <cell r="U16">
            <v>9288.7759438657031</v>
          </cell>
        </row>
        <row r="17">
          <cell r="C17">
            <v>1928</v>
          </cell>
          <cell r="D17" t="str">
            <v>Oregon City SD 62</v>
          </cell>
          <cell r="E17">
            <v>30560131.309999999</v>
          </cell>
          <cell r="F17">
            <v>19495587.670000002</v>
          </cell>
          <cell r="G17">
            <v>50055718.979999997</v>
          </cell>
          <cell r="H17" t="str">
            <v>------</v>
          </cell>
          <cell r="I17">
            <v>6563098.8899999997</v>
          </cell>
          <cell r="J17">
            <v>2047245.29</v>
          </cell>
          <cell r="K17">
            <v>574897.36</v>
          </cell>
          <cell r="L17">
            <v>4058146.13</v>
          </cell>
          <cell r="M17">
            <v>7705057.5599999996</v>
          </cell>
          <cell r="N17">
            <v>1707829.72</v>
          </cell>
          <cell r="O17">
            <v>22656274.949999999</v>
          </cell>
          <cell r="P17" t="str">
            <v>------</v>
          </cell>
          <cell r="Q17">
            <v>72711993.930000007</v>
          </cell>
          <cell r="R17">
            <v>30766</v>
          </cell>
          <cell r="S17">
            <v>72681227.930000007</v>
          </cell>
          <cell r="T17">
            <v>7905.99</v>
          </cell>
          <cell r="U17">
            <v>9193.1849053692204</v>
          </cell>
        </row>
        <row r="18">
          <cell r="C18">
            <v>1929</v>
          </cell>
          <cell r="D18" t="str">
            <v>Canby SD 86</v>
          </cell>
          <cell r="E18">
            <v>20094581.620000001</v>
          </cell>
          <cell r="F18">
            <v>8385821.0700000003</v>
          </cell>
          <cell r="G18">
            <v>28480402.690000001</v>
          </cell>
          <cell r="H18" t="str">
            <v>------</v>
          </cell>
          <cell r="I18">
            <v>3979341.37</v>
          </cell>
          <cell r="J18">
            <v>1175942.3899999999</v>
          </cell>
          <cell r="K18">
            <v>441161.15</v>
          </cell>
          <cell r="L18">
            <v>2901576.11</v>
          </cell>
          <cell r="M18">
            <v>5228860.96</v>
          </cell>
          <cell r="N18">
            <v>1746916.64</v>
          </cell>
          <cell r="O18">
            <v>15473798.619999999</v>
          </cell>
          <cell r="P18" t="str">
            <v>------</v>
          </cell>
          <cell r="Q18">
            <v>43954201.310000002</v>
          </cell>
          <cell r="R18">
            <v>0</v>
          </cell>
          <cell r="S18">
            <v>43954201.310000002</v>
          </cell>
          <cell r="T18">
            <v>4648.47</v>
          </cell>
          <cell r="U18">
            <v>9455.6276172590115</v>
          </cell>
        </row>
        <row r="19">
          <cell r="C19">
            <v>1930</v>
          </cell>
          <cell r="D19" t="str">
            <v>Estacada SD 108</v>
          </cell>
          <cell r="E19">
            <v>7386015.9800000004</v>
          </cell>
          <cell r="F19">
            <v>10497883.23</v>
          </cell>
          <cell r="G19">
            <v>17883899.210000001</v>
          </cell>
          <cell r="H19" t="str">
            <v>------</v>
          </cell>
          <cell r="I19">
            <v>1300725.5900000001</v>
          </cell>
          <cell r="J19">
            <v>422978.02</v>
          </cell>
          <cell r="K19">
            <v>587926.01</v>
          </cell>
          <cell r="L19">
            <v>1433008.92</v>
          </cell>
          <cell r="M19">
            <v>2662771.0499999998</v>
          </cell>
          <cell r="N19">
            <v>966084.55</v>
          </cell>
          <cell r="O19">
            <v>7373494.1399999997</v>
          </cell>
          <cell r="P19" t="str">
            <v>------</v>
          </cell>
          <cell r="Q19">
            <v>25257393.350000001</v>
          </cell>
          <cell r="R19">
            <v>0</v>
          </cell>
          <cell r="S19">
            <v>25257393.350000001</v>
          </cell>
          <cell r="T19">
            <v>2974.9</v>
          </cell>
          <cell r="U19">
            <v>8490.1655013613909</v>
          </cell>
        </row>
        <row r="20">
          <cell r="C20">
            <v>1931</v>
          </cell>
          <cell r="D20" t="str">
            <v>Gladstone SD 115</v>
          </cell>
          <cell r="E20">
            <v>8503678</v>
          </cell>
          <cell r="F20">
            <v>2401454</v>
          </cell>
          <cell r="G20">
            <v>10905132</v>
          </cell>
          <cell r="H20" t="str">
            <v>------</v>
          </cell>
          <cell r="I20">
            <v>1374470</v>
          </cell>
          <cell r="J20">
            <v>444882</v>
          </cell>
          <cell r="K20">
            <v>335347</v>
          </cell>
          <cell r="L20">
            <v>1586396</v>
          </cell>
          <cell r="M20">
            <v>2467441</v>
          </cell>
          <cell r="N20">
            <v>845558</v>
          </cell>
          <cell r="O20">
            <v>7054094</v>
          </cell>
          <cell r="P20" t="str">
            <v>------</v>
          </cell>
          <cell r="Q20">
            <v>17959226</v>
          </cell>
          <cell r="R20">
            <v>0</v>
          </cell>
          <cell r="S20">
            <v>17959226</v>
          </cell>
          <cell r="T20">
            <v>1989.82</v>
          </cell>
          <cell r="U20">
            <v>9025.5530651013669</v>
          </cell>
        </row>
        <row r="21">
          <cell r="C21">
            <v>1933</v>
          </cell>
          <cell r="D21" t="str">
            <v>Astoria SD 1</v>
          </cell>
          <cell r="E21">
            <v>7908406.4400000004</v>
          </cell>
          <cell r="F21">
            <v>2923800.4</v>
          </cell>
          <cell r="G21">
            <v>10832206.84</v>
          </cell>
          <cell r="H21" t="str">
            <v>------</v>
          </cell>
          <cell r="I21">
            <v>613514.98</v>
          </cell>
          <cell r="J21">
            <v>479827</v>
          </cell>
          <cell r="K21">
            <v>468532.59</v>
          </cell>
          <cell r="L21">
            <v>1579527.03</v>
          </cell>
          <cell r="M21">
            <v>2150187.63</v>
          </cell>
          <cell r="N21">
            <v>247570.74</v>
          </cell>
          <cell r="O21">
            <v>5539159.9699999997</v>
          </cell>
          <cell r="P21" t="str">
            <v>------</v>
          </cell>
          <cell r="Q21">
            <v>16371366.810000001</v>
          </cell>
          <cell r="R21">
            <v>269551.02</v>
          </cell>
          <cell r="S21">
            <v>16101815.789999999</v>
          </cell>
          <cell r="T21">
            <v>1872.42</v>
          </cell>
          <cell r="U21">
            <v>8599.4679559073284</v>
          </cell>
        </row>
        <row r="22">
          <cell r="C22">
            <v>1934</v>
          </cell>
          <cell r="D22" t="str">
            <v>Jewell SD 8</v>
          </cell>
          <cell r="E22">
            <v>1705683.03</v>
          </cell>
          <cell r="F22">
            <v>292730.11</v>
          </cell>
          <cell r="G22">
            <v>1998413.14</v>
          </cell>
          <cell r="H22" t="str">
            <v>------</v>
          </cell>
          <cell r="I22">
            <v>249254.01</v>
          </cell>
          <cell r="J22">
            <v>86709.16</v>
          </cell>
          <cell r="K22">
            <v>325116.77</v>
          </cell>
          <cell r="L22">
            <v>332704.95</v>
          </cell>
          <cell r="M22">
            <v>945165.98</v>
          </cell>
          <cell r="N22">
            <v>169955.86</v>
          </cell>
          <cell r="O22">
            <v>2108906.73</v>
          </cell>
          <cell r="P22" t="str">
            <v>------</v>
          </cell>
          <cell r="Q22">
            <v>4107319.87</v>
          </cell>
          <cell r="R22">
            <v>42010</v>
          </cell>
          <cell r="S22">
            <v>4065309.87</v>
          </cell>
          <cell r="T22">
            <v>138.91999999999999</v>
          </cell>
          <cell r="U22">
            <v>29263.676000575873</v>
          </cell>
        </row>
        <row r="23">
          <cell r="C23">
            <v>1935</v>
          </cell>
          <cell r="D23" t="str">
            <v>Seaside SD 10</v>
          </cell>
          <cell r="E23">
            <v>8103121.5700000003</v>
          </cell>
          <cell r="F23">
            <v>3063699.89</v>
          </cell>
          <cell r="G23">
            <v>11166821.460000001</v>
          </cell>
          <cell r="H23" t="str">
            <v>------</v>
          </cell>
          <cell r="I23">
            <v>1082119.46</v>
          </cell>
          <cell r="J23">
            <v>337143.7</v>
          </cell>
          <cell r="K23">
            <v>402003.09</v>
          </cell>
          <cell r="L23">
            <v>1493709.47</v>
          </cell>
          <cell r="M23">
            <v>1930356.48</v>
          </cell>
          <cell r="N23">
            <v>282697.59999999998</v>
          </cell>
          <cell r="O23">
            <v>5528029.7999999998</v>
          </cell>
          <cell r="P23" t="str">
            <v>------</v>
          </cell>
          <cell r="Q23">
            <v>16694851.26</v>
          </cell>
          <cell r="R23">
            <v>0</v>
          </cell>
          <cell r="S23">
            <v>16694851.26</v>
          </cell>
          <cell r="T23">
            <v>1632.36</v>
          </cell>
          <cell r="U23">
            <v>10227.43222083364</v>
          </cell>
        </row>
        <row r="24">
          <cell r="C24">
            <v>1936</v>
          </cell>
          <cell r="D24" t="str">
            <v>Warrenton-Hammond SD 30</v>
          </cell>
          <cell r="E24">
            <v>5180034.07</v>
          </cell>
          <cell r="F24">
            <v>1359162.92</v>
          </cell>
          <cell r="G24">
            <v>6539196.9900000002</v>
          </cell>
          <cell r="H24" t="str">
            <v>------</v>
          </cell>
          <cell r="I24">
            <v>350974.55</v>
          </cell>
          <cell r="J24">
            <v>100236.29</v>
          </cell>
          <cell r="K24">
            <v>364995.44</v>
          </cell>
          <cell r="L24">
            <v>935207.94</v>
          </cell>
          <cell r="M24">
            <v>1090557.93</v>
          </cell>
          <cell r="N24">
            <v>130238.7</v>
          </cell>
          <cell r="O24">
            <v>2972210.85</v>
          </cell>
          <cell r="P24" t="str">
            <v>------</v>
          </cell>
          <cell r="Q24">
            <v>9511407.8399999999</v>
          </cell>
          <cell r="R24">
            <v>258367.73</v>
          </cell>
          <cell r="S24">
            <v>9253040.1099999994</v>
          </cell>
          <cell r="T24">
            <v>1013.8</v>
          </cell>
          <cell r="U24">
            <v>9127.0863188005515</v>
          </cell>
        </row>
        <row r="25">
          <cell r="C25">
            <v>1944</v>
          </cell>
          <cell r="D25" t="str">
            <v>Scappoose SD 1J</v>
          </cell>
          <cell r="E25">
            <v>9152366.1300000008</v>
          </cell>
          <cell r="F25">
            <v>4744601.54</v>
          </cell>
          <cell r="G25">
            <v>13896967.67</v>
          </cell>
          <cell r="H25" t="str">
            <v>------</v>
          </cell>
          <cell r="I25">
            <v>1122448.52</v>
          </cell>
          <cell r="J25">
            <v>347400.84</v>
          </cell>
          <cell r="K25">
            <v>645147.44999999995</v>
          </cell>
          <cell r="L25">
            <v>1747555.51</v>
          </cell>
          <cell r="M25">
            <v>2789088.27</v>
          </cell>
          <cell r="N25">
            <v>445307.29</v>
          </cell>
          <cell r="O25">
            <v>7096947.8799999999</v>
          </cell>
          <cell r="P25" t="str">
            <v>------</v>
          </cell>
          <cell r="Q25">
            <v>20993915.550000001</v>
          </cell>
          <cell r="R25">
            <v>86616.42</v>
          </cell>
          <cell r="S25">
            <v>20907299.129999999</v>
          </cell>
          <cell r="T25">
            <v>2410.4899999999998</v>
          </cell>
          <cell r="U25">
            <v>8673.4643703147503</v>
          </cell>
        </row>
        <row r="26">
          <cell r="C26">
            <v>1945</v>
          </cell>
          <cell r="D26" t="str">
            <v>Clatskanie SD 6J</v>
          </cell>
          <cell r="E26">
            <v>3115597.48</v>
          </cell>
          <cell r="F26">
            <v>1458553.75</v>
          </cell>
          <cell r="G26">
            <v>4574151.2300000004</v>
          </cell>
          <cell r="H26" t="str">
            <v>------</v>
          </cell>
          <cell r="I26">
            <v>240024.32000000001</v>
          </cell>
          <cell r="J26">
            <v>118069.54</v>
          </cell>
          <cell r="K26">
            <v>287101.59999999998</v>
          </cell>
          <cell r="L26">
            <v>614247.49</v>
          </cell>
          <cell r="M26">
            <v>907669.47</v>
          </cell>
          <cell r="N26">
            <v>209053.19</v>
          </cell>
          <cell r="O26">
            <v>2376165.61</v>
          </cell>
          <cell r="P26" t="str">
            <v>------</v>
          </cell>
          <cell r="Q26">
            <v>6950316.8399999999</v>
          </cell>
          <cell r="R26">
            <v>0</v>
          </cell>
          <cell r="S26">
            <v>6950316.8399999999</v>
          </cell>
          <cell r="T26">
            <v>712.04</v>
          </cell>
          <cell r="U26">
            <v>9761.1325768215265</v>
          </cell>
        </row>
        <row r="27">
          <cell r="C27">
            <v>1946</v>
          </cell>
          <cell r="D27" t="str">
            <v>Rainier SD 13</v>
          </cell>
          <cell r="E27">
            <v>3939404.74</v>
          </cell>
          <cell r="F27">
            <v>1292916.6599999999</v>
          </cell>
          <cell r="G27">
            <v>5232321.4000000004</v>
          </cell>
          <cell r="H27" t="str">
            <v>------</v>
          </cell>
          <cell r="I27">
            <v>430852.08</v>
          </cell>
          <cell r="J27">
            <v>128269.06</v>
          </cell>
          <cell r="K27">
            <v>463673.21</v>
          </cell>
          <cell r="L27">
            <v>701770.18</v>
          </cell>
          <cell r="M27">
            <v>1096177.3500000001</v>
          </cell>
          <cell r="N27">
            <v>217926.29</v>
          </cell>
          <cell r="O27">
            <v>3038668.17</v>
          </cell>
          <cell r="P27" t="str">
            <v>------</v>
          </cell>
          <cell r="Q27">
            <v>8270989.5700000003</v>
          </cell>
          <cell r="R27">
            <v>0</v>
          </cell>
          <cell r="S27">
            <v>8270989.5700000003</v>
          </cell>
          <cell r="T27">
            <v>891.68</v>
          </cell>
          <cell r="U27">
            <v>9275.737450654944</v>
          </cell>
        </row>
        <row r="28">
          <cell r="C28">
            <v>1947</v>
          </cell>
          <cell r="D28" t="str">
            <v>Vernonia SD 47J</v>
          </cell>
          <cell r="E28">
            <v>2528904.77</v>
          </cell>
          <cell r="F28">
            <v>1029962.85</v>
          </cell>
          <cell r="G28">
            <v>3558867.62</v>
          </cell>
          <cell r="H28" t="str">
            <v>------</v>
          </cell>
          <cell r="I28">
            <v>356462.23</v>
          </cell>
          <cell r="J28">
            <v>112265.72</v>
          </cell>
          <cell r="K28">
            <v>335951.51</v>
          </cell>
          <cell r="L28">
            <v>475306.85</v>
          </cell>
          <cell r="M28">
            <v>661238.23</v>
          </cell>
          <cell r="N28">
            <v>93077.62</v>
          </cell>
          <cell r="O28">
            <v>2034302.16</v>
          </cell>
          <cell r="P28" t="str">
            <v>------</v>
          </cell>
          <cell r="Q28">
            <v>5593169.7800000003</v>
          </cell>
          <cell r="R28">
            <v>0</v>
          </cell>
          <cell r="S28">
            <v>5593169.7800000003</v>
          </cell>
          <cell r="T28">
            <v>531.61</v>
          </cell>
          <cell r="U28">
            <v>10521.189932469291</v>
          </cell>
        </row>
        <row r="29">
          <cell r="C29">
            <v>1948</v>
          </cell>
          <cell r="D29" t="str">
            <v>St Helens SD 502</v>
          </cell>
          <cell r="E29">
            <v>12233006.539999999</v>
          </cell>
          <cell r="F29">
            <v>4494259.9000000004</v>
          </cell>
          <cell r="G29">
            <v>16727266.439999999</v>
          </cell>
          <cell r="H29" t="str">
            <v>------</v>
          </cell>
          <cell r="I29">
            <v>2161084.81</v>
          </cell>
          <cell r="J29">
            <v>721658.38</v>
          </cell>
          <cell r="K29">
            <v>744432.08</v>
          </cell>
          <cell r="L29">
            <v>1944432.99</v>
          </cell>
          <cell r="M29">
            <v>3168490.74</v>
          </cell>
          <cell r="N29">
            <v>615903.64</v>
          </cell>
          <cell r="O29">
            <v>9356002.6400000006</v>
          </cell>
          <cell r="P29" t="str">
            <v>------</v>
          </cell>
          <cell r="Q29">
            <v>26083269.079999998</v>
          </cell>
          <cell r="R29">
            <v>570</v>
          </cell>
          <cell r="S29">
            <v>26082699.079999998</v>
          </cell>
          <cell r="T29">
            <v>2842.87</v>
          </cell>
          <cell r="U29">
            <v>9174.7772778917079</v>
          </cell>
        </row>
        <row r="30">
          <cell r="C30">
            <v>1964</v>
          </cell>
          <cell r="D30" t="str">
            <v>Coquille SD 8</v>
          </cell>
          <cell r="E30">
            <v>4473557.92</v>
          </cell>
          <cell r="F30">
            <v>1969201.95</v>
          </cell>
          <cell r="G30">
            <v>6442759.8700000001</v>
          </cell>
          <cell r="H30" t="str">
            <v>------</v>
          </cell>
          <cell r="I30">
            <v>655627.71</v>
          </cell>
          <cell r="J30">
            <v>108830.96</v>
          </cell>
          <cell r="K30">
            <v>402739</v>
          </cell>
          <cell r="L30">
            <v>1252932.28</v>
          </cell>
          <cell r="M30">
            <v>1342891.41</v>
          </cell>
          <cell r="N30">
            <v>425710.61</v>
          </cell>
          <cell r="O30">
            <v>4188731.97</v>
          </cell>
          <cell r="P30" t="str">
            <v>------</v>
          </cell>
          <cell r="Q30">
            <v>10631491.84</v>
          </cell>
          <cell r="R30">
            <v>5600</v>
          </cell>
          <cell r="S30">
            <v>10625891.84</v>
          </cell>
          <cell r="T30">
            <v>1225.56</v>
          </cell>
          <cell r="U30">
            <v>8670.2338849179159</v>
          </cell>
        </row>
        <row r="31">
          <cell r="C31">
            <v>1965</v>
          </cell>
          <cell r="D31" t="str">
            <v>Coos Bay SD 9</v>
          </cell>
          <cell r="E31">
            <v>11970503.4</v>
          </cell>
          <cell r="F31">
            <v>5764958.4000000004</v>
          </cell>
          <cell r="G31">
            <v>17735461.800000001</v>
          </cell>
          <cell r="H31" t="str">
            <v>------</v>
          </cell>
          <cell r="I31">
            <v>2244329.33</v>
          </cell>
          <cell r="J31">
            <v>740815.62</v>
          </cell>
          <cell r="K31">
            <v>633372.56999999995</v>
          </cell>
          <cell r="L31">
            <v>2433400.33</v>
          </cell>
          <cell r="M31">
            <v>3993338.15</v>
          </cell>
          <cell r="N31">
            <v>1218876.29</v>
          </cell>
          <cell r="O31">
            <v>11264132.289999999</v>
          </cell>
          <cell r="P31" t="str">
            <v>------</v>
          </cell>
          <cell r="Q31">
            <v>28999594.09</v>
          </cell>
          <cell r="R31">
            <v>0</v>
          </cell>
          <cell r="S31">
            <v>28999594.09</v>
          </cell>
          <cell r="T31">
            <v>3213.37</v>
          </cell>
          <cell r="U31">
            <v>9024.6669664557776</v>
          </cell>
        </row>
        <row r="32">
          <cell r="C32">
            <v>1966</v>
          </cell>
          <cell r="D32" t="str">
            <v>North Bend SD 13</v>
          </cell>
          <cell r="E32">
            <v>10251472.199999999</v>
          </cell>
          <cell r="F32">
            <v>18755765.940000001</v>
          </cell>
          <cell r="G32">
            <v>29007238.140000001</v>
          </cell>
          <cell r="H32" t="str">
            <v>------</v>
          </cell>
          <cell r="I32">
            <v>1507022.51</v>
          </cell>
          <cell r="J32">
            <v>784278.51</v>
          </cell>
          <cell r="K32">
            <v>448485.12</v>
          </cell>
          <cell r="L32">
            <v>2026700.98</v>
          </cell>
          <cell r="M32">
            <v>2744871.91</v>
          </cell>
          <cell r="N32">
            <v>1000966.3</v>
          </cell>
          <cell r="O32">
            <v>8512325.3300000001</v>
          </cell>
          <cell r="P32" t="str">
            <v>------</v>
          </cell>
          <cell r="Q32">
            <v>37519563.469999999</v>
          </cell>
          <cell r="R32">
            <v>0</v>
          </cell>
          <cell r="S32">
            <v>37519563.469999999</v>
          </cell>
          <cell r="T32">
            <v>4226.22</v>
          </cell>
          <cell r="U32">
            <v>8877.8065197741707</v>
          </cell>
        </row>
        <row r="33">
          <cell r="C33">
            <v>1967</v>
          </cell>
          <cell r="D33" t="str">
            <v>Powers SD 31</v>
          </cell>
          <cell r="E33">
            <v>1039721.68</v>
          </cell>
          <cell r="F33">
            <v>63282.25</v>
          </cell>
          <cell r="G33">
            <v>1103003.93</v>
          </cell>
          <cell r="H33" t="str">
            <v>------</v>
          </cell>
          <cell r="I33">
            <v>21667.69</v>
          </cell>
          <cell r="J33">
            <v>56252.2</v>
          </cell>
          <cell r="K33">
            <v>142541.93</v>
          </cell>
          <cell r="L33">
            <v>101353.67</v>
          </cell>
          <cell r="M33">
            <v>264264.94</v>
          </cell>
          <cell r="N33">
            <v>48688.65</v>
          </cell>
          <cell r="O33">
            <v>634769.07999999996</v>
          </cell>
          <cell r="P33" t="str">
            <v>------</v>
          </cell>
          <cell r="Q33">
            <v>1737773.01</v>
          </cell>
          <cell r="R33">
            <v>0</v>
          </cell>
          <cell r="S33">
            <v>1737773.01</v>
          </cell>
          <cell r="T33">
            <v>105.61</v>
          </cell>
          <cell r="U33">
            <v>16454.625603636021</v>
          </cell>
        </row>
        <row r="34">
          <cell r="C34">
            <v>1968</v>
          </cell>
          <cell r="D34" t="str">
            <v>Myrtle Point SD 41</v>
          </cell>
          <cell r="E34">
            <v>2525539.5699999998</v>
          </cell>
          <cell r="F34">
            <v>593751.06000000006</v>
          </cell>
          <cell r="G34">
            <v>3119290.63</v>
          </cell>
          <cell r="H34" t="str">
            <v>------</v>
          </cell>
          <cell r="I34">
            <v>145449.48000000001</v>
          </cell>
          <cell r="J34">
            <v>74414.399999999994</v>
          </cell>
          <cell r="K34">
            <v>281294.94</v>
          </cell>
          <cell r="L34">
            <v>482176.98</v>
          </cell>
          <cell r="M34">
            <v>908424.24</v>
          </cell>
          <cell r="N34">
            <v>170687.88</v>
          </cell>
          <cell r="O34">
            <v>2062447.92</v>
          </cell>
          <cell r="P34" t="str">
            <v>------</v>
          </cell>
          <cell r="Q34">
            <v>5181738.55</v>
          </cell>
          <cell r="R34">
            <v>0</v>
          </cell>
          <cell r="S34">
            <v>5181738.55</v>
          </cell>
          <cell r="T34">
            <v>518.80999999999995</v>
          </cell>
          <cell r="U34">
            <v>9987.7383820666528</v>
          </cell>
        </row>
        <row r="35">
          <cell r="C35">
            <v>1969</v>
          </cell>
          <cell r="D35" t="str">
            <v>Bandon SD 54</v>
          </cell>
          <cell r="E35">
            <v>3313240.13</v>
          </cell>
          <cell r="F35">
            <v>1191929.97</v>
          </cell>
          <cell r="G35">
            <v>4505170.0999999996</v>
          </cell>
          <cell r="H35" t="str">
            <v>------</v>
          </cell>
          <cell r="I35">
            <v>135906.96</v>
          </cell>
          <cell r="J35">
            <v>99442.38</v>
          </cell>
          <cell r="K35">
            <v>295354.19</v>
          </cell>
          <cell r="L35">
            <v>552953.06999999995</v>
          </cell>
          <cell r="M35">
            <v>976311.38</v>
          </cell>
          <cell r="N35">
            <v>143011.23000000001</v>
          </cell>
          <cell r="O35">
            <v>2202979.21</v>
          </cell>
          <cell r="P35" t="str">
            <v>------</v>
          </cell>
          <cell r="Q35">
            <v>6708149.3099999996</v>
          </cell>
          <cell r="R35">
            <v>0</v>
          </cell>
          <cell r="S35">
            <v>6708149.3099999996</v>
          </cell>
          <cell r="T35">
            <v>687.45</v>
          </cell>
          <cell r="U35">
            <v>9758.0177612917287</v>
          </cell>
        </row>
        <row r="36">
          <cell r="C36">
            <v>1970</v>
          </cell>
          <cell r="D36" t="str">
            <v>Crook County SD</v>
          </cell>
          <cell r="E36">
            <v>10595350.460000001</v>
          </cell>
          <cell r="F36">
            <v>6403993.6500000004</v>
          </cell>
          <cell r="G36">
            <v>16999344.109999999</v>
          </cell>
          <cell r="H36" t="str">
            <v>------</v>
          </cell>
          <cell r="I36">
            <v>1333099.81</v>
          </cell>
          <cell r="J36">
            <v>955358.59</v>
          </cell>
          <cell r="K36">
            <v>359356.97</v>
          </cell>
          <cell r="L36">
            <v>2356730.9500000002</v>
          </cell>
          <cell r="M36">
            <v>3413914.11</v>
          </cell>
          <cell r="N36">
            <v>1078700.25</v>
          </cell>
          <cell r="O36">
            <v>9497160.6799999997</v>
          </cell>
          <cell r="P36" t="str">
            <v>------</v>
          </cell>
          <cell r="Q36">
            <v>26496504.789999999</v>
          </cell>
          <cell r="R36">
            <v>5844</v>
          </cell>
          <cell r="S36">
            <v>26490660.789999999</v>
          </cell>
          <cell r="T36">
            <v>2897.6</v>
          </cell>
          <cell r="U36">
            <v>9142.2766392876856</v>
          </cell>
        </row>
        <row r="37">
          <cell r="C37">
            <v>1972</v>
          </cell>
          <cell r="D37" t="str">
            <v>Central Curry SD 1</v>
          </cell>
          <cell r="E37">
            <v>2409216.41</v>
          </cell>
          <cell r="F37">
            <v>345478.97</v>
          </cell>
          <cell r="G37">
            <v>2754695.38</v>
          </cell>
          <cell r="H37" t="str">
            <v>------</v>
          </cell>
          <cell r="I37">
            <v>162657.57999999999</v>
          </cell>
          <cell r="J37">
            <v>114338.88</v>
          </cell>
          <cell r="K37">
            <v>140454.15</v>
          </cell>
          <cell r="L37">
            <v>525766.52</v>
          </cell>
          <cell r="M37">
            <v>848176.55</v>
          </cell>
          <cell r="N37">
            <v>149999.29999999999</v>
          </cell>
          <cell r="O37">
            <v>1941392.98</v>
          </cell>
          <cell r="P37" t="str">
            <v>------</v>
          </cell>
          <cell r="Q37">
            <v>4696088.3600000003</v>
          </cell>
          <cell r="R37">
            <v>0</v>
          </cell>
          <cell r="S37">
            <v>4696088.3600000003</v>
          </cell>
          <cell r="T37">
            <v>472.65</v>
          </cell>
          <cell r="U37">
            <v>9935.6571670369212</v>
          </cell>
        </row>
        <row r="38">
          <cell r="C38">
            <v>1973</v>
          </cell>
          <cell r="D38" t="str">
            <v>Port Orford-Langlois SD 2CJ</v>
          </cell>
          <cell r="E38">
            <v>1126249</v>
          </cell>
          <cell r="F38">
            <v>174928</v>
          </cell>
          <cell r="G38">
            <v>1301177</v>
          </cell>
          <cell r="H38" t="str">
            <v>------</v>
          </cell>
          <cell r="I38">
            <v>0</v>
          </cell>
          <cell r="J38">
            <v>198655</v>
          </cell>
          <cell r="K38">
            <v>150112</v>
          </cell>
          <cell r="L38">
            <v>347763</v>
          </cell>
          <cell r="M38">
            <v>624912</v>
          </cell>
          <cell r="N38">
            <v>20000</v>
          </cell>
          <cell r="O38">
            <v>1341442</v>
          </cell>
          <cell r="P38" t="str">
            <v>------</v>
          </cell>
          <cell r="Q38">
            <v>2642619</v>
          </cell>
          <cell r="R38">
            <v>0</v>
          </cell>
          <cell r="S38">
            <v>2642619</v>
          </cell>
          <cell r="T38">
            <v>215.46</v>
          </cell>
          <cell r="U38">
            <v>12265.009746588694</v>
          </cell>
        </row>
        <row r="39">
          <cell r="C39">
            <v>1974</v>
          </cell>
          <cell r="D39" t="str">
            <v>Brookings-Harbor SD 17C</v>
          </cell>
          <cell r="E39">
            <v>6948559.7800000003</v>
          </cell>
          <cell r="F39">
            <v>1910359.47</v>
          </cell>
          <cell r="G39">
            <v>8858919.25</v>
          </cell>
          <cell r="H39" t="str">
            <v>------</v>
          </cell>
          <cell r="I39">
            <v>1191294.55</v>
          </cell>
          <cell r="J39">
            <v>339551.9</v>
          </cell>
          <cell r="K39">
            <v>435201.36</v>
          </cell>
          <cell r="L39">
            <v>1371492.11</v>
          </cell>
          <cell r="M39">
            <v>1737919.63</v>
          </cell>
          <cell r="N39">
            <v>354301.69</v>
          </cell>
          <cell r="O39">
            <v>5429761.2400000002</v>
          </cell>
          <cell r="P39" t="str">
            <v>------</v>
          </cell>
          <cell r="Q39">
            <v>14288680.49</v>
          </cell>
          <cell r="R39">
            <v>41213.11</v>
          </cell>
          <cell r="S39">
            <v>14247467.380000001</v>
          </cell>
          <cell r="T39">
            <v>1537.24</v>
          </cell>
          <cell r="U39">
            <v>9268.2127579297976</v>
          </cell>
        </row>
        <row r="40">
          <cell r="C40">
            <v>1976</v>
          </cell>
          <cell r="D40" t="str">
            <v>Bend-LaPine Administrative SD 1</v>
          </cell>
          <cell r="E40">
            <v>79842355.430000007</v>
          </cell>
          <cell r="F40">
            <v>24642574.57</v>
          </cell>
          <cell r="G40">
            <v>104484930</v>
          </cell>
          <cell r="H40" t="str">
            <v>------</v>
          </cell>
          <cell r="I40">
            <v>13349947.939999999</v>
          </cell>
          <cell r="J40">
            <v>5290324.84</v>
          </cell>
          <cell r="K40">
            <v>819019.8</v>
          </cell>
          <cell r="L40">
            <v>12080116.1</v>
          </cell>
          <cell r="M40">
            <v>18002356.48</v>
          </cell>
          <cell r="N40">
            <v>6197801.7199999997</v>
          </cell>
          <cell r="O40">
            <v>55739566.880000003</v>
          </cell>
          <cell r="P40" t="str">
            <v>------</v>
          </cell>
          <cell r="Q40">
            <v>160224496.88</v>
          </cell>
          <cell r="R40">
            <v>0</v>
          </cell>
          <cell r="S40">
            <v>160224496.88</v>
          </cell>
          <cell r="T40">
            <v>18239.759999999998</v>
          </cell>
          <cell r="U40">
            <v>8784.3533511405858</v>
          </cell>
        </row>
        <row r="41">
          <cell r="C41">
            <v>1977</v>
          </cell>
          <cell r="D41" t="str">
            <v>Redmond SD 2J</v>
          </cell>
          <cell r="E41">
            <v>28863493.93</v>
          </cell>
          <cell r="F41">
            <v>16104002.869999999</v>
          </cell>
          <cell r="G41">
            <v>44967496.799999997</v>
          </cell>
          <cell r="H41" t="str">
            <v>------</v>
          </cell>
          <cell r="I41">
            <v>6616189.0999999996</v>
          </cell>
          <cell r="J41">
            <v>2027579.36</v>
          </cell>
          <cell r="K41">
            <v>643233.72</v>
          </cell>
          <cell r="L41">
            <v>5855679.9500000002</v>
          </cell>
          <cell r="M41">
            <v>7188403.4299999997</v>
          </cell>
          <cell r="N41">
            <v>2208113.4900000002</v>
          </cell>
          <cell r="O41">
            <v>24539199.050000001</v>
          </cell>
          <cell r="P41" t="str">
            <v>------</v>
          </cell>
          <cell r="Q41">
            <v>69506695.849999994</v>
          </cell>
          <cell r="R41">
            <v>47946.89</v>
          </cell>
          <cell r="S41">
            <v>69458748.959999993</v>
          </cell>
          <cell r="T41">
            <v>7333.12</v>
          </cell>
          <cell r="U41">
            <v>9471.9231323093027</v>
          </cell>
        </row>
        <row r="42">
          <cell r="C42">
            <v>1978</v>
          </cell>
          <cell r="D42" t="str">
            <v>Sisters SD 6</v>
          </cell>
          <cell r="E42">
            <v>5312121.68</v>
          </cell>
          <cell r="F42">
            <v>758860.99</v>
          </cell>
          <cell r="G42">
            <v>6070982.6699999999</v>
          </cell>
          <cell r="H42" t="str">
            <v>------</v>
          </cell>
          <cell r="I42">
            <v>761761.1</v>
          </cell>
          <cell r="J42">
            <v>54136.72</v>
          </cell>
          <cell r="K42">
            <v>444727.91</v>
          </cell>
          <cell r="L42">
            <v>744828.34</v>
          </cell>
          <cell r="M42">
            <v>1460488.27</v>
          </cell>
          <cell r="N42">
            <v>659453.75</v>
          </cell>
          <cell r="O42">
            <v>4125396.09</v>
          </cell>
          <cell r="P42" t="str">
            <v>------</v>
          </cell>
          <cell r="Q42">
            <v>10196378.76</v>
          </cell>
          <cell r="R42">
            <v>96040.35</v>
          </cell>
          <cell r="S42">
            <v>10100338.41</v>
          </cell>
          <cell r="T42">
            <v>1077.4000000000001</v>
          </cell>
          <cell r="U42">
            <v>9374.7339985149429</v>
          </cell>
        </row>
        <row r="43">
          <cell r="C43">
            <v>1990</v>
          </cell>
          <cell r="D43" t="str">
            <v>Oakland SD 1</v>
          </cell>
          <cell r="E43">
            <v>2934859.3</v>
          </cell>
          <cell r="F43">
            <v>448393.33</v>
          </cell>
          <cell r="G43">
            <v>3383252.63</v>
          </cell>
          <cell r="H43" t="str">
            <v>------</v>
          </cell>
          <cell r="I43">
            <v>119766.57</v>
          </cell>
          <cell r="J43">
            <v>104966.77</v>
          </cell>
          <cell r="K43">
            <v>219665.4</v>
          </cell>
          <cell r="L43">
            <v>529474.25</v>
          </cell>
          <cell r="M43">
            <v>849723.4</v>
          </cell>
          <cell r="N43">
            <v>112924.4</v>
          </cell>
          <cell r="O43">
            <v>1936520.79</v>
          </cell>
          <cell r="P43" t="str">
            <v>------</v>
          </cell>
          <cell r="Q43">
            <v>5319773.42</v>
          </cell>
          <cell r="R43">
            <v>1479.77</v>
          </cell>
          <cell r="S43">
            <v>5318293.6500000004</v>
          </cell>
          <cell r="T43">
            <v>607.13</v>
          </cell>
          <cell r="U43">
            <v>8759.7279824749239</v>
          </cell>
        </row>
        <row r="44">
          <cell r="C44">
            <v>1991</v>
          </cell>
          <cell r="D44" t="str">
            <v>Douglas County SD 4</v>
          </cell>
          <cell r="E44">
            <v>24764584.920000002</v>
          </cell>
          <cell r="F44">
            <v>8506609.2200000007</v>
          </cell>
          <cell r="G44">
            <v>33271194.140000001</v>
          </cell>
          <cell r="H44" t="str">
            <v>------</v>
          </cell>
          <cell r="I44">
            <v>3292804.18</v>
          </cell>
          <cell r="J44">
            <v>1231904.97</v>
          </cell>
          <cell r="K44">
            <v>740974.05</v>
          </cell>
          <cell r="L44">
            <v>3803139.65</v>
          </cell>
          <cell r="M44">
            <v>6399673.8799999999</v>
          </cell>
          <cell r="N44">
            <v>1584211.86</v>
          </cell>
          <cell r="O44">
            <v>17052708.59</v>
          </cell>
          <cell r="P44" t="str">
            <v>------</v>
          </cell>
          <cell r="Q44">
            <v>50323902.729999997</v>
          </cell>
          <cell r="R44">
            <v>1200</v>
          </cell>
          <cell r="S44">
            <v>50322702.729999997</v>
          </cell>
          <cell r="T44">
            <v>5939.74</v>
          </cell>
          <cell r="U44">
            <v>8472.2063137443729</v>
          </cell>
        </row>
        <row r="45">
          <cell r="C45">
            <v>1992</v>
          </cell>
          <cell r="D45" t="str">
            <v>Glide SD 12</v>
          </cell>
          <cell r="E45">
            <v>3549721.74</v>
          </cell>
          <cell r="F45">
            <v>606474.01</v>
          </cell>
          <cell r="G45">
            <v>4156195.75</v>
          </cell>
          <cell r="H45" t="str">
            <v>------</v>
          </cell>
          <cell r="I45">
            <v>349002.3</v>
          </cell>
          <cell r="J45">
            <v>99104.68</v>
          </cell>
          <cell r="K45">
            <v>324175.38</v>
          </cell>
          <cell r="L45">
            <v>575207.72</v>
          </cell>
          <cell r="M45">
            <v>1073121.1399999999</v>
          </cell>
          <cell r="N45">
            <v>255049.13</v>
          </cell>
          <cell r="O45">
            <v>2675660.35</v>
          </cell>
          <cell r="P45" t="str">
            <v>------</v>
          </cell>
          <cell r="Q45">
            <v>6831856.0999999996</v>
          </cell>
          <cell r="R45">
            <v>0</v>
          </cell>
          <cell r="S45">
            <v>6831856.0999999996</v>
          </cell>
          <cell r="T45">
            <v>740.83</v>
          </cell>
          <cell r="U45">
            <v>9221.8944967131447</v>
          </cell>
        </row>
        <row r="46">
          <cell r="C46">
            <v>1993</v>
          </cell>
          <cell r="D46" t="str">
            <v>Douglas County SD 15</v>
          </cell>
          <cell r="E46">
            <v>1340793.8500000001</v>
          </cell>
          <cell r="F46">
            <v>94889.14</v>
          </cell>
          <cell r="G46">
            <v>1435682.99</v>
          </cell>
          <cell r="H46" t="str">
            <v>------</v>
          </cell>
          <cell r="I46">
            <v>93494.39</v>
          </cell>
          <cell r="J46">
            <v>11881.31</v>
          </cell>
          <cell r="K46">
            <v>89525.77</v>
          </cell>
          <cell r="L46">
            <v>200025.86</v>
          </cell>
          <cell r="M46">
            <v>470811.61</v>
          </cell>
          <cell r="N46">
            <v>158792.06</v>
          </cell>
          <cell r="O46">
            <v>1024531</v>
          </cell>
          <cell r="P46" t="str">
            <v>------</v>
          </cell>
          <cell r="Q46">
            <v>2460213.9900000002</v>
          </cell>
          <cell r="R46">
            <v>0</v>
          </cell>
          <cell r="S46">
            <v>2460213.9900000002</v>
          </cell>
          <cell r="T46">
            <v>191.25</v>
          </cell>
          <cell r="U46">
            <v>12863.864000000001</v>
          </cell>
        </row>
        <row r="47">
          <cell r="C47">
            <v>1994</v>
          </cell>
          <cell r="D47" t="str">
            <v>South Umpqua SD 19</v>
          </cell>
          <cell r="E47">
            <v>5679717.96</v>
          </cell>
          <cell r="F47">
            <v>1539178.85</v>
          </cell>
          <cell r="G47">
            <v>7218896.8099999996</v>
          </cell>
          <cell r="H47" t="str">
            <v>------</v>
          </cell>
          <cell r="I47">
            <v>629417.53</v>
          </cell>
          <cell r="J47">
            <v>361682.05</v>
          </cell>
          <cell r="K47">
            <v>412353.79</v>
          </cell>
          <cell r="L47">
            <v>1773030.64</v>
          </cell>
          <cell r="M47">
            <v>1420723</v>
          </cell>
          <cell r="N47">
            <v>474719.53</v>
          </cell>
          <cell r="O47">
            <v>5071926.54</v>
          </cell>
          <cell r="P47" t="str">
            <v>------</v>
          </cell>
          <cell r="Q47">
            <v>12290823.35</v>
          </cell>
          <cell r="R47">
            <v>0</v>
          </cell>
          <cell r="S47">
            <v>12290823.35</v>
          </cell>
          <cell r="T47">
            <v>1489.04</v>
          </cell>
          <cell r="U47">
            <v>8254.1928692311831</v>
          </cell>
        </row>
        <row r="48">
          <cell r="C48">
            <v>1995</v>
          </cell>
          <cell r="D48" t="str">
            <v>Camas Valley SD 21J</v>
          </cell>
          <cell r="E48">
            <v>1297117.08</v>
          </cell>
          <cell r="F48">
            <v>197567.75</v>
          </cell>
          <cell r="G48">
            <v>1494684.83</v>
          </cell>
          <cell r="H48" t="str">
            <v>------</v>
          </cell>
          <cell r="I48">
            <v>28460</v>
          </cell>
          <cell r="J48">
            <v>70365.2</v>
          </cell>
          <cell r="K48">
            <v>267074.77</v>
          </cell>
          <cell r="L48">
            <v>92366.6</v>
          </cell>
          <cell r="M48">
            <v>384649.65</v>
          </cell>
          <cell r="N48">
            <v>155246.91</v>
          </cell>
          <cell r="O48">
            <v>998163.13</v>
          </cell>
          <cell r="P48" t="str">
            <v>------</v>
          </cell>
          <cell r="Q48">
            <v>2492847.96</v>
          </cell>
          <cell r="R48">
            <v>0</v>
          </cell>
          <cell r="S48">
            <v>2492847.96</v>
          </cell>
          <cell r="T48">
            <v>208.39</v>
          </cell>
          <cell r="U48">
            <v>11962.416430730842</v>
          </cell>
        </row>
        <row r="49">
          <cell r="C49">
            <v>1996</v>
          </cell>
          <cell r="D49" t="str">
            <v>North Douglas SD 22</v>
          </cell>
          <cell r="E49">
            <v>1694392.05</v>
          </cell>
          <cell r="F49">
            <v>276182.77</v>
          </cell>
          <cell r="G49">
            <v>1970574.82</v>
          </cell>
          <cell r="H49" t="str">
            <v>------</v>
          </cell>
          <cell r="I49">
            <v>719.66</v>
          </cell>
          <cell r="J49">
            <v>48979.65</v>
          </cell>
          <cell r="K49">
            <v>183216.95</v>
          </cell>
          <cell r="L49">
            <v>345793.33</v>
          </cell>
          <cell r="M49">
            <v>778934.74</v>
          </cell>
          <cell r="N49">
            <v>80397.41</v>
          </cell>
          <cell r="O49">
            <v>1438041.74</v>
          </cell>
          <cell r="P49" t="str">
            <v>------</v>
          </cell>
          <cell r="Q49">
            <v>3408616.56</v>
          </cell>
          <cell r="R49">
            <v>1216.97</v>
          </cell>
          <cell r="S49">
            <v>3407399.59</v>
          </cell>
          <cell r="T49">
            <v>328.57</v>
          </cell>
          <cell r="U49">
            <v>10370.39166692029</v>
          </cell>
        </row>
        <row r="50">
          <cell r="C50">
            <v>1997</v>
          </cell>
          <cell r="D50" t="str">
            <v>Yoncalla SD 32</v>
          </cell>
          <cell r="E50">
            <v>1417894.46</v>
          </cell>
          <cell r="F50">
            <v>206376.61</v>
          </cell>
          <cell r="G50">
            <v>1624271.07</v>
          </cell>
          <cell r="H50" t="str">
            <v>------</v>
          </cell>
          <cell r="I50">
            <v>73738.16</v>
          </cell>
          <cell r="J50">
            <v>48285.54</v>
          </cell>
          <cell r="K50">
            <v>126250.73</v>
          </cell>
          <cell r="L50">
            <v>306078.76</v>
          </cell>
          <cell r="M50">
            <v>585515.29</v>
          </cell>
          <cell r="N50">
            <v>180635.09</v>
          </cell>
          <cell r="O50">
            <v>1320503.57</v>
          </cell>
          <cell r="P50" t="str">
            <v>------</v>
          </cell>
          <cell r="Q50">
            <v>2944774.64</v>
          </cell>
          <cell r="R50">
            <v>0</v>
          </cell>
          <cell r="S50">
            <v>2944774.64</v>
          </cell>
          <cell r="T50">
            <v>237.17</v>
          </cell>
          <cell r="U50">
            <v>12416.303242399967</v>
          </cell>
        </row>
        <row r="51">
          <cell r="C51">
            <v>1998</v>
          </cell>
          <cell r="D51" t="str">
            <v>Elkton SD 34</v>
          </cell>
          <cell r="E51">
            <v>1567191.14</v>
          </cell>
          <cell r="F51">
            <v>179001.86</v>
          </cell>
          <cell r="G51">
            <v>1746193</v>
          </cell>
          <cell r="H51" t="str">
            <v>------</v>
          </cell>
          <cell r="I51">
            <v>86952.9</v>
          </cell>
          <cell r="J51">
            <v>58255.14</v>
          </cell>
          <cell r="K51">
            <v>292620.13</v>
          </cell>
          <cell r="L51">
            <v>187472.34</v>
          </cell>
          <cell r="M51">
            <v>535929.29</v>
          </cell>
          <cell r="N51">
            <v>179130.46</v>
          </cell>
          <cell r="O51">
            <v>1340360.26</v>
          </cell>
          <cell r="P51" t="str">
            <v>------</v>
          </cell>
          <cell r="Q51">
            <v>3086553.26</v>
          </cell>
          <cell r="R51">
            <v>37218</v>
          </cell>
          <cell r="S51">
            <v>3049335.26</v>
          </cell>
          <cell r="T51">
            <v>247.77</v>
          </cell>
          <cell r="U51">
            <v>12307.120555353755</v>
          </cell>
        </row>
        <row r="52">
          <cell r="C52">
            <v>1999</v>
          </cell>
          <cell r="D52" t="str">
            <v>Riddle SD 70</v>
          </cell>
          <cell r="E52">
            <v>2239637.16</v>
          </cell>
          <cell r="F52">
            <v>341933.03</v>
          </cell>
          <cell r="G52">
            <v>2581570.19</v>
          </cell>
          <cell r="H52" t="str">
            <v>------</v>
          </cell>
          <cell r="I52">
            <v>81551.41</v>
          </cell>
          <cell r="J52">
            <v>72032.2</v>
          </cell>
          <cell r="K52">
            <v>170552.53</v>
          </cell>
          <cell r="L52">
            <v>435063.65</v>
          </cell>
          <cell r="M52">
            <v>560725.01</v>
          </cell>
          <cell r="N52">
            <v>153884.48000000001</v>
          </cell>
          <cell r="O52">
            <v>1473809.28</v>
          </cell>
          <cell r="P52" t="str">
            <v>------</v>
          </cell>
          <cell r="Q52">
            <v>4055379.47</v>
          </cell>
          <cell r="R52">
            <v>0</v>
          </cell>
          <cell r="S52">
            <v>4055379.47</v>
          </cell>
          <cell r="T52">
            <v>389.65</v>
          </cell>
          <cell r="U52">
            <v>10407.749185166176</v>
          </cell>
        </row>
        <row r="53">
          <cell r="C53">
            <v>2000</v>
          </cell>
          <cell r="D53" t="str">
            <v>Glendale SD 77</v>
          </cell>
          <cell r="E53">
            <v>913428.78</v>
          </cell>
          <cell r="F53">
            <v>1717184.55</v>
          </cell>
          <cell r="G53">
            <v>2630613.33</v>
          </cell>
          <cell r="H53" t="str">
            <v>------</v>
          </cell>
          <cell r="I53">
            <v>135231.21</v>
          </cell>
          <cell r="J53">
            <v>13855.09</v>
          </cell>
          <cell r="K53">
            <v>262621.84999999998</v>
          </cell>
          <cell r="L53">
            <v>189305.01</v>
          </cell>
          <cell r="M53">
            <v>316623.90000000002</v>
          </cell>
          <cell r="N53">
            <v>94052.160000000003</v>
          </cell>
          <cell r="O53">
            <v>1011689.22</v>
          </cell>
          <cell r="P53" t="str">
            <v>------</v>
          </cell>
          <cell r="Q53">
            <v>3642302.55</v>
          </cell>
          <cell r="R53">
            <v>167784.49</v>
          </cell>
          <cell r="S53">
            <v>3474518.06</v>
          </cell>
          <cell r="T53">
            <v>294.97000000000003</v>
          </cell>
          <cell r="U53">
            <v>11779.225209343322</v>
          </cell>
        </row>
        <row r="54">
          <cell r="C54">
            <v>2001</v>
          </cell>
          <cell r="D54" t="str">
            <v>Reedsport SD 105</v>
          </cell>
          <cell r="E54">
            <v>1843697.94</v>
          </cell>
          <cell r="F54">
            <v>4382411.17</v>
          </cell>
          <cell r="G54">
            <v>6226109.1100000003</v>
          </cell>
          <cell r="H54" t="str">
            <v>------</v>
          </cell>
          <cell r="I54">
            <v>230266.01</v>
          </cell>
          <cell r="J54">
            <v>71580.100000000006</v>
          </cell>
          <cell r="K54">
            <v>325569.78000000003</v>
          </cell>
          <cell r="L54">
            <v>284532.47999999998</v>
          </cell>
          <cell r="M54">
            <v>596395.86</v>
          </cell>
          <cell r="N54">
            <v>158913.42000000001</v>
          </cell>
          <cell r="O54">
            <v>1667257.65</v>
          </cell>
          <cell r="P54" t="str">
            <v>------</v>
          </cell>
          <cell r="Q54">
            <v>7893366.7599999998</v>
          </cell>
          <cell r="R54">
            <v>773730.06</v>
          </cell>
          <cell r="S54">
            <v>7119636.7000000002</v>
          </cell>
          <cell r="T54">
            <v>667.45</v>
          </cell>
          <cell r="U54">
            <v>10666.921417334632</v>
          </cell>
        </row>
        <row r="55">
          <cell r="C55">
            <v>2002</v>
          </cell>
          <cell r="D55" t="str">
            <v>Winston-Dillard SD 116</v>
          </cell>
          <cell r="E55">
            <v>5858065.3600000003</v>
          </cell>
          <cell r="F55">
            <v>1255493.96</v>
          </cell>
          <cell r="G55">
            <v>7113559.3200000003</v>
          </cell>
          <cell r="H55" t="str">
            <v>------</v>
          </cell>
          <cell r="I55">
            <v>471770.94</v>
          </cell>
          <cell r="J55">
            <v>138082.57</v>
          </cell>
          <cell r="K55">
            <v>432987.27</v>
          </cell>
          <cell r="L55">
            <v>1190468.44</v>
          </cell>
          <cell r="M55">
            <v>1611746.1</v>
          </cell>
          <cell r="N55">
            <v>214683.29</v>
          </cell>
          <cell r="O55">
            <v>4059738.61</v>
          </cell>
          <cell r="P55" t="str">
            <v>------</v>
          </cell>
          <cell r="Q55">
            <v>11173297.93</v>
          </cell>
          <cell r="R55">
            <v>0</v>
          </cell>
          <cell r="S55">
            <v>11173297.93</v>
          </cell>
          <cell r="T55">
            <v>1394.01</v>
          </cell>
          <cell r="U55">
            <v>8015.2207875122849</v>
          </cell>
        </row>
        <row r="56">
          <cell r="C56">
            <v>2003</v>
          </cell>
          <cell r="D56" t="str">
            <v>Sutherlin SD 130</v>
          </cell>
          <cell r="E56">
            <v>6351709</v>
          </cell>
          <cell r="F56">
            <v>1324932</v>
          </cell>
          <cell r="G56">
            <v>7676641</v>
          </cell>
          <cell r="H56" t="str">
            <v>------</v>
          </cell>
          <cell r="I56">
            <v>762603</v>
          </cell>
          <cell r="J56">
            <v>236731</v>
          </cell>
          <cell r="K56">
            <v>285373</v>
          </cell>
          <cell r="L56">
            <v>1019910</v>
          </cell>
          <cell r="M56">
            <v>1474228</v>
          </cell>
          <cell r="N56">
            <v>293858</v>
          </cell>
          <cell r="O56">
            <v>4072703</v>
          </cell>
          <cell r="P56" t="str">
            <v>------</v>
          </cell>
          <cell r="Q56">
            <v>11749344</v>
          </cell>
          <cell r="R56">
            <v>0</v>
          </cell>
          <cell r="S56">
            <v>11749344</v>
          </cell>
          <cell r="T56">
            <v>1347.11</v>
          </cell>
          <cell r="U56">
            <v>8721.8890810698467</v>
          </cell>
        </row>
        <row r="57">
          <cell r="C57">
            <v>2005</v>
          </cell>
          <cell r="D57" t="str">
            <v>Arlington SD 3</v>
          </cell>
          <cell r="E57">
            <v>1300748.26</v>
          </cell>
          <cell r="F57">
            <v>39749.730000000003</v>
          </cell>
          <cell r="G57">
            <v>1340497.99</v>
          </cell>
          <cell r="H57" t="str">
            <v>------</v>
          </cell>
          <cell r="I57">
            <v>47827.47</v>
          </cell>
          <cell r="J57">
            <v>55619.69</v>
          </cell>
          <cell r="K57">
            <v>115361.41</v>
          </cell>
          <cell r="L57">
            <v>284642.74</v>
          </cell>
          <cell r="M57">
            <v>384693.98</v>
          </cell>
          <cell r="N57">
            <v>63154.48</v>
          </cell>
          <cell r="O57">
            <v>951299.77</v>
          </cell>
          <cell r="P57" t="str">
            <v>------</v>
          </cell>
          <cell r="Q57">
            <v>2291797.7599999998</v>
          </cell>
          <cell r="R57">
            <v>0</v>
          </cell>
          <cell r="S57">
            <v>2291797.7599999998</v>
          </cell>
          <cell r="T57">
            <v>163.80000000000001</v>
          </cell>
          <cell r="U57">
            <v>13991.439316239313</v>
          </cell>
        </row>
        <row r="58">
          <cell r="C58">
            <v>2006</v>
          </cell>
          <cell r="D58" t="str">
            <v>Condon SD 25J</v>
          </cell>
          <cell r="E58">
            <v>1008664.39</v>
          </cell>
          <cell r="F58">
            <v>42961.58</v>
          </cell>
          <cell r="G58">
            <v>1051625.97</v>
          </cell>
          <cell r="H58" t="str">
            <v>------</v>
          </cell>
          <cell r="I58">
            <v>0</v>
          </cell>
          <cell r="J58">
            <v>30982.9</v>
          </cell>
          <cell r="K58">
            <v>75016.56</v>
          </cell>
          <cell r="L58">
            <v>170127.01</v>
          </cell>
          <cell r="M58">
            <v>389199.52</v>
          </cell>
          <cell r="N58">
            <v>15538.47</v>
          </cell>
          <cell r="O58">
            <v>680864.46</v>
          </cell>
          <cell r="P58" t="str">
            <v>------</v>
          </cell>
          <cell r="Q58">
            <v>1732490.43</v>
          </cell>
          <cell r="R58">
            <v>17467.91</v>
          </cell>
          <cell r="S58">
            <v>1715022.52</v>
          </cell>
          <cell r="T58">
            <v>141.02000000000001</v>
          </cell>
          <cell r="U58">
            <v>12161.555240391433</v>
          </cell>
        </row>
        <row r="59">
          <cell r="C59">
            <v>2008</v>
          </cell>
          <cell r="D59" t="str">
            <v>John Day SD 3</v>
          </cell>
          <cell r="E59">
            <v>3229353.35</v>
          </cell>
          <cell r="F59">
            <v>876959.84</v>
          </cell>
          <cell r="G59">
            <v>4106313.19</v>
          </cell>
          <cell r="H59" t="str">
            <v>------</v>
          </cell>
          <cell r="I59">
            <v>214968.54</v>
          </cell>
          <cell r="J59">
            <v>68213.210000000006</v>
          </cell>
          <cell r="K59">
            <v>138808.87</v>
          </cell>
          <cell r="L59">
            <v>444708.87</v>
          </cell>
          <cell r="M59">
            <v>850825.09</v>
          </cell>
          <cell r="N59">
            <v>50362.5</v>
          </cell>
          <cell r="O59">
            <v>1767887.08</v>
          </cell>
          <cell r="P59" t="str">
            <v>------</v>
          </cell>
          <cell r="Q59">
            <v>5874200.2699999996</v>
          </cell>
          <cell r="R59">
            <v>0</v>
          </cell>
          <cell r="S59">
            <v>5874200.2699999996</v>
          </cell>
          <cell r="T59">
            <v>588.70000000000005</v>
          </cell>
          <cell r="U59">
            <v>9978.2576354679786</v>
          </cell>
        </row>
        <row r="60">
          <cell r="C60">
            <v>2009</v>
          </cell>
          <cell r="D60" t="str">
            <v>Prairie City SD 4</v>
          </cell>
          <cell r="E60">
            <v>1205581.44</v>
          </cell>
          <cell r="F60">
            <v>200108.49</v>
          </cell>
          <cell r="G60">
            <v>1405689.93</v>
          </cell>
          <cell r="H60" t="str">
            <v>------</v>
          </cell>
          <cell r="I60">
            <v>0</v>
          </cell>
          <cell r="J60">
            <v>10662.92</v>
          </cell>
          <cell r="K60">
            <v>134817.21</v>
          </cell>
          <cell r="L60">
            <v>67417.820000000007</v>
          </cell>
          <cell r="M60">
            <v>526983.65</v>
          </cell>
          <cell r="N60">
            <v>33205.879999999997</v>
          </cell>
          <cell r="O60">
            <v>773087.48</v>
          </cell>
          <cell r="P60" t="str">
            <v>------</v>
          </cell>
          <cell r="Q60">
            <v>2178777.41</v>
          </cell>
          <cell r="R60">
            <v>0</v>
          </cell>
          <cell r="S60">
            <v>2178777.41</v>
          </cell>
          <cell r="T60">
            <v>152.81</v>
          </cell>
          <cell r="U60">
            <v>14258.081342844056</v>
          </cell>
        </row>
        <row r="61">
          <cell r="C61">
            <v>2010</v>
          </cell>
          <cell r="D61" t="str">
            <v>Monument SD 8</v>
          </cell>
          <cell r="E61">
            <v>539272.39</v>
          </cell>
          <cell r="F61">
            <v>7050</v>
          </cell>
          <cell r="G61">
            <v>546322.39</v>
          </cell>
          <cell r="H61" t="str">
            <v>------</v>
          </cell>
          <cell r="I61">
            <v>0</v>
          </cell>
          <cell r="J61">
            <v>20134</v>
          </cell>
          <cell r="K61">
            <v>75221.58</v>
          </cell>
          <cell r="L61">
            <v>126916.05</v>
          </cell>
          <cell r="M61">
            <v>233871.68</v>
          </cell>
          <cell r="N61">
            <v>0</v>
          </cell>
          <cell r="O61">
            <v>456143.31</v>
          </cell>
          <cell r="P61" t="str">
            <v>------</v>
          </cell>
          <cell r="Q61">
            <v>1002465.7</v>
          </cell>
          <cell r="R61">
            <v>0</v>
          </cell>
          <cell r="S61">
            <v>1002465.7</v>
          </cell>
          <cell r="T61">
            <v>50.44</v>
          </cell>
          <cell r="U61">
            <v>19874.41911181602</v>
          </cell>
        </row>
        <row r="62">
          <cell r="C62">
            <v>2011</v>
          </cell>
          <cell r="D62" t="str">
            <v>Dayville SD 16J</v>
          </cell>
          <cell r="E62">
            <v>404071.67999999999</v>
          </cell>
          <cell r="F62">
            <v>4412.34</v>
          </cell>
          <cell r="G62">
            <v>408484.02</v>
          </cell>
          <cell r="H62" t="str">
            <v>------</v>
          </cell>
          <cell r="I62">
            <v>511.75</v>
          </cell>
          <cell r="J62">
            <v>22128.959999999999</v>
          </cell>
          <cell r="K62">
            <v>143853.60999999999</v>
          </cell>
          <cell r="L62">
            <v>72744.91</v>
          </cell>
          <cell r="M62">
            <v>246022.56</v>
          </cell>
          <cell r="N62">
            <v>0</v>
          </cell>
          <cell r="O62">
            <v>485261.79</v>
          </cell>
          <cell r="P62" t="str">
            <v>------</v>
          </cell>
          <cell r="Q62">
            <v>893745.81</v>
          </cell>
          <cell r="R62">
            <v>0</v>
          </cell>
          <cell r="S62">
            <v>893745.81</v>
          </cell>
          <cell r="T62">
            <v>39.119999999999997</v>
          </cell>
          <cell r="U62">
            <v>22846.263036809818</v>
          </cell>
        </row>
        <row r="63">
          <cell r="C63">
            <v>2012</v>
          </cell>
          <cell r="D63" t="str">
            <v>Long Creek SD 17</v>
          </cell>
          <cell r="E63">
            <v>431802.81</v>
          </cell>
          <cell r="F63">
            <v>22729.9</v>
          </cell>
          <cell r="G63">
            <v>454532.71</v>
          </cell>
          <cell r="H63" t="str">
            <v>------</v>
          </cell>
          <cell r="I63">
            <v>0</v>
          </cell>
          <cell r="J63">
            <v>17700.93</v>
          </cell>
          <cell r="K63">
            <v>101089.29</v>
          </cell>
          <cell r="L63">
            <v>64981.62</v>
          </cell>
          <cell r="M63">
            <v>244070.44</v>
          </cell>
          <cell r="N63">
            <v>0</v>
          </cell>
          <cell r="O63">
            <v>427842.28</v>
          </cell>
          <cell r="P63" t="str">
            <v>------</v>
          </cell>
          <cell r="Q63">
            <v>882374.99</v>
          </cell>
          <cell r="R63">
            <v>0</v>
          </cell>
          <cell r="S63">
            <v>882374.99</v>
          </cell>
          <cell r="T63">
            <v>34.130000000000003</v>
          </cell>
          <cell r="U63">
            <v>25853.354526809257</v>
          </cell>
        </row>
        <row r="64">
          <cell r="C64">
            <v>2014</v>
          </cell>
          <cell r="D64" t="str">
            <v>Harney County SD 3</v>
          </cell>
          <cell r="E64">
            <v>3959035.41</v>
          </cell>
          <cell r="F64">
            <v>1114822.8899999999</v>
          </cell>
          <cell r="G64">
            <v>5073858.3</v>
          </cell>
          <cell r="H64" t="str">
            <v>------</v>
          </cell>
          <cell r="I64">
            <v>172220.48</v>
          </cell>
          <cell r="J64">
            <v>146738.76999999999</v>
          </cell>
          <cell r="K64">
            <v>369290.95</v>
          </cell>
          <cell r="L64">
            <v>946628.39</v>
          </cell>
          <cell r="M64">
            <v>1302595.83</v>
          </cell>
          <cell r="N64">
            <v>257094.01</v>
          </cell>
          <cell r="O64">
            <v>3194568.43</v>
          </cell>
          <cell r="P64" t="str">
            <v>------</v>
          </cell>
          <cell r="Q64">
            <v>8268426.7300000004</v>
          </cell>
          <cell r="R64">
            <v>0</v>
          </cell>
          <cell r="S64">
            <v>8268426.7300000004</v>
          </cell>
          <cell r="T64">
            <v>854.16</v>
          </cell>
          <cell r="U64">
            <v>9680.1848951016218</v>
          </cell>
        </row>
        <row r="65">
          <cell r="C65">
            <v>2015</v>
          </cell>
          <cell r="D65" t="str">
            <v>Harney County SD 4</v>
          </cell>
          <cell r="E65">
            <v>612370.82999999996</v>
          </cell>
          <cell r="F65">
            <v>213287.61</v>
          </cell>
          <cell r="G65">
            <v>825658.44</v>
          </cell>
          <cell r="H65" t="str">
            <v>------</v>
          </cell>
          <cell r="I65">
            <v>0</v>
          </cell>
          <cell r="J65">
            <v>0</v>
          </cell>
          <cell r="K65">
            <v>106389</v>
          </cell>
          <cell r="L65">
            <v>57737.279999999999</v>
          </cell>
          <cell r="M65">
            <v>2020150.16</v>
          </cell>
          <cell r="N65">
            <v>28765.29</v>
          </cell>
          <cell r="O65">
            <v>2213041.73</v>
          </cell>
          <cell r="P65" t="str">
            <v>------</v>
          </cell>
          <cell r="Q65">
            <v>3038700.17</v>
          </cell>
          <cell r="R65">
            <v>0</v>
          </cell>
          <cell r="S65">
            <v>3038700.17</v>
          </cell>
          <cell r="T65">
            <v>381.93</v>
          </cell>
          <cell r="U65">
            <v>7956.1704238996672</v>
          </cell>
        </row>
        <row r="66">
          <cell r="C66">
            <v>2016</v>
          </cell>
          <cell r="D66" t="str">
            <v>Pine Creek SD 5</v>
          </cell>
          <cell r="E66">
            <v>95550</v>
          </cell>
          <cell r="F66">
            <v>0</v>
          </cell>
          <cell r="G66">
            <v>95550</v>
          </cell>
          <cell r="H66" t="str">
            <v>------</v>
          </cell>
          <cell r="I66">
            <v>9000</v>
          </cell>
          <cell r="J66">
            <v>3941.65</v>
          </cell>
          <cell r="K66">
            <v>9635.4699999999993</v>
          </cell>
          <cell r="L66">
            <v>0</v>
          </cell>
          <cell r="M66">
            <v>45040.24</v>
          </cell>
          <cell r="N66">
            <v>14545.1</v>
          </cell>
          <cell r="O66">
            <v>82162.460000000006</v>
          </cell>
          <cell r="P66" t="str">
            <v>------</v>
          </cell>
          <cell r="Q66">
            <v>177712.46</v>
          </cell>
          <cell r="R66">
            <v>0</v>
          </cell>
          <cell r="S66">
            <v>177712.46</v>
          </cell>
          <cell r="T66">
            <v>8</v>
          </cell>
          <cell r="U66">
            <v>22214.057499999999</v>
          </cell>
        </row>
        <row r="67">
          <cell r="C67">
            <v>2017</v>
          </cell>
          <cell r="D67" t="str">
            <v>Diamond SD 7</v>
          </cell>
          <cell r="E67">
            <v>88610.3</v>
          </cell>
          <cell r="F67">
            <v>0</v>
          </cell>
          <cell r="G67">
            <v>88610.3</v>
          </cell>
          <cell r="H67" t="str">
            <v>------</v>
          </cell>
          <cell r="I67">
            <v>7800</v>
          </cell>
          <cell r="J67">
            <v>4000</v>
          </cell>
          <cell r="K67">
            <v>8505.8799999999992</v>
          </cell>
          <cell r="L67">
            <v>0</v>
          </cell>
          <cell r="M67">
            <v>57724.65</v>
          </cell>
          <cell r="N67">
            <v>11540.94</v>
          </cell>
          <cell r="O67">
            <v>89571.47</v>
          </cell>
          <cell r="P67" t="str">
            <v>------</v>
          </cell>
          <cell r="Q67">
            <v>178181.77</v>
          </cell>
          <cell r="R67">
            <v>0</v>
          </cell>
          <cell r="S67">
            <v>178181.77</v>
          </cell>
          <cell r="T67">
            <v>5</v>
          </cell>
          <cell r="U67">
            <v>35636.353999999999</v>
          </cell>
        </row>
        <row r="68">
          <cell r="C68">
            <v>2018</v>
          </cell>
          <cell r="D68" t="str">
            <v>Suntex SD 10</v>
          </cell>
          <cell r="E68">
            <v>86415.58</v>
          </cell>
          <cell r="F68">
            <v>0</v>
          </cell>
          <cell r="G68">
            <v>86415.58</v>
          </cell>
          <cell r="H68" t="str">
            <v>------</v>
          </cell>
          <cell r="I68">
            <v>10221.98</v>
          </cell>
          <cell r="J68">
            <v>3611.28</v>
          </cell>
          <cell r="K68">
            <v>12411.29</v>
          </cell>
          <cell r="L68">
            <v>0</v>
          </cell>
          <cell r="M68">
            <v>74150.679999999993</v>
          </cell>
          <cell r="N68">
            <v>16043.2</v>
          </cell>
          <cell r="O68">
            <v>116438.43</v>
          </cell>
          <cell r="P68" t="str">
            <v>------</v>
          </cell>
          <cell r="Q68">
            <v>202854.01</v>
          </cell>
          <cell r="R68">
            <v>0</v>
          </cell>
          <cell r="S68">
            <v>202854.01</v>
          </cell>
          <cell r="T68">
            <v>5.69</v>
          </cell>
          <cell r="U68">
            <v>35650.968365553599</v>
          </cell>
        </row>
        <row r="69">
          <cell r="C69">
            <v>2019</v>
          </cell>
          <cell r="D69" t="str">
            <v>Drewsey SD 13</v>
          </cell>
          <cell r="E69">
            <v>88085.22</v>
          </cell>
          <cell r="F69">
            <v>0</v>
          </cell>
          <cell r="G69">
            <v>88085.22</v>
          </cell>
          <cell r="H69" t="str">
            <v>------</v>
          </cell>
          <cell r="I69">
            <v>9000</v>
          </cell>
          <cell r="J69">
            <v>2250.5500000000002</v>
          </cell>
          <cell r="K69">
            <v>11430.26</v>
          </cell>
          <cell r="L69">
            <v>14086.44</v>
          </cell>
          <cell r="M69">
            <v>55795.53</v>
          </cell>
          <cell r="N69">
            <v>21532.25</v>
          </cell>
          <cell r="O69">
            <v>114095.03</v>
          </cell>
          <cell r="P69" t="str">
            <v>------</v>
          </cell>
          <cell r="Q69">
            <v>202180.25</v>
          </cell>
          <cell r="R69">
            <v>0</v>
          </cell>
          <cell r="S69">
            <v>202180.25</v>
          </cell>
          <cell r="T69">
            <v>7.27</v>
          </cell>
          <cell r="U69">
            <v>27810.213204951859</v>
          </cell>
        </row>
        <row r="70">
          <cell r="C70">
            <v>2020</v>
          </cell>
          <cell r="D70" t="str">
            <v>Frenchglen SD 16</v>
          </cell>
          <cell r="E70">
            <v>112301.91</v>
          </cell>
          <cell r="F70">
            <v>0</v>
          </cell>
          <cell r="G70">
            <v>112301.91</v>
          </cell>
          <cell r="H70" t="str">
            <v>------</v>
          </cell>
          <cell r="I70">
            <v>281660.15999999997</v>
          </cell>
          <cell r="J70">
            <v>762.5</v>
          </cell>
          <cell r="K70">
            <v>7697.85</v>
          </cell>
          <cell r="L70">
            <v>0</v>
          </cell>
          <cell r="M70">
            <v>3175254.64</v>
          </cell>
          <cell r="N70">
            <v>23141.7</v>
          </cell>
          <cell r="O70">
            <v>3488516.85</v>
          </cell>
          <cell r="P70" t="str">
            <v>------</v>
          </cell>
          <cell r="Q70">
            <v>3600818.76</v>
          </cell>
          <cell r="R70">
            <v>0</v>
          </cell>
          <cell r="S70">
            <v>3600818.76</v>
          </cell>
          <cell r="T70">
            <v>442.62</v>
          </cell>
          <cell r="U70">
            <v>8135.2373593601733</v>
          </cell>
        </row>
        <row r="71">
          <cell r="C71">
            <v>2021</v>
          </cell>
          <cell r="D71" t="str">
            <v>Double O SD 28</v>
          </cell>
          <cell r="E71">
            <v>81379.3</v>
          </cell>
          <cell r="F71">
            <v>0</v>
          </cell>
          <cell r="G71">
            <v>81379.3</v>
          </cell>
          <cell r="H71" t="str">
            <v>------</v>
          </cell>
          <cell r="I71">
            <v>7200</v>
          </cell>
          <cell r="J71">
            <v>2574.36</v>
          </cell>
          <cell r="K71">
            <v>12238.21</v>
          </cell>
          <cell r="L71">
            <v>0</v>
          </cell>
          <cell r="M71">
            <v>59068.92</v>
          </cell>
          <cell r="N71">
            <v>15179.49</v>
          </cell>
          <cell r="O71">
            <v>96260.98</v>
          </cell>
          <cell r="P71" t="str">
            <v>------</v>
          </cell>
          <cell r="Q71">
            <v>177640.28</v>
          </cell>
          <cell r="R71">
            <v>0</v>
          </cell>
          <cell r="S71">
            <v>177640.28</v>
          </cell>
          <cell r="T71">
            <v>5.13</v>
          </cell>
          <cell r="U71">
            <v>34627.734892787528</v>
          </cell>
        </row>
        <row r="72">
          <cell r="C72">
            <v>2022</v>
          </cell>
          <cell r="D72" t="str">
            <v>South Harney SD 33</v>
          </cell>
          <cell r="E72">
            <v>160186</v>
          </cell>
          <cell r="F72">
            <v>0</v>
          </cell>
          <cell r="G72">
            <v>160186</v>
          </cell>
          <cell r="H72" t="str">
            <v>------</v>
          </cell>
          <cell r="I72">
            <v>10200</v>
          </cell>
          <cell r="J72">
            <v>6097</v>
          </cell>
          <cell r="K72">
            <v>11411</v>
          </cell>
          <cell r="L72">
            <v>0</v>
          </cell>
          <cell r="M72">
            <v>58990</v>
          </cell>
          <cell r="N72">
            <v>22106</v>
          </cell>
          <cell r="O72">
            <v>108804</v>
          </cell>
          <cell r="P72" t="str">
            <v>------</v>
          </cell>
          <cell r="Q72">
            <v>268990</v>
          </cell>
          <cell r="R72">
            <v>0</v>
          </cell>
          <cell r="S72">
            <v>268990</v>
          </cell>
          <cell r="T72">
            <v>14.9</v>
          </cell>
          <cell r="U72">
            <v>18053.020134228187</v>
          </cell>
        </row>
        <row r="73">
          <cell r="C73">
            <v>2023</v>
          </cell>
          <cell r="D73" t="str">
            <v>Harney County Union High SD 1J</v>
          </cell>
          <cell r="E73">
            <v>423025.63</v>
          </cell>
          <cell r="F73">
            <v>22880.19</v>
          </cell>
          <cell r="G73">
            <v>445905.82</v>
          </cell>
          <cell r="H73" t="str">
            <v>------</v>
          </cell>
          <cell r="I73">
            <v>19718.48</v>
          </cell>
          <cell r="J73">
            <v>16756.98</v>
          </cell>
          <cell r="K73">
            <v>80982.39</v>
          </cell>
          <cell r="L73">
            <v>40050.370000000003</v>
          </cell>
          <cell r="M73">
            <v>251236.36</v>
          </cell>
          <cell r="N73">
            <v>25492.240000000002</v>
          </cell>
          <cell r="O73">
            <v>434236.82</v>
          </cell>
          <cell r="P73" t="str">
            <v>------</v>
          </cell>
          <cell r="Q73">
            <v>880142.64</v>
          </cell>
          <cell r="R73">
            <v>0</v>
          </cell>
          <cell r="S73">
            <v>880142.64</v>
          </cell>
          <cell r="T73">
            <v>65.88</v>
          </cell>
          <cell r="U73">
            <v>13359.785063752279</v>
          </cell>
        </row>
        <row r="74">
          <cell r="C74">
            <v>2024</v>
          </cell>
          <cell r="D74" t="str">
            <v>Hood River County SD</v>
          </cell>
          <cell r="E74">
            <v>21349764.460000001</v>
          </cell>
          <cell r="F74">
            <v>6828810.0999999996</v>
          </cell>
          <cell r="G74">
            <v>28178574.559999999</v>
          </cell>
          <cell r="H74" t="str">
            <v>------</v>
          </cell>
          <cell r="I74">
            <v>2477772.66</v>
          </cell>
          <cell r="J74">
            <v>1410279.41</v>
          </cell>
          <cell r="K74">
            <v>864724.47999999998</v>
          </cell>
          <cell r="L74">
            <v>3376073.5</v>
          </cell>
          <cell r="M74">
            <v>5175932.9800000004</v>
          </cell>
          <cell r="N74">
            <v>2724554.98</v>
          </cell>
          <cell r="O74">
            <v>16029338.01</v>
          </cell>
          <cell r="P74" t="str">
            <v>------</v>
          </cell>
          <cell r="Q74">
            <v>44207912.57</v>
          </cell>
          <cell r="R74">
            <v>0</v>
          </cell>
          <cell r="S74">
            <v>44207912.57</v>
          </cell>
          <cell r="T74">
            <v>4018.44</v>
          </cell>
          <cell r="U74">
            <v>11001.262323190094</v>
          </cell>
        </row>
        <row r="75">
          <cell r="C75">
            <v>2039</v>
          </cell>
          <cell r="D75" t="str">
            <v>Phoenix-Talent SD 4</v>
          </cell>
          <cell r="E75">
            <v>8787911.0800000001</v>
          </cell>
          <cell r="F75">
            <v>4936824.1900000004</v>
          </cell>
          <cell r="G75">
            <v>13724735.27</v>
          </cell>
          <cell r="H75" t="str">
            <v>------</v>
          </cell>
          <cell r="I75">
            <v>1267750.03</v>
          </cell>
          <cell r="J75">
            <v>412843</v>
          </cell>
          <cell r="K75">
            <v>352175.63</v>
          </cell>
          <cell r="L75">
            <v>2102553.4500000002</v>
          </cell>
          <cell r="M75">
            <v>3005666.11</v>
          </cell>
          <cell r="N75">
            <v>816248.74</v>
          </cell>
          <cell r="O75">
            <v>7957236.96</v>
          </cell>
          <cell r="P75" t="str">
            <v>------</v>
          </cell>
          <cell r="Q75">
            <v>21681972.23</v>
          </cell>
          <cell r="R75">
            <v>0</v>
          </cell>
          <cell r="S75">
            <v>21681972.23</v>
          </cell>
          <cell r="T75">
            <v>2564.1999999999998</v>
          </cell>
          <cell r="U75">
            <v>8455.6478550815082</v>
          </cell>
        </row>
        <row r="76">
          <cell r="C76">
            <v>2041</v>
          </cell>
          <cell r="D76" t="str">
            <v>Ashland SD 5</v>
          </cell>
          <cell r="E76">
            <v>13756155.08</v>
          </cell>
          <cell r="F76">
            <v>3990305.82</v>
          </cell>
          <cell r="G76">
            <v>17746460.899999999</v>
          </cell>
          <cell r="H76" t="str">
            <v>------</v>
          </cell>
          <cell r="I76">
            <v>1572380.74</v>
          </cell>
          <cell r="J76">
            <v>677005.72</v>
          </cell>
          <cell r="K76">
            <v>477101.36</v>
          </cell>
          <cell r="L76">
            <v>2698042.75</v>
          </cell>
          <cell r="M76">
            <v>4180008.99</v>
          </cell>
          <cell r="N76">
            <v>2017814.48</v>
          </cell>
          <cell r="O76">
            <v>11622354.039999999</v>
          </cell>
          <cell r="P76" t="str">
            <v>------</v>
          </cell>
          <cell r="Q76">
            <v>29368814.940000001</v>
          </cell>
          <cell r="R76">
            <v>217778.74</v>
          </cell>
          <cell r="S76">
            <v>29151036.199999999</v>
          </cell>
          <cell r="T76">
            <v>2851.54</v>
          </cell>
          <cell r="U76">
            <v>10222.909796110172</v>
          </cell>
        </row>
        <row r="77">
          <cell r="C77">
            <v>2042</v>
          </cell>
          <cell r="D77" t="str">
            <v>Central Point SD 6</v>
          </cell>
          <cell r="E77">
            <v>23772353.59</v>
          </cell>
          <cell r="F77">
            <v>5398029.0199999996</v>
          </cell>
          <cell r="G77">
            <v>29170382.609999999</v>
          </cell>
          <cell r="H77" t="str">
            <v>------</v>
          </cell>
          <cell r="I77">
            <v>2880107.68</v>
          </cell>
          <cell r="J77">
            <v>1078476.81</v>
          </cell>
          <cell r="K77">
            <v>570225.94999999995</v>
          </cell>
          <cell r="L77">
            <v>3901439.08</v>
          </cell>
          <cell r="M77">
            <v>4945010.38</v>
          </cell>
          <cell r="N77">
            <v>1375157.19</v>
          </cell>
          <cell r="O77">
            <v>14750417.09</v>
          </cell>
          <cell r="P77" t="str">
            <v>------</v>
          </cell>
          <cell r="Q77">
            <v>43920799.700000003</v>
          </cell>
          <cell r="R77">
            <v>54750</v>
          </cell>
          <cell r="S77">
            <v>43866049.700000003</v>
          </cell>
          <cell r="T77">
            <v>4767.9399999999996</v>
          </cell>
          <cell r="U77">
            <v>9200.2100907310087</v>
          </cell>
        </row>
        <row r="78">
          <cell r="C78">
            <v>2043</v>
          </cell>
          <cell r="D78" t="str">
            <v>Eagle Point SD 9</v>
          </cell>
          <cell r="E78">
            <v>17666783.5</v>
          </cell>
          <cell r="F78">
            <v>7779454.1900000004</v>
          </cell>
          <cell r="G78">
            <v>25446237.690000001</v>
          </cell>
          <cell r="H78" t="str">
            <v>------</v>
          </cell>
          <cell r="I78">
            <v>2121806.33</v>
          </cell>
          <cell r="J78">
            <v>1597280.49</v>
          </cell>
          <cell r="K78">
            <v>543370.31000000006</v>
          </cell>
          <cell r="L78">
            <v>3028495.35</v>
          </cell>
          <cell r="M78">
            <v>4657198.9400000004</v>
          </cell>
          <cell r="N78">
            <v>1649535.22</v>
          </cell>
          <cell r="O78">
            <v>13597686.640000001</v>
          </cell>
          <cell r="P78" t="str">
            <v>------</v>
          </cell>
          <cell r="Q78">
            <v>39043924.329999998</v>
          </cell>
          <cell r="R78">
            <v>60871.31</v>
          </cell>
          <cell r="S78">
            <v>38983053.020000003</v>
          </cell>
          <cell r="T78">
            <v>4102.67</v>
          </cell>
          <cell r="U78">
            <v>9501.8739065047885</v>
          </cell>
        </row>
        <row r="79">
          <cell r="C79">
            <v>2044</v>
          </cell>
          <cell r="D79" t="str">
            <v>Rogue River SD 35</v>
          </cell>
          <cell r="E79">
            <v>3418454.57</v>
          </cell>
          <cell r="F79">
            <v>2459051.14</v>
          </cell>
          <cell r="G79">
            <v>5877505.71</v>
          </cell>
          <cell r="H79" t="str">
            <v>------</v>
          </cell>
          <cell r="I79">
            <v>368865.51</v>
          </cell>
          <cell r="J79">
            <v>101488.64</v>
          </cell>
          <cell r="K79">
            <v>603849.46</v>
          </cell>
          <cell r="L79">
            <v>770647.83</v>
          </cell>
          <cell r="M79">
            <v>1300344.8500000001</v>
          </cell>
          <cell r="N79">
            <v>241397.05</v>
          </cell>
          <cell r="O79">
            <v>3386593.34</v>
          </cell>
          <cell r="P79" t="str">
            <v>------</v>
          </cell>
          <cell r="Q79">
            <v>9264099.0500000007</v>
          </cell>
          <cell r="R79">
            <v>0</v>
          </cell>
          <cell r="S79">
            <v>9264099.0500000007</v>
          </cell>
          <cell r="T79">
            <v>1025.97</v>
          </cell>
          <cell r="U79">
            <v>9029.6003294443308</v>
          </cell>
        </row>
        <row r="80">
          <cell r="C80">
            <v>2045</v>
          </cell>
          <cell r="D80" t="str">
            <v>Prospect SD 59</v>
          </cell>
          <cell r="E80">
            <v>1447812.44</v>
          </cell>
          <cell r="F80">
            <v>157547.9</v>
          </cell>
          <cell r="G80">
            <v>1605360.34</v>
          </cell>
          <cell r="H80" t="str">
            <v>------</v>
          </cell>
          <cell r="I80">
            <v>496.4</v>
          </cell>
          <cell r="J80">
            <v>9448.98</v>
          </cell>
          <cell r="K80">
            <v>136162.48000000001</v>
          </cell>
          <cell r="L80">
            <v>259578.38</v>
          </cell>
          <cell r="M80">
            <v>446602.92</v>
          </cell>
          <cell r="N80">
            <v>95564.1</v>
          </cell>
          <cell r="O80">
            <v>947853.26</v>
          </cell>
          <cell r="P80" t="str">
            <v>------</v>
          </cell>
          <cell r="Q80">
            <v>2553213.6</v>
          </cell>
          <cell r="R80">
            <v>0</v>
          </cell>
          <cell r="S80">
            <v>2553213.6</v>
          </cell>
          <cell r="T80">
            <v>221.68</v>
          </cell>
          <cell r="U80">
            <v>11517.564056297366</v>
          </cell>
        </row>
        <row r="81">
          <cell r="C81">
            <v>2046</v>
          </cell>
          <cell r="D81" t="str">
            <v>Butte Falls SD 91</v>
          </cell>
          <cell r="E81">
            <v>1550846.4</v>
          </cell>
          <cell r="F81">
            <v>321260.81</v>
          </cell>
          <cell r="G81">
            <v>1872107.21</v>
          </cell>
          <cell r="H81" t="str">
            <v>------</v>
          </cell>
          <cell r="I81">
            <v>7253.11</v>
          </cell>
          <cell r="J81">
            <v>8115.74</v>
          </cell>
          <cell r="K81">
            <v>145383.91</v>
          </cell>
          <cell r="L81">
            <v>286742.81</v>
          </cell>
          <cell r="M81">
            <v>517366.03</v>
          </cell>
          <cell r="N81">
            <v>150188.04999999999</v>
          </cell>
          <cell r="O81">
            <v>1115049.6499999999</v>
          </cell>
          <cell r="P81" t="str">
            <v>------</v>
          </cell>
          <cell r="Q81">
            <v>2987156.86</v>
          </cell>
          <cell r="R81">
            <v>0</v>
          </cell>
          <cell r="S81">
            <v>2987156.86</v>
          </cell>
          <cell r="T81">
            <v>219.66</v>
          </cell>
          <cell r="U81">
            <v>13599.00236729491</v>
          </cell>
        </row>
        <row r="82">
          <cell r="C82">
            <v>2047</v>
          </cell>
          <cell r="D82" t="str">
            <v>Pinehurst SD 94</v>
          </cell>
          <cell r="E82">
            <v>193511</v>
          </cell>
          <cell r="F82">
            <v>13295</v>
          </cell>
          <cell r="G82">
            <v>206806</v>
          </cell>
          <cell r="H82" t="str">
            <v>------</v>
          </cell>
          <cell r="I82">
            <v>129</v>
          </cell>
          <cell r="J82">
            <v>498</v>
          </cell>
          <cell r="K82">
            <v>1520</v>
          </cell>
          <cell r="L82">
            <v>9501</v>
          </cell>
          <cell r="M82">
            <v>154473</v>
          </cell>
          <cell r="N82">
            <v>5166</v>
          </cell>
          <cell r="O82">
            <v>171287</v>
          </cell>
          <cell r="P82" t="str">
            <v>------</v>
          </cell>
          <cell r="Q82">
            <v>378093</v>
          </cell>
          <cell r="R82">
            <v>0</v>
          </cell>
          <cell r="S82">
            <v>378093</v>
          </cell>
          <cell r="T82">
            <v>20.27</v>
          </cell>
          <cell r="U82">
            <v>18652.836704489393</v>
          </cell>
        </row>
        <row r="83">
          <cell r="C83">
            <v>2048</v>
          </cell>
          <cell r="D83" t="str">
            <v>Medford SD 549C</v>
          </cell>
          <cell r="E83">
            <v>60359870.729999997</v>
          </cell>
          <cell r="F83">
            <v>27034920.09</v>
          </cell>
          <cell r="G83">
            <v>87394790.819999993</v>
          </cell>
          <cell r="H83" t="str">
            <v>------</v>
          </cell>
          <cell r="I83">
            <v>7515508.8399999999</v>
          </cell>
          <cell r="J83">
            <v>2755272.7</v>
          </cell>
          <cell r="K83">
            <v>2686399.28</v>
          </cell>
          <cell r="L83">
            <v>8218168.3300000001</v>
          </cell>
          <cell r="M83">
            <v>12881921.560000001</v>
          </cell>
          <cell r="N83">
            <v>6375462.3600000003</v>
          </cell>
          <cell r="O83">
            <v>40432733.07</v>
          </cell>
          <cell r="P83" t="str">
            <v>------</v>
          </cell>
          <cell r="Q83">
            <v>127827523.89</v>
          </cell>
          <cell r="R83">
            <v>67368.31</v>
          </cell>
          <cell r="S83">
            <v>127760155.58</v>
          </cell>
          <cell r="T83">
            <v>14317.08</v>
          </cell>
          <cell r="U83">
            <v>8923.6181944921736</v>
          </cell>
        </row>
        <row r="84">
          <cell r="C84">
            <v>2050</v>
          </cell>
          <cell r="D84" t="str">
            <v>Culver SD 4</v>
          </cell>
          <cell r="E84">
            <v>3294900.82</v>
          </cell>
          <cell r="F84">
            <v>770187.92</v>
          </cell>
          <cell r="G84">
            <v>4065088.74</v>
          </cell>
          <cell r="H84" t="str">
            <v>------</v>
          </cell>
          <cell r="I84">
            <v>219374.11</v>
          </cell>
          <cell r="J84">
            <v>146595.76999999999</v>
          </cell>
          <cell r="K84">
            <v>258879.28</v>
          </cell>
          <cell r="L84">
            <v>574767</v>
          </cell>
          <cell r="M84">
            <v>1112342.82</v>
          </cell>
          <cell r="N84">
            <v>175729.18</v>
          </cell>
          <cell r="O84">
            <v>2487688.16</v>
          </cell>
          <cell r="P84" t="str">
            <v>------</v>
          </cell>
          <cell r="Q84">
            <v>6552776.9000000004</v>
          </cell>
          <cell r="R84">
            <v>8037</v>
          </cell>
          <cell r="S84">
            <v>6544739.9000000004</v>
          </cell>
          <cell r="T84">
            <v>676.25</v>
          </cell>
          <cell r="U84">
            <v>9677.9887615526804</v>
          </cell>
        </row>
        <row r="85">
          <cell r="C85">
            <v>2051</v>
          </cell>
          <cell r="D85" t="str">
            <v>Ashwood SD 8</v>
          </cell>
          <cell r="E85">
            <v>104827</v>
          </cell>
          <cell r="F85">
            <v>0</v>
          </cell>
          <cell r="G85">
            <v>104827</v>
          </cell>
          <cell r="H85" t="str">
            <v>------</v>
          </cell>
          <cell r="I85">
            <v>264</v>
          </cell>
          <cell r="J85">
            <v>8196</v>
          </cell>
          <cell r="K85">
            <v>1797</v>
          </cell>
          <cell r="L85">
            <v>0</v>
          </cell>
          <cell r="M85">
            <v>81177</v>
          </cell>
          <cell r="N85">
            <v>0</v>
          </cell>
          <cell r="O85">
            <v>91434</v>
          </cell>
          <cell r="P85" t="str">
            <v>------</v>
          </cell>
          <cell r="Q85">
            <v>196261</v>
          </cell>
          <cell r="R85">
            <v>0</v>
          </cell>
          <cell r="S85">
            <v>196261</v>
          </cell>
          <cell r="T85">
            <v>6.5</v>
          </cell>
          <cell r="U85">
            <v>30194</v>
          </cell>
        </row>
        <row r="86">
          <cell r="C86">
            <v>2052</v>
          </cell>
          <cell r="D86" t="str">
            <v>Black Butte SD 41</v>
          </cell>
          <cell r="E86">
            <v>238046.6</v>
          </cell>
          <cell r="F86">
            <v>20</v>
          </cell>
          <cell r="G86">
            <v>238066.6</v>
          </cell>
          <cell r="H86" t="str">
            <v>------</v>
          </cell>
          <cell r="I86">
            <v>500</v>
          </cell>
          <cell r="J86">
            <v>5806.58</v>
          </cell>
          <cell r="K86">
            <v>110789.85</v>
          </cell>
          <cell r="L86">
            <v>43956.68</v>
          </cell>
          <cell r="M86">
            <v>74304.570000000007</v>
          </cell>
          <cell r="N86">
            <v>0</v>
          </cell>
          <cell r="O86">
            <v>235357.68</v>
          </cell>
          <cell r="P86" t="str">
            <v>------</v>
          </cell>
          <cell r="Q86">
            <v>473424.28</v>
          </cell>
          <cell r="R86">
            <v>0</v>
          </cell>
          <cell r="S86">
            <v>473424.28</v>
          </cell>
          <cell r="T86">
            <v>30.56</v>
          </cell>
          <cell r="U86">
            <v>15491.632198952881</v>
          </cell>
        </row>
        <row r="87">
          <cell r="C87">
            <v>2053</v>
          </cell>
          <cell r="D87" t="str">
            <v>Jefferson County SD 509J</v>
          </cell>
          <cell r="E87">
            <v>12939620.98</v>
          </cell>
          <cell r="F87">
            <v>5851797.5499999998</v>
          </cell>
          <cell r="G87">
            <v>18791418.530000001</v>
          </cell>
          <cell r="H87" t="str">
            <v>------</v>
          </cell>
          <cell r="I87">
            <v>1835685.74</v>
          </cell>
          <cell r="J87">
            <v>948599.21</v>
          </cell>
          <cell r="K87">
            <v>626917.53</v>
          </cell>
          <cell r="L87">
            <v>2625453.14</v>
          </cell>
          <cell r="M87">
            <v>4633404.05</v>
          </cell>
          <cell r="N87">
            <v>1128331.82</v>
          </cell>
          <cell r="O87">
            <v>11798391.49</v>
          </cell>
          <cell r="P87" t="str">
            <v>------</v>
          </cell>
          <cell r="Q87">
            <v>30589810.02</v>
          </cell>
          <cell r="R87">
            <v>35184.31</v>
          </cell>
          <cell r="S87">
            <v>30554625.710000001</v>
          </cell>
          <cell r="T87">
            <v>2885.82</v>
          </cell>
          <cell r="U87">
            <v>10587.848760490951</v>
          </cell>
        </row>
        <row r="88">
          <cell r="C88">
            <v>2054</v>
          </cell>
          <cell r="D88" t="str">
            <v>Grants Pass SD 7</v>
          </cell>
          <cell r="E88">
            <v>30492170.359999999</v>
          </cell>
          <cell r="F88">
            <v>8666872.3699999992</v>
          </cell>
          <cell r="G88">
            <v>39159042.729999997</v>
          </cell>
          <cell r="H88" t="str">
            <v>------</v>
          </cell>
          <cell r="I88">
            <v>3212989.76</v>
          </cell>
          <cell r="J88">
            <v>1574031.58</v>
          </cell>
          <cell r="K88">
            <v>529418.71</v>
          </cell>
          <cell r="L88">
            <v>4190356.85</v>
          </cell>
          <cell r="M88">
            <v>6071538.7400000002</v>
          </cell>
          <cell r="N88">
            <v>1755209.21</v>
          </cell>
          <cell r="O88">
            <v>17333544.850000001</v>
          </cell>
          <cell r="P88" t="str">
            <v>------</v>
          </cell>
          <cell r="Q88">
            <v>56492587.579999998</v>
          </cell>
          <cell r="R88">
            <v>0</v>
          </cell>
          <cell r="S88">
            <v>56492587.579999998</v>
          </cell>
          <cell r="T88">
            <v>6082.21</v>
          </cell>
          <cell r="U88">
            <v>9288.1678830556648</v>
          </cell>
        </row>
        <row r="89">
          <cell r="C89">
            <v>2055</v>
          </cell>
          <cell r="D89" t="str">
            <v>Three Rivers/Josephine County SD</v>
          </cell>
          <cell r="E89">
            <v>18813476.140000001</v>
          </cell>
          <cell r="F89">
            <v>9398375</v>
          </cell>
          <cell r="G89">
            <v>28211851.140000001</v>
          </cell>
          <cell r="H89" t="str">
            <v>------</v>
          </cell>
          <cell r="I89">
            <v>1442708.14</v>
          </cell>
          <cell r="J89">
            <v>1110160.5900000001</v>
          </cell>
          <cell r="K89">
            <v>424725.62</v>
          </cell>
          <cell r="L89">
            <v>4852558.74</v>
          </cell>
          <cell r="M89">
            <v>6823481.4000000004</v>
          </cell>
          <cell r="N89">
            <v>1694615.85</v>
          </cell>
          <cell r="O89">
            <v>16348250.34</v>
          </cell>
          <cell r="P89" t="str">
            <v>------</v>
          </cell>
          <cell r="Q89">
            <v>44560101.479999997</v>
          </cell>
          <cell r="R89">
            <v>26385.78</v>
          </cell>
          <cell r="S89">
            <v>44533715.700000003</v>
          </cell>
          <cell r="T89">
            <v>4702.93</v>
          </cell>
          <cell r="U89">
            <v>9469.3554231085727</v>
          </cell>
        </row>
        <row r="90">
          <cell r="C90">
            <v>2056</v>
          </cell>
          <cell r="D90" t="str">
            <v>Klamath Falls City Schools</v>
          </cell>
          <cell r="E90">
            <v>12442229.59</v>
          </cell>
          <cell r="F90">
            <v>5096174.1900000004</v>
          </cell>
          <cell r="G90">
            <v>17538403.780000001</v>
          </cell>
          <cell r="H90" t="str">
            <v>------</v>
          </cell>
          <cell r="I90">
            <v>1828637.6</v>
          </cell>
          <cell r="J90">
            <v>298583.8</v>
          </cell>
          <cell r="K90">
            <v>411119.07</v>
          </cell>
          <cell r="L90">
            <v>2651411.29</v>
          </cell>
          <cell r="M90">
            <v>3909309.39</v>
          </cell>
          <cell r="N90">
            <v>1066414.6200000001</v>
          </cell>
          <cell r="O90">
            <v>10165475.77</v>
          </cell>
          <cell r="P90" t="str">
            <v>------</v>
          </cell>
          <cell r="Q90">
            <v>27703879.550000001</v>
          </cell>
          <cell r="R90">
            <v>0</v>
          </cell>
          <cell r="S90">
            <v>27703879.550000001</v>
          </cell>
          <cell r="T90">
            <v>2920.94</v>
          </cell>
          <cell r="U90">
            <v>9484.5767287243143</v>
          </cell>
        </row>
        <row r="91">
          <cell r="C91">
            <v>2057</v>
          </cell>
          <cell r="D91" t="str">
            <v>Klamath County SD</v>
          </cell>
          <cell r="E91">
            <v>31617397.989999998</v>
          </cell>
          <cell r="F91">
            <v>7818570.8600000003</v>
          </cell>
          <cell r="G91">
            <v>39435968.850000001</v>
          </cell>
          <cell r="H91" t="str">
            <v>------</v>
          </cell>
          <cell r="I91">
            <v>3119909.57</v>
          </cell>
          <cell r="J91">
            <v>1372683.19</v>
          </cell>
          <cell r="K91">
            <v>557941.1</v>
          </cell>
          <cell r="L91">
            <v>7238412.7599999998</v>
          </cell>
          <cell r="M91">
            <v>8608917.0399999991</v>
          </cell>
          <cell r="N91">
            <v>1639072.77</v>
          </cell>
          <cell r="O91">
            <v>22536936.43</v>
          </cell>
          <cell r="P91" t="str">
            <v>------</v>
          </cell>
          <cell r="Q91">
            <v>61972905.280000001</v>
          </cell>
          <cell r="R91">
            <v>15754</v>
          </cell>
          <cell r="S91">
            <v>61957151.280000001</v>
          </cell>
          <cell r="T91">
            <v>6643.43</v>
          </cell>
          <cell r="U91">
            <v>9326.0787394463405</v>
          </cell>
        </row>
        <row r="92">
          <cell r="C92">
            <v>2059</v>
          </cell>
          <cell r="D92" t="str">
            <v>Lake County SD 7</v>
          </cell>
          <cell r="E92">
            <v>4045624.13</v>
          </cell>
          <cell r="F92">
            <v>888164.02</v>
          </cell>
          <cell r="G92">
            <v>4933788.1500000004</v>
          </cell>
          <cell r="H92" t="str">
            <v>------</v>
          </cell>
          <cell r="I92">
            <v>276227.96999999997</v>
          </cell>
          <cell r="J92">
            <v>201761.66</v>
          </cell>
          <cell r="K92">
            <v>271517.65999999997</v>
          </cell>
          <cell r="L92">
            <v>656609.93000000005</v>
          </cell>
          <cell r="M92">
            <v>1423195.95</v>
          </cell>
          <cell r="N92">
            <v>226463.19</v>
          </cell>
          <cell r="O92">
            <v>3055776.36</v>
          </cell>
          <cell r="P92" t="str">
            <v>------</v>
          </cell>
          <cell r="Q92">
            <v>7989564.5099999998</v>
          </cell>
          <cell r="R92">
            <v>219602.68</v>
          </cell>
          <cell r="S92">
            <v>7769961.8300000001</v>
          </cell>
          <cell r="T92">
            <v>734.61</v>
          </cell>
          <cell r="U92">
            <v>10576.988919290508</v>
          </cell>
        </row>
        <row r="93">
          <cell r="C93">
            <v>2060</v>
          </cell>
          <cell r="D93" t="str">
            <v>Paisley SD 11</v>
          </cell>
          <cell r="E93">
            <v>873558.87</v>
          </cell>
          <cell r="F93">
            <v>900553.91</v>
          </cell>
          <cell r="G93">
            <v>1774112.78</v>
          </cell>
          <cell r="H93" t="str">
            <v>------</v>
          </cell>
          <cell r="I93">
            <v>31938.33</v>
          </cell>
          <cell r="J93">
            <v>35143.550000000003</v>
          </cell>
          <cell r="K93">
            <v>153669.37</v>
          </cell>
          <cell r="L93">
            <v>0</v>
          </cell>
          <cell r="M93">
            <v>426908.38</v>
          </cell>
          <cell r="N93">
            <v>26068</v>
          </cell>
          <cell r="O93">
            <v>673727.63</v>
          </cell>
          <cell r="P93" t="str">
            <v>------</v>
          </cell>
          <cell r="Q93">
            <v>2447840.41</v>
          </cell>
          <cell r="R93">
            <v>30000</v>
          </cell>
          <cell r="S93">
            <v>2417840.41</v>
          </cell>
          <cell r="T93">
            <v>204.37</v>
          </cell>
          <cell r="U93">
            <v>11830.701228164604</v>
          </cell>
        </row>
        <row r="94">
          <cell r="C94">
            <v>2061</v>
          </cell>
          <cell r="D94" t="str">
            <v>North Lake SD 14</v>
          </cell>
          <cell r="E94">
            <v>1537359.99</v>
          </cell>
          <cell r="F94">
            <v>152426.87</v>
          </cell>
          <cell r="G94">
            <v>1689786.86</v>
          </cell>
          <cell r="H94" t="str">
            <v>------</v>
          </cell>
          <cell r="I94">
            <v>104181.75999999999</v>
          </cell>
          <cell r="J94">
            <v>85867.9</v>
          </cell>
          <cell r="K94">
            <v>128767.72</v>
          </cell>
          <cell r="L94">
            <v>108140.38</v>
          </cell>
          <cell r="M94">
            <v>610383.26</v>
          </cell>
          <cell r="N94">
            <v>49942.06</v>
          </cell>
          <cell r="O94">
            <v>1087283.08</v>
          </cell>
          <cell r="P94" t="str">
            <v>------</v>
          </cell>
          <cell r="Q94">
            <v>2777069.94</v>
          </cell>
          <cell r="R94">
            <v>0</v>
          </cell>
          <cell r="S94">
            <v>2777069.94</v>
          </cell>
          <cell r="T94">
            <v>224.59</v>
          </cell>
          <cell r="U94">
            <v>12365.064962821139</v>
          </cell>
        </row>
        <row r="95">
          <cell r="C95">
            <v>2062</v>
          </cell>
          <cell r="D95" t="str">
            <v>Plush SD 18</v>
          </cell>
          <cell r="E95">
            <v>148383</v>
          </cell>
          <cell r="F95">
            <v>0</v>
          </cell>
          <cell r="G95">
            <v>148383</v>
          </cell>
          <cell r="H95" t="str">
            <v>------</v>
          </cell>
          <cell r="I95">
            <v>0</v>
          </cell>
          <cell r="J95">
            <v>3141</v>
          </cell>
          <cell r="K95">
            <v>21424</v>
          </cell>
          <cell r="L95">
            <v>0</v>
          </cell>
          <cell r="M95">
            <v>62033</v>
          </cell>
          <cell r="N95">
            <v>0</v>
          </cell>
          <cell r="O95">
            <v>86598</v>
          </cell>
          <cell r="P95" t="str">
            <v>------</v>
          </cell>
          <cell r="Q95">
            <v>234981</v>
          </cell>
          <cell r="R95">
            <v>4158</v>
          </cell>
          <cell r="S95">
            <v>230823</v>
          </cell>
          <cell r="T95">
            <v>8.81</v>
          </cell>
          <cell r="U95">
            <v>26200.113507377977</v>
          </cell>
        </row>
        <row r="96">
          <cell r="C96">
            <v>2063</v>
          </cell>
          <cell r="D96" t="str">
            <v>Adel SD 21</v>
          </cell>
          <cell r="E96">
            <v>137114.81</v>
          </cell>
          <cell r="F96">
            <v>3613.92</v>
          </cell>
          <cell r="G96">
            <v>140728.73000000001</v>
          </cell>
          <cell r="H96" t="str">
            <v>------</v>
          </cell>
          <cell r="I96">
            <v>17.989999999999998</v>
          </cell>
          <cell r="J96">
            <v>12960.15</v>
          </cell>
          <cell r="K96">
            <v>11990.21</v>
          </cell>
          <cell r="L96">
            <v>8349.6</v>
          </cell>
          <cell r="M96">
            <v>48333.01</v>
          </cell>
          <cell r="N96">
            <v>0</v>
          </cell>
          <cell r="O96">
            <v>81650.960000000006</v>
          </cell>
          <cell r="P96" t="str">
            <v>------</v>
          </cell>
          <cell r="Q96">
            <v>222379.69</v>
          </cell>
          <cell r="R96">
            <v>0</v>
          </cell>
          <cell r="S96">
            <v>222379.69</v>
          </cell>
          <cell r="T96">
            <v>10.62</v>
          </cell>
          <cell r="U96">
            <v>20939.707156308854</v>
          </cell>
        </row>
        <row r="97">
          <cell r="C97">
            <v>2081</v>
          </cell>
          <cell r="D97" t="str">
            <v>Pleasant Hill SD 1</v>
          </cell>
          <cell r="E97">
            <v>4404386.46</v>
          </cell>
          <cell r="F97">
            <v>879469.05</v>
          </cell>
          <cell r="G97">
            <v>5283855.51</v>
          </cell>
          <cell r="H97" t="str">
            <v>------</v>
          </cell>
          <cell r="I97">
            <v>419110.69</v>
          </cell>
          <cell r="J97">
            <v>221836.36</v>
          </cell>
          <cell r="K97">
            <v>292497.71000000002</v>
          </cell>
          <cell r="L97">
            <v>642461.06000000006</v>
          </cell>
          <cell r="M97">
            <v>1166767.6200000001</v>
          </cell>
          <cell r="N97">
            <v>179286.89</v>
          </cell>
          <cell r="O97">
            <v>2921960.33</v>
          </cell>
          <cell r="P97" t="str">
            <v>------</v>
          </cell>
          <cell r="Q97">
            <v>8205815.8399999999</v>
          </cell>
          <cell r="R97">
            <v>0</v>
          </cell>
          <cell r="S97">
            <v>8205815.8399999999</v>
          </cell>
          <cell r="T97">
            <v>1042.92</v>
          </cell>
          <cell r="U97">
            <v>7868.1162888812178</v>
          </cell>
        </row>
        <row r="98">
          <cell r="C98">
            <v>2082</v>
          </cell>
          <cell r="D98" t="str">
            <v>Eugene SD 4J</v>
          </cell>
          <cell r="E98">
            <v>77166659.109999999</v>
          </cell>
          <cell r="F98">
            <v>28840019.140000001</v>
          </cell>
          <cell r="G98">
            <v>106006678.25</v>
          </cell>
          <cell r="H98" t="str">
            <v>------</v>
          </cell>
          <cell r="I98">
            <v>12995697.289999999</v>
          </cell>
          <cell r="J98">
            <v>6240222.75</v>
          </cell>
          <cell r="K98">
            <v>777032.58</v>
          </cell>
          <cell r="L98">
            <v>14132399.550000001</v>
          </cell>
          <cell r="M98">
            <v>16882552.129999999</v>
          </cell>
          <cell r="N98">
            <v>8381950.4000000004</v>
          </cell>
          <cell r="O98">
            <v>59409854.700000003</v>
          </cell>
          <cell r="P98" t="str">
            <v>------</v>
          </cell>
          <cell r="Q98">
            <v>165416532.94999999</v>
          </cell>
          <cell r="R98">
            <v>9352</v>
          </cell>
          <cell r="S98">
            <v>165407180.94999999</v>
          </cell>
          <cell r="T98">
            <v>16907.7</v>
          </cell>
          <cell r="U98">
            <v>9782.9498364650408</v>
          </cell>
        </row>
        <row r="99">
          <cell r="C99">
            <v>2083</v>
          </cell>
          <cell r="D99" t="str">
            <v>Springfield SD 19</v>
          </cell>
          <cell r="E99">
            <v>43740371.340000004</v>
          </cell>
          <cell r="F99">
            <v>19494195.789999999</v>
          </cell>
          <cell r="G99">
            <v>63234567.130000003</v>
          </cell>
          <cell r="H99" t="str">
            <v>------</v>
          </cell>
          <cell r="I99">
            <v>7719629.4800000004</v>
          </cell>
          <cell r="J99">
            <v>4058642.29</v>
          </cell>
          <cell r="K99">
            <v>460753.48</v>
          </cell>
          <cell r="L99">
            <v>8005021.8499999996</v>
          </cell>
          <cell r="M99">
            <v>11863353.93</v>
          </cell>
          <cell r="N99">
            <v>3687508.56</v>
          </cell>
          <cell r="O99">
            <v>35794909.590000004</v>
          </cell>
          <cell r="P99" t="str">
            <v>------</v>
          </cell>
          <cell r="Q99">
            <v>99029476.719999999</v>
          </cell>
          <cell r="R99">
            <v>0</v>
          </cell>
          <cell r="S99">
            <v>99029476.719999999</v>
          </cell>
          <cell r="T99">
            <v>10525.2</v>
          </cell>
          <cell r="U99">
            <v>9408.7976209478202</v>
          </cell>
        </row>
        <row r="100">
          <cell r="C100">
            <v>2084</v>
          </cell>
          <cell r="D100" t="str">
            <v>Fern Ridge SD 28J</v>
          </cell>
          <cell r="E100">
            <v>5722400.8799999999</v>
          </cell>
          <cell r="F100">
            <v>2162846.33</v>
          </cell>
          <cell r="G100">
            <v>7885247.21</v>
          </cell>
          <cell r="H100" t="str">
            <v>------</v>
          </cell>
          <cell r="I100">
            <v>792803.08</v>
          </cell>
          <cell r="J100">
            <v>143470.95000000001</v>
          </cell>
          <cell r="K100">
            <v>347011.68</v>
          </cell>
          <cell r="L100">
            <v>1261025.78</v>
          </cell>
          <cell r="M100">
            <v>1803113.14</v>
          </cell>
          <cell r="N100">
            <v>398993.12</v>
          </cell>
          <cell r="O100">
            <v>4746417.75</v>
          </cell>
          <cell r="P100" t="str">
            <v>------</v>
          </cell>
          <cell r="Q100">
            <v>12631664.960000001</v>
          </cell>
          <cell r="R100">
            <v>13321.92</v>
          </cell>
          <cell r="S100">
            <v>12618343.039999999</v>
          </cell>
          <cell r="T100">
            <v>1477.86</v>
          </cell>
          <cell r="U100">
            <v>8538.2533122217264</v>
          </cell>
        </row>
        <row r="101">
          <cell r="C101">
            <v>2085</v>
          </cell>
          <cell r="D101" t="str">
            <v>Mapleton SD 32</v>
          </cell>
          <cell r="E101">
            <v>1014086.1</v>
          </cell>
          <cell r="F101">
            <v>174026.74</v>
          </cell>
          <cell r="G101">
            <v>1188112.8400000001</v>
          </cell>
          <cell r="H101" t="str">
            <v>------</v>
          </cell>
          <cell r="I101">
            <v>71353.25</v>
          </cell>
          <cell r="J101">
            <v>13453.37</v>
          </cell>
          <cell r="K101">
            <v>127382.61</v>
          </cell>
          <cell r="L101">
            <v>261898.32</v>
          </cell>
          <cell r="M101">
            <v>460272.1</v>
          </cell>
          <cell r="N101">
            <v>34543.64</v>
          </cell>
          <cell r="O101">
            <v>968903.29</v>
          </cell>
          <cell r="P101" t="str">
            <v>------</v>
          </cell>
          <cell r="Q101">
            <v>2157016.13</v>
          </cell>
          <cell r="R101">
            <v>0</v>
          </cell>
          <cell r="S101">
            <v>2157016.13</v>
          </cell>
          <cell r="T101">
            <v>152.51</v>
          </cell>
          <cell r="U101">
            <v>14143.440626844142</v>
          </cell>
        </row>
        <row r="102">
          <cell r="C102">
            <v>2086</v>
          </cell>
          <cell r="D102" t="str">
            <v>Creswell SD 40</v>
          </cell>
          <cell r="E102">
            <v>5411691.3899999997</v>
          </cell>
          <cell r="F102">
            <v>2074231.89</v>
          </cell>
          <cell r="G102">
            <v>7485923.2800000003</v>
          </cell>
          <cell r="H102" t="str">
            <v>------</v>
          </cell>
          <cell r="I102">
            <v>782458.86</v>
          </cell>
          <cell r="J102">
            <v>237749.64</v>
          </cell>
          <cell r="K102">
            <v>298626.95</v>
          </cell>
          <cell r="L102">
            <v>982069.48</v>
          </cell>
          <cell r="M102">
            <v>1507000.27</v>
          </cell>
          <cell r="N102">
            <v>423734.17</v>
          </cell>
          <cell r="O102">
            <v>4231639.37</v>
          </cell>
          <cell r="P102" t="str">
            <v>------</v>
          </cell>
          <cell r="Q102">
            <v>11717562.65</v>
          </cell>
          <cell r="R102">
            <v>1155</v>
          </cell>
          <cell r="S102">
            <v>11716407.65</v>
          </cell>
          <cell r="T102">
            <v>1278.21</v>
          </cell>
          <cell r="U102">
            <v>9166.2619209676031</v>
          </cell>
        </row>
        <row r="103">
          <cell r="C103">
            <v>2087</v>
          </cell>
          <cell r="D103" t="str">
            <v>South Lane SD 45J3</v>
          </cell>
          <cell r="E103">
            <v>12282462.35</v>
          </cell>
          <cell r="F103">
            <v>4647945.74</v>
          </cell>
          <cell r="G103">
            <v>16930408.09</v>
          </cell>
          <cell r="H103" t="str">
            <v>------</v>
          </cell>
          <cell r="I103">
            <v>1554564.06</v>
          </cell>
          <cell r="J103">
            <v>525829.79</v>
          </cell>
          <cell r="K103">
            <v>360743.07</v>
          </cell>
          <cell r="L103">
            <v>2527201.83</v>
          </cell>
          <cell r="M103">
            <v>3300519.84</v>
          </cell>
          <cell r="N103">
            <v>945048.87</v>
          </cell>
          <cell r="O103">
            <v>9213907.4600000009</v>
          </cell>
          <cell r="P103" t="str">
            <v>------</v>
          </cell>
          <cell r="Q103">
            <v>26144315.550000001</v>
          </cell>
          <cell r="R103">
            <v>940.08</v>
          </cell>
          <cell r="S103">
            <v>26143375.469999999</v>
          </cell>
          <cell r="T103">
            <v>2770.43</v>
          </cell>
          <cell r="U103">
            <v>9436.5768021570657</v>
          </cell>
        </row>
        <row r="104">
          <cell r="C104">
            <v>2088</v>
          </cell>
          <cell r="D104" t="str">
            <v>Bethel SD 52</v>
          </cell>
          <cell r="E104">
            <v>23148725.140000001</v>
          </cell>
          <cell r="F104">
            <v>9727860.0099999998</v>
          </cell>
          <cell r="G104">
            <v>32876585.149999999</v>
          </cell>
          <cell r="H104" t="str">
            <v>------</v>
          </cell>
          <cell r="I104">
            <v>3526154.49</v>
          </cell>
          <cell r="J104">
            <v>1396593.49</v>
          </cell>
          <cell r="K104">
            <v>720309.7</v>
          </cell>
          <cell r="L104">
            <v>4658941.12</v>
          </cell>
          <cell r="M104">
            <v>6313858.9199999999</v>
          </cell>
          <cell r="N104">
            <v>1576557.89</v>
          </cell>
          <cell r="O104">
            <v>18192415.609999999</v>
          </cell>
          <cell r="P104" t="str">
            <v>------</v>
          </cell>
          <cell r="Q104">
            <v>51069000.759999998</v>
          </cell>
          <cell r="R104">
            <v>0</v>
          </cell>
          <cell r="S104">
            <v>51069000.759999998</v>
          </cell>
          <cell r="T104">
            <v>5520.44</v>
          </cell>
          <cell r="U104">
            <v>9250.8931824274878</v>
          </cell>
        </row>
        <row r="105">
          <cell r="C105">
            <v>2089</v>
          </cell>
          <cell r="D105" t="str">
            <v>Crow-Applegate-Lorane SD 66</v>
          </cell>
          <cell r="E105">
            <v>1611190.58</v>
          </cell>
          <cell r="F105">
            <v>365521.78</v>
          </cell>
          <cell r="G105">
            <v>1976712.36</v>
          </cell>
          <cell r="H105" t="str">
            <v>------</v>
          </cell>
          <cell r="I105">
            <v>57518.66</v>
          </cell>
          <cell r="J105">
            <v>80153.25</v>
          </cell>
          <cell r="K105">
            <v>281516.53999999998</v>
          </cell>
          <cell r="L105">
            <v>291876.27</v>
          </cell>
          <cell r="M105">
            <v>523171.13</v>
          </cell>
          <cell r="N105">
            <v>86410.85</v>
          </cell>
          <cell r="O105">
            <v>1320646.7</v>
          </cell>
          <cell r="P105" t="str">
            <v>------</v>
          </cell>
          <cell r="Q105">
            <v>3297359.06</v>
          </cell>
          <cell r="R105">
            <v>0</v>
          </cell>
          <cell r="S105">
            <v>3297359.06</v>
          </cell>
          <cell r="T105">
            <v>244.37</v>
          </cell>
          <cell r="U105">
            <v>13493.305479395998</v>
          </cell>
        </row>
        <row r="106">
          <cell r="C106">
            <v>2090</v>
          </cell>
          <cell r="D106" t="str">
            <v>McKenzie SD 68</v>
          </cell>
          <cell r="E106">
            <v>1130556.6499999999</v>
          </cell>
          <cell r="F106">
            <v>428175.9</v>
          </cell>
          <cell r="G106">
            <v>1558732.55</v>
          </cell>
          <cell r="H106" t="str">
            <v>------</v>
          </cell>
          <cell r="I106">
            <v>14174.57</v>
          </cell>
          <cell r="J106">
            <v>14654.43</v>
          </cell>
          <cell r="K106">
            <v>251183.65</v>
          </cell>
          <cell r="L106">
            <v>364645.61</v>
          </cell>
          <cell r="M106">
            <v>541997.06999999995</v>
          </cell>
          <cell r="N106">
            <v>93133.13</v>
          </cell>
          <cell r="O106">
            <v>1279788.46</v>
          </cell>
          <cell r="P106" t="str">
            <v>------</v>
          </cell>
          <cell r="Q106">
            <v>2838521.01</v>
          </cell>
          <cell r="R106">
            <v>0.48</v>
          </cell>
          <cell r="S106">
            <v>2838520.53</v>
          </cell>
          <cell r="T106">
            <v>199.62</v>
          </cell>
          <cell r="U106">
            <v>14219.619927862937</v>
          </cell>
        </row>
        <row r="107">
          <cell r="C107">
            <v>2091</v>
          </cell>
          <cell r="D107" t="str">
            <v>Junction City SD 69</v>
          </cell>
          <cell r="E107">
            <v>7503061.5099999998</v>
          </cell>
          <cell r="F107">
            <v>1808568.77</v>
          </cell>
          <cell r="G107">
            <v>9311630.2799999993</v>
          </cell>
          <cell r="H107" t="str">
            <v>------</v>
          </cell>
          <cell r="I107">
            <v>1210876.99</v>
          </cell>
          <cell r="J107">
            <v>291844.62</v>
          </cell>
          <cell r="K107">
            <v>536637.87</v>
          </cell>
          <cell r="L107">
            <v>1216168.74</v>
          </cell>
          <cell r="M107">
            <v>1879079.1</v>
          </cell>
          <cell r="N107">
            <v>481799.16</v>
          </cell>
          <cell r="O107">
            <v>5616406.4800000004</v>
          </cell>
          <cell r="P107" t="str">
            <v>------</v>
          </cell>
          <cell r="Q107">
            <v>14928036.76</v>
          </cell>
          <cell r="R107">
            <v>0</v>
          </cell>
          <cell r="S107">
            <v>14928036.76</v>
          </cell>
          <cell r="T107">
            <v>1685.79</v>
          </cell>
          <cell r="U107">
            <v>8855.2172927826123</v>
          </cell>
        </row>
        <row r="108">
          <cell r="C108">
            <v>2092</v>
          </cell>
          <cell r="D108" t="str">
            <v>Lowell SD 71</v>
          </cell>
          <cell r="E108">
            <v>1538368.11</v>
          </cell>
          <cell r="F108">
            <v>4153935.1</v>
          </cell>
          <cell r="G108">
            <v>5692303.21</v>
          </cell>
          <cell r="H108" t="str">
            <v>------</v>
          </cell>
          <cell r="I108">
            <v>55666.73</v>
          </cell>
          <cell r="J108">
            <v>53416.18</v>
          </cell>
          <cell r="K108">
            <v>402159.6</v>
          </cell>
          <cell r="L108">
            <v>472596.74</v>
          </cell>
          <cell r="M108">
            <v>1032706.24</v>
          </cell>
          <cell r="N108">
            <v>127689.61</v>
          </cell>
          <cell r="O108">
            <v>2144235.1</v>
          </cell>
          <cell r="P108" t="str">
            <v>------</v>
          </cell>
          <cell r="Q108">
            <v>7836538.3099999996</v>
          </cell>
          <cell r="R108">
            <v>51331.77</v>
          </cell>
          <cell r="S108">
            <v>7785206.54</v>
          </cell>
          <cell r="T108">
            <v>866.22</v>
          </cell>
          <cell r="U108">
            <v>8987.5626746092221</v>
          </cell>
        </row>
        <row r="109">
          <cell r="C109">
            <v>2093</v>
          </cell>
          <cell r="D109" t="str">
            <v>Oakridge SD 76</v>
          </cell>
          <cell r="E109">
            <v>2883979.16</v>
          </cell>
          <cell r="F109">
            <v>633302.80000000005</v>
          </cell>
          <cell r="G109">
            <v>3517281.96</v>
          </cell>
          <cell r="H109" t="str">
            <v>------</v>
          </cell>
          <cell r="I109">
            <v>326142.21999999997</v>
          </cell>
          <cell r="J109">
            <v>73447.27</v>
          </cell>
          <cell r="K109">
            <v>400031.81</v>
          </cell>
          <cell r="L109">
            <v>383461.02</v>
          </cell>
          <cell r="M109">
            <v>781393.71</v>
          </cell>
          <cell r="N109">
            <v>168854.28</v>
          </cell>
          <cell r="O109">
            <v>2133330.31</v>
          </cell>
          <cell r="P109" t="str">
            <v>------</v>
          </cell>
          <cell r="Q109">
            <v>5650612.2699999996</v>
          </cell>
          <cell r="R109">
            <v>1080.97</v>
          </cell>
          <cell r="S109">
            <v>5649531.2999999998</v>
          </cell>
          <cell r="T109">
            <v>566.79999999999995</v>
          </cell>
          <cell r="U109">
            <v>9967.4158433309822</v>
          </cell>
        </row>
        <row r="110">
          <cell r="C110">
            <v>2094</v>
          </cell>
          <cell r="D110" t="str">
            <v>Marcola SD 79J</v>
          </cell>
          <cell r="E110">
            <v>1711360.38</v>
          </cell>
          <cell r="F110">
            <v>1389643.34</v>
          </cell>
          <cell r="G110">
            <v>3101003.72</v>
          </cell>
          <cell r="H110" t="str">
            <v>------</v>
          </cell>
          <cell r="I110">
            <v>63246.18</v>
          </cell>
          <cell r="J110">
            <v>25777.040000000001</v>
          </cell>
          <cell r="K110">
            <v>184769.44</v>
          </cell>
          <cell r="L110">
            <v>655975.11</v>
          </cell>
          <cell r="M110">
            <v>526847.62</v>
          </cell>
          <cell r="N110">
            <v>190259.22</v>
          </cell>
          <cell r="O110">
            <v>1646874.61</v>
          </cell>
          <cell r="P110" t="str">
            <v>------</v>
          </cell>
          <cell r="Q110">
            <v>4747878.33</v>
          </cell>
          <cell r="R110">
            <v>0</v>
          </cell>
          <cell r="S110">
            <v>4747878.33</v>
          </cell>
          <cell r="T110">
            <v>576.77</v>
          </cell>
          <cell r="U110">
            <v>8231.8399535343378</v>
          </cell>
        </row>
        <row r="111">
          <cell r="C111">
            <v>2095</v>
          </cell>
          <cell r="D111" t="str">
            <v>Blachly SD 90</v>
          </cell>
          <cell r="E111">
            <v>1505657.29</v>
          </cell>
          <cell r="F111">
            <v>313748.15999999997</v>
          </cell>
          <cell r="G111">
            <v>1819405.45</v>
          </cell>
          <cell r="H111" t="str">
            <v>------</v>
          </cell>
          <cell r="I111">
            <v>207342.95</v>
          </cell>
          <cell r="J111">
            <v>61956.94</v>
          </cell>
          <cell r="K111">
            <v>160614.21</v>
          </cell>
          <cell r="L111">
            <v>174643.26</v>
          </cell>
          <cell r="M111">
            <v>460841.97</v>
          </cell>
          <cell r="N111">
            <v>97126.25</v>
          </cell>
          <cell r="O111">
            <v>1162525.58</v>
          </cell>
          <cell r="P111" t="str">
            <v>------</v>
          </cell>
          <cell r="Q111">
            <v>2981931.03</v>
          </cell>
          <cell r="R111">
            <v>0</v>
          </cell>
          <cell r="S111">
            <v>2981931.03</v>
          </cell>
          <cell r="T111">
            <v>228.3</v>
          </cell>
          <cell r="U111">
            <v>13061.458738501969</v>
          </cell>
        </row>
        <row r="112">
          <cell r="C112">
            <v>2096</v>
          </cell>
          <cell r="D112" t="str">
            <v>Siuslaw SD 97J</v>
          </cell>
          <cell r="E112">
            <v>6820876.29</v>
          </cell>
          <cell r="F112">
            <v>1286920.6599999999</v>
          </cell>
          <cell r="G112">
            <v>8107796.9500000002</v>
          </cell>
          <cell r="H112" t="str">
            <v>------</v>
          </cell>
          <cell r="I112">
            <v>753297.09</v>
          </cell>
          <cell r="J112">
            <v>240382.82</v>
          </cell>
          <cell r="K112">
            <v>243761.39</v>
          </cell>
          <cell r="L112">
            <v>1077294.77</v>
          </cell>
          <cell r="M112">
            <v>2384367.89</v>
          </cell>
          <cell r="N112">
            <v>260324.94</v>
          </cell>
          <cell r="O112">
            <v>4959428.9000000004</v>
          </cell>
          <cell r="P112" t="str">
            <v>------</v>
          </cell>
          <cell r="Q112">
            <v>13067225.85</v>
          </cell>
          <cell r="R112">
            <v>0</v>
          </cell>
          <cell r="S112">
            <v>13067225.85</v>
          </cell>
          <cell r="T112">
            <v>1314.79</v>
          </cell>
          <cell r="U112">
            <v>9938.6410377322609</v>
          </cell>
        </row>
        <row r="113">
          <cell r="C113">
            <v>2097</v>
          </cell>
          <cell r="D113" t="str">
            <v>Lincoln County SD</v>
          </cell>
          <cell r="E113">
            <v>21944227.82</v>
          </cell>
          <cell r="F113">
            <v>12008754.35</v>
          </cell>
          <cell r="G113">
            <v>33952982.170000002</v>
          </cell>
          <cell r="H113" t="str">
            <v>------</v>
          </cell>
          <cell r="I113">
            <v>4466837.3899999997</v>
          </cell>
          <cell r="J113">
            <v>1682607.6</v>
          </cell>
          <cell r="K113">
            <v>502198.48</v>
          </cell>
          <cell r="L113">
            <v>4373360.28</v>
          </cell>
          <cell r="M113">
            <v>6634106.2000000002</v>
          </cell>
          <cell r="N113">
            <v>1977115.97</v>
          </cell>
          <cell r="O113">
            <v>19636225.920000002</v>
          </cell>
          <cell r="P113" t="str">
            <v>------</v>
          </cell>
          <cell r="Q113">
            <v>53589208.090000004</v>
          </cell>
          <cell r="R113">
            <v>265153.96999999997</v>
          </cell>
          <cell r="S113">
            <v>53324054.119999997</v>
          </cell>
          <cell r="T113">
            <v>5479.47</v>
          </cell>
          <cell r="U113">
            <v>9731.6080058837797</v>
          </cell>
        </row>
        <row r="114">
          <cell r="C114">
            <v>2099</v>
          </cell>
          <cell r="D114" t="str">
            <v>Harrisburg SD 7J</v>
          </cell>
          <cell r="E114">
            <v>3481397.02</v>
          </cell>
          <cell r="F114">
            <v>1275504.28</v>
          </cell>
          <cell r="G114">
            <v>4756901.3</v>
          </cell>
          <cell r="H114" t="str">
            <v>------</v>
          </cell>
          <cell r="I114">
            <v>456899.25</v>
          </cell>
          <cell r="J114">
            <v>68030.17</v>
          </cell>
          <cell r="K114">
            <v>323329.90000000002</v>
          </cell>
          <cell r="L114">
            <v>697867.9</v>
          </cell>
          <cell r="M114">
            <v>1041520.43</v>
          </cell>
          <cell r="N114">
            <v>220757.21</v>
          </cell>
          <cell r="O114">
            <v>2808404.86</v>
          </cell>
          <cell r="P114" t="str">
            <v>------</v>
          </cell>
          <cell r="Q114">
            <v>7565306.1600000001</v>
          </cell>
          <cell r="R114">
            <v>14076.24</v>
          </cell>
          <cell r="S114">
            <v>7551229.9199999999</v>
          </cell>
          <cell r="T114">
            <v>813.86</v>
          </cell>
          <cell r="U114">
            <v>9278.2910082815215</v>
          </cell>
        </row>
        <row r="115">
          <cell r="C115">
            <v>2100</v>
          </cell>
          <cell r="D115" t="str">
            <v>Greater Albany Public SD 8J</v>
          </cell>
          <cell r="E115">
            <v>44464080.25</v>
          </cell>
          <cell r="F115">
            <v>15065101.41</v>
          </cell>
          <cell r="G115">
            <v>59529181.659999996</v>
          </cell>
          <cell r="H115" t="str">
            <v>------</v>
          </cell>
          <cell r="I115">
            <v>4878077.93</v>
          </cell>
          <cell r="J115">
            <v>3464019.37</v>
          </cell>
          <cell r="K115">
            <v>895472.76</v>
          </cell>
          <cell r="L115">
            <v>8477735.4199999999</v>
          </cell>
          <cell r="M115">
            <v>9101561.5700000003</v>
          </cell>
          <cell r="N115">
            <v>1879160.5</v>
          </cell>
          <cell r="O115">
            <v>28696027.550000001</v>
          </cell>
          <cell r="P115" t="str">
            <v>------</v>
          </cell>
          <cell r="Q115">
            <v>88225209.209999993</v>
          </cell>
          <cell r="R115">
            <v>6164.48</v>
          </cell>
          <cell r="S115">
            <v>88219044.730000004</v>
          </cell>
          <cell r="T115">
            <v>9264.09</v>
          </cell>
          <cell r="U115">
            <v>9522.6886537155842</v>
          </cell>
        </row>
        <row r="116">
          <cell r="C116">
            <v>2101</v>
          </cell>
          <cell r="D116" t="str">
            <v>Lebanon Community SD 9</v>
          </cell>
          <cell r="E116">
            <v>16959007.440000001</v>
          </cell>
          <cell r="F116">
            <v>8499463.8399999999</v>
          </cell>
          <cell r="G116">
            <v>25458471.280000001</v>
          </cell>
          <cell r="H116" t="str">
            <v>------</v>
          </cell>
          <cell r="I116">
            <v>2364436.12</v>
          </cell>
          <cell r="J116">
            <v>1048557.49</v>
          </cell>
          <cell r="K116">
            <v>350285.43</v>
          </cell>
          <cell r="L116">
            <v>4124055.92</v>
          </cell>
          <cell r="M116">
            <v>4505188.3499999996</v>
          </cell>
          <cell r="N116">
            <v>1402643.29</v>
          </cell>
          <cell r="O116">
            <v>13795166.6</v>
          </cell>
          <cell r="P116" t="str">
            <v>------</v>
          </cell>
          <cell r="Q116">
            <v>39253637.880000003</v>
          </cell>
          <cell r="R116">
            <v>131449.56</v>
          </cell>
          <cell r="S116">
            <v>39122188.32</v>
          </cell>
          <cell r="T116">
            <v>4188.87</v>
          </cell>
          <cell r="U116">
            <v>9339.5565677617124</v>
          </cell>
        </row>
        <row r="117">
          <cell r="C117">
            <v>2102</v>
          </cell>
          <cell r="D117" t="str">
            <v>Sweet Home SD 55</v>
          </cell>
          <cell r="E117">
            <v>8669723.6300000008</v>
          </cell>
          <cell r="F117">
            <v>3950354.01</v>
          </cell>
          <cell r="G117">
            <v>12620077.640000001</v>
          </cell>
          <cell r="H117" t="str">
            <v>------</v>
          </cell>
          <cell r="I117">
            <v>810946.79</v>
          </cell>
          <cell r="J117">
            <v>590765.72</v>
          </cell>
          <cell r="K117">
            <v>345549.64</v>
          </cell>
          <cell r="L117">
            <v>1438567.96</v>
          </cell>
          <cell r="M117">
            <v>4549553.96</v>
          </cell>
          <cell r="N117">
            <v>543829.93000000005</v>
          </cell>
          <cell r="O117">
            <v>8279214</v>
          </cell>
          <cell r="P117" t="str">
            <v>------</v>
          </cell>
          <cell r="Q117">
            <v>20899291.640000001</v>
          </cell>
          <cell r="R117">
            <v>513.29</v>
          </cell>
          <cell r="S117">
            <v>20898778.350000001</v>
          </cell>
          <cell r="T117">
            <v>2278.0700000000002</v>
          </cell>
          <cell r="U117">
            <v>9173.896478159144</v>
          </cell>
        </row>
        <row r="118">
          <cell r="C118">
            <v>2103</v>
          </cell>
          <cell r="D118" t="str">
            <v>Scio SD 95</v>
          </cell>
          <cell r="E118">
            <v>2761499.38</v>
          </cell>
          <cell r="F118">
            <v>1064971.32</v>
          </cell>
          <cell r="G118">
            <v>3826470.7</v>
          </cell>
          <cell r="H118" t="str">
            <v>------</v>
          </cell>
          <cell r="I118">
            <v>102331.39</v>
          </cell>
          <cell r="J118">
            <v>127576.64</v>
          </cell>
          <cell r="K118">
            <v>319304.67</v>
          </cell>
          <cell r="L118">
            <v>724320.07</v>
          </cell>
          <cell r="M118">
            <v>1069820.9099999999</v>
          </cell>
          <cell r="N118">
            <v>275993.5</v>
          </cell>
          <cell r="O118">
            <v>2619347.1800000002</v>
          </cell>
          <cell r="P118" t="str">
            <v>------</v>
          </cell>
          <cell r="Q118">
            <v>6445817.8799999999</v>
          </cell>
          <cell r="R118">
            <v>0</v>
          </cell>
          <cell r="S118">
            <v>6445817.8799999999</v>
          </cell>
          <cell r="T118">
            <v>777.75</v>
          </cell>
          <cell r="U118">
            <v>8287.7761234329791</v>
          </cell>
        </row>
        <row r="119">
          <cell r="C119">
            <v>2104</v>
          </cell>
          <cell r="D119" t="str">
            <v>Santiam Canyon SD 129J</v>
          </cell>
          <cell r="E119">
            <v>2667711.2400000002</v>
          </cell>
          <cell r="F119">
            <v>37616544.100000001</v>
          </cell>
          <cell r="G119">
            <v>40284255.340000004</v>
          </cell>
          <cell r="H119" t="str">
            <v>------</v>
          </cell>
          <cell r="I119">
            <v>607394.31000000006</v>
          </cell>
          <cell r="J119">
            <v>116529.23</v>
          </cell>
          <cell r="K119">
            <v>379684.29</v>
          </cell>
          <cell r="L119">
            <v>443877.4</v>
          </cell>
          <cell r="M119">
            <v>1042439.92</v>
          </cell>
          <cell r="N119">
            <v>227517.95</v>
          </cell>
          <cell r="O119">
            <v>2817443.1</v>
          </cell>
          <cell r="P119" t="str">
            <v>------</v>
          </cell>
          <cell r="Q119">
            <v>43101698.439999998</v>
          </cell>
          <cell r="R119">
            <v>1587065.49</v>
          </cell>
          <cell r="S119">
            <v>41514632.950000003</v>
          </cell>
          <cell r="T119">
            <v>4715.82</v>
          </cell>
          <cell r="U119">
            <v>8803.2691981458174</v>
          </cell>
        </row>
        <row r="120">
          <cell r="C120">
            <v>2105</v>
          </cell>
          <cell r="D120" t="str">
            <v>Central Linn SD 552</v>
          </cell>
          <cell r="E120">
            <v>3116169.96</v>
          </cell>
          <cell r="F120">
            <v>864132.4</v>
          </cell>
          <cell r="G120">
            <v>3980302.36</v>
          </cell>
          <cell r="H120" t="str">
            <v>------</v>
          </cell>
          <cell r="I120">
            <v>181166.56</v>
          </cell>
          <cell r="J120">
            <v>58910.65</v>
          </cell>
          <cell r="K120">
            <v>364480.33</v>
          </cell>
          <cell r="L120">
            <v>554456.49</v>
          </cell>
          <cell r="M120">
            <v>928656.33</v>
          </cell>
          <cell r="N120">
            <v>109190.32</v>
          </cell>
          <cell r="O120">
            <v>2196860.6800000002</v>
          </cell>
          <cell r="P120" t="str">
            <v>------</v>
          </cell>
          <cell r="Q120">
            <v>6177163.04</v>
          </cell>
          <cell r="R120">
            <v>0</v>
          </cell>
          <cell r="S120">
            <v>6177163.04</v>
          </cell>
          <cell r="T120">
            <v>647.98</v>
          </cell>
          <cell r="U120">
            <v>9532.9532392975088</v>
          </cell>
        </row>
        <row r="121">
          <cell r="C121">
            <v>2107</v>
          </cell>
          <cell r="D121" t="str">
            <v>Jordan Valley SD 3</v>
          </cell>
          <cell r="E121">
            <v>654869.1</v>
          </cell>
          <cell r="F121">
            <v>27149.14</v>
          </cell>
          <cell r="G121">
            <v>682018.24</v>
          </cell>
          <cell r="H121" t="str">
            <v>------</v>
          </cell>
          <cell r="I121">
            <v>507.6</v>
          </cell>
          <cell r="J121">
            <v>18729.93</v>
          </cell>
          <cell r="K121">
            <v>113188.39</v>
          </cell>
          <cell r="L121">
            <v>61319.94</v>
          </cell>
          <cell r="M121">
            <v>320717.01</v>
          </cell>
          <cell r="N121">
            <v>15776.44</v>
          </cell>
          <cell r="O121">
            <v>530239.31000000006</v>
          </cell>
          <cell r="P121" t="str">
            <v>------</v>
          </cell>
          <cell r="Q121">
            <v>1212257.55</v>
          </cell>
          <cell r="R121">
            <v>41919.5</v>
          </cell>
          <cell r="S121">
            <v>1170338.05</v>
          </cell>
          <cell r="T121">
            <v>57.97</v>
          </cell>
          <cell r="U121">
            <v>20188.684664481629</v>
          </cell>
        </row>
        <row r="122">
          <cell r="C122">
            <v>2108</v>
          </cell>
          <cell r="D122" t="str">
            <v>Ontario SD 8C</v>
          </cell>
          <cell r="E122">
            <v>9875998.3399999999</v>
          </cell>
          <cell r="F122">
            <v>6179140.4100000001</v>
          </cell>
          <cell r="G122">
            <v>16055138.75</v>
          </cell>
          <cell r="H122" t="str">
            <v>------</v>
          </cell>
          <cell r="I122">
            <v>1135222.25</v>
          </cell>
          <cell r="J122">
            <v>737777.6</v>
          </cell>
          <cell r="K122">
            <v>411638.96</v>
          </cell>
          <cell r="L122">
            <v>2651540.7799999998</v>
          </cell>
          <cell r="M122">
            <v>3049729.11</v>
          </cell>
          <cell r="N122">
            <v>1359540.59</v>
          </cell>
          <cell r="O122">
            <v>9345449.2899999991</v>
          </cell>
          <cell r="P122" t="str">
            <v>------</v>
          </cell>
          <cell r="Q122">
            <v>25400588.039999999</v>
          </cell>
          <cell r="R122">
            <v>0</v>
          </cell>
          <cell r="S122">
            <v>25400588.039999999</v>
          </cell>
          <cell r="T122">
            <v>2704.02</v>
          </cell>
          <cell r="U122">
            <v>9393.6391150953023</v>
          </cell>
        </row>
        <row r="123">
          <cell r="C123">
            <v>2109</v>
          </cell>
          <cell r="D123" t="str">
            <v>Juntura SD 12</v>
          </cell>
          <cell r="E123">
            <v>98834.08</v>
          </cell>
          <cell r="F123">
            <v>0</v>
          </cell>
          <cell r="G123">
            <v>98834.08</v>
          </cell>
          <cell r="H123" t="str">
            <v>------</v>
          </cell>
          <cell r="I123">
            <v>0</v>
          </cell>
          <cell r="J123">
            <v>543.11</v>
          </cell>
          <cell r="K123">
            <v>14566.27</v>
          </cell>
          <cell r="L123">
            <v>0</v>
          </cell>
          <cell r="M123">
            <v>69927.210000000006</v>
          </cell>
          <cell r="N123">
            <v>0</v>
          </cell>
          <cell r="O123">
            <v>85036.59</v>
          </cell>
          <cell r="P123" t="str">
            <v>------</v>
          </cell>
          <cell r="Q123">
            <v>183870.67</v>
          </cell>
          <cell r="R123">
            <v>0</v>
          </cell>
          <cell r="S123">
            <v>183870.67</v>
          </cell>
          <cell r="T123">
            <v>3</v>
          </cell>
          <cell r="U123">
            <v>61290.223333333335</v>
          </cell>
        </row>
        <row r="124">
          <cell r="C124">
            <v>2110</v>
          </cell>
          <cell r="D124" t="str">
            <v>Nyssa SD 26</v>
          </cell>
          <cell r="E124">
            <v>5135520.9800000004</v>
          </cell>
          <cell r="F124">
            <v>2966031.11</v>
          </cell>
          <cell r="G124">
            <v>8101552.0899999999</v>
          </cell>
          <cell r="H124" t="str">
            <v>------</v>
          </cell>
          <cell r="I124">
            <v>157597.85999999999</v>
          </cell>
          <cell r="J124">
            <v>235254.52</v>
          </cell>
          <cell r="K124">
            <v>331301.65999999997</v>
          </cell>
          <cell r="L124">
            <v>693609.67</v>
          </cell>
          <cell r="M124">
            <v>1752653.11</v>
          </cell>
          <cell r="N124">
            <v>97263.59</v>
          </cell>
          <cell r="O124">
            <v>3267680.41</v>
          </cell>
          <cell r="P124" t="str">
            <v>------</v>
          </cell>
          <cell r="Q124">
            <v>11369232.5</v>
          </cell>
          <cell r="R124">
            <v>500</v>
          </cell>
          <cell r="S124">
            <v>11368732.5</v>
          </cell>
          <cell r="T124">
            <v>1179.26</v>
          </cell>
          <cell r="U124">
            <v>9640.564845750725</v>
          </cell>
        </row>
        <row r="125">
          <cell r="C125">
            <v>2111</v>
          </cell>
          <cell r="D125" t="str">
            <v>Annex SD 29</v>
          </cell>
          <cell r="E125">
            <v>969184.03</v>
          </cell>
          <cell r="F125">
            <v>45507.51</v>
          </cell>
          <cell r="G125">
            <v>1014691.54</v>
          </cell>
          <cell r="H125" t="str">
            <v>------</v>
          </cell>
          <cell r="I125">
            <v>182.25</v>
          </cell>
          <cell r="J125">
            <v>14239.19</v>
          </cell>
          <cell r="K125">
            <v>11075.26</v>
          </cell>
          <cell r="L125">
            <v>167423.47</v>
          </cell>
          <cell r="M125">
            <v>187836.84</v>
          </cell>
          <cell r="N125">
            <v>26746.87</v>
          </cell>
          <cell r="O125">
            <v>407503.88</v>
          </cell>
          <cell r="P125" t="str">
            <v>------</v>
          </cell>
          <cell r="Q125">
            <v>1422195.42</v>
          </cell>
          <cell r="R125">
            <v>0</v>
          </cell>
          <cell r="S125">
            <v>1422195.42</v>
          </cell>
          <cell r="T125">
            <v>103.17</v>
          </cell>
          <cell r="U125">
            <v>13784.970630997383</v>
          </cell>
        </row>
        <row r="126">
          <cell r="C126">
            <v>2112</v>
          </cell>
          <cell r="D126" t="str">
            <v>Malheur County SD 51</v>
          </cell>
          <cell r="E126">
            <v>29554</v>
          </cell>
          <cell r="F126">
            <v>0</v>
          </cell>
          <cell r="G126">
            <v>29554</v>
          </cell>
          <cell r="H126" t="str">
            <v>------</v>
          </cell>
          <cell r="I126">
            <v>0</v>
          </cell>
          <cell r="J126">
            <v>0</v>
          </cell>
          <cell r="K126">
            <v>2120</v>
          </cell>
          <cell r="L126">
            <v>0</v>
          </cell>
          <cell r="M126">
            <v>5155</v>
          </cell>
          <cell r="N126">
            <v>0</v>
          </cell>
          <cell r="O126">
            <v>7275</v>
          </cell>
          <cell r="P126" t="str">
            <v>------</v>
          </cell>
          <cell r="Q126">
            <v>36829</v>
          </cell>
          <cell r="R126">
            <v>0</v>
          </cell>
          <cell r="S126">
            <v>36829</v>
          </cell>
          <cell r="T126">
            <v>3</v>
          </cell>
          <cell r="U126">
            <v>12276.333333333334</v>
          </cell>
        </row>
        <row r="127">
          <cell r="C127">
            <v>2113</v>
          </cell>
          <cell r="D127" t="str">
            <v>Adrian SD 61</v>
          </cell>
          <cell r="E127">
            <v>1776462.49</v>
          </cell>
          <cell r="F127">
            <v>277708.28999999998</v>
          </cell>
          <cell r="G127">
            <v>2054170.78</v>
          </cell>
          <cell r="H127" t="str">
            <v>------</v>
          </cell>
          <cell r="I127">
            <v>8199.6</v>
          </cell>
          <cell r="J127">
            <v>86053.49</v>
          </cell>
          <cell r="K127">
            <v>88287.48</v>
          </cell>
          <cell r="L127">
            <v>333248.24</v>
          </cell>
          <cell r="M127">
            <v>574732.27</v>
          </cell>
          <cell r="N127">
            <v>74394.97</v>
          </cell>
          <cell r="O127">
            <v>1164916.05</v>
          </cell>
          <cell r="P127" t="str">
            <v>------</v>
          </cell>
          <cell r="Q127">
            <v>3219086.83</v>
          </cell>
          <cell r="R127">
            <v>7419.55</v>
          </cell>
          <cell r="S127">
            <v>3211667.28</v>
          </cell>
          <cell r="T127">
            <v>289.26</v>
          </cell>
          <cell r="U127">
            <v>11103.046670815183</v>
          </cell>
        </row>
        <row r="128">
          <cell r="C128">
            <v>2114</v>
          </cell>
          <cell r="D128" t="str">
            <v>Harper SD 66</v>
          </cell>
          <cell r="E128">
            <v>945813.04</v>
          </cell>
          <cell r="F128">
            <v>86513.07</v>
          </cell>
          <cell r="G128">
            <v>1032326.11</v>
          </cell>
          <cell r="H128" t="str">
            <v>------</v>
          </cell>
          <cell r="I128">
            <v>60.3</v>
          </cell>
          <cell r="J128">
            <v>22541.49</v>
          </cell>
          <cell r="K128">
            <v>150771.09</v>
          </cell>
          <cell r="L128">
            <v>94064.47</v>
          </cell>
          <cell r="M128">
            <v>313008.78000000003</v>
          </cell>
          <cell r="N128">
            <v>27303.35</v>
          </cell>
          <cell r="O128">
            <v>607749.48</v>
          </cell>
          <cell r="P128" t="str">
            <v>------</v>
          </cell>
          <cell r="Q128">
            <v>1640075.59</v>
          </cell>
          <cell r="R128">
            <v>0</v>
          </cell>
          <cell r="S128">
            <v>1640075.59</v>
          </cell>
          <cell r="T128">
            <v>104.66</v>
          </cell>
          <cell r="U128">
            <v>15670.510128033635</v>
          </cell>
        </row>
        <row r="129">
          <cell r="C129">
            <v>2115</v>
          </cell>
          <cell r="D129" t="str">
            <v>Arock SD 81</v>
          </cell>
          <cell r="E129">
            <v>167281.63</v>
          </cell>
          <cell r="F129">
            <v>0</v>
          </cell>
          <cell r="G129">
            <v>167281.63</v>
          </cell>
          <cell r="H129" t="str">
            <v>------</v>
          </cell>
          <cell r="I129">
            <v>0</v>
          </cell>
          <cell r="J129">
            <v>0</v>
          </cell>
          <cell r="K129">
            <v>8454.2800000000007</v>
          </cell>
          <cell r="L129">
            <v>5848.01</v>
          </cell>
          <cell r="M129">
            <v>47119.27</v>
          </cell>
          <cell r="N129">
            <v>0</v>
          </cell>
          <cell r="O129">
            <v>61421.56</v>
          </cell>
          <cell r="P129" t="str">
            <v>------</v>
          </cell>
          <cell r="Q129">
            <v>228703.19</v>
          </cell>
          <cell r="R129">
            <v>0</v>
          </cell>
          <cell r="S129">
            <v>228703.19</v>
          </cell>
          <cell r="T129">
            <v>18.52</v>
          </cell>
          <cell r="U129">
            <v>12348.984341252701</v>
          </cell>
        </row>
        <row r="130">
          <cell r="C130">
            <v>2116</v>
          </cell>
          <cell r="D130" t="str">
            <v>Vale SD 84</v>
          </cell>
          <cell r="E130">
            <v>5206197.53</v>
          </cell>
          <cell r="F130">
            <v>956302.69</v>
          </cell>
          <cell r="G130">
            <v>6162500.2199999997</v>
          </cell>
          <cell r="H130" t="str">
            <v>------</v>
          </cell>
          <cell r="I130">
            <v>180129.27</v>
          </cell>
          <cell r="J130">
            <v>264437.19</v>
          </cell>
          <cell r="K130">
            <v>286383.84000000003</v>
          </cell>
          <cell r="L130">
            <v>596803.17000000004</v>
          </cell>
          <cell r="M130">
            <v>1190346.97</v>
          </cell>
          <cell r="N130">
            <v>178248.79</v>
          </cell>
          <cell r="O130">
            <v>2696349.23</v>
          </cell>
          <cell r="P130" t="str">
            <v>------</v>
          </cell>
          <cell r="Q130">
            <v>8858849.4499999993</v>
          </cell>
          <cell r="R130">
            <v>1356.36</v>
          </cell>
          <cell r="S130">
            <v>8857493.0899999999</v>
          </cell>
          <cell r="T130">
            <v>921.8</v>
          </cell>
          <cell r="U130">
            <v>9608.9098394445646</v>
          </cell>
        </row>
        <row r="131">
          <cell r="C131">
            <v>2137</v>
          </cell>
          <cell r="D131" t="str">
            <v>Gervais SD 1</v>
          </cell>
          <cell r="E131">
            <v>3915422.97</v>
          </cell>
          <cell r="F131">
            <v>4411545.34</v>
          </cell>
          <cell r="G131">
            <v>8326968.3099999996</v>
          </cell>
          <cell r="H131" t="str">
            <v>------</v>
          </cell>
          <cell r="I131">
            <v>724991.83</v>
          </cell>
          <cell r="J131">
            <v>200070.76</v>
          </cell>
          <cell r="K131">
            <v>391007.2</v>
          </cell>
          <cell r="L131">
            <v>1034487.99</v>
          </cell>
          <cell r="M131">
            <v>1335128.29</v>
          </cell>
          <cell r="N131">
            <v>381000.16</v>
          </cell>
          <cell r="O131">
            <v>4066686.23</v>
          </cell>
          <cell r="P131" t="str">
            <v>------</v>
          </cell>
          <cell r="Q131">
            <v>12393654.539999999</v>
          </cell>
          <cell r="R131">
            <v>153126.31</v>
          </cell>
          <cell r="S131">
            <v>12240528.23</v>
          </cell>
          <cell r="T131">
            <v>1294.19</v>
          </cell>
          <cell r="U131">
            <v>9458.0612043053952</v>
          </cell>
        </row>
        <row r="132">
          <cell r="C132">
            <v>2138</v>
          </cell>
          <cell r="D132" t="str">
            <v>Silver Falls SD 4J</v>
          </cell>
          <cell r="E132">
            <v>17238574.84</v>
          </cell>
          <cell r="F132">
            <v>7415434.3099999996</v>
          </cell>
          <cell r="G132">
            <v>24654009.149999999</v>
          </cell>
          <cell r="H132" t="str">
            <v>------</v>
          </cell>
          <cell r="I132">
            <v>2980530.97</v>
          </cell>
          <cell r="J132">
            <v>1100766.22</v>
          </cell>
          <cell r="K132">
            <v>584328.42000000004</v>
          </cell>
          <cell r="L132">
            <v>2367678.92</v>
          </cell>
          <cell r="M132">
            <v>4630411.42</v>
          </cell>
          <cell r="N132">
            <v>1324438.1599999999</v>
          </cell>
          <cell r="O132">
            <v>12988154.109999999</v>
          </cell>
          <cell r="P132" t="str">
            <v>------</v>
          </cell>
          <cell r="Q132">
            <v>37642163.259999998</v>
          </cell>
          <cell r="R132">
            <v>66130</v>
          </cell>
          <cell r="S132">
            <v>37576033.259999998</v>
          </cell>
          <cell r="T132">
            <v>3938.63</v>
          </cell>
          <cell r="U132">
            <v>9540.3816200049241</v>
          </cell>
        </row>
        <row r="133">
          <cell r="C133">
            <v>2139</v>
          </cell>
          <cell r="D133" t="str">
            <v>Cascade SD 5</v>
          </cell>
          <cell r="E133">
            <v>9938364.4399999995</v>
          </cell>
          <cell r="F133">
            <v>3369517.54</v>
          </cell>
          <cell r="G133">
            <v>13307881.98</v>
          </cell>
          <cell r="H133" t="str">
            <v>------</v>
          </cell>
          <cell r="I133">
            <v>1944289.99</v>
          </cell>
          <cell r="J133">
            <v>437223.57</v>
          </cell>
          <cell r="K133">
            <v>423529.57</v>
          </cell>
          <cell r="L133">
            <v>1718428.26</v>
          </cell>
          <cell r="M133">
            <v>2692442.75</v>
          </cell>
          <cell r="N133">
            <v>656363.29</v>
          </cell>
          <cell r="O133">
            <v>7872277.4299999997</v>
          </cell>
          <cell r="P133" t="str">
            <v>------</v>
          </cell>
          <cell r="Q133">
            <v>21180159.41</v>
          </cell>
          <cell r="R133">
            <v>0</v>
          </cell>
          <cell r="S133">
            <v>21180159.41</v>
          </cell>
          <cell r="T133">
            <v>2348.1799999999998</v>
          </cell>
          <cell r="U133">
            <v>9019.819353712237</v>
          </cell>
        </row>
        <row r="134">
          <cell r="C134">
            <v>2140</v>
          </cell>
          <cell r="D134" t="str">
            <v>Jefferson SD 14J</v>
          </cell>
          <cell r="E134">
            <v>3910459.39</v>
          </cell>
          <cell r="F134">
            <v>1437953.63</v>
          </cell>
          <cell r="G134">
            <v>5348413.0199999996</v>
          </cell>
          <cell r="H134" t="str">
            <v>------</v>
          </cell>
          <cell r="I134">
            <v>281307.68</v>
          </cell>
          <cell r="J134">
            <v>44594.77</v>
          </cell>
          <cell r="K134">
            <v>261859.20000000001</v>
          </cell>
          <cell r="L134">
            <v>859084.32</v>
          </cell>
          <cell r="M134">
            <v>1280874.47</v>
          </cell>
          <cell r="N134">
            <v>240866.87</v>
          </cell>
          <cell r="O134">
            <v>2968587.31</v>
          </cell>
          <cell r="P134" t="str">
            <v>------</v>
          </cell>
          <cell r="Q134">
            <v>8317000.3300000001</v>
          </cell>
          <cell r="R134">
            <v>0</v>
          </cell>
          <cell r="S134">
            <v>8317000.3300000001</v>
          </cell>
          <cell r="T134">
            <v>836.1</v>
          </cell>
          <cell r="U134">
            <v>9947.3751106326999</v>
          </cell>
        </row>
        <row r="135">
          <cell r="C135">
            <v>2141</v>
          </cell>
          <cell r="D135" t="str">
            <v>North Marion SD 15</v>
          </cell>
          <cell r="E135">
            <v>8399916.0800000001</v>
          </cell>
          <cell r="F135">
            <v>3033538.94</v>
          </cell>
          <cell r="G135">
            <v>11433455.02</v>
          </cell>
          <cell r="H135" t="str">
            <v>------</v>
          </cell>
          <cell r="I135">
            <v>1145037.3500000001</v>
          </cell>
          <cell r="J135">
            <v>528563.68000000005</v>
          </cell>
          <cell r="K135">
            <v>435976.49</v>
          </cell>
          <cell r="L135">
            <v>1828409.33</v>
          </cell>
          <cell r="M135">
            <v>2400859.44</v>
          </cell>
          <cell r="N135">
            <v>606052.44999999995</v>
          </cell>
          <cell r="O135">
            <v>6944898.7400000002</v>
          </cell>
          <cell r="P135" t="str">
            <v>------</v>
          </cell>
          <cell r="Q135">
            <v>18378353.760000002</v>
          </cell>
          <cell r="R135">
            <v>123787</v>
          </cell>
          <cell r="S135">
            <v>18254566.760000002</v>
          </cell>
          <cell r="T135">
            <v>1866.86</v>
          </cell>
          <cell r="U135">
            <v>9778.2194486999579</v>
          </cell>
        </row>
        <row r="136">
          <cell r="C136">
            <v>2142</v>
          </cell>
          <cell r="D136" t="str">
            <v>Salem-Keizer SD 24J</v>
          </cell>
          <cell r="E136">
            <v>190686154.00999999</v>
          </cell>
          <cell r="F136">
            <v>95720233.709999993</v>
          </cell>
          <cell r="G136">
            <v>286406387.72000003</v>
          </cell>
          <cell r="H136" t="str">
            <v>------</v>
          </cell>
          <cell r="I136">
            <v>26632436.91</v>
          </cell>
          <cell r="J136">
            <v>13964444.369999999</v>
          </cell>
          <cell r="K136">
            <v>2396468.38</v>
          </cell>
          <cell r="L136">
            <v>33418534.620000001</v>
          </cell>
          <cell r="M136">
            <v>34859300.109999999</v>
          </cell>
          <cell r="N136">
            <v>20495545.280000001</v>
          </cell>
          <cell r="O136">
            <v>131766729.67</v>
          </cell>
          <cell r="P136" t="str">
            <v>------</v>
          </cell>
          <cell r="Q136">
            <v>418173117.38999999</v>
          </cell>
          <cell r="R136">
            <v>175851</v>
          </cell>
          <cell r="S136">
            <v>417997266.38999999</v>
          </cell>
          <cell r="T136">
            <v>41173.24</v>
          </cell>
          <cell r="U136">
            <v>10152.158693122037</v>
          </cell>
        </row>
        <row r="137">
          <cell r="C137">
            <v>2143</v>
          </cell>
          <cell r="D137" t="str">
            <v>North Santiam SD 29J</v>
          </cell>
          <cell r="E137">
            <v>9367918.8699999992</v>
          </cell>
          <cell r="F137">
            <v>3074809.02</v>
          </cell>
          <cell r="G137">
            <v>12442727.890000001</v>
          </cell>
          <cell r="H137" t="str">
            <v>------</v>
          </cell>
          <cell r="I137">
            <v>1264376.03</v>
          </cell>
          <cell r="J137">
            <v>563550.07999999996</v>
          </cell>
          <cell r="K137">
            <v>413971.87</v>
          </cell>
          <cell r="L137">
            <v>1712968.15</v>
          </cell>
          <cell r="M137">
            <v>2533711.91</v>
          </cell>
          <cell r="N137">
            <v>1102053.3999999999</v>
          </cell>
          <cell r="O137">
            <v>7590631.4400000004</v>
          </cell>
          <cell r="P137" t="str">
            <v>------</v>
          </cell>
          <cell r="Q137">
            <v>20033359.329999998</v>
          </cell>
          <cell r="R137">
            <v>0</v>
          </cell>
          <cell r="S137">
            <v>20033359.329999998</v>
          </cell>
          <cell r="T137">
            <v>2237.63</v>
          </cell>
          <cell r="U137">
            <v>8952.9365131858249</v>
          </cell>
        </row>
        <row r="138">
          <cell r="C138">
            <v>2144</v>
          </cell>
          <cell r="D138" t="str">
            <v>St Paul SD 45</v>
          </cell>
          <cell r="E138">
            <v>1531685.35</v>
          </cell>
          <cell r="F138">
            <v>221575.45</v>
          </cell>
          <cell r="G138">
            <v>1753260.8</v>
          </cell>
          <cell r="H138" t="str">
            <v>------</v>
          </cell>
          <cell r="I138">
            <v>684.8</v>
          </cell>
          <cell r="J138">
            <v>51662.3</v>
          </cell>
          <cell r="K138">
            <v>162944.67000000001</v>
          </cell>
          <cell r="L138">
            <v>318044.27</v>
          </cell>
          <cell r="M138">
            <v>383080.75</v>
          </cell>
          <cell r="N138">
            <v>0</v>
          </cell>
          <cell r="O138">
            <v>916416.79</v>
          </cell>
          <cell r="P138" t="str">
            <v>------</v>
          </cell>
          <cell r="Q138">
            <v>2669677.59</v>
          </cell>
          <cell r="R138">
            <v>10757.56</v>
          </cell>
          <cell r="S138">
            <v>2658920.0299999998</v>
          </cell>
          <cell r="T138">
            <v>231.63</v>
          </cell>
          <cell r="U138">
            <v>11479.169494452359</v>
          </cell>
        </row>
        <row r="139">
          <cell r="C139">
            <v>2145</v>
          </cell>
          <cell r="D139" t="str">
            <v>Mt Angel SD 91</v>
          </cell>
          <cell r="E139">
            <v>4019003.18</v>
          </cell>
          <cell r="F139">
            <v>858730.42</v>
          </cell>
          <cell r="G139">
            <v>4877733.5999999996</v>
          </cell>
          <cell r="H139" t="str">
            <v>------</v>
          </cell>
          <cell r="I139">
            <v>332209.96000000002</v>
          </cell>
          <cell r="J139">
            <v>104563.53</v>
          </cell>
          <cell r="K139">
            <v>386664.68</v>
          </cell>
          <cell r="L139">
            <v>664713.65</v>
          </cell>
          <cell r="M139">
            <v>1187760.2</v>
          </cell>
          <cell r="N139">
            <v>216129.53</v>
          </cell>
          <cell r="O139">
            <v>2892041.55</v>
          </cell>
          <cell r="P139" t="str">
            <v>------</v>
          </cell>
          <cell r="Q139">
            <v>7769775.1500000004</v>
          </cell>
          <cell r="R139">
            <v>88453.39</v>
          </cell>
          <cell r="S139">
            <v>7681321.7599999998</v>
          </cell>
          <cell r="T139">
            <v>731.17</v>
          </cell>
          <cell r="U139">
            <v>10505.520959557969</v>
          </cell>
        </row>
        <row r="140">
          <cell r="C140">
            <v>2146</v>
          </cell>
          <cell r="D140" t="str">
            <v>Woodburn SD 103</v>
          </cell>
          <cell r="E140">
            <v>18254869.149999999</v>
          </cell>
          <cell r="F140">
            <v>19344201.760000002</v>
          </cell>
          <cell r="G140">
            <v>37599070.909999996</v>
          </cell>
          <cell r="H140" t="str">
            <v>------</v>
          </cell>
          <cell r="I140">
            <v>5397466.2400000002</v>
          </cell>
          <cell r="J140">
            <v>2213378.06</v>
          </cell>
          <cell r="K140">
            <v>700067.83</v>
          </cell>
          <cell r="L140">
            <v>4844726.3</v>
          </cell>
          <cell r="M140">
            <v>5709282.2699999996</v>
          </cell>
          <cell r="N140">
            <v>2059583.31</v>
          </cell>
          <cell r="O140">
            <v>20924504.010000002</v>
          </cell>
          <cell r="P140" t="str">
            <v>------</v>
          </cell>
          <cell r="Q140">
            <v>58523574.920000002</v>
          </cell>
          <cell r="R140">
            <v>64488.39</v>
          </cell>
          <cell r="S140">
            <v>58459086.530000001</v>
          </cell>
          <cell r="T140">
            <v>5575.91</v>
          </cell>
          <cell r="U140">
            <v>10484.223477423417</v>
          </cell>
        </row>
        <row r="141">
          <cell r="C141">
            <v>2147</v>
          </cell>
          <cell r="D141" t="str">
            <v>Morrow SD 1</v>
          </cell>
          <cell r="E141">
            <v>11554160.52</v>
          </cell>
          <cell r="F141">
            <v>3428083.51</v>
          </cell>
          <cell r="G141">
            <v>14982244.029999999</v>
          </cell>
          <cell r="H141" t="str">
            <v>------</v>
          </cell>
          <cell r="I141">
            <v>659349.32999999996</v>
          </cell>
          <cell r="J141">
            <v>821950.27</v>
          </cell>
          <cell r="K141">
            <v>455205.14</v>
          </cell>
          <cell r="L141">
            <v>2729691.66</v>
          </cell>
          <cell r="M141">
            <v>3915372.45</v>
          </cell>
          <cell r="N141">
            <v>478494.86</v>
          </cell>
          <cell r="O141">
            <v>9060063.7100000009</v>
          </cell>
          <cell r="P141" t="str">
            <v>------</v>
          </cell>
          <cell r="Q141">
            <v>24042307.739999998</v>
          </cell>
          <cell r="R141">
            <v>105503.54</v>
          </cell>
          <cell r="S141">
            <v>23936804.199999999</v>
          </cell>
          <cell r="T141">
            <v>2279.27</v>
          </cell>
          <cell r="U141">
            <v>10501.960803239634</v>
          </cell>
        </row>
        <row r="142">
          <cell r="C142">
            <v>2180</v>
          </cell>
          <cell r="D142" t="str">
            <v>Portland SD 1J</v>
          </cell>
          <cell r="E142">
            <v>250108087.88999999</v>
          </cell>
          <cell r="F142">
            <v>88479298.620000005</v>
          </cell>
          <cell r="G142">
            <v>338587386.50999999</v>
          </cell>
          <cell r="H142" t="str">
            <v>------</v>
          </cell>
          <cell r="I142">
            <v>65084717.240000002</v>
          </cell>
          <cell r="J142">
            <v>32541983.600000001</v>
          </cell>
          <cell r="K142">
            <v>12839095.279999999</v>
          </cell>
          <cell r="L142">
            <v>42460933.969999999</v>
          </cell>
          <cell r="M142">
            <v>63043310.759999998</v>
          </cell>
          <cell r="N142">
            <v>21140365.489999998</v>
          </cell>
          <cell r="O142">
            <v>237110406.34</v>
          </cell>
          <cell r="P142" t="str">
            <v>------</v>
          </cell>
          <cell r="Q142">
            <v>575697792.85000002</v>
          </cell>
          <cell r="R142">
            <v>35848.01</v>
          </cell>
          <cell r="S142">
            <v>575661944.84000003</v>
          </cell>
          <cell r="T142">
            <v>48439.07</v>
          </cell>
          <cell r="U142">
            <v>11884.248496926139</v>
          </cell>
        </row>
        <row r="143">
          <cell r="C143">
            <v>2181</v>
          </cell>
          <cell r="D143" t="str">
            <v>Parkrose SD 3</v>
          </cell>
          <cell r="E143">
            <v>13969408.73</v>
          </cell>
          <cell r="F143">
            <v>5418651.9299999997</v>
          </cell>
          <cell r="G143">
            <v>19388060.66</v>
          </cell>
          <cell r="H143" t="str">
            <v>------</v>
          </cell>
          <cell r="I143">
            <v>3116042.85</v>
          </cell>
          <cell r="J143">
            <v>789560.63</v>
          </cell>
          <cell r="K143">
            <v>429704.1</v>
          </cell>
          <cell r="L143">
            <v>2409160.06</v>
          </cell>
          <cell r="M143">
            <v>4235639.87</v>
          </cell>
          <cell r="N143">
            <v>529381.82999999996</v>
          </cell>
          <cell r="O143">
            <v>11509489.34</v>
          </cell>
          <cell r="P143" t="str">
            <v>------</v>
          </cell>
          <cell r="Q143">
            <v>30897550</v>
          </cell>
          <cell r="R143">
            <v>0</v>
          </cell>
          <cell r="S143">
            <v>30897550</v>
          </cell>
          <cell r="T143">
            <v>3096.79</v>
          </cell>
          <cell r="U143">
            <v>9977.2829284517193</v>
          </cell>
        </row>
        <row r="144">
          <cell r="C144">
            <v>2182</v>
          </cell>
          <cell r="D144" t="str">
            <v>Reynolds SD 7</v>
          </cell>
          <cell r="E144">
            <v>43540364.43</v>
          </cell>
          <cell r="F144">
            <v>31894806.289999999</v>
          </cell>
          <cell r="G144">
            <v>75435170.719999999</v>
          </cell>
          <cell r="H144" t="str">
            <v>------</v>
          </cell>
          <cell r="I144">
            <v>9478013.8699999992</v>
          </cell>
          <cell r="J144">
            <v>2542318.36</v>
          </cell>
          <cell r="K144">
            <v>666805.88</v>
          </cell>
          <cell r="L144">
            <v>8346936.5999999996</v>
          </cell>
          <cell r="M144">
            <v>11254977.949999999</v>
          </cell>
          <cell r="N144">
            <v>4210296.03</v>
          </cell>
          <cell r="O144">
            <v>36499348.689999998</v>
          </cell>
          <cell r="P144" t="str">
            <v>------</v>
          </cell>
          <cell r="Q144">
            <v>111934519.41</v>
          </cell>
          <cell r="R144">
            <v>470</v>
          </cell>
          <cell r="S144">
            <v>111934049.41</v>
          </cell>
          <cell r="T144">
            <v>10923.36</v>
          </cell>
          <cell r="U144">
            <v>10247.217834988502</v>
          </cell>
        </row>
        <row r="145">
          <cell r="C145">
            <v>2183</v>
          </cell>
          <cell r="D145" t="str">
            <v>Gresham-Barlow SD 10J</v>
          </cell>
          <cell r="E145">
            <v>49462528.200000003</v>
          </cell>
          <cell r="F145">
            <v>26691670.550000001</v>
          </cell>
          <cell r="G145">
            <v>76154198.75</v>
          </cell>
          <cell r="H145" t="str">
            <v>------</v>
          </cell>
          <cell r="I145">
            <v>6632577.5499999998</v>
          </cell>
          <cell r="J145">
            <v>4196129.25</v>
          </cell>
          <cell r="K145">
            <v>634073.09</v>
          </cell>
          <cell r="L145">
            <v>8560158.0500000007</v>
          </cell>
          <cell r="M145">
            <v>12182204.699999999</v>
          </cell>
          <cell r="N145">
            <v>3439604.32</v>
          </cell>
          <cell r="O145">
            <v>35644746.960000001</v>
          </cell>
          <cell r="P145" t="str">
            <v>------</v>
          </cell>
          <cell r="Q145">
            <v>111798945.70999999</v>
          </cell>
          <cell r="R145">
            <v>180000</v>
          </cell>
          <cell r="S145">
            <v>111618945.70999999</v>
          </cell>
          <cell r="T145">
            <v>11820.84</v>
          </cell>
          <cell r="U145">
            <v>9442.5561728269731</v>
          </cell>
        </row>
        <row r="146">
          <cell r="C146">
            <v>2185</v>
          </cell>
          <cell r="D146" t="str">
            <v>Centennial SD 28J</v>
          </cell>
          <cell r="E146">
            <v>27674713.739999998</v>
          </cell>
          <cell r="F146">
            <v>15071839.560000001</v>
          </cell>
          <cell r="G146">
            <v>42746553.299999997</v>
          </cell>
          <cell r="H146" t="str">
            <v>------</v>
          </cell>
          <cell r="I146">
            <v>5420705.0899999999</v>
          </cell>
          <cell r="J146">
            <v>1735952.16</v>
          </cell>
          <cell r="K146">
            <v>461665.57</v>
          </cell>
          <cell r="L146">
            <v>4608896.28</v>
          </cell>
          <cell r="M146">
            <v>6284136.9800000004</v>
          </cell>
          <cell r="N146">
            <v>2072774.95</v>
          </cell>
          <cell r="O146">
            <v>20584131.030000001</v>
          </cell>
          <cell r="P146" t="str">
            <v>------</v>
          </cell>
          <cell r="Q146">
            <v>63330684.329999998</v>
          </cell>
          <cell r="R146">
            <v>0</v>
          </cell>
          <cell r="S146">
            <v>63330684.329999998</v>
          </cell>
          <cell r="T146">
            <v>6033.22</v>
          </cell>
          <cell r="U146">
            <v>10496.995688869292</v>
          </cell>
        </row>
        <row r="147">
          <cell r="C147">
            <v>2186</v>
          </cell>
          <cell r="D147" t="str">
            <v>Corbett SD 39</v>
          </cell>
          <cell r="E147">
            <v>5833355.3099999996</v>
          </cell>
          <cell r="F147">
            <v>1499708.21</v>
          </cell>
          <cell r="G147">
            <v>7333063.5199999996</v>
          </cell>
          <cell r="H147" t="str">
            <v>------</v>
          </cell>
          <cell r="I147">
            <v>155760.89000000001</v>
          </cell>
          <cell r="J147">
            <v>272536.19</v>
          </cell>
          <cell r="K147">
            <v>721316.16</v>
          </cell>
          <cell r="L147">
            <v>795127.55</v>
          </cell>
          <cell r="M147">
            <v>1127362.1499999999</v>
          </cell>
          <cell r="N147">
            <v>117827.44</v>
          </cell>
          <cell r="O147">
            <v>3189930.38</v>
          </cell>
          <cell r="P147" t="str">
            <v>------</v>
          </cell>
          <cell r="Q147">
            <v>10522993.9</v>
          </cell>
          <cell r="R147">
            <v>188511.87</v>
          </cell>
          <cell r="S147">
            <v>10334482.029999999</v>
          </cell>
          <cell r="T147">
            <v>1215.03</v>
          </cell>
          <cell r="U147">
            <v>8505.5365135017237</v>
          </cell>
        </row>
        <row r="148">
          <cell r="C148">
            <v>2187</v>
          </cell>
          <cell r="D148" t="str">
            <v>David Douglas SD 40</v>
          </cell>
          <cell r="E148">
            <v>49203351.939999998</v>
          </cell>
          <cell r="F148">
            <v>20592826.800000001</v>
          </cell>
          <cell r="G148">
            <v>69796178.739999995</v>
          </cell>
          <cell r="H148" t="str">
            <v>------</v>
          </cell>
          <cell r="I148">
            <v>8750295.4800000004</v>
          </cell>
          <cell r="J148">
            <v>3605582.69</v>
          </cell>
          <cell r="K148">
            <v>1191405.74</v>
          </cell>
          <cell r="L148">
            <v>7917089.2999999998</v>
          </cell>
          <cell r="M148">
            <v>11826373.810000001</v>
          </cell>
          <cell r="N148">
            <v>3580739.32</v>
          </cell>
          <cell r="O148">
            <v>36871486.340000004</v>
          </cell>
          <cell r="P148" t="str">
            <v>------</v>
          </cell>
          <cell r="Q148">
            <v>106667665.08</v>
          </cell>
          <cell r="R148">
            <v>31100</v>
          </cell>
          <cell r="S148">
            <v>106636565.08</v>
          </cell>
          <cell r="T148">
            <v>9975.44</v>
          </cell>
          <cell r="U148">
            <v>10689.910929242218</v>
          </cell>
        </row>
        <row r="149">
          <cell r="C149">
            <v>2188</v>
          </cell>
          <cell r="D149" t="str">
            <v>Riverdale SD 51J</v>
          </cell>
          <cell r="E149">
            <v>4591256</v>
          </cell>
          <cell r="F149">
            <v>494768</v>
          </cell>
          <cell r="G149">
            <v>5086024</v>
          </cell>
          <cell r="H149" t="str">
            <v>------</v>
          </cell>
          <cell r="I149">
            <v>303796</v>
          </cell>
          <cell r="J149">
            <v>316181</v>
          </cell>
          <cell r="K149">
            <v>329366</v>
          </cell>
          <cell r="L149">
            <v>666884</v>
          </cell>
          <cell r="M149">
            <v>1568801</v>
          </cell>
          <cell r="N149">
            <v>191790</v>
          </cell>
          <cell r="O149">
            <v>3376818</v>
          </cell>
          <cell r="P149" t="str">
            <v>------</v>
          </cell>
          <cell r="Q149">
            <v>8462842</v>
          </cell>
          <cell r="R149">
            <v>722413</v>
          </cell>
          <cell r="S149">
            <v>7740429</v>
          </cell>
          <cell r="T149">
            <v>571.62</v>
          </cell>
          <cell r="U149">
            <v>13541.214443161542</v>
          </cell>
        </row>
        <row r="150">
          <cell r="C150">
            <v>2190</v>
          </cell>
          <cell r="D150" t="str">
            <v>Dallas SD 2</v>
          </cell>
          <cell r="E150">
            <v>11918317.92</v>
          </cell>
          <cell r="F150">
            <v>8102595.6100000003</v>
          </cell>
          <cell r="G150">
            <v>20020913.530000001</v>
          </cell>
          <cell r="H150" t="str">
            <v>------</v>
          </cell>
          <cell r="I150">
            <v>1534809.42</v>
          </cell>
          <cell r="J150">
            <v>522976.25</v>
          </cell>
          <cell r="K150">
            <v>524699.07999999996</v>
          </cell>
          <cell r="L150">
            <v>2209898.83</v>
          </cell>
          <cell r="M150">
            <v>3166838.36</v>
          </cell>
          <cell r="N150">
            <v>1145510.24</v>
          </cell>
          <cell r="O150">
            <v>9104732.1799999997</v>
          </cell>
          <cell r="P150" t="str">
            <v>------</v>
          </cell>
          <cell r="Q150">
            <v>29125645.710000001</v>
          </cell>
          <cell r="R150">
            <v>192656.67</v>
          </cell>
          <cell r="S150">
            <v>28932989.039999999</v>
          </cell>
          <cell r="T150">
            <v>3209.16</v>
          </cell>
          <cell r="U150">
            <v>9015.7514863702654</v>
          </cell>
        </row>
        <row r="151">
          <cell r="C151">
            <v>2191</v>
          </cell>
          <cell r="D151" t="str">
            <v>Central SD 13J</v>
          </cell>
          <cell r="E151">
            <v>13085426.810000001</v>
          </cell>
          <cell r="F151">
            <v>6868930.2199999997</v>
          </cell>
          <cell r="G151">
            <v>19954357.030000001</v>
          </cell>
          <cell r="H151" t="str">
            <v>------</v>
          </cell>
          <cell r="I151">
            <v>1906535.95</v>
          </cell>
          <cell r="J151">
            <v>1237817.05</v>
          </cell>
          <cell r="K151">
            <v>660057.81000000006</v>
          </cell>
          <cell r="L151">
            <v>2481126.31</v>
          </cell>
          <cell r="M151">
            <v>3499711.21</v>
          </cell>
          <cell r="N151">
            <v>1410402.89</v>
          </cell>
          <cell r="O151">
            <v>11195651.220000001</v>
          </cell>
          <cell r="P151" t="str">
            <v>------</v>
          </cell>
          <cell r="Q151">
            <v>31150008.25</v>
          </cell>
          <cell r="R151">
            <v>0</v>
          </cell>
          <cell r="S151">
            <v>31150008.25</v>
          </cell>
          <cell r="T151">
            <v>3208.65</v>
          </cell>
          <cell r="U151">
            <v>9708.1352749598736</v>
          </cell>
        </row>
        <row r="152">
          <cell r="C152">
            <v>2192</v>
          </cell>
          <cell r="D152" t="str">
            <v>Perrydale SD 21</v>
          </cell>
          <cell r="E152">
            <v>1749936.53</v>
          </cell>
          <cell r="F152">
            <v>437564.42</v>
          </cell>
          <cell r="G152">
            <v>2187500.9500000002</v>
          </cell>
          <cell r="H152" t="str">
            <v>------</v>
          </cell>
          <cell r="I152">
            <v>87808.75</v>
          </cell>
          <cell r="J152">
            <v>13796.41</v>
          </cell>
          <cell r="K152">
            <v>162580.35</v>
          </cell>
          <cell r="L152">
            <v>337181.62</v>
          </cell>
          <cell r="M152">
            <v>402082.31</v>
          </cell>
          <cell r="N152">
            <v>11862.31</v>
          </cell>
          <cell r="O152">
            <v>1015311.75</v>
          </cell>
          <cell r="P152" t="str">
            <v>------</v>
          </cell>
          <cell r="Q152">
            <v>3202812.7</v>
          </cell>
          <cell r="R152">
            <v>0</v>
          </cell>
          <cell r="S152">
            <v>3202812.7</v>
          </cell>
          <cell r="T152">
            <v>311.97000000000003</v>
          </cell>
          <cell r="U152">
            <v>10266.412475558547</v>
          </cell>
        </row>
        <row r="153">
          <cell r="C153">
            <v>2193</v>
          </cell>
          <cell r="D153" t="str">
            <v>Falls City SD 57</v>
          </cell>
          <cell r="E153">
            <v>1362737.95</v>
          </cell>
          <cell r="F153">
            <v>313675.74</v>
          </cell>
          <cell r="G153">
            <v>1676413.69</v>
          </cell>
          <cell r="H153" t="str">
            <v>------</v>
          </cell>
          <cell r="I153">
            <v>86737.29</v>
          </cell>
          <cell r="J153">
            <v>5554</v>
          </cell>
          <cell r="K153">
            <v>169351.94</v>
          </cell>
          <cell r="L153">
            <v>243605.1</v>
          </cell>
          <cell r="M153">
            <v>492445.28</v>
          </cell>
          <cell r="N153">
            <v>47847.39</v>
          </cell>
          <cell r="O153">
            <v>1045541</v>
          </cell>
          <cell r="P153" t="str">
            <v>------</v>
          </cell>
          <cell r="Q153">
            <v>2721954.69</v>
          </cell>
          <cell r="R153">
            <v>0</v>
          </cell>
          <cell r="S153">
            <v>2721954.69</v>
          </cell>
          <cell r="T153">
            <v>194.53</v>
          </cell>
          <cell r="U153">
            <v>13992.467434328895</v>
          </cell>
        </row>
        <row r="154">
          <cell r="C154">
            <v>2195</v>
          </cell>
          <cell r="D154" t="str">
            <v>Sherman County SD</v>
          </cell>
          <cell r="E154">
            <v>1348623.97</v>
          </cell>
          <cell r="F154">
            <v>116738.21</v>
          </cell>
          <cell r="G154">
            <v>1465362.18</v>
          </cell>
          <cell r="H154" t="str">
            <v>------</v>
          </cell>
          <cell r="I154">
            <v>90901.19</v>
          </cell>
          <cell r="J154">
            <v>84033.58</v>
          </cell>
          <cell r="K154">
            <v>199470.25</v>
          </cell>
          <cell r="L154">
            <v>212460.98</v>
          </cell>
          <cell r="M154">
            <v>541131.68000000005</v>
          </cell>
          <cell r="N154">
            <v>16698.14</v>
          </cell>
          <cell r="O154">
            <v>1144695.82</v>
          </cell>
          <cell r="P154" t="str">
            <v>------</v>
          </cell>
          <cell r="Q154">
            <v>2610058</v>
          </cell>
          <cell r="R154">
            <v>4156.8900000000003</v>
          </cell>
          <cell r="S154">
            <v>2605901.11</v>
          </cell>
          <cell r="T154">
            <v>264.58999999999997</v>
          </cell>
          <cell r="U154">
            <v>9848.8269019993204</v>
          </cell>
        </row>
        <row r="155">
          <cell r="C155">
            <v>2197</v>
          </cell>
          <cell r="D155" t="str">
            <v>Tillamook SD 9</v>
          </cell>
          <cell r="E155">
            <v>8395948.1699999999</v>
          </cell>
          <cell r="F155">
            <v>4034393.06</v>
          </cell>
          <cell r="G155">
            <v>12430341.23</v>
          </cell>
          <cell r="H155" t="str">
            <v>------</v>
          </cell>
          <cell r="I155">
            <v>978228.75</v>
          </cell>
          <cell r="J155">
            <v>707426.26</v>
          </cell>
          <cell r="K155">
            <v>851538.73</v>
          </cell>
          <cell r="L155">
            <v>1650568.77</v>
          </cell>
          <cell r="M155">
            <v>2305095.66</v>
          </cell>
          <cell r="N155">
            <v>534311.14</v>
          </cell>
          <cell r="O155">
            <v>7027169.3099999996</v>
          </cell>
          <cell r="P155" t="str">
            <v>------</v>
          </cell>
          <cell r="Q155">
            <v>19457510.539999999</v>
          </cell>
          <cell r="R155">
            <v>35000</v>
          </cell>
          <cell r="S155">
            <v>19422510.539999999</v>
          </cell>
          <cell r="T155">
            <v>2216.87</v>
          </cell>
          <cell r="U155">
            <v>8761.2311682687759</v>
          </cell>
        </row>
        <row r="156">
          <cell r="C156">
            <v>2198</v>
          </cell>
          <cell r="D156" t="str">
            <v>Neah-Kah-Nie SD 56</v>
          </cell>
          <cell r="E156">
            <v>4895038.95</v>
          </cell>
          <cell r="F156">
            <v>1794893.39</v>
          </cell>
          <cell r="G156">
            <v>6689932.3399999999</v>
          </cell>
          <cell r="H156" t="str">
            <v>------</v>
          </cell>
          <cell r="I156">
            <v>672846.93</v>
          </cell>
          <cell r="J156">
            <v>431159.31</v>
          </cell>
          <cell r="K156">
            <v>458913.95</v>
          </cell>
          <cell r="L156">
            <v>1114139.3500000001</v>
          </cell>
          <cell r="M156">
            <v>1353485</v>
          </cell>
          <cell r="N156">
            <v>176372.71</v>
          </cell>
          <cell r="O156">
            <v>4206917.25</v>
          </cell>
          <cell r="P156" t="str">
            <v>------</v>
          </cell>
          <cell r="Q156">
            <v>10896849.59</v>
          </cell>
          <cell r="R156">
            <v>0</v>
          </cell>
          <cell r="S156">
            <v>10896849.59</v>
          </cell>
          <cell r="T156">
            <v>783.7</v>
          </cell>
          <cell r="U156">
            <v>13904.363391603929</v>
          </cell>
        </row>
        <row r="157">
          <cell r="C157">
            <v>2199</v>
          </cell>
          <cell r="D157" t="str">
            <v>Nestucca Valley SD 101J</v>
          </cell>
          <cell r="E157">
            <v>2647506.5</v>
          </cell>
          <cell r="F157">
            <v>707377.78</v>
          </cell>
          <cell r="G157">
            <v>3354884.28</v>
          </cell>
          <cell r="H157" t="str">
            <v>------</v>
          </cell>
          <cell r="I157">
            <v>254184.24</v>
          </cell>
          <cell r="J157">
            <v>158549.12</v>
          </cell>
          <cell r="K157">
            <v>316542.76</v>
          </cell>
          <cell r="L157">
            <v>523564.09</v>
          </cell>
          <cell r="M157">
            <v>706518.44</v>
          </cell>
          <cell r="N157">
            <v>294823.3</v>
          </cell>
          <cell r="O157">
            <v>2254181.9500000002</v>
          </cell>
          <cell r="P157" t="str">
            <v>------</v>
          </cell>
          <cell r="Q157">
            <v>5609066.2300000004</v>
          </cell>
          <cell r="R157">
            <v>0</v>
          </cell>
          <cell r="S157">
            <v>5609066.2300000004</v>
          </cell>
          <cell r="T157">
            <v>485.48</v>
          </cell>
          <cell r="U157">
            <v>11553.650469638296</v>
          </cell>
        </row>
        <row r="158">
          <cell r="C158">
            <v>2201</v>
          </cell>
          <cell r="D158" t="str">
            <v>Helix SD 1</v>
          </cell>
          <cell r="E158">
            <v>1373530.37</v>
          </cell>
          <cell r="F158">
            <v>97621.78</v>
          </cell>
          <cell r="G158">
            <v>1471152.15</v>
          </cell>
          <cell r="H158" t="str">
            <v>------</v>
          </cell>
          <cell r="I158">
            <v>1524.41</v>
          </cell>
          <cell r="J158">
            <v>31477.93</v>
          </cell>
          <cell r="K158">
            <v>35005.589999999997</v>
          </cell>
          <cell r="L158">
            <v>212035.52</v>
          </cell>
          <cell r="M158">
            <v>271820.40000000002</v>
          </cell>
          <cell r="N158">
            <v>68346.3</v>
          </cell>
          <cell r="O158">
            <v>620210.15</v>
          </cell>
          <cell r="P158" t="str">
            <v>------</v>
          </cell>
          <cell r="Q158">
            <v>2091362.3</v>
          </cell>
          <cell r="R158">
            <v>0</v>
          </cell>
          <cell r="S158">
            <v>2091362.3</v>
          </cell>
          <cell r="T158">
            <v>183.22</v>
          </cell>
          <cell r="U158">
            <v>11414.486955572536</v>
          </cell>
        </row>
        <row r="159">
          <cell r="C159">
            <v>2202</v>
          </cell>
          <cell r="D159" t="str">
            <v>Pilot Rock SD 2</v>
          </cell>
          <cell r="E159">
            <v>1587545.14</v>
          </cell>
          <cell r="F159">
            <v>282283.65000000002</v>
          </cell>
          <cell r="G159">
            <v>1869828.79</v>
          </cell>
          <cell r="H159" t="str">
            <v>------</v>
          </cell>
          <cell r="I159">
            <v>95737.95</v>
          </cell>
          <cell r="J159">
            <v>38357.730000000003</v>
          </cell>
          <cell r="K159">
            <v>251497.9</v>
          </cell>
          <cell r="L159">
            <v>379157.26</v>
          </cell>
          <cell r="M159">
            <v>546778.07999999996</v>
          </cell>
          <cell r="N159">
            <v>185516.55</v>
          </cell>
          <cell r="O159">
            <v>1497045.47</v>
          </cell>
          <cell r="P159" t="str">
            <v>------</v>
          </cell>
          <cell r="Q159">
            <v>3366874.26</v>
          </cell>
          <cell r="R159">
            <v>0</v>
          </cell>
          <cell r="S159">
            <v>3366874.26</v>
          </cell>
          <cell r="T159">
            <v>314.85000000000002</v>
          </cell>
          <cell r="U159">
            <v>10693.581896141019</v>
          </cell>
        </row>
        <row r="160">
          <cell r="C160">
            <v>2203</v>
          </cell>
          <cell r="D160" t="str">
            <v>Echo SD 5</v>
          </cell>
          <cell r="E160">
            <v>1769997.51</v>
          </cell>
          <cell r="F160">
            <v>253770.9</v>
          </cell>
          <cell r="G160">
            <v>2023768.41</v>
          </cell>
          <cell r="H160" t="str">
            <v>------</v>
          </cell>
          <cell r="I160">
            <v>55223</v>
          </cell>
          <cell r="J160">
            <v>4291.49</v>
          </cell>
          <cell r="K160">
            <v>237888.25</v>
          </cell>
          <cell r="L160">
            <v>265248.05</v>
          </cell>
          <cell r="M160">
            <v>518903.81</v>
          </cell>
          <cell r="N160">
            <v>154137.26999999999</v>
          </cell>
          <cell r="O160">
            <v>1235691.8700000001</v>
          </cell>
          <cell r="P160" t="str">
            <v>------</v>
          </cell>
          <cell r="Q160">
            <v>3259460.28</v>
          </cell>
          <cell r="R160">
            <v>8750</v>
          </cell>
          <cell r="S160">
            <v>3250710.28</v>
          </cell>
          <cell r="T160">
            <v>278.24</v>
          </cell>
          <cell r="U160">
            <v>11683.116302472685</v>
          </cell>
        </row>
        <row r="161">
          <cell r="C161">
            <v>2204</v>
          </cell>
          <cell r="D161" t="str">
            <v>Umatilla SD 6R</v>
          </cell>
          <cell r="E161">
            <v>6490673.5899999999</v>
          </cell>
          <cell r="F161">
            <v>2412278.1</v>
          </cell>
          <cell r="G161">
            <v>8902951.6899999995</v>
          </cell>
          <cell r="H161" t="str">
            <v>------</v>
          </cell>
          <cell r="I161">
            <v>362578.25</v>
          </cell>
          <cell r="J161">
            <v>280664.84999999998</v>
          </cell>
          <cell r="K161">
            <v>493096.55</v>
          </cell>
          <cell r="L161">
            <v>1068434.92</v>
          </cell>
          <cell r="M161">
            <v>1930388.32</v>
          </cell>
          <cell r="N161">
            <v>392840.93</v>
          </cell>
          <cell r="O161">
            <v>4528003.82</v>
          </cell>
          <cell r="P161" t="str">
            <v>------</v>
          </cell>
          <cell r="Q161">
            <v>13430955.51</v>
          </cell>
          <cell r="R161">
            <v>0</v>
          </cell>
          <cell r="S161">
            <v>13430955.51</v>
          </cell>
          <cell r="T161">
            <v>1356.93</v>
          </cell>
          <cell r="U161">
            <v>9898.0459640512036</v>
          </cell>
        </row>
        <row r="162">
          <cell r="C162">
            <v>2205</v>
          </cell>
          <cell r="D162" t="str">
            <v>Milton-Freewater Unified SD 7</v>
          </cell>
          <cell r="E162">
            <v>8469809.7799999993</v>
          </cell>
          <cell r="F162">
            <v>2376008.96</v>
          </cell>
          <cell r="G162">
            <v>10845818.74</v>
          </cell>
          <cell r="H162" t="str">
            <v>------</v>
          </cell>
          <cell r="I162">
            <v>620655.79</v>
          </cell>
          <cell r="J162">
            <v>159825.71</v>
          </cell>
          <cell r="K162">
            <v>422371.21</v>
          </cell>
          <cell r="L162">
            <v>1495786.2</v>
          </cell>
          <cell r="M162">
            <v>2381996.36</v>
          </cell>
          <cell r="N162">
            <v>423052.25</v>
          </cell>
          <cell r="O162">
            <v>5503687.5199999996</v>
          </cell>
          <cell r="P162" t="str">
            <v>------</v>
          </cell>
          <cell r="Q162">
            <v>16349506.26</v>
          </cell>
          <cell r="R162">
            <v>0</v>
          </cell>
          <cell r="S162">
            <v>16349506.26</v>
          </cell>
          <cell r="T162">
            <v>1713.36</v>
          </cell>
          <cell r="U162">
            <v>9542.3648620254935</v>
          </cell>
        </row>
        <row r="163">
          <cell r="C163">
            <v>2206</v>
          </cell>
          <cell r="D163" t="str">
            <v>Hermiston SD 8</v>
          </cell>
          <cell r="E163">
            <v>25199752.59</v>
          </cell>
          <cell r="F163">
            <v>7601771.4199999999</v>
          </cell>
          <cell r="G163">
            <v>32801524.010000002</v>
          </cell>
          <cell r="H163" t="str">
            <v>------</v>
          </cell>
          <cell r="I163">
            <v>4316684.95</v>
          </cell>
          <cell r="J163">
            <v>1781270.4</v>
          </cell>
          <cell r="K163">
            <v>872288.26</v>
          </cell>
          <cell r="L163">
            <v>3699660.73</v>
          </cell>
          <cell r="M163">
            <v>6181537.7300000004</v>
          </cell>
          <cell r="N163">
            <v>2961327.67</v>
          </cell>
          <cell r="O163">
            <v>19812769.739999998</v>
          </cell>
          <cell r="P163" t="str">
            <v>------</v>
          </cell>
          <cell r="Q163">
            <v>52614293.75</v>
          </cell>
          <cell r="R163">
            <v>0</v>
          </cell>
          <cell r="S163">
            <v>52614293.75</v>
          </cell>
          <cell r="T163">
            <v>5680.18</v>
          </cell>
          <cell r="U163">
            <v>9262.7863465594401</v>
          </cell>
        </row>
        <row r="164">
          <cell r="C164">
            <v>2207</v>
          </cell>
          <cell r="D164" t="str">
            <v>Pendleton SD 16</v>
          </cell>
          <cell r="E164">
            <v>14312099.550000001</v>
          </cell>
          <cell r="F164">
            <v>5369476.3899999997</v>
          </cell>
          <cell r="G164">
            <v>19681575.940000001</v>
          </cell>
          <cell r="H164" t="str">
            <v>------</v>
          </cell>
          <cell r="I164">
            <v>1376099.69</v>
          </cell>
          <cell r="J164">
            <v>322385.42</v>
          </cell>
          <cell r="K164">
            <v>732247.8</v>
          </cell>
          <cell r="L164">
            <v>2372190.16</v>
          </cell>
          <cell r="M164">
            <v>3861150.51</v>
          </cell>
          <cell r="N164">
            <v>598251.67000000004</v>
          </cell>
          <cell r="O164">
            <v>9262325.25</v>
          </cell>
          <cell r="P164" t="str">
            <v>------</v>
          </cell>
          <cell r="Q164">
            <v>28943901.190000001</v>
          </cell>
          <cell r="R164">
            <v>0</v>
          </cell>
          <cell r="S164">
            <v>28943901.190000001</v>
          </cell>
          <cell r="T164">
            <v>3074.47</v>
          </cell>
          <cell r="U164">
            <v>9414.2734162310917</v>
          </cell>
        </row>
        <row r="165">
          <cell r="C165">
            <v>2208</v>
          </cell>
          <cell r="D165" t="str">
            <v>Athena-Weston SD 29RJ</v>
          </cell>
          <cell r="E165">
            <v>3130647.94</v>
          </cell>
          <cell r="F165">
            <v>393006.16</v>
          </cell>
          <cell r="G165">
            <v>3523654.1</v>
          </cell>
          <cell r="H165" t="str">
            <v>------</v>
          </cell>
          <cell r="I165">
            <v>160.08000000000001</v>
          </cell>
          <cell r="J165">
            <v>32341.439999999999</v>
          </cell>
          <cell r="K165">
            <v>124696.71</v>
          </cell>
          <cell r="L165">
            <v>492268.06</v>
          </cell>
          <cell r="M165">
            <v>890942.28</v>
          </cell>
          <cell r="N165">
            <v>120809.63</v>
          </cell>
          <cell r="O165">
            <v>1661218.2</v>
          </cell>
          <cell r="P165" t="str">
            <v>------</v>
          </cell>
          <cell r="Q165">
            <v>5184872.3</v>
          </cell>
          <cell r="R165">
            <v>0</v>
          </cell>
          <cell r="S165">
            <v>5184872.3</v>
          </cell>
          <cell r="T165">
            <v>584.48</v>
          </cell>
          <cell r="U165">
            <v>8870.9148302764843</v>
          </cell>
        </row>
        <row r="166">
          <cell r="C166">
            <v>2209</v>
          </cell>
          <cell r="D166" t="str">
            <v>Stanfield SD 61</v>
          </cell>
          <cell r="E166">
            <v>2330376.23</v>
          </cell>
          <cell r="F166">
            <v>346703.65</v>
          </cell>
          <cell r="G166">
            <v>2677079.88</v>
          </cell>
          <cell r="H166" t="str">
            <v>------</v>
          </cell>
          <cell r="I166">
            <v>95265.16</v>
          </cell>
          <cell r="J166">
            <v>86952.02</v>
          </cell>
          <cell r="K166">
            <v>291483.96000000002</v>
          </cell>
          <cell r="L166">
            <v>474415.86</v>
          </cell>
          <cell r="M166">
            <v>783086.58</v>
          </cell>
          <cell r="N166">
            <v>82723.66</v>
          </cell>
          <cell r="O166">
            <v>1813927.24</v>
          </cell>
          <cell r="P166" t="str">
            <v>------</v>
          </cell>
          <cell r="Q166">
            <v>4491007.12</v>
          </cell>
          <cell r="R166">
            <v>0</v>
          </cell>
          <cell r="S166">
            <v>4491007.12</v>
          </cell>
          <cell r="T166">
            <v>479.34</v>
          </cell>
          <cell r="U166">
            <v>9369.1474110234922</v>
          </cell>
        </row>
        <row r="167">
          <cell r="C167">
            <v>2210</v>
          </cell>
          <cell r="D167" t="str">
            <v>Ukiah SD 80R</v>
          </cell>
          <cell r="E167">
            <v>434838.68</v>
          </cell>
          <cell r="F167">
            <v>4976.1499999999996</v>
          </cell>
          <cell r="G167">
            <v>439814.83</v>
          </cell>
          <cell r="H167" t="str">
            <v>------</v>
          </cell>
          <cell r="I167">
            <v>26.9</v>
          </cell>
          <cell r="J167">
            <v>343.64</v>
          </cell>
          <cell r="K167">
            <v>37066.19</v>
          </cell>
          <cell r="L167">
            <v>0</v>
          </cell>
          <cell r="M167">
            <v>353564.47</v>
          </cell>
          <cell r="N167">
            <v>14689.56</v>
          </cell>
          <cell r="O167">
            <v>405690.76</v>
          </cell>
          <cell r="P167" t="str">
            <v>------</v>
          </cell>
          <cell r="Q167">
            <v>845505.59</v>
          </cell>
          <cell r="R167">
            <v>2939</v>
          </cell>
          <cell r="S167">
            <v>842566.59</v>
          </cell>
          <cell r="T167">
            <v>33.67</v>
          </cell>
          <cell r="U167">
            <v>25024.252747252744</v>
          </cell>
        </row>
        <row r="168">
          <cell r="C168">
            <v>2212</v>
          </cell>
          <cell r="D168" t="str">
            <v>La Grande SD 1</v>
          </cell>
          <cell r="E168">
            <v>10028896.710000001</v>
          </cell>
          <cell r="F168">
            <v>2788476.79</v>
          </cell>
          <cell r="G168">
            <v>12817373.5</v>
          </cell>
          <cell r="H168" t="str">
            <v>------</v>
          </cell>
          <cell r="I168">
            <v>1109351.98</v>
          </cell>
          <cell r="J168">
            <v>784193.82</v>
          </cell>
          <cell r="K168">
            <v>465581.35</v>
          </cell>
          <cell r="L168">
            <v>1721953.72</v>
          </cell>
          <cell r="M168">
            <v>2552190.04</v>
          </cell>
          <cell r="N168">
            <v>578810.92000000004</v>
          </cell>
          <cell r="O168">
            <v>7212081.8300000001</v>
          </cell>
          <cell r="P168" t="str">
            <v>------</v>
          </cell>
          <cell r="Q168">
            <v>20029455.329999998</v>
          </cell>
          <cell r="R168">
            <v>27232.45</v>
          </cell>
          <cell r="S168">
            <v>20002222.879999999</v>
          </cell>
          <cell r="T168">
            <v>2302.66</v>
          </cell>
          <cell r="U168">
            <v>8686.5724336202475</v>
          </cell>
        </row>
        <row r="169">
          <cell r="C169">
            <v>2213</v>
          </cell>
          <cell r="D169" t="str">
            <v>Union SD 5</v>
          </cell>
          <cell r="E169">
            <v>1884952.17</v>
          </cell>
          <cell r="F169">
            <v>331367.71999999997</v>
          </cell>
          <cell r="G169">
            <v>2216319.89</v>
          </cell>
          <cell r="H169" t="str">
            <v>------</v>
          </cell>
          <cell r="I169">
            <v>0</v>
          </cell>
          <cell r="J169">
            <v>12455.67</v>
          </cell>
          <cell r="K169">
            <v>100091.77</v>
          </cell>
          <cell r="L169">
            <v>278866.73</v>
          </cell>
          <cell r="M169">
            <v>548857.52</v>
          </cell>
          <cell r="N169">
            <v>91985.52</v>
          </cell>
          <cell r="O169">
            <v>1032257.21</v>
          </cell>
          <cell r="P169" t="str">
            <v>------</v>
          </cell>
          <cell r="Q169">
            <v>3248577.1</v>
          </cell>
          <cell r="R169">
            <v>52074.95</v>
          </cell>
          <cell r="S169">
            <v>3196502.15</v>
          </cell>
          <cell r="T169">
            <v>346.57</v>
          </cell>
          <cell r="U169">
            <v>9223.2511469544388</v>
          </cell>
        </row>
        <row r="170">
          <cell r="C170">
            <v>2214</v>
          </cell>
          <cell r="D170" t="str">
            <v>North Powder SD 8J</v>
          </cell>
          <cell r="E170">
            <v>1803483.89</v>
          </cell>
          <cell r="F170">
            <v>317990.63</v>
          </cell>
          <cell r="G170">
            <v>2121474.52</v>
          </cell>
          <cell r="H170" t="str">
            <v>------</v>
          </cell>
          <cell r="I170">
            <v>34305.57</v>
          </cell>
          <cell r="J170">
            <v>44061.91</v>
          </cell>
          <cell r="K170">
            <v>222531.03</v>
          </cell>
          <cell r="L170">
            <v>194225.09</v>
          </cell>
          <cell r="M170">
            <v>444951</v>
          </cell>
          <cell r="N170">
            <v>90176.28</v>
          </cell>
          <cell r="O170">
            <v>1030250.88</v>
          </cell>
          <cell r="P170" t="str">
            <v>------</v>
          </cell>
          <cell r="Q170">
            <v>3151725.4</v>
          </cell>
          <cell r="R170">
            <v>0</v>
          </cell>
          <cell r="S170">
            <v>3151725.4</v>
          </cell>
          <cell r="T170">
            <v>273.42</v>
          </cell>
          <cell r="U170">
            <v>11527.047765342695</v>
          </cell>
        </row>
        <row r="171">
          <cell r="C171">
            <v>2215</v>
          </cell>
          <cell r="D171" t="str">
            <v>Imbler SD 11</v>
          </cell>
          <cell r="E171">
            <v>1904075.77</v>
          </cell>
          <cell r="F171">
            <v>320084.94</v>
          </cell>
          <cell r="G171">
            <v>2224160.71</v>
          </cell>
          <cell r="H171" t="str">
            <v>------</v>
          </cell>
          <cell r="I171">
            <v>177064.03</v>
          </cell>
          <cell r="J171">
            <v>59941.26</v>
          </cell>
          <cell r="K171">
            <v>168994.94</v>
          </cell>
          <cell r="L171">
            <v>165823.82</v>
          </cell>
          <cell r="M171">
            <v>556922.87</v>
          </cell>
          <cell r="N171">
            <v>71121.02</v>
          </cell>
          <cell r="O171">
            <v>1199867.94</v>
          </cell>
          <cell r="P171" t="str">
            <v>------</v>
          </cell>
          <cell r="Q171">
            <v>3424028.65</v>
          </cell>
          <cell r="R171">
            <v>0</v>
          </cell>
          <cell r="S171">
            <v>3424028.65</v>
          </cell>
          <cell r="T171">
            <v>291.24</v>
          </cell>
          <cell r="U171">
            <v>11756.725209449251</v>
          </cell>
        </row>
        <row r="172">
          <cell r="C172">
            <v>2216</v>
          </cell>
          <cell r="D172" t="str">
            <v>Cove SD 15</v>
          </cell>
          <cell r="E172">
            <v>1907669.84</v>
          </cell>
          <cell r="F172">
            <v>40309.53</v>
          </cell>
          <cell r="G172">
            <v>1947979.37</v>
          </cell>
          <cell r="H172" t="str">
            <v>------</v>
          </cell>
          <cell r="I172">
            <v>3934.41</v>
          </cell>
          <cell r="J172">
            <v>40084.74</v>
          </cell>
          <cell r="K172">
            <v>251665.75</v>
          </cell>
          <cell r="L172">
            <v>156022.82999999999</v>
          </cell>
          <cell r="M172">
            <v>595337.63</v>
          </cell>
          <cell r="N172">
            <v>111082.68</v>
          </cell>
          <cell r="O172">
            <v>1158128.04</v>
          </cell>
          <cell r="P172" t="str">
            <v>------</v>
          </cell>
          <cell r="Q172">
            <v>3106107.41</v>
          </cell>
          <cell r="R172">
            <v>0</v>
          </cell>
          <cell r="S172">
            <v>3106107.41</v>
          </cell>
          <cell r="T172">
            <v>292.33</v>
          </cell>
          <cell r="U172">
            <v>10625.346047275341</v>
          </cell>
        </row>
        <row r="173">
          <cell r="C173">
            <v>2217</v>
          </cell>
          <cell r="D173" t="str">
            <v>Elgin SD 23</v>
          </cell>
          <cell r="E173">
            <v>2554437.12</v>
          </cell>
          <cell r="F173">
            <v>29917.97</v>
          </cell>
          <cell r="G173">
            <v>2584355.09</v>
          </cell>
          <cell r="H173" t="str">
            <v>------</v>
          </cell>
          <cell r="I173">
            <v>63505.9</v>
          </cell>
          <cell r="J173">
            <v>85635.8</v>
          </cell>
          <cell r="K173">
            <v>167034.10999999999</v>
          </cell>
          <cell r="L173">
            <v>208635.63</v>
          </cell>
          <cell r="M173">
            <v>629138.93999999994</v>
          </cell>
          <cell r="N173">
            <v>73454.39</v>
          </cell>
          <cell r="O173">
            <v>1227404.77</v>
          </cell>
          <cell r="P173" t="str">
            <v>------</v>
          </cell>
          <cell r="Q173">
            <v>3811759.86</v>
          </cell>
          <cell r="R173">
            <v>13908.79</v>
          </cell>
          <cell r="S173">
            <v>3797851.07</v>
          </cell>
          <cell r="T173">
            <v>380.54</v>
          </cell>
          <cell r="U173">
            <v>9980.1625847479881</v>
          </cell>
        </row>
        <row r="174">
          <cell r="C174">
            <v>2219</v>
          </cell>
          <cell r="D174" t="str">
            <v>Joseph SD 6</v>
          </cell>
          <cell r="E174">
            <v>1902413.52</v>
          </cell>
          <cell r="F174">
            <v>143838.14000000001</v>
          </cell>
          <cell r="G174">
            <v>2046251.66</v>
          </cell>
          <cell r="H174" t="str">
            <v>------</v>
          </cell>
          <cell r="I174">
            <v>16496.810000000001</v>
          </cell>
          <cell r="J174">
            <v>48984.72</v>
          </cell>
          <cell r="K174">
            <v>120521.18</v>
          </cell>
          <cell r="L174">
            <v>255566.01</v>
          </cell>
          <cell r="M174">
            <v>367721.77</v>
          </cell>
          <cell r="N174">
            <v>2450</v>
          </cell>
          <cell r="O174">
            <v>811740.49</v>
          </cell>
          <cell r="P174" t="str">
            <v>------</v>
          </cell>
          <cell r="Q174">
            <v>2857992.15</v>
          </cell>
          <cell r="R174">
            <v>0</v>
          </cell>
          <cell r="S174">
            <v>2857992.15</v>
          </cell>
          <cell r="T174">
            <v>260.05</v>
          </cell>
          <cell r="U174">
            <v>10990.164006921745</v>
          </cell>
        </row>
        <row r="175">
          <cell r="C175">
            <v>2220</v>
          </cell>
          <cell r="D175" t="str">
            <v>Wallowa SD 12</v>
          </cell>
          <cell r="E175">
            <v>1492639.09</v>
          </cell>
          <cell r="F175">
            <v>61107.31</v>
          </cell>
          <cell r="G175">
            <v>1553746.4</v>
          </cell>
          <cell r="H175" t="str">
            <v>------</v>
          </cell>
          <cell r="I175">
            <v>2500</v>
          </cell>
          <cell r="J175">
            <v>50261.279999999999</v>
          </cell>
          <cell r="K175">
            <v>132360.63</v>
          </cell>
          <cell r="L175">
            <v>277084.84999999998</v>
          </cell>
          <cell r="M175">
            <v>392510.56</v>
          </cell>
          <cell r="N175">
            <v>0</v>
          </cell>
          <cell r="O175">
            <v>854717.32</v>
          </cell>
          <cell r="P175" t="str">
            <v>------</v>
          </cell>
          <cell r="Q175">
            <v>2408463.7200000002</v>
          </cell>
          <cell r="R175">
            <v>0</v>
          </cell>
          <cell r="S175">
            <v>2408463.7200000002</v>
          </cell>
          <cell r="T175">
            <v>178.82</v>
          </cell>
          <cell r="U175">
            <v>13468.648473325133</v>
          </cell>
        </row>
        <row r="176">
          <cell r="C176">
            <v>2221</v>
          </cell>
          <cell r="D176" t="str">
            <v>Enterprise SD 21</v>
          </cell>
          <cell r="E176">
            <v>2710229.53</v>
          </cell>
          <cell r="F176">
            <v>191121.36</v>
          </cell>
          <cell r="G176">
            <v>2901350.89</v>
          </cell>
          <cell r="H176" t="str">
            <v>------</v>
          </cell>
          <cell r="I176">
            <v>47620.93</v>
          </cell>
          <cell r="J176">
            <v>53158.67</v>
          </cell>
          <cell r="K176">
            <v>196000.15</v>
          </cell>
          <cell r="L176">
            <v>388814.17</v>
          </cell>
          <cell r="M176">
            <v>503565.46</v>
          </cell>
          <cell r="N176">
            <v>9847.2199999999993</v>
          </cell>
          <cell r="O176">
            <v>1199006.6000000001</v>
          </cell>
          <cell r="P176" t="str">
            <v>------</v>
          </cell>
          <cell r="Q176">
            <v>4100357.49</v>
          </cell>
          <cell r="R176">
            <v>0</v>
          </cell>
          <cell r="S176">
            <v>4100357.49</v>
          </cell>
          <cell r="T176">
            <v>427.92</v>
          </cell>
          <cell r="U176">
            <v>9582.0655496354466</v>
          </cell>
        </row>
        <row r="177">
          <cell r="C177">
            <v>2222</v>
          </cell>
          <cell r="D177" t="str">
            <v>Troy SD 54</v>
          </cell>
          <cell r="E177">
            <v>116812.68</v>
          </cell>
          <cell r="F177">
            <v>0</v>
          </cell>
          <cell r="G177">
            <v>116812.68</v>
          </cell>
          <cell r="H177" t="str">
            <v>------</v>
          </cell>
          <cell r="I177">
            <v>0</v>
          </cell>
          <cell r="J177">
            <v>0</v>
          </cell>
          <cell r="K177">
            <v>11814.3</v>
          </cell>
          <cell r="L177">
            <v>0</v>
          </cell>
          <cell r="M177">
            <v>52592.36</v>
          </cell>
          <cell r="N177">
            <v>0</v>
          </cell>
          <cell r="O177">
            <v>64406.66</v>
          </cell>
          <cell r="P177" t="str">
            <v>------</v>
          </cell>
          <cell r="Q177">
            <v>181219.34</v>
          </cell>
          <cell r="R177">
            <v>0</v>
          </cell>
          <cell r="S177">
            <v>181219.34</v>
          </cell>
          <cell r="T177">
            <v>2</v>
          </cell>
          <cell r="U177">
            <v>90609.67</v>
          </cell>
        </row>
        <row r="178">
          <cell r="C178">
            <v>2225</v>
          </cell>
          <cell r="D178" t="str">
            <v>South Wasco County SD 1</v>
          </cell>
          <cell r="E178">
            <v>1449271.16</v>
          </cell>
          <cell r="F178">
            <v>350494.83</v>
          </cell>
          <cell r="G178">
            <v>1799765.99</v>
          </cell>
          <cell r="H178" t="str">
            <v>------</v>
          </cell>
          <cell r="I178">
            <v>2856</v>
          </cell>
          <cell r="J178">
            <v>56067.65</v>
          </cell>
          <cell r="K178">
            <v>171663.33</v>
          </cell>
          <cell r="L178">
            <v>298897.83</v>
          </cell>
          <cell r="M178">
            <v>660853.44999999995</v>
          </cell>
          <cell r="N178">
            <v>107040.98</v>
          </cell>
          <cell r="O178">
            <v>1297379.24</v>
          </cell>
          <cell r="P178" t="str">
            <v>------</v>
          </cell>
          <cell r="Q178">
            <v>3097145.23</v>
          </cell>
          <cell r="R178">
            <v>0</v>
          </cell>
          <cell r="S178">
            <v>3097145.23</v>
          </cell>
          <cell r="T178">
            <v>238.89</v>
          </cell>
          <cell r="U178">
            <v>12964.733684959605</v>
          </cell>
        </row>
        <row r="179">
          <cell r="C179">
            <v>2229</v>
          </cell>
          <cell r="D179" t="str">
            <v>Dufur SD 29</v>
          </cell>
          <cell r="E179">
            <v>1977368.2</v>
          </cell>
          <cell r="F179">
            <v>305789.27</v>
          </cell>
          <cell r="G179">
            <v>2283157.4700000002</v>
          </cell>
          <cell r="H179" t="str">
            <v>------</v>
          </cell>
          <cell r="I179">
            <v>145651.60999999999</v>
          </cell>
          <cell r="J179">
            <v>39430.19</v>
          </cell>
          <cell r="K179">
            <v>249458.04</v>
          </cell>
          <cell r="L179">
            <v>336126.43</v>
          </cell>
          <cell r="M179">
            <v>488823.64</v>
          </cell>
          <cell r="N179">
            <v>164954.35</v>
          </cell>
          <cell r="O179">
            <v>1424444.26</v>
          </cell>
          <cell r="P179" t="str">
            <v>------</v>
          </cell>
          <cell r="Q179">
            <v>3707601.73</v>
          </cell>
          <cell r="R179">
            <v>82236.100000000006</v>
          </cell>
          <cell r="S179">
            <v>3625365.63</v>
          </cell>
          <cell r="T179">
            <v>332.45</v>
          </cell>
          <cell r="U179">
            <v>10904.99512708678</v>
          </cell>
        </row>
        <row r="180">
          <cell r="C180">
            <v>2239</v>
          </cell>
          <cell r="D180" t="str">
            <v>Hillsboro SD 1J</v>
          </cell>
          <cell r="E180">
            <v>86446623.299999997</v>
          </cell>
          <cell r="F180">
            <v>48265638</v>
          </cell>
          <cell r="G180">
            <v>134712261.30000001</v>
          </cell>
          <cell r="H180" t="str">
            <v>------</v>
          </cell>
          <cell r="I180">
            <v>17195650.27</v>
          </cell>
          <cell r="J180">
            <v>4248517.63</v>
          </cell>
          <cell r="K180">
            <v>804123.85</v>
          </cell>
          <cell r="L180">
            <v>17977925.260000002</v>
          </cell>
          <cell r="M180">
            <v>19439663.899999999</v>
          </cell>
          <cell r="N180">
            <v>6988180.8499999996</v>
          </cell>
          <cell r="O180">
            <v>66654061.759999998</v>
          </cell>
          <cell r="P180" t="str">
            <v>------</v>
          </cell>
          <cell r="Q180">
            <v>201366323.06</v>
          </cell>
          <cell r="R180">
            <v>4408</v>
          </cell>
          <cell r="S180">
            <v>201361915.06</v>
          </cell>
          <cell r="T180">
            <v>20254.599999999999</v>
          </cell>
          <cell r="U180">
            <v>9941.5399494435842</v>
          </cell>
        </row>
        <row r="181">
          <cell r="C181">
            <v>2240</v>
          </cell>
          <cell r="D181" t="str">
            <v>Banks SD 13</v>
          </cell>
          <cell r="E181">
            <v>5161601.13</v>
          </cell>
          <cell r="F181">
            <v>1472647.25</v>
          </cell>
          <cell r="G181">
            <v>6634248.3799999999</v>
          </cell>
          <cell r="H181" t="str">
            <v>------</v>
          </cell>
          <cell r="I181">
            <v>629150.34</v>
          </cell>
          <cell r="J181">
            <v>184130.32</v>
          </cell>
          <cell r="K181">
            <v>358290.56</v>
          </cell>
          <cell r="L181">
            <v>935792.57</v>
          </cell>
          <cell r="M181">
            <v>1338926</v>
          </cell>
          <cell r="N181">
            <v>224438.62</v>
          </cell>
          <cell r="O181">
            <v>3670728.41</v>
          </cell>
          <cell r="P181" t="str">
            <v>------</v>
          </cell>
          <cell r="Q181">
            <v>10304976.789999999</v>
          </cell>
          <cell r="R181">
            <v>0</v>
          </cell>
          <cell r="S181">
            <v>10304976.789999999</v>
          </cell>
          <cell r="T181">
            <v>1123.18</v>
          </cell>
          <cell r="U181">
            <v>9174.8221923467281</v>
          </cell>
        </row>
        <row r="182">
          <cell r="C182">
            <v>2241</v>
          </cell>
          <cell r="D182" t="str">
            <v>Forest Grove SD 15</v>
          </cell>
          <cell r="E182">
            <v>26534156.420000002</v>
          </cell>
          <cell r="F182">
            <v>15176302.84</v>
          </cell>
          <cell r="G182">
            <v>41710459.259999998</v>
          </cell>
          <cell r="H182" t="str">
            <v>------</v>
          </cell>
          <cell r="I182">
            <v>5291658.2</v>
          </cell>
          <cell r="J182">
            <v>1715801.27</v>
          </cell>
          <cell r="K182">
            <v>519397.41</v>
          </cell>
          <cell r="L182">
            <v>3541559.63</v>
          </cell>
          <cell r="M182">
            <v>5967972.2599999998</v>
          </cell>
          <cell r="N182">
            <v>2209073.08</v>
          </cell>
          <cell r="O182">
            <v>19245461.850000001</v>
          </cell>
          <cell r="P182" t="str">
            <v>------</v>
          </cell>
          <cell r="Q182">
            <v>60955921.109999999</v>
          </cell>
          <cell r="R182">
            <v>18450.39</v>
          </cell>
          <cell r="S182">
            <v>60937470.719999999</v>
          </cell>
          <cell r="T182">
            <v>6047.03</v>
          </cell>
          <cell r="U182">
            <v>10077.25622661042</v>
          </cell>
        </row>
        <row r="183">
          <cell r="C183">
            <v>2242</v>
          </cell>
          <cell r="D183" t="str">
            <v>Tigard-Tualatin SD 23J</v>
          </cell>
          <cell r="E183">
            <v>64704059</v>
          </cell>
          <cell r="F183">
            <v>21276920.23</v>
          </cell>
          <cell r="G183">
            <v>85980979.230000004</v>
          </cell>
          <cell r="H183" t="str">
            <v>------</v>
          </cell>
          <cell r="I183">
            <v>9018127.7100000009</v>
          </cell>
          <cell r="J183">
            <v>4777877.8899999997</v>
          </cell>
          <cell r="K183">
            <v>1245504.77</v>
          </cell>
          <cell r="L183">
            <v>9625127.1199999992</v>
          </cell>
          <cell r="M183">
            <v>12591940.789999999</v>
          </cell>
          <cell r="N183">
            <v>3803186.67</v>
          </cell>
          <cell r="O183">
            <v>41061764.950000003</v>
          </cell>
          <cell r="P183" t="str">
            <v>------</v>
          </cell>
          <cell r="Q183">
            <v>127042744.18000001</v>
          </cell>
          <cell r="R183">
            <v>223935</v>
          </cell>
          <cell r="S183">
            <v>126818809.18000001</v>
          </cell>
          <cell r="T183">
            <v>12539.46</v>
          </cell>
          <cell r="U183">
            <v>10113.578190767386</v>
          </cell>
        </row>
        <row r="184">
          <cell r="C184">
            <v>2243</v>
          </cell>
          <cell r="D184" t="str">
            <v>Beaverton SD 48J</v>
          </cell>
          <cell r="E184">
            <v>218676368.16</v>
          </cell>
          <cell r="F184">
            <v>72596200.329999998</v>
          </cell>
          <cell r="G184">
            <v>291272568.49000001</v>
          </cell>
          <cell r="H184" t="str">
            <v>------</v>
          </cell>
          <cell r="I184">
            <v>38603125.539999999</v>
          </cell>
          <cell r="J184">
            <v>16412940.050000001</v>
          </cell>
          <cell r="K184">
            <v>1924070.29</v>
          </cell>
          <cell r="L184">
            <v>33728875.920000002</v>
          </cell>
          <cell r="M184">
            <v>39187752.07</v>
          </cell>
          <cell r="N184">
            <v>16533611.43</v>
          </cell>
          <cell r="O184">
            <v>146390375.30000001</v>
          </cell>
          <cell r="P184" t="str">
            <v>------</v>
          </cell>
          <cell r="Q184">
            <v>437662943.79000002</v>
          </cell>
          <cell r="R184">
            <v>903509.4</v>
          </cell>
          <cell r="S184">
            <v>436759434.38999999</v>
          </cell>
          <cell r="T184">
            <v>40609.33</v>
          </cell>
          <cell r="U184">
            <v>10755.149971447447</v>
          </cell>
        </row>
        <row r="185">
          <cell r="C185">
            <v>2244</v>
          </cell>
          <cell r="D185" t="str">
            <v>Sherwood SD 88J</v>
          </cell>
          <cell r="E185">
            <v>25241726.09</v>
          </cell>
          <cell r="F185">
            <v>6711089.75</v>
          </cell>
          <cell r="G185">
            <v>31952815.84</v>
          </cell>
          <cell r="H185" t="str">
            <v>------</v>
          </cell>
          <cell r="I185">
            <v>3973018.65</v>
          </cell>
          <cell r="J185">
            <v>1477077.26</v>
          </cell>
          <cell r="K185">
            <v>536724.98</v>
          </cell>
          <cell r="L185">
            <v>3648335.13</v>
          </cell>
          <cell r="M185">
            <v>5481113.21</v>
          </cell>
          <cell r="N185">
            <v>1569026.46</v>
          </cell>
          <cell r="O185">
            <v>16685295.689999999</v>
          </cell>
          <cell r="P185" t="str">
            <v>------</v>
          </cell>
          <cell r="Q185">
            <v>48638111.530000001</v>
          </cell>
          <cell r="R185">
            <v>0</v>
          </cell>
          <cell r="S185">
            <v>48638111.530000001</v>
          </cell>
          <cell r="T185">
            <v>5328.68</v>
          </cell>
          <cell r="U185">
            <v>9127.6097513830809</v>
          </cell>
        </row>
        <row r="186">
          <cell r="C186">
            <v>2245</v>
          </cell>
          <cell r="D186" t="str">
            <v>Gaston SD 511J</v>
          </cell>
          <cell r="E186">
            <v>2633909.2000000002</v>
          </cell>
          <cell r="F186">
            <v>729893.01</v>
          </cell>
          <cell r="G186">
            <v>3363802.21</v>
          </cell>
          <cell r="H186" t="str">
            <v>------</v>
          </cell>
          <cell r="I186">
            <v>452672.24</v>
          </cell>
          <cell r="J186">
            <v>90708.83</v>
          </cell>
          <cell r="K186">
            <v>134117.13</v>
          </cell>
          <cell r="L186">
            <v>349776.76</v>
          </cell>
          <cell r="M186">
            <v>951723.8</v>
          </cell>
          <cell r="N186">
            <v>97778.96</v>
          </cell>
          <cell r="O186">
            <v>2076777.72</v>
          </cell>
          <cell r="P186" t="str">
            <v>------</v>
          </cell>
          <cell r="Q186">
            <v>5440579.9299999997</v>
          </cell>
          <cell r="R186">
            <v>0</v>
          </cell>
          <cell r="S186">
            <v>5440579.9299999997</v>
          </cell>
          <cell r="T186">
            <v>566.16999999999996</v>
          </cell>
          <cell r="U186">
            <v>9609.4458024974829</v>
          </cell>
        </row>
        <row r="187">
          <cell r="C187">
            <v>2247</v>
          </cell>
          <cell r="D187" t="str">
            <v>Spray SD 1</v>
          </cell>
          <cell r="E187">
            <v>577766.99</v>
          </cell>
          <cell r="F187">
            <v>13624.72</v>
          </cell>
          <cell r="G187">
            <v>591391.71</v>
          </cell>
          <cell r="H187" t="str">
            <v>------</v>
          </cell>
          <cell r="I187">
            <v>67</v>
          </cell>
          <cell r="J187">
            <v>36309.300000000003</v>
          </cell>
          <cell r="K187">
            <v>73960.42</v>
          </cell>
          <cell r="L187">
            <v>40249.18</v>
          </cell>
          <cell r="M187">
            <v>212515.72</v>
          </cell>
          <cell r="N187">
            <v>13194.77</v>
          </cell>
          <cell r="O187">
            <v>376296.39</v>
          </cell>
          <cell r="P187" t="str">
            <v>------</v>
          </cell>
          <cell r="Q187">
            <v>967688.1</v>
          </cell>
          <cell r="R187">
            <v>0</v>
          </cell>
          <cell r="S187">
            <v>967688.1</v>
          </cell>
          <cell r="T187">
            <v>60.16</v>
          </cell>
          <cell r="U187">
            <v>16085.241023936171</v>
          </cell>
        </row>
        <row r="188">
          <cell r="C188">
            <v>2248</v>
          </cell>
          <cell r="D188" t="str">
            <v>Fossil SD 21J</v>
          </cell>
          <cell r="E188">
            <v>5181666.32</v>
          </cell>
          <cell r="F188">
            <v>205472.75</v>
          </cell>
          <cell r="G188">
            <v>5387139.0700000003</v>
          </cell>
          <cell r="H188" t="str">
            <v>------</v>
          </cell>
          <cell r="I188">
            <v>33693.129999999997</v>
          </cell>
          <cell r="J188">
            <v>58553</v>
          </cell>
          <cell r="K188">
            <v>90571.89</v>
          </cell>
          <cell r="L188">
            <v>204753.34</v>
          </cell>
          <cell r="M188">
            <v>385889.71</v>
          </cell>
          <cell r="N188">
            <v>0</v>
          </cell>
          <cell r="O188">
            <v>773461.07</v>
          </cell>
          <cell r="P188" t="str">
            <v>------</v>
          </cell>
          <cell r="Q188">
            <v>6160600.1399999997</v>
          </cell>
          <cell r="R188">
            <v>9000</v>
          </cell>
          <cell r="S188">
            <v>6151600.1399999997</v>
          </cell>
          <cell r="T188">
            <v>750.13</v>
          </cell>
          <cell r="U188">
            <v>8200.7120632423703</v>
          </cell>
        </row>
        <row r="189">
          <cell r="C189">
            <v>2249</v>
          </cell>
          <cell r="D189" t="str">
            <v>Mitchell SD 55</v>
          </cell>
          <cell r="E189">
            <v>668715.74</v>
          </cell>
          <cell r="F189">
            <v>4188164.21</v>
          </cell>
          <cell r="G189">
            <v>4856879.95</v>
          </cell>
          <cell r="H189" t="str">
            <v>------</v>
          </cell>
          <cell r="I189">
            <v>2780.38</v>
          </cell>
          <cell r="J189">
            <v>22902.38</v>
          </cell>
          <cell r="K189">
            <v>181034.19</v>
          </cell>
          <cell r="L189">
            <v>0</v>
          </cell>
          <cell r="M189">
            <v>297960.46999999997</v>
          </cell>
          <cell r="N189">
            <v>11147.57</v>
          </cell>
          <cell r="O189">
            <v>515824.99</v>
          </cell>
          <cell r="P189" t="str">
            <v>------</v>
          </cell>
          <cell r="Q189">
            <v>5372704.9400000004</v>
          </cell>
          <cell r="R189">
            <v>44914.73</v>
          </cell>
          <cell r="S189">
            <v>5327790.21</v>
          </cell>
          <cell r="T189">
            <v>581.9</v>
          </cell>
          <cell r="U189">
            <v>9155.8518817666263</v>
          </cell>
        </row>
        <row r="190">
          <cell r="C190">
            <v>2251</v>
          </cell>
          <cell r="D190" t="str">
            <v>Yamhill Carlton SD 1</v>
          </cell>
          <cell r="E190">
            <v>3722893.82</v>
          </cell>
          <cell r="F190">
            <v>1876977.67</v>
          </cell>
          <cell r="G190">
            <v>5599871.4900000002</v>
          </cell>
          <cell r="H190" t="str">
            <v>------</v>
          </cell>
          <cell r="I190">
            <v>310234.40000000002</v>
          </cell>
          <cell r="J190">
            <v>108783.13</v>
          </cell>
          <cell r="K190">
            <v>326323.17</v>
          </cell>
          <cell r="L190">
            <v>858277.4</v>
          </cell>
          <cell r="M190">
            <v>1276286.79</v>
          </cell>
          <cell r="N190">
            <v>378384.2</v>
          </cell>
          <cell r="O190">
            <v>3258289.09</v>
          </cell>
          <cell r="P190" t="str">
            <v>------</v>
          </cell>
          <cell r="Q190">
            <v>8858160.5800000001</v>
          </cell>
          <cell r="R190">
            <v>158584</v>
          </cell>
          <cell r="S190">
            <v>8699576.5800000001</v>
          </cell>
          <cell r="T190">
            <v>1009.19</v>
          </cell>
          <cell r="U190">
            <v>8620.3555128370281</v>
          </cell>
        </row>
        <row r="191">
          <cell r="C191">
            <v>2252</v>
          </cell>
          <cell r="D191" t="str">
            <v>Amity SD 4J</v>
          </cell>
          <cell r="E191">
            <v>3808513.04</v>
          </cell>
          <cell r="F191">
            <v>1121148.6200000001</v>
          </cell>
          <cell r="G191">
            <v>4929661.66</v>
          </cell>
          <cell r="H191" t="str">
            <v>------</v>
          </cell>
          <cell r="I191">
            <v>560756.47</v>
          </cell>
          <cell r="J191">
            <v>109125.75999999999</v>
          </cell>
          <cell r="K191">
            <v>240270.94</v>
          </cell>
          <cell r="L191">
            <v>657788.26</v>
          </cell>
          <cell r="M191">
            <v>1028350.19</v>
          </cell>
          <cell r="N191">
            <v>216843.46</v>
          </cell>
          <cell r="O191">
            <v>2813135.08</v>
          </cell>
          <cell r="P191" t="str">
            <v>------</v>
          </cell>
          <cell r="Q191">
            <v>7742796.7400000002</v>
          </cell>
          <cell r="R191">
            <v>0</v>
          </cell>
          <cell r="S191">
            <v>7742796.7400000002</v>
          </cell>
          <cell r="T191">
            <v>826.21</v>
          </cell>
          <cell r="U191">
            <v>9371.4633567737019</v>
          </cell>
        </row>
        <row r="192">
          <cell r="C192">
            <v>2253</v>
          </cell>
          <cell r="D192" t="str">
            <v>Dayton SD 8</v>
          </cell>
          <cell r="E192">
            <v>4307547.49</v>
          </cell>
          <cell r="F192">
            <v>1411563.79</v>
          </cell>
          <cell r="G192">
            <v>5719111.2800000003</v>
          </cell>
          <cell r="H192" t="str">
            <v>------</v>
          </cell>
          <cell r="I192">
            <v>572444.69999999995</v>
          </cell>
          <cell r="J192">
            <v>206877.58</v>
          </cell>
          <cell r="K192">
            <v>380952.45</v>
          </cell>
          <cell r="L192">
            <v>944260.34</v>
          </cell>
          <cell r="M192">
            <v>1373737.08</v>
          </cell>
          <cell r="N192">
            <v>316096.39</v>
          </cell>
          <cell r="O192">
            <v>3794368.54</v>
          </cell>
          <cell r="P192" t="str">
            <v>------</v>
          </cell>
          <cell r="Q192">
            <v>9513479.8200000003</v>
          </cell>
          <cell r="R192">
            <v>224815.13</v>
          </cell>
          <cell r="S192">
            <v>9288664.6899999995</v>
          </cell>
          <cell r="T192">
            <v>1013.35</v>
          </cell>
          <cell r="U192">
            <v>9166.2946563378882</v>
          </cell>
        </row>
        <row r="193">
          <cell r="C193">
            <v>2254</v>
          </cell>
          <cell r="D193" t="str">
            <v>Newberg SD 29J</v>
          </cell>
          <cell r="E193">
            <v>20878442.600000001</v>
          </cell>
          <cell r="F193">
            <v>8066530.9000000004</v>
          </cell>
          <cell r="G193">
            <v>28944973.5</v>
          </cell>
          <cell r="H193" t="str">
            <v>------</v>
          </cell>
          <cell r="I193">
            <v>3018769.31</v>
          </cell>
          <cell r="J193">
            <v>662184.81999999995</v>
          </cell>
          <cell r="K193">
            <v>841416.38</v>
          </cell>
          <cell r="L193">
            <v>3592970.28</v>
          </cell>
          <cell r="M193">
            <v>5258808.0599999996</v>
          </cell>
          <cell r="N193">
            <v>1681217.28</v>
          </cell>
          <cell r="O193">
            <v>15055366.130000001</v>
          </cell>
          <cell r="P193" t="str">
            <v>------</v>
          </cell>
          <cell r="Q193">
            <v>44000339.630000003</v>
          </cell>
          <cell r="R193">
            <v>216338.57</v>
          </cell>
          <cell r="S193">
            <v>43784001.060000002</v>
          </cell>
          <cell r="T193">
            <v>4910.4799999999996</v>
          </cell>
          <cell r="U193">
            <v>8916.4401565631069</v>
          </cell>
        </row>
        <row r="194">
          <cell r="C194">
            <v>2255</v>
          </cell>
          <cell r="D194" t="str">
            <v>Willamina SD 30J</v>
          </cell>
          <cell r="E194">
            <v>4155148.8</v>
          </cell>
          <cell r="F194">
            <v>1201214.81</v>
          </cell>
          <cell r="G194">
            <v>5356363.6100000003</v>
          </cell>
          <cell r="H194" t="str">
            <v>------</v>
          </cell>
          <cell r="I194">
            <v>315035.49</v>
          </cell>
          <cell r="J194">
            <v>116757.3</v>
          </cell>
          <cell r="K194">
            <v>368565.24</v>
          </cell>
          <cell r="L194">
            <v>758186.95</v>
          </cell>
          <cell r="M194">
            <v>1326883.3799999999</v>
          </cell>
          <cell r="N194">
            <v>314647.98</v>
          </cell>
          <cell r="O194">
            <v>3200076.34</v>
          </cell>
          <cell r="P194" t="str">
            <v>------</v>
          </cell>
          <cell r="Q194">
            <v>8556439.9499999993</v>
          </cell>
          <cell r="R194">
            <v>154000</v>
          </cell>
          <cell r="S194">
            <v>8402439.9499999993</v>
          </cell>
          <cell r="T194">
            <v>835.27</v>
          </cell>
          <cell r="U194">
            <v>10059.549546853113</v>
          </cell>
        </row>
        <row r="195">
          <cell r="C195">
            <v>2256</v>
          </cell>
          <cell r="D195" t="str">
            <v>McMinnville SD 40</v>
          </cell>
          <cell r="E195">
            <v>33467768.07</v>
          </cell>
          <cell r="F195">
            <v>10794812.01</v>
          </cell>
          <cell r="G195">
            <v>44262580.079999998</v>
          </cell>
          <cell r="H195" t="str">
            <v>------</v>
          </cell>
          <cell r="I195">
            <v>5193179.0199999996</v>
          </cell>
          <cell r="J195">
            <v>2592393.06</v>
          </cell>
          <cell r="K195">
            <v>775107.11</v>
          </cell>
          <cell r="L195">
            <v>4019227.57</v>
          </cell>
          <cell r="M195">
            <v>6101164.9699999997</v>
          </cell>
          <cell r="N195">
            <v>1413973.14</v>
          </cell>
          <cell r="O195">
            <v>20095044.870000001</v>
          </cell>
          <cell r="P195" t="str">
            <v>------</v>
          </cell>
          <cell r="Q195">
            <v>64357624.950000003</v>
          </cell>
          <cell r="R195">
            <v>0</v>
          </cell>
          <cell r="S195">
            <v>64357624.950000003</v>
          </cell>
          <cell r="T195">
            <v>6597.72</v>
          </cell>
          <cell r="U195">
            <v>9754.5250404685248</v>
          </cell>
        </row>
        <row r="196">
          <cell r="C196">
            <v>2257</v>
          </cell>
          <cell r="D196" t="str">
            <v>Sheridan SD 48J</v>
          </cell>
          <cell r="E196">
            <v>3566589.35</v>
          </cell>
          <cell r="F196">
            <v>2744591.17</v>
          </cell>
          <cell r="G196">
            <v>6311180.5199999996</v>
          </cell>
          <cell r="H196" t="str">
            <v>------</v>
          </cell>
          <cell r="I196">
            <v>474611.22</v>
          </cell>
          <cell r="J196">
            <v>166159.5</v>
          </cell>
          <cell r="K196">
            <v>422478.44</v>
          </cell>
          <cell r="L196">
            <v>724702.13</v>
          </cell>
          <cell r="M196">
            <v>896764.99</v>
          </cell>
          <cell r="N196">
            <v>136435</v>
          </cell>
          <cell r="O196">
            <v>2821151.28</v>
          </cell>
          <cell r="P196" t="str">
            <v>------</v>
          </cell>
          <cell r="Q196">
            <v>9132331.8000000007</v>
          </cell>
          <cell r="R196">
            <v>0</v>
          </cell>
          <cell r="S196">
            <v>9132331.8000000007</v>
          </cell>
          <cell r="T196">
            <v>949.03</v>
          </cell>
          <cell r="U196">
            <v>9622.8062337333922</v>
          </cell>
        </row>
        <row r="197">
          <cell r="C197">
            <v>2262</v>
          </cell>
          <cell r="D197" t="str">
            <v>Knappa SD 4</v>
          </cell>
          <cell r="E197">
            <v>2384665.7200000002</v>
          </cell>
          <cell r="F197">
            <v>496206.18</v>
          </cell>
          <cell r="G197">
            <v>2880871.9</v>
          </cell>
          <cell r="H197" t="str">
            <v>------</v>
          </cell>
          <cell r="I197">
            <v>273975.59999999998</v>
          </cell>
          <cell r="J197">
            <v>39835.53</v>
          </cell>
          <cell r="K197">
            <v>223291.02</v>
          </cell>
          <cell r="L197">
            <v>406616.24</v>
          </cell>
          <cell r="M197">
            <v>693293.96</v>
          </cell>
          <cell r="N197">
            <v>59451.92</v>
          </cell>
          <cell r="O197">
            <v>1696464.27</v>
          </cell>
          <cell r="P197" t="str">
            <v>------</v>
          </cell>
          <cell r="Q197">
            <v>4577336.17</v>
          </cell>
          <cell r="R197">
            <v>0</v>
          </cell>
          <cell r="S197">
            <v>4577336.17</v>
          </cell>
          <cell r="T197">
            <v>495.4</v>
          </cell>
          <cell r="U197">
            <v>9239.6773718207514</v>
          </cell>
        </row>
        <row r="198">
          <cell r="C198">
            <v>3997</v>
          </cell>
          <cell r="D198" t="str">
            <v>Ione SD R2</v>
          </cell>
          <cell r="E198">
            <v>1558004.76</v>
          </cell>
          <cell r="F198">
            <v>230618.77</v>
          </cell>
          <cell r="G198">
            <v>1788623.53</v>
          </cell>
          <cell r="H198" t="str">
            <v>------</v>
          </cell>
          <cell r="I198">
            <v>45155.15</v>
          </cell>
          <cell r="J198">
            <v>85137.09</v>
          </cell>
          <cell r="K198">
            <v>27640.5</v>
          </cell>
          <cell r="L198">
            <v>350184.73</v>
          </cell>
          <cell r="M198">
            <v>402959.63</v>
          </cell>
          <cell r="N198">
            <v>105775.86</v>
          </cell>
          <cell r="O198">
            <v>1016852.96</v>
          </cell>
          <cell r="P198" t="str">
            <v>------</v>
          </cell>
          <cell r="Q198">
            <v>2805476.49</v>
          </cell>
          <cell r="R198">
            <v>0</v>
          </cell>
          <cell r="S198">
            <v>2805476.49</v>
          </cell>
          <cell r="T198">
            <v>182.48</v>
          </cell>
          <cell r="U198">
            <v>15374.158757124071</v>
          </cell>
        </row>
        <row r="199">
          <cell r="C199">
            <v>4131</v>
          </cell>
          <cell r="D199" t="str">
            <v>North Wasco County SD 21</v>
          </cell>
          <cell r="E199">
            <v>12057954.800000001</v>
          </cell>
          <cell r="F199">
            <v>6453890.3600000003</v>
          </cell>
          <cell r="G199">
            <v>18511845.16</v>
          </cell>
          <cell r="H199" t="str">
            <v>------</v>
          </cell>
          <cell r="I199">
            <v>3171489.25</v>
          </cell>
          <cell r="J199">
            <v>447076.83</v>
          </cell>
          <cell r="K199">
            <v>751341.92</v>
          </cell>
          <cell r="L199">
            <v>1796202.88</v>
          </cell>
          <cell r="M199">
            <v>3944612.4</v>
          </cell>
          <cell r="N199">
            <v>654415.62</v>
          </cell>
          <cell r="O199">
            <v>10765138.9</v>
          </cell>
          <cell r="P199" t="str">
            <v>------</v>
          </cell>
          <cell r="Q199">
            <v>29276984.059999999</v>
          </cell>
          <cell r="R199">
            <v>16236</v>
          </cell>
          <cell r="S199">
            <v>29260748.059999999</v>
          </cell>
          <cell r="T199">
            <v>2916.79</v>
          </cell>
          <cell r="U199">
            <v>10031.832274520963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234"/>
  <sheetViews>
    <sheetView tabSelected="1" zoomScale="90" zoomScaleNormal="90" workbookViewId="0">
      <pane xSplit="4" ySplit="6" topLeftCell="M67" activePane="bottomRight" state="frozen"/>
      <selection pane="topRight" activeCell="E1" sqref="E1"/>
      <selection pane="bottomLeft" activeCell="A7" sqref="A7"/>
      <selection pane="bottomRight"/>
    </sheetView>
  </sheetViews>
  <sheetFormatPr defaultColWidth="9.140625" defaultRowHeight="12.75" x14ac:dyDescent="0.2"/>
  <cols>
    <col min="1" max="1" width="9.140625" style="13"/>
    <col min="2" max="2" width="26.7109375" style="13" customWidth="1"/>
    <col min="3" max="3" width="9.140625" style="13"/>
    <col min="4" max="4" width="35.140625" style="13" customWidth="1"/>
    <col min="5" max="9" width="9.7109375" style="13" customWidth="1"/>
    <col min="10" max="10" width="9.7109375" style="14" customWidth="1"/>
    <col min="11" max="14" width="9.7109375" style="13" customWidth="1"/>
    <col min="15" max="15" width="10.140625" style="13" bestFit="1" customWidth="1"/>
    <col min="16" max="18" width="10.140625" style="13" customWidth="1"/>
    <col min="19" max="22" width="9.140625" style="13"/>
    <col min="23" max="23" width="9.5703125" style="13" bestFit="1" customWidth="1"/>
    <col min="24" max="24" width="10.42578125" style="13" customWidth="1"/>
    <col min="25" max="25" width="11" style="13" customWidth="1"/>
    <col min="26" max="16384" width="9.140625" style="13"/>
  </cols>
  <sheetData>
    <row r="2" spans="1:31" ht="20.25" x14ac:dyDescent="0.3">
      <c r="A2" s="12" t="s">
        <v>262</v>
      </c>
    </row>
    <row r="3" spans="1:31" ht="15.75" x14ac:dyDescent="0.25">
      <c r="A3" s="7" t="s">
        <v>219</v>
      </c>
    </row>
    <row r="4" spans="1:31" x14ac:dyDescent="0.2">
      <c r="J4" s="13"/>
    </row>
    <row r="5" spans="1:31" x14ac:dyDescent="0.2">
      <c r="J5" s="13"/>
    </row>
    <row r="6" spans="1:31" x14ac:dyDescent="0.2">
      <c r="A6" s="11" t="s">
        <v>253</v>
      </c>
      <c r="B6" s="11" t="s">
        <v>252</v>
      </c>
      <c r="C6" s="11" t="s">
        <v>217</v>
      </c>
      <c r="D6" s="11" t="s">
        <v>218</v>
      </c>
      <c r="E6" s="11" t="s">
        <v>205</v>
      </c>
      <c r="F6" s="11" t="s">
        <v>206</v>
      </c>
      <c r="G6" s="11" t="s">
        <v>225</v>
      </c>
      <c r="H6" s="11" t="s">
        <v>228</v>
      </c>
      <c r="I6" s="11" t="s">
        <v>230</v>
      </c>
      <c r="J6" s="15" t="s">
        <v>258</v>
      </c>
      <c r="K6" s="11" t="s">
        <v>261</v>
      </c>
      <c r="L6" s="11" t="s">
        <v>265</v>
      </c>
      <c r="M6" s="11" t="s">
        <v>268</v>
      </c>
      <c r="N6" s="11" t="s">
        <v>466</v>
      </c>
      <c r="O6" s="11" t="s">
        <v>266</v>
      </c>
      <c r="P6" s="13" t="s">
        <v>476</v>
      </c>
      <c r="Q6" s="11" t="s">
        <v>477</v>
      </c>
      <c r="R6" s="11" t="s">
        <v>470</v>
      </c>
      <c r="S6" s="13" t="s">
        <v>479</v>
      </c>
      <c r="T6" s="13" t="s">
        <v>480</v>
      </c>
      <c r="U6" s="13" t="s">
        <v>499</v>
      </c>
      <c r="V6" s="13" t="s">
        <v>500</v>
      </c>
      <c r="W6" s="13" t="s">
        <v>502</v>
      </c>
      <c r="X6" s="13" t="s">
        <v>503</v>
      </c>
      <c r="Y6" s="13" t="s">
        <v>506</v>
      </c>
      <c r="Z6" s="13" t="s">
        <v>507</v>
      </c>
      <c r="AA6" s="13" t="s">
        <v>513</v>
      </c>
      <c r="AB6" s="13" t="s">
        <v>514</v>
      </c>
      <c r="AC6" s="13" t="s">
        <v>528</v>
      </c>
      <c r="AD6" s="13" t="s">
        <v>529</v>
      </c>
      <c r="AE6" s="13" t="s">
        <v>532</v>
      </c>
    </row>
    <row r="7" spans="1:31" ht="12.75" customHeight="1" x14ac:dyDescent="0.2">
      <c r="A7" s="24">
        <v>2211</v>
      </c>
      <c r="B7" s="25" t="s">
        <v>231</v>
      </c>
      <c r="C7" s="16">
        <v>1894</v>
      </c>
      <c r="D7" s="16" t="s">
        <v>2</v>
      </c>
      <c r="E7" s="17">
        <f>+'1999-00'!G8</f>
        <v>6312.0304543185212</v>
      </c>
      <c r="F7" s="17">
        <f>+'2000-01'!G8</f>
        <v>5885.7195103527947</v>
      </c>
      <c r="G7" s="17">
        <f>+'2001-02'!G8</f>
        <v>5864.7276783702164</v>
      </c>
      <c r="H7" s="17">
        <f>+'2002-03'!G8</f>
        <v>5514.4721320470026</v>
      </c>
      <c r="I7" s="22">
        <f>+'2003-04'!G8</f>
        <v>5562.4707365964296</v>
      </c>
      <c r="J7" s="33">
        <f>+'2004-05'!G7</f>
        <v>6283.1658620916251</v>
      </c>
      <c r="K7" s="33">
        <f>+'2005-06'!G7</f>
        <v>6674.5653743970688</v>
      </c>
      <c r="L7" s="22">
        <f>+'2006-07'!G7</f>
        <v>7249.5597552790832</v>
      </c>
      <c r="M7" s="22">
        <f>+'2007-08'!G7</f>
        <v>7905.0997032758005</v>
      </c>
      <c r="N7" s="22">
        <f>+'2008-09'!G7</f>
        <v>7766.8808331184318</v>
      </c>
      <c r="O7" s="22">
        <f>+'2009-10'!G7</f>
        <v>7197.4495860350416</v>
      </c>
      <c r="P7" s="3">
        <f t="shared" ref="P7:P38" si="0">IF(ISNA(VLOOKUP(C7,NOE10_11,7,FALSE)),0,VLOOKUP(C7,NOE10_11,7,FALSE))</f>
        <v>7033.0863669999999</v>
      </c>
      <c r="Q7" s="3">
        <f t="shared" ref="Q7:Q38" si="1">IF(ISNA(VLOOKUP(C7,NOE11_12,7,FALSE)),0,VLOOKUP(C7,NOE11_12,7,FALSE))</f>
        <v>7254.2243390000003</v>
      </c>
      <c r="R7" s="3">
        <f t="shared" ref="R7:R38" si="2">IF(ISNA(VLOOKUP($C7,NOE12_13,7,FALSE)),0,VLOOKUP($C7,NOE12_13,7,FALSE))</f>
        <v>7399.7638159215503</v>
      </c>
      <c r="S7" s="3">
        <f t="shared" ref="S7:S38" si="3">IF(ISNA(VLOOKUP($C7,NOE13_14,7,FALSE)),0,VLOOKUP($C7,NOE13_14,7,FALSE))</f>
        <v>7960.2276808645402</v>
      </c>
      <c r="T7" s="3">
        <f t="shared" ref="T7:T38" si="4">IF(ISNA(VLOOKUP($C7,NOE14_15,7,FALSE)),0,VLOOKUP($C7,NOE14_15,7,FALSE))</f>
        <v>8077.3591039930598</v>
      </c>
      <c r="U7" s="3">
        <f t="shared" ref="U7:U38" si="5">IF(ISNA(VLOOKUP($C7,NOE15_16,7,FALSE)),0,VLOOKUP($C7,NOE15_16,7,FALSE))</f>
        <v>7923.4897136736399</v>
      </c>
      <c r="V7" s="3">
        <f t="shared" ref="V7:V38" si="6">IF(ISNA(VLOOKUP($C7,NOE16_17,7,FALSE)),0,VLOOKUP($C7,NOE16_17,7,FALSE))</f>
        <v>8170.3663434995851</v>
      </c>
      <c r="W7" s="3">
        <f t="shared" ref="W7:W38" si="7">IF(ISNA(VLOOKUP($C7,NOE_1718,7,FALSE)),0,VLOOKUP($C7,NOE_1718,7,FALSE))</f>
        <v>8542.7101198311939</v>
      </c>
      <c r="X7" s="3">
        <f t="shared" ref="X7:X38" si="8">IF(ISNA(VLOOKUP($C7,NOE_1819,7,FALSE)),0,VLOOKUP($C7,NOE_1819,7,FALSE))</f>
        <v>8674.8770428591051</v>
      </c>
      <c r="Y7" s="3">
        <f t="shared" ref="Y7:Y38" si="9">IF(ISNA(VLOOKUP($C7,NOE_1920,7,FALSE)),0,VLOOKUP($C7,NOE_1920,7,FALSE))</f>
        <v>8909.447347405001</v>
      </c>
      <c r="Z7" s="3">
        <f t="shared" ref="Z7:Z38" si="10">IF(ISNA(VLOOKUP($C7,NOE_2021,7,FALSE)),0,VLOOKUP($C7,NOE_2021,7,FALSE))</f>
        <v>9054.2821431082266</v>
      </c>
      <c r="AA7" s="3">
        <f t="shared" ref="AA7:AB38" si="11">IF(ISNA(VLOOKUP($C7,NOE21_22,7,FALSE)),0,VLOOKUP($C7,NOE21_22,7,FALSE))</f>
        <v>9344.7582670311931</v>
      </c>
      <c r="AB7" s="3">
        <f>IF(ISNA(VLOOKUP($C7,NOE22_23,7,FALSE)),0,VLOOKUP($C7,NOE22_23,7,FALSE))</f>
        <v>10665.968755612992</v>
      </c>
      <c r="AC7" s="17">
        <f>+AB7*(1+Parameters!$B$17)</f>
        <v>11185.21000459668</v>
      </c>
      <c r="AD7" s="17">
        <f>+AC7*(1+Parameters!$B$18)</f>
        <v>11684.124353634694</v>
      </c>
      <c r="AE7" s="17">
        <f>+AD7*(1+Parameters!$B$19)</f>
        <v>12409.635861228031</v>
      </c>
    </row>
    <row r="8" spans="1:31" ht="12.75" customHeight="1" x14ac:dyDescent="0.2">
      <c r="A8" s="24">
        <v>2106</v>
      </c>
      <c r="B8" s="25" t="s">
        <v>232</v>
      </c>
      <c r="C8" s="16">
        <v>1895</v>
      </c>
      <c r="D8" s="16" t="s">
        <v>3</v>
      </c>
      <c r="E8" s="17">
        <f>+'1999-00'!G9</f>
        <v>8318.0158730158728</v>
      </c>
      <c r="F8" s="17">
        <f>+'2000-01'!G9</f>
        <v>9556.0661971830978</v>
      </c>
      <c r="G8" s="17">
        <f>+'2001-02'!G9</f>
        <v>8837.5316188870165</v>
      </c>
      <c r="H8" s="17">
        <f>+'2002-03'!G9</f>
        <v>9633.2160753474764</v>
      </c>
      <c r="I8" s="22">
        <f>+'2003-04'!G9</f>
        <v>9980.2683711947029</v>
      </c>
      <c r="J8" s="33">
        <f>+'2004-05'!G8</f>
        <v>12676.900516189582</v>
      </c>
      <c r="K8" s="33">
        <f>+'2005-06'!G8</f>
        <v>12117.153700189754</v>
      </c>
      <c r="L8" s="22">
        <f>+'2006-07'!G8</f>
        <v>13786.312673688593</v>
      </c>
      <c r="M8" s="22">
        <f>+'2007-08'!G8</f>
        <v>11836.017154881109</v>
      </c>
      <c r="N8" s="22">
        <f>+'2008-09'!G8</f>
        <v>12855.802668775075</v>
      </c>
      <c r="O8" s="22">
        <f>+'2009-10'!G8</f>
        <v>13503.443761653687</v>
      </c>
      <c r="P8" s="3">
        <f t="shared" si="0"/>
        <v>14855.259093000001</v>
      </c>
      <c r="Q8" s="3">
        <f t="shared" si="1"/>
        <v>14884.284705</v>
      </c>
      <c r="R8" s="3">
        <f t="shared" si="2"/>
        <v>16354.4996838274</v>
      </c>
      <c r="S8" s="3">
        <f t="shared" si="3"/>
        <v>15506.113216486299</v>
      </c>
      <c r="T8" s="3">
        <f t="shared" si="4"/>
        <v>15860.160662194299</v>
      </c>
      <c r="U8" s="3">
        <f t="shared" si="5"/>
        <v>16216.4328189034</v>
      </c>
      <c r="V8" s="3">
        <f t="shared" si="6"/>
        <v>14631.644792064099</v>
      </c>
      <c r="W8" s="3">
        <f t="shared" si="7"/>
        <v>13303.36522425062</v>
      </c>
      <c r="X8" s="3">
        <f t="shared" si="8"/>
        <v>12306.586542278681</v>
      </c>
      <c r="Y8" s="3">
        <f t="shared" si="9"/>
        <v>14173.678360789099</v>
      </c>
      <c r="Z8" s="3">
        <f t="shared" si="10"/>
        <v>16583.816439322669</v>
      </c>
      <c r="AA8" s="3">
        <f t="shared" si="11"/>
        <v>15102.674555579353</v>
      </c>
      <c r="AB8" s="3">
        <f>IF(ISNA(VLOOKUP($C8,NOE22_23,7,FALSE)),0,VLOOKUP($C8,NOE22_23,7,FALSE))</f>
        <v>20285.560607859432</v>
      </c>
      <c r="AC8" s="17">
        <f>+AB8*(1+Parameters!$B$17)</f>
        <v>21273.103330672693</v>
      </c>
      <c r="AD8" s="17">
        <f>+AC8*(1+Parameters!$B$18)</f>
        <v>22221.98640894116</v>
      </c>
      <c r="AE8" s="17">
        <f>+AD8*(1+Parameters!$B$19)</f>
        <v>23601.833659219203</v>
      </c>
    </row>
    <row r="9" spans="1:31" ht="12.75" customHeight="1" x14ac:dyDescent="0.2">
      <c r="A9" s="24">
        <v>2211</v>
      </c>
      <c r="B9" s="25" t="s">
        <v>231</v>
      </c>
      <c r="C9" s="16">
        <v>1896</v>
      </c>
      <c r="D9" s="16" t="s">
        <v>4</v>
      </c>
      <c r="E9" s="17">
        <f>+'1999-00'!G10</f>
        <v>8548.0315691736305</v>
      </c>
      <c r="F9" s="17">
        <f>+'2000-01'!G10</f>
        <v>10632.628685714286</v>
      </c>
      <c r="G9" s="17">
        <f>+'2001-02'!G10</f>
        <v>10748.542997542996</v>
      </c>
      <c r="H9" s="17">
        <f>+'2002-03'!G10</f>
        <v>10622.389981273409</v>
      </c>
      <c r="I9" s="22">
        <f>+'2003-04'!G10</f>
        <v>10382.466775472138</v>
      </c>
      <c r="J9" s="33">
        <f>+'2004-05'!G9</f>
        <v>10577.113402061856</v>
      </c>
      <c r="K9" s="33">
        <f>+'2005-06'!G9</f>
        <v>13188.808715336731</v>
      </c>
      <c r="L9" s="22">
        <f>+'2006-07'!G9</f>
        <v>14905.15614537132</v>
      </c>
      <c r="M9" s="22">
        <f>+'2007-08'!G9</f>
        <v>20916.951285836687</v>
      </c>
      <c r="N9" s="22">
        <f>+'2008-09'!G9</f>
        <v>16530.01985485624</v>
      </c>
      <c r="O9" s="22">
        <f>+'2009-10'!G9</f>
        <v>22482.56750310821</v>
      </c>
      <c r="P9" s="3">
        <f t="shared" si="0"/>
        <v>21682.994620000001</v>
      </c>
      <c r="Q9" s="3">
        <f t="shared" si="1"/>
        <v>23816.391084999999</v>
      </c>
      <c r="R9" s="3">
        <f t="shared" si="2"/>
        <v>24795.618190434801</v>
      </c>
      <c r="S9" s="3">
        <f t="shared" si="3"/>
        <v>25612.0276697015</v>
      </c>
      <c r="T9" s="3">
        <f t="shared" si="4"/>
        <v>24221.927542569301</v>
      </c>
      <c r="U9" s="3">
        <f t="shared" si="5"/>
        <v>27054.2623620825</v>
      </c>
      <c r="V9" s="3">
        <f t="shared" si="6"/>
        <v>30572.03413940256</v>
      </c>
      <c r="W9" s="3">
        <f t="shared" si="7"/>
        <v>21515.285714285714</v>
      </c>
      <c r="X9" s="3">
        <f t="shared" si="8"/>
        <v>19652.190026954177</v>
      </c>
      <c r="Y9" s="3">
        <f t="shared" si="9"/>
        <v>26899.474868717178</v>
      </c>
      <c r="Z9" s="3">
        <f t="shared" si="10"/>
        <v>34879.401236576632</v>
      </c>
      <c r="AA9" s="3">
        <f t="shared" si="11"/>
        <v>39566.039128829827</v>
      </c>
      <c r="AB9" s="3">
        <f>IF(ISNA(VLOOKUP($C9,NOE22_23,7,FALSE)),0,VLOOKUP($C9,NOE22_23,7,FALSE))</f>
        <v>39343.945680875142</v>
      </c>
      <c r="AC9" s="17">
        <f>+AB9*(1+Parameters!$B$17)</f>
        <v>41259.289702910937</v>
      </c>
      <c r="AD9" s="17">
        <f>+AC9*(1+Parameters!$B$18)</f>
        <v>43099.653152094194</v>
      </c>
      <c r="AE9" s="17">
        <f>+AD9*(1+Parameters!$B$19)</f>
        <v>45775.873756113913</v>
      </c>
    </row>
    <row r="10" spans="1:31" ht="12.75" customHeight="1" x14ac:dyDescent="0.2">
      <c r="A10" s="24">
        <v>2211</v>
      </c>
      <c r="B10" s="25" t="s">
        <v>231</v>
      </c>
      <c r="C10" s="16">
        <v>1897</v>
      </c>
      <c r="D10" s="16" t="s">
        <v>5</v>
      </c>
      <c r="E10" s="17">
        <f>+'1999-00'!G11</f>
        <v>6783.3414604338532</v>
      </c>
      <c r="F10" s="17">
        <f>+'2000-01'!G11</f>
        <v>6878.5130145661815</v>
      </c>
      <c r="G10" s="17">
        <f>+'2001-02'!G11</f>
        <v>7093.7952525252522</v>
      </c>
      <c r="H10" s="17">
        <f>+'2002-03'!G11</f>
        <v>8137.1542697674422</v>
      </c>
      <c r="I10" s="22">
        <f>+'2003-04'!G11</f>
        <v>8254.2142217518722</v>
      </c>
      <c r="J10" s="33">
        <f>+'2004-05'!G10</f>
        <v>10061.802631578948</v>
      </c>
      <c r="K10" s="33">
        <f>+'2005-06'!G10</f>
        <v>12030.544213882207</v>
      </c>
      <c r="L10" s="22">
        <f>+'2006-07'!G10</f>
        <v>11405.600921426785</v>
      </c>
      <c r="M10" s="22">
        <f>+'2007-08'!G10</f>
        <v>9859.29741482186</v>
      </c>
      <c r="N10" s="22">
        <f>+'2008-09'!G10</f>
        <v>10851.975000577673</v>
      </c>
      <c r="O10" s="22">
        <f>+'2009-10'!G10</f>
        <v>9716.6099528016839</v>
      </c>
      <c r="P10" s="3">
        <f t="shared" si="0"/>
        <v>11338.035585</v>
      </c>
      <c r="Q10" s="3">
        <f t="shared" si="1"/>
        <v>9994.7582409999995</v>
      </c>
      <c r="R10" s="3">
        <f t="shared" si="2"/>
        <v>9729.9529553227694</v>
      </c>
      <c r="S10" s="3">
        <f t="shared" si="3"/>
        <v>10319.7787162362</v>
      </c>
      <c r="T10" s="3">
        <f t="shared" si="4"/>
        <v>12420.380273712301</v>
      </c>
      <c r="U10" s="3">
        <f t="shared" si="5"/>
        <v>11585.2064864194</v>
      </c>
      <c r="V10" s="3">
        <f t="shared" si="6"/>
        <v>11597.002436356403</v>
      </c>
      <c r="W10" s="3">
        <f t="shared" si="7"/>
        <v>13712.074531855074</v>
      </c>
      <c r="X10" s="3">
        <f t="shared" si="8"/>
        <v>13011.244178759098</v>
      </c>
      <c r="Y10" s="3">
        <f t="shared" si="9"/>
        <v>12762.952584249249</v>
      </c>
      <c r="Z10" s="3">
        <f t="shared" si="10"/>
        <v>15463.92573348029</v>
      </c>
      <c r="AA10" s="3">
        <f t="shared" si="11"/>
        <v>15650.386539891637</v>
      </c>
      <c r="AB10" s="3">
        <f>IF(ISNA(VLOOKUP($C10,NOE22_23,7,FALSE)),0,VLOOKUP($C10,NOE22_23,7,FALSE))</f>
        <v>17220.318975061953</v>
      </c>
      <c r="AC10" s="17">
        <f>+AB10*(1+Parameters!$B$17)</f>
        <v>18058.639444339831</v>
      </c>
      <c r="AD10" s="17">
        <f>+AC10*(1+Parameters!$B$18)</f>
        <v>18864.141919410245</v>
      </c>
      <c r="AE10" s="17">
        <f>+AD10*(1+Parameters!$B$19)</f>
        <v>20035.487895298331</v>
      </c>
    </row>
    <row r="11" spans="1:31" ht="12.75" customHeight="1" x14ac:dyDescent="0.2">
      <c r="A11" s="24">
        <v>2098</v>
      </c>
      <c r="B11" s="25" t="s">
        <v>233</v>
      </c>
      <c r="C11" s="16">
        <v>1898</v>
      </c>
      <c r="D11" s="16" t="s">
        <v>6</v>
      </c>
      <c r="E11" s="17">
        <f>+'1999-00'!G12</f>
        <v>5857.5260614934114</v>
      </c>
      <c r="F11" s="17">
        <f>+'2000-01'!G12</f>
        <v>6289.4223264540342</v>
      </c>
      <c r="G11" s="17">
        <f>+'2001-02'!G12</f>
        <v>5833.3640192263674</v>
      </c>
      <c r="H11" s="17">
        <f>+'2002-03'!G12</f>
        <v>5956.5174437485493</v>
      </c>
      <c r="I11" s="22">
        <f>+'2003-04'!G12</f>
        <v>6133.819827022312</v>
      </c>
      <c r="J11" s="33">
        <f>+'2004-05'!G11</f>
        <v>6316.8696229978314</v>
      </c>
      <c r="K11" s="33">
        <f>+'2005-06'!G11</f>
        <v>7450.9060976710589</v>
      </c>
      <c r="L11" s="22">
        <f>+'2006-07'!G11</f>
        <v>9033.3330390940464</v>
      </c>
      <c r="M11" s="22">
        <f>+'2007-08'!G11</f>
        <v>9381.3573632424195</v>
      </c>
      <c r="N11" s="22">
        <f>+'2008-09'!G11</f>
        <v>8851.1326464977919</v>
      </c>
      <c r="O11" s="22">
        <f>+'2009-10'!G11</f>
        <v>9158.2405009506183</v>
      </c>
      <c r="P11" s="3">
        <f t="shared" si="0"/>
        <v>8280.0949459999993</v>
      </c>
      <c r="Q11" s="3">
        <f t="shared" si="1"/>
        <v>8591.8785879999996</v>
      </c>
      <c r="R11" s="3">
        <f t="shared" si="2"/>
        <v>8479.3208401580996</v>
      </c>
      <c r="S11" s="3">
        <f t="shared" si="3"/>
        <v>9221.2301472470899</v>
      </c>
      <c r="T11" s="3">
        <f t="shared" si="4"/>
        <v>9575.5840593055</v>
      </c>
      <c r="U11" s="3">
        <f t="shared" si="5"/>
        <v>9681.2569413542096</v>
      </c>
      <c r="V11" s="3">
        <f t="shared" si="6"/>
        <v>10410.426991150443</v>
      </c>
      <c r="W11" s="3">
        <f t="shared" si="7"/>
        <v>10042.74257614819</v>
      </c>
      <c r="X11" s="3">
        <f t="shared" si="8"/>
        <v>11450.264830964685</v>
      </c>
      <c r="Y11" s="3">
        <f t="shared" si="9"/>
        <v>11752.538183279743</v>
      </c>
      <c r="Z11" s="3">
        <f t="shared" si="10"/>
        <v>11547.810847051438</v>
      </c>
      <c r="AA11" s="3">
        <f t="shared" si="11"/>
        <v>11213.495068705673</v>
      </c>
      <c r="AB11" s="3">
        <f>IF(ISNA(VLOOKUP($C11,NOE22_23,7,FALSE)),0,VLOOKUP($C11,NOE22_23,7,FALSE))</f>
        <v>10737.05026622384</v>
      </c>
      <c r="AC11" s="17">
        <f>+AB11*(1+Parameters!$B$17)</f>
        <v>11259.751909025932</v>
      </c>
      <c r="AD11" s="17">
        <f>+AC11*(1+Parameters!$B$18)</f>
        <v>11761.991186760777</v>
      </c>
      <c r="AE11" s="17">
        <f>+AD11*(1+Parameters!$B$19)</f>
        <v>12492.337740762641</v>
      </c>
    </row>
    <row r="12" spans="1:31" ht="12.75" customHeight="1" x14ac:dyDescent="0.2">
      <c r="A12" s="24">
        <v>2098</v>
      </c>
      <c r="B12" s="25" t="s">
        <v>233</v>
      </c>
      <c r="C12" s="16">
        <v>1899</v>
      </c>
      <c r="D12" s="16" t="s">
        <v>7</v>
      </c>
      <c r="E12" s="17">
        <f>+'1999-00'!G13</f>
        <v>7260.0496613995483</v>
      </c>
      <c r="F12" s="17">
        <f>+'2000-01'!G13</f>
        <v>8253.8342143906011</v>
      </c>
      <c r="G12" s="17">
        <f>+'2001-02'!G13</f>
        <v>8317.7183514774497</v>
      </c>
      <c r="H12" s="17">
        <f>+'2002-03'!G13</f>
        <v>8340.6580937972776</v>
      </c>
      <c r="I12" s="22">
        <f>+'2003-04'!G13</f>
        <v>9072.9149535702854</v>
      </c>
      <c r="J12" s="33">
        <f>+'2004-05'!G12</f>
        <v>8025.056593909293</v>
      </c>
      <c r="K12" s="33">
        <f>+'2005-06'!G12</f>
        <v>9782.2477831446904</v>
      </c>
      <c r="L12" s="22">
        <f>+'2006-07'!G12</f>
        <v>9615.0960411920114</v>
      </c>
      <c r="M12" s="22">
        <f>+'2007-08'!G12</f>
        <v>11043.948351685867</v>
      </c>
      <c r="N12" s="22">
        <f>+'2008-09'!G12</f>
        <v>11958.066911051881</v>
      </c>
      <c r="O12" s="22">
        <f>+'2009-10'!G12</f>
        <v>10890.751229473137</v>
      </c>
      <c r="P12" s="3">
        <f t="shared" si="0"/>
        <v>10285.152079</v>
      </c>
      <c r="Q12" s="3">
        <f t="shared" si="1"/>
        <v>11918.702889</v>
      </c>
      <c r="R12" s="3">
        <f t="shared" si="2"/>
        <v>12704.7467675137</v>
      </c>
      <c r="S12" s="3">
        <f t="shared" si="3"/>
        <v>10759.358688968699</v>
      </c>
      <c r="T12" s="3">
        <f t="shared" si="4"/>
        <v>11319.396730692801</v>
      </c>
      <c r="U12" s="3">
        <f t="shared" si="5"/>
        <v>13028.1588915884</v>
      </c>
      <c r="V12" s="3">
        <f t="shared" si="6"/>
        <v>14025.624042009651</v>
      </c>
      <c r="W12" s="3">
        <f t="shared" si="7"/>
        <v>12089.844859088642</v>
      </c>
      <c r="X12" s="3">
        <f t="shared" si="8"/>
        <v>9128.861897665176</v>
      </c>
      <c r="Y12" s="3">
        <f t="shared" si="9"/>
        <v>11958.337069065807</v>
      </c>
      <c r="Z12" s="3">
        <f t="shared" si="10"/>
        <v>9525.0605073903625</v>
      </c>
      <c r="AA12" s="3">
        <f t="shared" si="11"/>
        <v>7929.0612985012367</v>
      </c>
      <c r="AB12" s="3">
        <f>IF(ISNA(VLOOKUP($C12,NOE22_23,7,FALSE)),0,VLOOKUP($C12,NOE22_23,7,FALSE))</f>
        <v>15732.674914675768</v>
      </c>
      <c r="AC12" s="17">
        <f>+AB12*(1+Parameters!$B$17)</f>
        <v>16498.573817975255</v>
      </c>
      <c r="AD12" s="17">
        <f>+AC12*(1+Parameters!$B$18)</f>
        <v>17234.489836813344</v>
      </c>
      <c r="AE12" s="17">
        <f>+AD12*(1+Parameters!$B$19)</f>
        <v>18304.644546371772</v>
      </c>
    </row>
    <row r="13" spans="1:31" ht="12.75" customHeight="1" x14ac:dyDescent="0.2">
      <c r="A13" s="24">
        <v>2098</v>
      </c>
      <c r="B13" s="25" t="s">
        <v>233</v>
      </c>
      <c r="C13" s="16">
        <v>1900</v>
      </c>
      <c r="D13" s="16" t="s">
        <v>8</v>
      </c>
      <c r="E13" s="17">
        <f>+'1999-00'!G14</f>
        <v>5033.0380692561184</v>
      </c>
      <c r="F13" s="17">
        <f>+'2000-01'!G14</f>
        <v>5361.1470857015493</v>
      </c>
      <c r="G13" s="17">
        <f>+'2001-02'!G14</f>
        <v>5400.1823900764202</v>
      </c>
      <c r="H13" s="17">
        <f>+'2002-03'!G14</f>
        <v>5119.2312215754291</v>
      </c>
      <c r="I13" s="22">
        <f>+'2003-04'!G14</f>
        <v>5186.2163224948572</v>
      </c>
      <c r="J13" s="33">
        <f>+'2004-05'!G13</f>
        <v>5513.9602221254863</v>
      </c>
      <c r="K13" s="33">
        <f>+'2005-06'!G13</f>
        <v>5778.0872687613237</v>
      </c>
      <c r="L13" s="22">
        <f>+'2006-07'!G13</f>
        <v>6098.0629637512184</v>
      </c>
      <c r="M13" s="22">
        <f>+'2007-08'!G13</f>
        <v>6829.3779292297158</v>
      </c>
      <c r="N13" s="22">
        <f>+'2008-09'!G13</f>
        <v>6772.6093196194315</v>
      </c>
      <c r="O13" s="22">
        <f>+'2009-10'!G13</f>
        <v>6956.3404039241732</v>
      </c>
      <c r="P13" s="3">
        <f t="shared" si="0"/>
        <v>6844.157416</v>
      </c>
      <c r="Q13" s="3">
        <f t="shared" si="1"/>
        <v>7132.2511770000001</v>
      </c>
      <c r="R13" s="3">
        <f t="shared" si="2"/>
        <v>7126.3019337596697</v>
      </c>
      <c r="S13" s="3">
        <f t="shared" si="3"/>
        <v>7760.14011936119</v>
      </c>
      <c r="T13" s="3">
        <f t="shared" si="4"/>
        <v>7994.5219369447595</v>
      </c>
      <c r="U13" s="3">
        <f t="shared" si="5"/>
        <v>8050.9805295001097</v>
      </c>
      <c r="V13" s="3">
        <f t="shared" si="6"/>
        <v>8845.3471421847371</v>
      </c>
      <c r="W13" s="3">
        <f t="shared" si="7"/>
        <v>9346.2265386076706</v>
      </c>
      <c r="X13" s="3">
        <f t="shared" si="8"/>
        <v>9999.773105095248</v>
      </c>
      <c r="Y13" s="3">
        <f t="shared" si="9"/>
        <v>10772.492814042787</v>
      </c>
      <c r="Z13" s="3">
        <f t="shared" si="10"/>
        <v>11812.204688026759</v>
      </c>
      <c r="AA13" s="3">
        <f t="shared" si="11"/>
        <v>11556.943633810653</v>
      </c>
      <c r="AB13" s="3">
        <f>IF(ISNA(VLOOKUP($C13,NOE22_23,7,FALSE)),0,VLOOKUP($C13,NOE22_23,7,FALSE))</f>
        <v>12686.744968769503</v>
      </c>
      <c r="AC13" s="17">
        <f>+AB13*(1+Parameters!$B$17)</f>
        <v>13304.361751085193</v>
      </c>
      <c r="AD13" s="17">
        <f>+AC13*(1+Parameters!$B$18)</f>
        <v>13897.800495613106</v>
      </c>
      <c r="AE13" s="17">
        <f>+AD13*(1+Parameters!$B$19)</f>
        <v>14760.767534017406</v>
      </c>
    </row>
    <row r="14" spans="1:31" ht="12.75" customHeight="1" x14ac:dyDescent="0.2">
      <c r="A14" s="24">
        <v>2098</v>
      </c>
      <c r="B14" s="25" t="s">
        <v>233</v>
      </c>
      <c r="C14" s="16">
        <v>1901</v>
      </c>
      <c r="D14" s="16" t="s">
        <v>9</v>
      </c>
      <c r="E14" s="17">
        <f>+'1999-00'!G15</f>
        <v>5303.1919638509353</v>
      </c>
      <c r="F14" s="17">
        <f>+'2000-01'!G15</f>
        <v>5584.520830112303</v>
      </c>
      <c r="G14" s="17">
        <f>+'2001-02'!G15</f>
        <v>5604.1086989715077</v>
      </c>
      <c r="H14" s="17">
        <f>+'2002-03'!G15</f>
        <v>5629.6139651716758</v>
      </c>
      <c r="I14" s="22">
        <f>+'2003-04'!G15</f>
        <v>5423.0716110022613</v>
      </c>
      <c r="J14" s="33">
        <f>+'2004-05'!G14</f>
        <v>5379.757170102459</v>
      </c>
      <c r="K14" s="33">
        <f>+'2005-06'!G14</f>
        <v>5637.2107962053524</v>
      </c>
      <c r="L14" s="22">
        <f>+'2006-07'!G14</f>
        <v>6070.5882684689877</v>
      </c>
      <c r="M14" s="22">
        <f>+'2007-08'!G14</f>
        <v>7486.6964218229759</v>
      </c>
      <c r="N14" s="22">
        <f>+'2008-09'!G14</f>
        <v>7653.0931898150711</v>
      </c>
      <c r="O14" s="22">
        <f>+'2009-10'!G14</f>
        <v>7668.8153182599162</v>
      </c>
      <c r="P14" s="3">
        <f t="shared" si="0"/>
        <v>8248.3787630000006</v>
      </c>
      <c r="Q14" s="3">
        <f t="shared" si="1"/>
        <v>8255.5337679999993</v>
      </c>
      <c r="R14" s="3">
        <f t="shared" si="2"/>
        <v>7790.0137985319898</v>
      </c>
      <c r="S14" s="3">
        <f t="shared" si="3"/>
        <v>8215.3733267902699</v>
      </c>
      <c r="T14" s="3">
        <f t="shared" si="4"/>
        <v>8566.0165050906107</v>
      </c>
      <c r="U14" s="3">
        <f t="shared" si="5"/>
        <v>8593.9550994721194</v>
      </c>
      <c r="V14" s="3">
        <f t="shared" si="6"/>
        <v>8996.2535616528203</v>
      </c>
      <c r="W14" s="3">
        <f t="shared" si="7"/>
        <v>9356.6249095795665</v>
      </c>
      <c r="X14" s="3">
        <f t="shared" si="8"/>
        <v>10292.996641270794</v>
      </c>
      <c r="Y14" s="3">
        <f t="shared" si="9"/>
        <v>11664.455811131653</v>
      </c>
      <c r="Z14" s="3">
        <f t="shared" si="10"/>
        <v>11439.672046346395</v>
      </c>
      <c r="AA14" s="3">
        <f t="shared" si="11"/>
        <v>11515.802481955254</v>
      </c>
      <c r="AB14" s="3">
        <f>IF(ISNA(VLOOKUP($C14,NOE22_23,7,FALSE)),0,VLOOKUP($C14,NOE22_23,7,FALSE))</f>
        <v>13068.42762367278</v>
      </c>
      <c r="AC14" s="17">
        <f>+AB14*(1+Parameters!$B$17)</f>
        <v>13704.625500963373</v>
      </c>
      <c r="AD14" s="17">
        <f>+AC14*(1+Parameters!$B$18)</f>
        <v>14315.917940516407</v>
      </c>
      <c r="AE14" s="17">
        <f>+AD14*(1+Parameters!$B$19)</f>
        <v>15204.847473723195</v>
      </c>
    </row>
    <row r="15" spans="1:31" ht="12.75" customHeight="1" x14ac:dyDescent="0.2">
      <c r="A15" s="24">
        <v>1902</v>
      </c>
      <c r="B15" s="25" t="s">
        <v>234</v>
      </c>
      <c r="C15" s="16">
        <v>1922</v>
      </c>
      <c r="D15" s="16" t="s">
        <v>10</v>
      </c>
      <c r="E15" s="17">
        <f>+'1999-00'!G16</f>
        <v>5187.8403325329464</v>
      </c>
      <c r="F15" s="17">
        <f>+'2000-01'!G16</f>
        <v>5445.438063873361</v>
      </c>
      <c r="G15" s="17">
        <f>+'2001-02'!G16</f>
        <v>5712.2603502205584</v>
      </c>
      <c r="H15" s="17">
        <f>+'2002-03'!G16</f>
        <v>5582.0756305522664</v>
      </c>
      <c r="I15" s="22">
        <f>+'2003-04'!G16</f>
        <v>5689.6117242238133</v>
      </c>
      <c r="J15" s="33">
        <f>+'2004-05'!G15</f>
        <v>6091.7239101113018</v>
      </c>
      <c r="K15" s="33">
        <f>+'2005-06'!G15</f>
        <v>6354.3252496470186</v>
      </c>
      <c r="L15" s="22">
        <f>+'2006-07'!G15</f>
        <v>6570.9995014742135</v>
      </c>
      <c r="M15" s="22">
        <f>+'2007-08'!G15</f>
        <v>7156.7838512250846</v>
      </c>
      <c r="N15" s="22">
        <f>+'2008-09'!G15</f>
        <v>7484.0920116749658</v>
      </c>
      <c r="O15" s="22">
        <f>+'2009-10'!G15</f>
        <v>6906.5644404760569</v>
      </c>
      <c r="P15" s="3">
        <f t="shared" si="0"/>
        <v>6423.0023010000004</v>
      </c>
      <c r="Q15" s="3">
        <f t="shared" si="1"/>
        <v>6843.0919299999996</v>
      </c>
      <c r="R15" s="3">
        <f t="shared" si="2"/>
        <v>6679.6462744872597</v>
      </c>
      <c r="S15" s="3">
        <f t="shared" si="3"/>
        <v>7433.8719564303601</v>
      </c>
      <c r="T15" s="3">
        <f t="shared" si="4"/>
        <v>8033.83136873695</v>
      </c>
      <c r="U15" s="3">
        <f t="shared" si="5"/>
        <v>8310.93700227523</v>
      </c>
      <c r="V15" s="3">
        <f t="shared" si="6"/>
        <v>8571.0798704076151</v>
      </c>
      <c r="W15" s="3">
        <f t="shared" si="7"/>
        <v>9397.9701496318739</v>
      </c>
      <c r="X15" s="3">
        <f t="shared" si="8"/>
        <v>9862.5957981755255</v>
      </c>
      <c r="Y15" s="3">
        <f t="shared" si="9"/>
        <v>10304.18832471689</v>
      </c>
      <c r="Z15" s="3">
        <f t="shared" si="10"/>
        <v>10479.74660040342</v>
      </c>
      <c r="AA15" s="3">
        <f t="shared" si="11"/>
        <v>10644.023568470946</v>
      </c>
      <c r="AB15" s="3">
        <f>IF(ISNA(VLOOKUP($C15,NOE22_23,7,FALSE)),0,VLOOKUP($C15,NOE22_23,7,FALSE))</f>
        <v>12576.383948094817</v>
      </c>
      <c r="AC15" s="17">
        <f>+AB15*(1+Parameters!$B$17)</f>
        <v>13188.628129428147</v>
      </c>
      <c r="AD15" s="17">
        <f>+AC15*(1+Parameters!$B$18)</f>
        <v>13776.904595868558</v>
      </c>
      <c r="AE15" s="17">
        <f>+AD15*(1+Parameters!$B$19)</f>
        <v>14632.364750245368</v>
      </c>
    </row>
    <row r="16" spans="1:31" ht="12.75" customHeight="1" x14ac:dyDescent="0.2">
      <c r="A16" s="24">
        <v>1902</v>
      </c>
      <c r="B16" s="25" t="s">
        <v>234</v>
      </c>
      <c r="C16" s="16">
        <v>1923</v>
      </c>
      <c r="D16" s="16" t="s">
        <v>11</v>
      </c>
      <c r="E16" s="17">
        <f>+'1999-00'!G17</f>
        <v>5448.0546535399953</v>
      </c>
      <c r="F16" s="17">
        <f>+'2000-01'!G17</f>
        <v>6015.1222296482492</v>
      </c>
      <c r="G16" s="17">
        <f>+'2001-02'!G17</f>
        <v>6354.1327091535068</v>
      </c>
      <c r="H16" s="17">
        <f>+'2002-03'!G17</f>
        <v>5922.4097946025277</v>
      </c>
      <c r="I16" s="22">
        <f>+'2003-04'!G17</f>
        <v>5710.400324324004</v>
      </c>
      <c r="J16" s="33">
        <f>+'2004-05'!G16</f>
        <v>5902.4863913725976</v>
      </c>
      <c r="K16" s="33">
        <f>+'2005-06'!G16</f>
        <v>6037.2810124365296</v>
      </c>
      <c r="L16" s="22">
        <f>+'2006-07'!G16</f>
        <v>6529.331046385435</v>
      </c>
      <c r="M16" s="22">
        <f>+'2007-08'!G16</f>
        <v>6948.8788394075145</v>
      </c>
      <c r="N16" s="22">
        <f>+'2008-09'!G16</f>
        <v>7146.6794850466786</v>
      </c>
      <c r="O16" s="22">
        <f>+'2009-10'!G16</f>
        <v>6942.9892790828062</v>
      </c>
      <c r="P16" s="3">
        <f t="shared" si="0"/>
        <v>6981.5423220000002</v>
      </c>
      <c r="Q16" s="3">
        <f t="shared" si="1"/>
        <v>6980.8880209999998</v>
      </c>
      <c r="R16" s="3">
        <f t="shared" si="2"/>
        <v>7286.5978398827901</v>
      </c>
      <c r="S16" s="3">
        <f t="shared" si="3"/>
        <v>7436.2369357484304</v>
      </c>
      <c r="T16" s="3">
        <f t="shared" si="4"/>
        <v>7925.5551177514299</v>
      </c>
      <c r="U16" s="3">
        <f t="shared" si="5"/>
        <v>8040.1895093972898</v>
      </c>
      <c r="V16" s="3">
        <f t="shared" si="6"/>
        <v>8405.2302892619409</v>
      </c>
      <c r="W16" s="3">
        <f t="shared" si="7"/>
        <v>8939.1388171700564</v>
      </c>
      <c r="X16" s="3">
        <f t="shared" si="8"/>
        <v>9661.973737944094</v>
      </c>
      <c r="Y16" s="3">
        <f t="shared" si="9"/>
        <v>10807.167016314872</v>
      </c>
      <c r="Z16" s="3">
        <f t="shared" si="10"/>
        <v>10618.294183165201</v>
      </c>
      <c r="AA16" s="3">
        <f t="shared" si="11"/>
        <v>10514.870682803041</v>
      </c>
      <c r="AB16" s="3">
        <f>IF(ISNA(VLOOKUP($C16,NOE22_23,7,FALSE)),0,VLOOKUP($C16,NOE22_23,7,FALSE))</f>
        <v>13526.330850493916</v>
      </c>
      <c r="AC16" s="17">
        <f>+AB16*(1+Parameters!$B$17)</f>
        <v>14184.820396629229</v>
      </c>
      <c r="AD16" s="17">
        <f>+AC16*(1+Parameters!$B$18)</f>
        <v>14817.531846078729</v>
      </c>
      <c r="AE16" s="17">
        <f>+AD16*(1+Parameters!$B$19)</f>
        <v>15737.608485379189</v>
      </c>
    </row>
    <row r="17" spans="1:31" ht="12.75" customHeight="1" x14ac:dyDescent="0.2">
      <c r="A17" s="24">
        <v>1902</v>
      </c>
      <c r="B17" s="25" t="s">
        <v>234</v>
      </c>
      <c r="C17" s="16">
        <v>1924</v>
      </c>
      <c r="D17" s="16" t="s">
        <v>12</v>
      </c>
      <c r="E17" s="17">
        <f>+'1999-00'!G18</f>
        <v>5520.0661906961868</v>
      </c>
      <c r="F17" s="17">
        <f>+'2000-01'!G18</f>
        <v>5694.1852638513274</v>
      </c>
      <c r="G17" s="17">
        <f>+'2001-02'!G18</f>
        <v>5848.2562897815087</v>
      </c>
      <c r="H17" s="17">
        <f>+'2002-03'!G18</f>
        <v>5375.1796228168932</v>
      </c>
      <c r="I17" s="22">
        <f>+'2003-04'!G18</f>
        <v>5703.9039494336039</v>
      </c>
      <c r="J17" s="33">
        <f>+'2004-05'!G17</f>
        <v>5661.4955065825488</v>
      </c>
      <c r="K17" s="33">
        <f>+'2005-06'!G17</f>
        <v>5612.5984660052136</v>
      </c>
      <c r="L17" s="22">
        <f>+'2006-07'!G17</f>
        <v>5921.9469431585985</v>
      </c>
      <c r="M17" s="22">
        <f>+'2007-08'!G17</f>
        <v>6874.4036836840978</v>
      </c>
      <c r="N17" s="22">
        <f>+'2008-09'!G17</f>
        <v>7520.7591633264292</v>
      </c>
      <c r="O17" s="22">
        <f>+'2009-10'!G17</f>
        <v>7318.1161033546696</v>
      </c>
      <c r="P17" s="3">
        <f t="shared" si="0"/>
        <v>6919.9774610000004</v>
      </c>
      <c r="Q17" s="3">
        <f t="shared" si="1"/>
        <v>6975.738222</v>
      </c>
      <c r="R17" s="3">
        <f t="shared" si="2"/>
        <v>7374.1618402762297</v>
      </c>
      <c r="S17" s="3">
        <f t="shared" si="3"/>
        <v>7677.09544090907</v>
      </c>
      <c r="T17" s="3">
        <f t="shared" si="4"/>
        <v>8015.1550232528298</v>
      </c>
      <c r="U17" s="3">
        <f t="shared" si="5"/>
        <v>8049.04934708358</v>
      </c>
      <c r="V17" s="3">
        <f t="shared" si="6"/>
        <v>8722.9933989432739</v>
      </c>
      <c r="W17" s="3">
        <f t="shared" si="7"/>
        <v>9303.3174534623104</v>
      </c>
      <c r="X17" s="3">
        <f t="shared" si="8"/>
        <v>9651.6492699888749</v>
      </c>
      <c r="Y17" s="3">
        <f t="shared" si="9"/>
        <v>10765.462457036845</v>
      </c>
      <c r="Z17" s="3">
        <f t="shared" si="10"/>
        <v>11339.280416944563</v>
      </c>
      <c r="AA17" s="3">
        <f t="shared" si="11"/>
        <v>10971.120702003103</v>
      </c>
      <c r="AB17" s="3">
        <f>IF(ISNA(VLOOKUP($C17,NOE22_23,7,FALSE)),0,VLOOKUP($C17,NOE22_23,7,FALSE))</f>
        <v>11900.786418717107</v>
      </c>
      <c r="AC17" s="17">
        <f>+AB17*(1+Parameters!$B$17)</f>
        <v>12480.14112577931</v>
      </c>
      <c r="AD17" s="17">
        <f>+AC17*(1+Parameters!$B$18)</f>
        <v>13036.815652508076</v>
      </c>
      <c r="AE17" s="17">
        <f>+AD17*(1+Parameters!$B$19)</f>
        <v>13846.320883024151</v>
      </c>
    </row>
    <row r="18" spans="1:31" ht="12.75" customHeight="1" x14ac:dyDescent="0.2">
      <c r="A18" s="24">
        <v>1902</v>
      </c>
      <c r="B18" s="25" t="s">
        <v>234</v>
      </c>
      <c r="C18" s="16">
        <v>1925</v>
      </c>
      <c r="D18" s="16" t="s">
        <v>208</v>
      </c>
      <c r="E18" s="17">
        <f>+'1999-00'!G19</f>
        <v>5538.0911027113461</v>
      </c>
      <c r="F18" s="17">
        <f>+'2000-01'!G19</f>
        <v>5952.4038151217555</v>
      </c>
      <c r="G18" s="17">
        <f>+'2001-02'!G19</f>
        <v>6018.1061229638171</v>
      </c>
      <c r="H18" s="17">
        <f>+'2002-03'!G19</f>
        <v>5298.7796942333089</v>
      </c>
      <c r="I18" s="22">
        <f>+'2003-04'!G19</f>
        <v>5347.192350308349</v>
      </c>
      <c r="J18" s="33">
        <f>+'2004-05'!G18</f>
        <v>5677.8408556669883</v>
      </c>
      <c r="K18" s="33">
        <f>+'2005-06'!G18</f>
        <v>5709.7744299062742</v>
      </c>
      <c r="L18" s="22">
        <f>+'2006-07'!G18</f>
        <v>6007.5360200916321</v>
      </c>
      <c r="M18" s="22">
        <f>+'2007-08'!G18</f>
        <v>6657.7450956064376</v>
      </c>
      <c r="N18" s="22">
        <f>+'2008-09'!G18</f>
        <v>7255.3090873770025</v>
      </c>
      <c r="O18" s="22">
        <f>+'2009-10'!G18</f>
        <v>7043.755600203318</v>
      </c>
      <c r="P18" s="3">
        <f t="shared" si="0"/>
        <v>6856.9839840000004</v>
      </c>
      <c r="Q18" s="3">
        <f t="shared" si="1"/>
        <v>6969.8925609999997</v>
      </c>
      <c r="R18" s="3">
        <f t="shared" si="2"/>
        <v>7268.8768710288996</v>
      </c>
      <c r="S18" s="3">
        <f t="shared" si="3"/>
        <v>7473.7065100229602</v>
      </c>
      <c r="T18" s="3">
        <f t="shared" si="4"/>
        <v>7745.4932140665796</v>
      </c>
      <c r="U18" s="3">
        <f t="shared" si="5"/>
        <v>7926.8486915175999</v>
      </c>
      <c r="V18" s="3">
        <f t="shared" si="6"/>
        <v>8492.6984305726983</v>
      </c>
      <c r="W18" s="3">
        <f t="shared" si="7"/>
        <v>8719.2062943390101</v>
      </c>
      <c r="X18" s="3">
        <f t="shared" si="8"/>
        <v>8911.0642942265731</v>
      </c>
      <c r="Y18" s="3">
        <f t="shared" si="9"/>
        <v>9408.0242444732849</v>
      </c>
      <c r="Z18" s="3">
        <f t="shared" si="10"/>
        <v>10547.404086846496</v>
      </c>
      <c r="AA18" s="3">
        <f t="shared" si="11"/>
        <v>10679.868506308041</v>
      </c>
      <c r="AB18" s="3">
        <f>IF(ISNA(VLOOKUP($C18,NOE22_23,7,FALSE)),0,VLOOKUP($C18,NOE22_23,7,FALSE))</f>
        <v>11226.593917180868</v>
      </c>
      <c r="AC18" s="17">
        <f>+AB18*(1+Parameters!$B$17)</f>
        <v>11773.12754961083</v>
      </c>
      <c r="AD18" s="17">
        <f>+AC18*(1+Parameters!$B$18)</f>
        <v>12298.265858604733</v>
      </c>
      <c r="AE18" s="17">
        <f>+AD18*(1+Parameters!$B$19)</f>
        <v>13061.911736875822</v>
      </c>
    </row>
    <row r="19" spans="1:31" ht="12.75" customHeight="1" x14ac:dyDescent="0.2">
      <c r="A19" s="24">
        <v>1902</v>
      </c>
      <c r="B19" s="25" t="s">
        <v>234</v>
      </c>
      <c r="C19" s="16">
        <v>1926</v>
      </c>
      <c r="D19" s="16" t="s">
        <v>14</v>
      </c>
      <c r="E19" s="17">
        <f>+'1999-00'!G20</f>
        <v>5474.3178932142946</v>
      </c>
      <c r="F19" s="17">
        <f>+'2000-01'!G20</f>
        <v>5350.460236081748</v>
      </c>
      <c r="G19" s="17">
        <f>+'2001-02'!G20</f>
        <v>5434.9881456329922</v>
      </c>
      <c r="H19" s="17">
        <f>+'2002-03'!G20</f>
        <v>5275.0712259948523</v>
      </c>
      <c r="I19" s="22">
        <f>+'2003-04'!G20</f>
        <v>5312.3653063807924</v>
      </c>
      <c r="J19" s="33">
        <f>+'2004-05'!G19</f>
        <v>5693.6955103266237</v>
      </c>
      <c r="K19" s="33">
        <f>+'2005-06'!G19</f>
        <v>6012.7132619695894</v>
      </c>
      <c r="L19" s="22">
        <f>+'2006-07'!G19</f>
        <v>6643.3825526625833</v>
      </c>
      <c r="M19" s="22">
        <f>+'2007-08'!G19</f>
        <v>7206.3199462397788</v>
      </c>
      <c r="N19" s="22">
        <f>+'2008-09'!G19</f>
        <v>7480.8828901540082</v>
      </c>
      <c r="O19" s="22">
        <f>+'2009-10'!G19</f>
        <v>7082.2729804312849</v>
      </c>
      <c r="P19" s="3">
        <f t="shared" si="0"/>
        <v>6921.5240670000003</v>
      </c>
      <c r="Q19" s="3">
        <f t="shared" si="1"/>
        <v>6926.4646030000004</v>
      </c>
      <c r="R19" s="3">
        <f t="shared" si="2"/>
        <v>6787.4715764696002</v>
      </c>
      <c r="S19" s="3">
        <f t="shared" si="3"/>
        <v>7630.1723226955401</v>
      </c>
      <c r="T19" s="3">
        <f t="shared" si="4"/>
        <v>7866.8722459579403</v>
      </c>
      <c r="U19" s="3">
        <f t="shared" si="5"/>
        <v>7837.0608332272705</v>
      </c>
      <c r="V19" s="3">
        <f t="shared" si="6"/>
        <v>7999.8914798534461</v>
      </c>
      <c r="W19" s="3">
        <f t="shared" si="7"/>
        <v>8412.1857927748788</v>
      </c>
      <c r="X19" s="3">
        <f t="shared" si="8"/>
        <v>8672.1635573233034</v>
      </c>
      <c r="Y19" s="3">
        <f t="shared" si="9"/>
        <v>9111.5533214146271</v>
      </c>
      <c r="Z19" s="3">
        <f t="shared" si="10"/>
        <v>9627.7809927487997</v>
      </c>
      <c r="AA19" s="3">
        <f t="shared" si="11"/>
        <v>9631.6181658445857</v>
      </c>
      <c r="AB19" s="3">
        <f>IF(ISNA(VLOOKUP($C19,NOE22_23,7,FALSE)),0,VLOOKUP($C19,NOE22_23,7,FALSE))</f>
        <v>10636.316389185458</v>
      </c>
      <c r="AC19" s="17">
        <f>+AB19*(1+Parameters!$B$17)</f>
        <v>11154.114100115365</v>
      </c>
      <c r="AD19" s="17">
        <f>+AC19*(1+Parameters!$B$18)</f>
        <v>11651.641421736309</v>
      </c>
      <c r="AE19" s="17">
        <f>+AD19*(1+Parameters!$B$19)</f>
        <v>12375.135941134437</v>
      </c>
    </row>
    <row r="20" spans="1:31" ht="12.75" customHeight="1" x14ac:dyDescent="0.2">
      <c r="A20" s="24">
        <v>1902</v>
      </c>
      <c r="B20" s="25" t="s">
        <v>234</v>
      </c>
      <c r="C20" s="16">
        <v>1927</v>
      </c>
      <c r="D20" s="16" t="s">
        <v>15</v>
      </c>
      <c r="E20" s="17">
        <f>+'1999-00'!G21</f>
        <v>5308.5983345950035</v>
      </c>
      <c r="F20" s="17">
        <f>+'2000-01'!G21</f>
        <v>5630.5760025873224</v>
      </c>
      <c r="G20" s="17">
        <f>+'2001-02'!G21</f>
        <v>6083.3693676688681</v>
      </c>
      <c r="H20" s="17">
        <f>+'2002-03'!G21</f>
        <v>5435.2216659259057</v>
      </c>
      <c r="I20" s="22">
        <f>+'2003-04'!G21</f>
        <v>5397.193130177272</v>
      </c>
      <c r="J20" s="33">
        <f>+'2004-05'!G20</f>
        <v>5806.704783278803</v>
      </c>
      <c r="K20" s="33">
        <f>+'2005-06'!G20</f>
        <v>6269.3972449642624</v>
      </c>
      <c r="L20" s="22">
        <f>+'2006-07'!G20</f>
        <v>7003.5326565528831</v>
      </c>
      <c r="M20" s="22">
        <f>+'2007-08'!G20</f>
        <v>7328.8883982671005</v>
      </c>
      <c r="N20" s="22">
        <f>+'2008-09'!G20</f>
        <v>7325.7272309594227</v>
      </c>
      <c r="O20" s="22">
        <f>+'2009-10'!G20</f>
        <v>7729.1442225256114</v>
      </c>
      <c r="P20" s="3">
        <f t="shared" si="0"/>
        <v>7860.534498</v>
      </c>
      <c r="Q20" s="3">
        <f t="shared" si="1"/>
        <v>8103.8485300000002</v>
      </c>
      <c r="R20" s="3">
        <f t="shared" si="2"/>
        <v>7924.0215445409203</v>
      </c>
      <c r="S20" s="3">
        <f t="shared" si="3"/>
        <v>9043.2616083555204</v>
      </c>
      <c r="T20" s="3">
        <f t="shared" si="4"/>
        <v>9299.5702358879207</v>
      </c>
      <c r="U20" s="3">
        <f t="shared" si="5"/>
        <v>9191.2429547992906</v>
      </c>
      <c r="V20" s="3">
        <f t="shared" si="6"/>
        <v>9553.7539196295056</v>
      </c>
      <c r="W20" s="3">
        <f t="shared" si="7"/>
        <v>9230.6127067731049</v>
      </c>
      <c r="X20" s="3">
        <f t="shared" si="8"/>
        <v>9288.7759438657031</v>
      </c>
      <c r="Y20" s="3">
        <f t="shared" si="9"/>
        <v>10724.664392134004</v>
      </c>
      <c r="Z20" s="3">
        <f t="shared" si="10"/>
        <v>12111.205108577413</v>
      </c>
      <c r="AA20" s="3">
        <f t="shared" si="11"/>
        <v>12974.200345274061</v>
      </c>
      <c r="AB20" s="3">
        <f>IF(ISNA(VLOOKUP($C20,NOE22_23,7,FALSE)),0,VLOOKUP($C20,NOE22_23,7,FALSE))</f>
        <v>13909.010090272506</v>
      </c>
      <c r="AC20" s="17">
        <f>+AB20*(1+Parameters!$B$17)</f>
        <v>14586.129247179762</v>
      </c>
      <c r="AD20" s="17">
        <f>+AC20*(1+Parameters!$B$18)</f>
        <v>15236.741008188304</v>
      </c>
      <c r="AE20" s="17">
        <f>+AD20*(1+Parameters!$B$19)</f>
        <v>16182.847931144932</v>
      </c>
    </row>
    <row r="21" spans="1:31" ht="12.75" customHeight="1" x14ac:dyDescent="0.2">
      <c r="A21" s="24">
        <v>1902</v>
      </c>
      <c r="B21" s="25" t="s">
        <v>234</v>
      </c>
      <c r="C21" s="16">
        <v>1928</v>
      </c>
      <c r="D21" s="16" t="s">
        <v>16</v>
      </c>
      <c r="E21" s="17">
        <f>+'1999-00'!G22</f>
        <v>5282.2339083820661</v>
      </c>
      <c r="F21" s="17">
        <f>+'2000-01'!G22</f>
        <v>5668.3208115346706</v>
      </c>
      <c r="G21" s="17">
        <f>+'2001-02'!G22</f>
        <v>5981.7612506295336</v>
      </c>
      <c r="H21" s="17">
        <f>+'2002-03'!G22</f>
        <v>5504.9552645236772</v>
      </c>
      <c r="I21" s="22">
        <f>+'2003-04'!G22</f>
        <v>5403.480178842512</v>
      </c>
      <c r="J21" s="33">
        <f>+'2004-05'!G21</f>
        <v>5923.1228254323551</v>
      </c>
      <c r="K21" s="33">
        <f>+'2005-06'!G21</f>
        <v>6175.7116433236843</v>
      </c>
      <c r="L21" s="22">
        <f>+'2006-07'!G21</f>
        <v>6597.8162875213557</v>
      </c>
      <c r="M21" s="22">
        <f>+'2007-08'!G21</f>
        <v>7223.7628851933596</v>
      </c>
      <c r="N21" s="22">
        <f>+'2008-09'!G21</f>
        <v>7363.3718195273605</v>
      </c>
      <c r="O21" s="22">
        <f>+'2009-10'!G21</f>
        <v>6918.5137892222456</v>
      </c>
      <c r="P21" s="3">
        <f t="shared" si="0"/>
        <v>6968.218973</v>
      </c>
      <c r="Q21" s="3">
        <f t="shared" si="1"/>
        <v>7119.572381</v>
      </c>
      <c r="R21" s="3">
        <f t="shared" si="2"/>
        <v>7275.1676041097298</v>
      </c>
      <c r="S21" s="3">
        <f t="shared" si="3"/>
        <v>7662.68910746655</v>
      </c>
      <c r="T21" s="3">
        <f t="shared" si="4"/>
        <v>8291.6919036866402</v>
      </c>
      <c r="U21" s="3">
        <f t="shared" si="5"/>
        <v>8357.3341185735699</v>
      </c>
      <c r="V21" s="3">
        <f t="shared" si="6"/>
        <v>8568.4009725262586</v>
      </c>
      <c r="W21" s="3">
        <f t="shared" si="7"/>
        <v>9007.4856868233619</v>
      </c>
      <c r="X21" s="3">
        <f t="shared" si="8"/>
        <v>9193.1849053692204</v>
      </c>
      <c r="Y21" s="3">
        <f t="shared" si="9"/>
        <v>10004.439515829381</v>
      </c>
      <c r="Z21" s="3">
        <f t="shared" si="10"/>
        <v>11025.996149121662</v>
      </c>
      <c r="AA21" s="3">
        <f t="shared" si="11"/>
        <v>11339.017218635589</v>
      </c>
      <c r="AB21" s="3">
        <f>IF(ISNA(VLOOKUP($C21,NOE22_23,7,FALSE)),0,VLOOKUP($C21,NOE22_23,7,FALSE))</f>
        <v>10754.391026575429</v>
      </c>
      <c r="AC21" s="17">
        <f>+AB21*(1+Parameters!$B$17)</f>
        <v>11277.936853180192</v>
      </c>
      <c r="AD21" s="17">
        <f>+AC21*(1+Parameters!$B$18)</f>
        <v>11780.98726718975</v>
      </c>
      <c r="AE21" s="17">
        <f>+AD21*(1+Parameters!$B$19)</f>
        <v>12512.513359728971</v>
      </c>
    </row>
    <row r="22" spans="1:31" ht="12.75" customHeight="1" x14ac:dyDescent="0.2">
      <c r="A22" s="24">
        <v>1902</v>
      </c>
      <c r="B22" s="25" t="s">
        <v>234</v>
      </c>
      <c r="C22" s="16">
        <v>1929</v>
      </c>
      <c r="D22" s="16" t="s">
        <v>17</v>
      </c>
      <c r="E22" s="17">
        <f>+'1999-00'!G23</f>
        <v>5315.8359471119284</v>
      </c>
      <c r="F22" s="17">
        <f>+'2000-01'!G23</f>
        <v>5441.9866616931049</v>
      </c>
      <c r="G22" s="17">
        <f>+'2001-02'!G23</f>
        <v>5695.3100946872155</v>
      </c>
      <c r="H22" s="17">
        <f>+'2002-03'!G23</f>
        <v>5687.1800310255758</v>
      </c>
      <c r="I22" s="22">
        <f>+'2003-04'!G23</f>
        <v>5484.6469999561423</v>
      </c>
      <c r="J22" s="33">
        <f>+'2004-05'!G22</f>
        <v>5685.2665757364548</v>
      </c>
      <c r="K22" s="33">
        <f>+'2005-06'!G22</f>
        <v>6264.7323871747994</v>
      </c>
      <c r="L22" s="22">
        <f>+'2006-07'!G22</f>
        <v>6860.5807707206723</v>
      </c>
      <c r="M22" s="22">
        <f>+'2007-08'!G22</f>
        <v>7142.8710369719547</v>
      </c>
      <c r="N22" s="22">
        <f>+'2008-09'!G22</f>
        <v>7524.109866716969</v>
      </c>
      <c r="O22" s="22">
        <f>+'2009-10'!G22</f>
        <v>7250.6311016949621</v>
      </c>
      <c r="P22" s="3">
        <f t="shared" si="0"/>
        <v>7396.3968329999998</v>
      </c>
      <c r="Q22" s="3">
        <f t="shared" si="1"/>
        <v>7703.0639170000004</v>
      </c>
      <c r="R22" s="3">
        <f t="shared" si="2"/>
        <v>7502.4311549955701</v>
      </c>
      <c r="S22" s="3">
        <f t="shared" si="3"/>
        <v>7766.0634619599696</v>
      </c>
      <c r="T22" s="3">
        <f t="shared" si="4"/>
        <v>8211.2979813699494</v>
      </c>
      <c r="U22" s="3">
        <f t="shared" si="5"/>
        <v>8383.8847113658994</v>
      </c>
      <c r="V22" s="3">
        <f t="shared" si="6"/>
        <v>8825.8211841505672</v>
      </c>
      <c r="W22" s="3">
        <f t="shared" si="7"/>
        <v>9377.0373256661678</v>
      </c>
      <c r="X22" s="3">
        <f t="shared" si="8"/>
        <v>9455.6276172590115</v>
      </c>
      <c r="Y22" s="3">
        <f t="shared" si="9"/>
        <v>10337.380486721715</v>
      </c>
      <c r="Z22" s="3">
        <f t="shared" si="10"/>
        <v>11365.024687529993</v>
      </c>
      <c r="AA22" s="3">
        <f t="shared" si="11"/>
        <v>11160.198993758111</v>
      </c>
      <c r="AB22" s="3">
        <f>IF(ISNA(VLOOKUP($C22,NOE22_23,7,FALSE)),0,VLOOKUP($C22,NOE22_23,7,FALSE))</f>
        <v>11972.795524358025</v>
      </c>
      <c r="AC22" s="17">
        <f>+AB22*(1+Parameters!$B$17)</f>
        <v>12555.655782468417</v>
      </c>
      <c r="AD22" s="17">
        <f>+AC22*(1+Parameters!$B$18)</f>
        <v>13115.698627339569</v>
      </c>
      <c r="AE22" s="17">
        <f>+AD22*(1+Parameters!$B$19)</f>
        <v>13930.102000348936</v>
      </c>
    </row>
    <row r="23" spans="1:31" ht="12.75" customHeight="1" x14ac:dyDescent="0.2">
      <c r="A23" s="24">
        <v>1902</v>
      </c>
      <c r="B23" s="25" t="s">
        <v>234</v>
      </c>
      <c r="C23" s="16">
        <v>1930</v>
      </c>
      <c r="D23" s="16" t="s">
        <v>18</v>
      </c>
      <c r="E23" s="17">
        <f>+'1999-00'!G24</f>
        <v>5278.6324079714559</v>
      </c>
      <c r="F23" s="17">
        <f>+'2000-01'!G24</f>
        <v>5549.5312560770799</v>
      </c>
      <c r="G23" s="17">
        <f>+'2001-02'!G24</f>
        <v>5194.0821778829895</v>
      </c>
      <c r="H23" s="17">
        <f>+'2002-03'!G24</f>
        <v>5437.5379653397522</v>
      </c>
      <c r="I23" s="22">
        <f>+'2003-04'!G24</f>
        <v>5504.1212593119144</v>
      </c>
      <c r="J23" s="33">
        <f>+'2004-05'!G23</f>
        <v>6311.6151491861947</v>
      </c>
      <c r="K23" s="33">
        <f>+'2005-06'!G23</f>
        <v>6305.2212269027968</v>
      </c>
      <c r="L23" s="22">
        <f>+'2006-07'!G23</f>
        <v>6615.3700828853243</v>
      </c>
      <c r="M23" s="22">
        <f>+'2007-08'!G23</f>
        <v>6820.4833271504103</v>
      </c>
      <c r="N23" s="22">
        <f>+'2008-09'!G23</f>
        <v>6838.8183440242574</v>
      </c>
      <c r="O23" s="22">
        <f>+'2009-10'!G23</f>
        <v>7046.1231531089406</v>
      </c>
      <c r="P23" s="3">
        <f t="shared" si="0"/>
        <v>7034.8803959999996</v>
      </c>
      <c r="Q23" s="3">
        <f t="shared" si="1"/>
        <v>6753.1182980000003</v>
      </c>
      <c r="R23" s="3">
        <f t="shared" si="2"/>
        <v>7306.0597609348497</v>
      </c>
      <c r="S23" s="3">
        <f t="shared" si="3"/>
        <v>7549.9855083306102</v>
      </c>
      <c r="T23" s="3">
        <f t="shared" si="4"/>
        <v>7471.5072638931997</v>
      </c>
      <c r="U23" s="3">
        <f t="shared" si="5"/>
        <v>7858.6711870187701</v>
      </c>
      <c r="V23" s="3">
        <f t="shared" si="6"/>
        <v>7916.0989328217174</v>
      </c>
      <c r="W23" s="3">
        <f t="shared" si="7"/>
        <v>8072.8262969309853</v>
      </c>
      <c r="X23" s="3">
        <f t="shared" si="8"/>
        <v>8490.1655013613909</v>
      </c>
      <c r="Y23" s="3">
        <f t="shared" si="9"/>
        <v>9551.9985622197692</v>
      </c>
      <c r="Z23" s="3">
        <f t="shared" si="10"/>
        <v>9358.7707393594028</v>
      </c>
      <c r="AA23" s="3">
        <f t="shared" si="11"/>
        <v>9642.2696107873362</v>
      </c>
      <c r="AB23" s="3">
        <f>IF(ISNA(VLOOKUP($C23,NOE22_23,7,FALSE)),0,VLOOKUP($C23,NOE22_23,7,FALSE))</f>
        <v>10627.645438870664</v>
      </c>
      <c r="AC23" s="17">
        <f>+AB23*(1+Parameters!$B$17)</f>
        <v>11145.0210301437</v>
      </c>
      <c r="AD23" s="17">
        <f>+AC23*(1+Parameters!$B$18)</f>
        <v>11642.142756958307</v>
      </c>
      <c r="AE23" s="17">
        <f>+AD23*(1+Parameters!$B$19)</f>
        <v>12365.047468306242</v>
      </c>
    </row>
    <row r="24" spans="1:31" ht="12.75" customHeight="1" x14ac:dyDescent="0.2">
      <c r="A24" s="24">
        <v>1902</v>
      </c>
      <c r="B24" s="25" t="s">
        <v>234</v>
      </c>
      <c r="C24" s="16">
        <v>1931</v>
      </c>
      <c r="D24" s="16" t="s">
        <v>19</v>
      </c>
      <c r="E24" s="17">
        <f>+'1999-00'!G25</f>
        <v>5274.6667774511061</v>
      </c>
      <c r="F24" s="17">
        <f>+'2000-01'!G25</f>
        <v>5582.2988733370894</v>
      </c>
      <c r="G24" s="17">
        <f>+'2001-02'!G25</f>
        <v>5447.3847591203757</v>
      </c>
      <c r="H24" s="17">
        <f>+'2002-03'!G25</f>
        <v>5351.6595687178797</v>
      </c>
      <c r="I24" s="22">
        <f>+'2003-04'!G25</f>
        <v>5314.6853011625599</v>
      </c>
      <c r="J24" s="33">
        <f>+'2004-05'!G24</f>
        <v>5947.1177684578088</v>
      </c>
      <c r="K24" s="33">
        <f>+'2005-06'!G24</f>
        <v>6119.5385366443334</v>
      </c>
      <c r="L24" s="22">
        <f>+'2006-07'!G24</f>
        <v>6561.5904925374025</v>
      </c>
      <c r="M24" s="22">
        <f>+'2007-08'!G24</f>
        <v>6860.2194202218589</v>
      </c>
      <c r="N24" s="22">
        <f>+'2008-09'!G24</f>
        <v>6973.5856959002676</v>
      </c>
      <c r="O24" s="22">
        <f>+'2009-10'!G24</f>
        <v>6876.1089181909219</v>
      </c>
      <c r="P24" s="3">
        <f t="shared" si="0"/>
        <v>6804.2864980000004</v>
      </c>
      <c r="Q24" s="3">
        <f t="shared" si="1"/>
        <v>6725.0827200000003</v>
      </c>
      <c r="R24" s="3">
        <f t="shared" si="2"/>
        <v>6876.3263638987401</v>
      </c>
      <c r="S24" s="3">
        <f t="shared" si="3"/>
        <v>7419.5178046339497</v>
      </c>
      <c r="T24" s="3">
        <f t="shared" si="4"/>
        <v>7488.8786353567202</v>
      </c>
      <c r="U24" s="3">
        <f t="shared" si="5"/>
        <v>7717.6400600455599</v>
      </c>
      <c r="V24" s="3">
        <f t="shared" si="6"/>
        <v>8374.3548833965469</v>
      </c>
      <c r="W24" s="3">
        <f t="shared" si="7"/>
        <v>8770.5522909630436</v>
      </c>
      <c r="X24" s="3">
        <f t="shared" si="8"/>
        <v>9025.5530651013669</v>
      </c>
      <c r="Y24" s="3">
        <f t="shared" si="9"/>
        <v>9929.9468522158768</v>
      </c>
      <c r="Z24" s="3">
        <f t="shared" si="10"/>
        <v>9980.765972592988</v>
      </c>
      <c r="AA24" s="3">
        <f t="shared" si="11"/>
        <v>10380.555450796204</v>
      </c>
      <c r="AB24" s="3">
        <f>IF(ISNA(VLOOKUP($C24,NOE22_23,7,FALSE)),0,VLOOKUP($C24,NOE22_23,7,FALSE))</f>
        <v>12540.894502336041</v>
      </c>
      <c r="AC24" s="17">
        <f>+AB24*(1+Parameters!$B$17)</f>
        <v>13151.410984614202</v>
      </c>
      <c r="AD24" s="17">
        <f>+AC24*(1+Parameters!$B$18)</f>
        <v>13738.027386775957</v>
      </c>
      <c r="AE24" s="17">
        <f>+AD24*(1+Parameters!$B$19)</f>
        <v>14591.073508083098</v>
      </c>
    </row>
    <row r="25" spans="1:31" ht="12.75" customHeight="1" x14ac:dyDescent="0.2">
      <c r="A25" s="24">
        <v>2230</v>
      </c>
      <c r="B25" s="25" t="s">
        <v>235</v>
      </c>
      <c r="C25" s="16">
        <v>1933</v>
      </c>
      <c r="D25" s="16" t="s">
        <v>20</v>
      </c>
      <c r="E25" s="17">
        <f>+'1999-00'!G26</f>
        <v>5725.2297087201059</v>
      </c>
      <c r="F25" s="17">
        <f>+'2000-01'!G26</f>
        <v>5904.6712474361366</v>
      </c>
      <c r="G25" s="17">
        <f>+'2001-02'!G26</f>
        <v>6001.8731008255254</v>
      </c>
      <c r="H25" s="17">
        <f>+'2002-03'!G26</f>
        <v>5810.4245019232312</v>
      </c>
      <c r="I25" s="22">
        <f>+'2003-04'!G26</f>
        <v>5551.9974116549192</v>
      </c>
      <c r="J25" s="33">
        <f>+'2004-05'!G25</f>
        <v>5397.1083136611414</v>
      </c>
      <c r="K25" s="33">
        <f>+'2005-06'!G25</f>
        <v>5930.8512340565649</v>
      </c>
      <c r="L25" s="22">
        <f>+'2006-07'!G25</f>
        <v>6319.1307073595508</v>
      </c>
      <c r="M25" s="22">
        <f>+'2007-08'!G25</f>
        <v>7094.55110512594</v>
      </c>
      <c r="N25" s="22">
        <f>+'2008-09'!G25</f>
        <v>7249.1661707933654</v>
      </c>
      <c r="O25" s="22">
        <f>+'2009-10'!G25</f>
        <v>6765.5472257726387</v>
      </c>
      <c r="P25" s="3">
        <f t="shared" si="0"/>
        <v>6950.5208309999998</v>
      </c>
      <c r="Q25" s="3">
        <f t="shared" si="1"/>
        <v>6578.7335199999998</v>
      </c>
      <c r="R25" s="3">
        <f t="shared" si="2"/>
        <v>6825.9865035225203</v>
      </c>
      <c r="S25" s="3">
        <f t="shared" si="3"/>
        <v>7331.7886014309497</v>
      </c>
      <c r="T25" s="3">
        <f t="shared" si="4"/>
        <v>8019.4783107283001</v>
      </c>
      <c r="U25" s="3">
        <f t="shared" si="5"/>
        <v>7920.7749003208501</v>
      </c>
      <c r="V25" s="3">
        <f t="shared" si="6"/>
        <v>8260.9387727188168</v>
      </c>
      <c r="W25" s="3">
        <f t="shared" si="7"/>
        <v>8271.3989037337906</v>
      </c>
      <c r="X25" s="3">
        <f t="shared" si="8"/>
        <v>8599.4679559073284</v>
      </c>
      <c r="Y25" s="3">
        <f t="shared" si="9"/>
        <v>9009.4819984241585</v>
      </c>
      <c r="Z25" s="3">
        <f t="shared" si="10"/>
        <v>9975.0394764903303</v>
      </c>
      <c r="AA25" s="3">
        <f t="shared" si="11"/>
        <v>10172.199054969467</v>
      </c>
      <c r="AB25" s="3">
        <f>IF(ISNA(VLOOKUP($C25,NOE22_23,7,FALSE)),0,VLOOKUP($C25,NOE22_23,7,FALSE))</f>
        <v>11215.995687009889</v>
      </c>
      <c r="AC25" s="17">
        <f>+AB25*(1+Parameters!$B$17)</f>
        <v>11762.013375844188</v>
      </c>
      <c r="AD25" s="17">
        <f>+AC25*(1+Parameters!$B$18)</f>
        <v>12286.655939048105</v>
      </c>
      <c r="AE25" s="17">
        <f>+AD25*(1+Parameters!$B$19)</f>
        <v>13049.580913468326</v>
      </c>
    </row>
    <row r="26" spans="1:31" ht="12.75" customHeight="1" x14ac:dyDescent="0.2">
      <c r="A26" s="24">
        <v>2230</v>
      </c>
      <c r="B26" s="25" t="s">
        <v>235</v>
      </c>
      <c r="C26" s="16">
        <v>1934</v>
      </c>
      <c r="D26" s="16" t="s">
        <v>21</v>
      </c>
      <c r="E26" s="17">
        <f>+'1999-00'!G27</f>
        <v>11164.544986072424</v>
      </c>
      <c r="F26" s="17">
        <f>+'2000-01'!G27</f>
        <v>10767.877134986227</v>
      </c>
      <c r="G26" s="17">
        <f>+'2001-02'!G27</f>
        <v>8703.7884911894271</v>
      </c>
      <c r="H26" s="17">
        <f>+'2002-03'!G27</f>
        <v>9312.6747238674561</v>
      </c>
      <c r="I26" s="22">
        <f>+'2003-04'!G27</f>
        <v>10916.710284068449</v>
      </c>
      <c r="J26" s="33">
        <f>+'2004-05'!G26</f>
        <v>10847.263104440557</v>
      </c>
      <c r="K26" s="33">
        <f>+'2005-06'!G26</f>
        <v>11668.642380483536</v>
      </c>
      <c r="L26" s="22">
        <f>+'2006-07'!G26</f>
        <v>14160.555380852091</v>
      </c>
      <c r="M26" s="22">
        <f>+'2007-08'!G26</f>
        <v>17626.854902206182</v>
      </c>
      <c r="N26" s="22">
        <f>+'2008-09'!G26</f>
        <v>16590.068984324091</v>
      </c>
      <c r="O26" s="22">
        <f>+'2009-10'!G26</f>
        <v>16598.042738536984</v>
      </c>
      <c r="P26" s="3">
        <f t="shared" si="0"/>
        <v>19840.965722000001</v>
      </c>
      <c r="Q26" s="3">
        <f t="shared" si="1"/>
        <v>23080.146349999999</v>
      </c>
      <c r="R26" s="3">
        <f t="shared" si="2"/>
        <v>21333.001705108501</v>
      </c>
      <c r="S26" s="3">
        <f t="shared" si="3"/>
        <v>20935.731379952002</v>
      </c>
      <c r="T26" s="3">
        <f t="shared" si="4"/>
        <v>23283.414120658901</v>
      </c>
      <c r="U26" s="3">
        <f t="shared" si="5"/>
        <v>22941.716926104898</v>
      </c>
      <c r="V26" s="3">
        <f t="shared" si="6"/>
        <v>26823.238799967825</v>
      </c>
      <c r="W26" s="3">
        <f t="shared" si="7"/>
        <v>25297.749485015614</v>
      </c>
      <c r="X26" s="3">
        <f t="shared" si="8"/>
        <v>29263.676000575873</v>
      </c>
      <c r="Y26" s="3">
        <f t="shared" si="9"/>
        <v>26774.551283783781</v>
      </c>
      <c r="Z26" s="3">
        <f t="shared" si="10"/>
        <v>39582.852608148649</v>
      </c>
      <c r="AA26" s="3">
        <f t="shared" si="11"/>
        <v>32424.62439898949</v>
      </c>
      <c r="AB26" s="3">
        <f>IF(ISNA(VLOOKUP($C26,NOE22_23,7,FALSE)),0,VLOOKUP($C26,NOE22_23,7,FALSE))</f>
        <v>40022.904960881933</v>
      </c>
      <c r="AC26" s="17">
        <f>+AB26*(1+Parameters!$B$17)</f>
        <v>41971.302114108861</v>
      </c>
      <c r="AD26" s="17">
        <f>+AC26*(1+Parameters!$B$18)</f>
        <v>43843.424753195017</v>
      </c>
      <c r="AE26" s="17">
        <f>+AD26*(1+Parameters!$B$19)</f>
        <v>46565.828951234078</v>
      </c>
    </row>
    <row r="27" spans="1:31" ht="12.75" customHeight="1" x14ac:dyDescent="0.2">
      <c r="A27" s="24">
        <v>2230</v>
      </c>
      <c r="B27" s="25" t="s">
        <v>235</v>
      </c>
      <c r="C27" s="16">
        <v>1935</v>
      </c>
      <c r="D27" s="16" t="s">
        <v>22</v>
      </c>
      <c r="E27" s="17">
        <f>+'1999-00'!G28</f>
        <v>5737.5830118694357</v>
      </c>
      <c r="F27" s="17">
        <f>+'2000-01'!G28</f>
        <v>5729.283370030581</v>
      </c>
      <c r="G27" s="17">
        <f>+'2001-02'!G28</f>
        <v>6084.2776101166837</v>
      </c>
      <c r="H27" s="17">
        <f>+'2002-03'!G28</f>
        <v>6158.9507786530939</v>
      </c>
      <c r="I27" s="22">
        <f>+'2003-04'!G28</f>
        <v>6158.2115878480327</v>
      </c>
      <c r="J27" s="33">
        <f>+'2004-05'!G27</f>
        <v>6609.4227587371261</v>
      </c>
      <c r="K27" s="33">
        <f>+'2005-06'!G27</f>
        <v>7567.7657617319956</v>
      </c>
      <c r="L27" s="22">
        <f>+'2006-07'!G27</f>
        <v>8248.2826097452908</v>
      </c>
      <c r="M27" s="22">
        <f>+'2007-08'!G27</f>
        <v>9257.2909793298859</v>
      </c>
      <c r="N27" s="22">
        <f>+'2008-09'!G27</f>
        <v>9352.2715632144755</v>
      </c>
      <c r="O27" s="22">
        <f>+'2009-10'!G27</f>
        <v>8979.0369871042221</v>
      </c>
      <c r="P27" s="3">
        <f t="shared" si="0"/>
        <v>9039.7273989999994</v>
      </c>
      <c r="Q27" s="3">
        <f t="shared" si="1"/>
        <v>9936.0797210000001</v>
      </c>
      <c r="R27" s="3">
        <f t="shared" si="2"/>
        <v>9533.1590888727897</v>
      </c>
      <c r="S27" s="3">
        <f t="shared" si="3"/>
        <v>8774.6821861673798</v>
      </c>
      <c r="T27" s="3">
        <f t="shared" si="4"/>
        <v>9832.7017450454096</v>
      </c>
      <c r="U27" s="3">
        <f t="shared" si="5"/>
        <v>9838.6645058568702</v>
      </c>
      <c r="V27" s="3">
        <f t="shared" si="6"/>
        <v>9980.6114079236031</v>
      </c>
      <c r="W27" s="3">
        <f t="shared" si="7"/>
        <v>10361.858230202719</v>
      </c>
      <c r="X27" s="3">
        <f t="shared" si="8"/>
        <v>10227.43222083364</v>
      </c>
      <c r="Y27" s="3">
        <f t="shared" si="9"/>
        <v>10842.184123730549</v>
      </c>
      <c r="Z27" s="3">
        <f t="shared" si="10"/>
        <v>11412.77618680764</v>
      </c>
      <c r="AA27" s="3">
        <f t="shared" si="11"/>
        <v>11711.05130948568</v>
      </c>
      <c r="AB27" s="3">
        <f>IF(ISNA(VLOOKUP($C27,NOE22_23,7,FALSE)),0,VLOOKUP($C27,NOE22_23,7,FALSE))</f>
        <v>12272.265556787232</v>
      </c>
      <c r="AC27" s="17">
        <f>+AB27*(1+Parameters!$B$17)</f>
        <v>12869.704630684037</v>
      </c>
      <c r="AD27" s="17">
        <f>+AC27*(1+Parameters!$B$18)</f>
        <v>13443.755569869845</v>
      </c>
      <c r="AE27" s="17">
        <f>+AD27*(1+Parameters!$B$19)</f>
        <v>14278.529240194439</v>
      </c>
    </row>
    <row r="28" spans="1:31" ht="12.75" customHeight="1" x14ac:dyDescent="0.2">
      <c r="A28" s="24">
        <v>2230</v>
      </c>
      <c r="B28" s="25" t="s">
        <v>235</v>
      </c>
      <c r="C28" s="16">
        <v>1936</v>
      </c>
      <c r="D28" s="16" t="s">
        <v>23</v>
      </c>
      <c r="E28" s="17">
        <f>+'1999-00'!G29</f>
        <v>5795.064355231144</v>
      </c>
      <c r="F28" s="17">
        <f>+'2000-01'!G29</f>
        <v>5522.6042128333147</v>
      </c>
      <c r="G28" s="17">
        <f>+'2001-02'!G29</f>
        <v>6181.678156612963</v>
      </c>
      <c r="H28" s="17">
        <f>+'2002-03'!G29</f>
        <v>6010.1487493912409</v>
      </c>
      <c r="I28" s="22">
        <f>+'2003-04'!G29</f>
        <v>6236.4292477442505</v>
      </c>
      <c r="J28" s="33">
        <f>+'2004-05'!G28</f>
        <v>6171.6426497555003</v>
      </c>
      <c r="K28" s="33">
        <f>+'2005-06'!G28</f>
        <v>6674.62433276917</v>
      </c>
      <c r="L28" s="22">
        <f>+'2006-07'!G28</f>
        <v>6613.3082292601184</v>
      </c>
      <c r="M28" s="22">
        <f>+'2007-08'!G28</f>
        <v>6964.3248781331085</v>
      </c>
      <c r="N28" s="22">
        <f>+'2008-09'!G28</f>
        <v>7345.5757881778536</v>
      </c>
      <c r="O28" s="22">
        <f>+'2009-10'!G28</f>
        <v>7041.4237910626243</v>
      </c>
      <c r="P28" s="3">
        <f t="shared" si="0"/>
        <v>7299.2196970000005</v>
      </c>
      <c r="Q28" s="3">
        <f t="shared" si="1"/>
        <v>7714.3378579999999</v>
      </c>
      <c r="R28" s="3">
        <f t="shared" si="2"/>
        <v>7597.8980649511795</v>
      </c>
      <c r="S28" s="3">
        <f t="shared" si="3"/>
        <v>7872.7592888498402</v>
      </c>
      <c r="T28" s="3">
        <f t="shared" si="4"/>
        <v>7932.2030487782604</v>
      </c>
      <c r="U28" s="3">
        <f t="shared" si="5"/>
        <v>7760.2322844385499</v>
      </c>
      <c r="V28" s="3">
        <f t="shared" si="6"/>
        <v>8794.2942457740646</v>
      </c>
      <c r="W28" s="3">
        <f t="shared" si="7"/>
        <v>9419.2493921711648</v>
      </c>
      <c r="X28" s="3">
        <f t="shared" si="8"/>
        <v>9127.0863188005515</v>
      </c>
      <c r="Y28" s="3">
        <f t="shared" si="9"/>
        <v>8948.5401953565979</v>
      </c>
      <c r="Z28" s="3">
        <f t="shared" si="10"/>
        <v>10429.206291570126</v>
      </c>
      <c r="AA28" s="3">
        <f t="shared" si="11"/>
        <v>9209.2286282306159</v>
      </c>
      <c r="AB28" s="3">
        <f>IF(ISNA(VLOOKUP($C28,NOE22_23,7,FALSE)),0,VLOOKUP($C28,NOE22_23,7,FALSE))</f>
        <v>10395.029237921808</v>
      </c>
      <c r="AC28" s="17">
        <f>+AB28*(1+Parameters!$B$17)</f>
        <v>10901.080595130219</v>
      </c>
      <c r="AD28" s="17">
        <f>+AC28*(1+Parameters!$B$18)</f>
        <v>11387.32140122105</v>
      </c>
      <c r="AE28" s="17">
        <f>+AD28*(1+Parameters!$B$19)</f>
        <v>12094.403290047381</v>
      </c>
    </row>
    <row r="29" spans="1:31" ht="12.75" customHeight="1" x14ac:dyDescent="0.2">
      <c r="A29" s="24">
        <v>2230</v>
      </c>
      <c r="B29" s="25" t="s">
        <v>235</v>
      </c>
      <c r="C29" s="16">
        <v>1944</v>
      </c>
      <c r="D29" s="16" t="s">
        <v>24</v>
      </c>
      <c r="E29" s="17">
        <f>+'1999-00'!G30</f>
        <v>5230.9538144724875</v>
      </c>
      <c r="F29" s="17">
        <f>+'2000-01'!G30</f>
        <v>5369.062987987988</v>
      </c>
      <c r="G29" s="17">
        <f>+'2001-02'!G30</f>
        <v>5534.6454401490446</v>
      </c>
      <c r="H29" s="17">
        <f>+'2002-03'!G30</f>
        <v>5550.8635829752302</v>
      </c>
      <c r="I29" s="22">
        <f>+'2003-04'!G30</f>
        <v>5391.2133602141594</v>
      </c>
      <c r="J29" s="33">
        <f>+'2004-05'!G29</f>
        <v>5411.0509152680825</v>
      </c>
      <c r="K29" s="33">
        <f>+'2005-06'!G29</f>
        <v>5991.3830548593705</v>
      </c>
      <c r="L29" s="22">
        <f>+'2006-07'!G29</f>
        <v>6072.9196536581758</v>
      </c>
      <c r="M29" s="22">
        <f>+'2007-08'!G29</f>
        <v>6664.8833698826302</v>
      </c>
      <c r="N29" s="22">
        <f>+'2008-09'!G29</f>
        <v>6721.1546748975825</v>
      </c>
      <c r="O29" s="22">
        <f>+'2009-10'!G29</f>
        <v>6943.8635968820208</v>
      </c>
      <c r="P29" s="3">
        <f t="shared" si="0"/>
        <v>6602.5363580000003</v>
      </c>
      <c r="Q29" s="3">
        <f t="shared" si="1"/>
        <v>6784.721579</v>
      </c>
      <c r="R29" s="3">
        <f t="shared" si="2"/>
        <v>6964.7190369727396</v>
      </c>
      <c r="S29" s="3">
        <f t="shared" si="3"/>
        <v>7333.2200102861598</v>
      </c>
      <c r="T29" s="3">
        <f t="shared" si="4"/>
        <v>7908.5261141957199</v>
      </c>
      <c r="U29" s="3">
        <f t="shared" si="5"/>
        <v>7815.0325839218003</v>
      </c>
      <c r="V29" s="3">
        <f t="shared" si="6"/>
        <v>8030.6510010074326</v>
      </c>
      <c r="W29" s="3">
        <f t="shared" si="7"/>
        <v>8562.5676333664378</v>
      </c>
      <c r="X29" s="3">
        <f t="shared" si="8"/>
        <v>8673.4643703147503</v>
      </c>
      <c r="Y29" s="3">
        <f t="shared" si="9"/>
        <v>8881.3655874954638</v>
      </c>
      <c r="Z29" s="3">
        <f t="shared" si="10"/>
        <v>10233.048810658349</v>
      </c>
      <c r="AA29" s="3">
        <f t="shared" si="11"/>
        <v>9791.097024448447</v>
      </c>
      <c r="AB29" s="3">
        <f>IF(ISNA(VLOOKUP($C29,NOE22_23,7,FALSE)),0,VLOOKUP($C29,NOE22_23,7,FALSE))</f>
        <v>10984.354724088827</v>
      </c>
      <c r="AC29" s="17">
        <f>+AB29*(1+Parameters!$B$17)</f>
        <v>11519.095655447196</v>
      </c>
      <c r="AD29" s="17">
        <f>+AC29*(1+Parameters!$B$18)</f>
        <v>12032.902915935128</v>
      </c>
      <c r="AE29" s="17">
        <f>+AD29*(1+Parameters!$B$19)</f>
        <v>12780.071404650214</v>
      </c>
    </row>
    <row r="30" spans="1:31" ht="12.75" customHeight="1" x14ac:dyDescent="0.2">
      <c r="A30" s="24">
        <v>2230</v>
      </c>
      <c r="B30" s="25" t="s">
        <v>235</v>
      </c>
      <c r="C30" s="16">
        <v>1945</v>
      </c>
      <c r="D30" s="16" t="s">
        <v>207</v>
      </c>
      <c r="E30" s="17">
        <f>+'1999-00'!G31</f>
        <v>5458.9078471474704</v>
      </c>
      <c r="F30" s="17">
        <f>+'2000-01'!G31</f>
        <v>5829.6693074792238</v>
      </c>
      <c r="G30" s="17">
        <f>+'2001-02'!G31</f>
        <v>5662.3215775967865</v>
      </c>
      <c r="H30" s="17">
        <f>+'2002-03'!G31</f>
        <v>5816.5782105834951</v>
      </c>
      <c r="I30" s="22">
        <f>+'2003-04'!G31</f>
        <v>5800.6180531624041</v>
      </c>
      <c r="J30" s="33">
        <f>+'2004-05'!G30</f>
        <v>6113.2141840721624</v>
      </c>
      <c r="K30" s="33">
        <f>+'2005-06'!G30</f>
        <v>6486.9623359580055</v>
      </c>
      <c r="L30" s="22">
        <f>+'2006-07'!G30</f>
        <v>6535.8100582131365</v>
      </c>
      <c r="M30" s="22">
        <f>+'2007-08'!G30</f>
        <v>7250.9909426941167</v>
      </c>
      <c r="N30" s="22">
        <f>+'2008-09'!G30</f>
        <v>7436.7230549849382</v>
      </c>
      <c r="O30" s="22">
        <f>+'2009-10'!G30</f>
        <v>7775.4056002948619</v>
      </c>
      <c r="P30" s="3">
        <f t="shared" si="0"/>
        <v>7345.3422039999996</v>
      </c>
      <c r="Q30" s="3">
        <f t="shared" si="1"/>
        <v>7527.9028449999996</v>
      </c>
      <c r="R30" s="3">
        <f t="shared" si="2"/>
        <v>8196.1194445192596</v>
      </c>
      <c r="S30" s="3">
        <f t="shared" si="3"/>
        <v>8799.7747115132606</v>
      </c>
      <c r="T30" s="3">
        <f t="shared" si="4"/>
        <v>9281.8800978892396</v>
      </c>
      <c r="U30" s="3">
        <f t="shared" si="5"/>
        <v>8581.9404475021893</v>
      </c>
      <c r="V30" s="3">
        <f t="shared" si="6"/>
        <v>9097.8206776427651</v>
      </c>
      <c r="W30" s="3">
        <f t="shared" si="7"/>
        <v>9854.7267093866631</v>
      </c>
      <c r="X30" s="3">
        <f t="shared" si="8"/>
        <v>9761.1325768215265</v>
      </c>
      <c r="Y30" s="3">
        <f t="shared" si="9"/>
        <v>11021.49622408932</v>
      </c>
      <c r="Z30" s="3">
        <f t="shared" si="10"/>
        <v>12680.969170194225</v>
      </c>
      <c r="AA30" s="3">
        <f t="shared" si="11"/>
        <v>11847.627775418587</v>
      </c>
      <c r="AB30" s="3">
        <f>IF(ISNA(VLOOKUP($C30,NOE22_23,7,FALSE)),0,VLOOKUP($C30,NOE22_23,7,FALSE))</f>
        <v>13160.556851565101</v>
      </c>
      <c r="AC30" s="17">
        <f>+AB30*(1+Parameters!$B$17)</f>
        <v>13801.239768747972</v>
      </c>
      <c r="AD30" s="17">
        <f>+AC30*(1+Parameters!$B$18)</f>
        <v>14416.841670930649</v>
      </c>
      <c r="AE30" s="17">
        <f>+AD30*(1+Parameters!$B$19)</f>
        <v>15312.037940573018</v>
      </c>
    </row>
    <row r="31" spans="1:31" ht="12.75" customHeight="1" x14ac:dyDescent="0.2">
      <c r="A31" s="24">
        <v>2230</v>
      </c>
      <c r="B31" s="25" t="s">
        <v>235</v>
      </c>
      <c r="C31" s="16">
        <v>1946</v>
      </c>
      <c r="D31" s="16" t="s">
        <v>26</v>
      </c>
      <c r="E31" s="17">
        <f>+'1999-00'!G32</f>
        <v>5971.0402306648575</v>
      </c>
      <c r="F31" s="17">
        <f>+'2000-01'!G32</f>
        <v>6026.1726792851223</v>
      </c>
      <c r="G31" s="17">
        <f>+'2001-02'!G32</f>
        <v>6420.5377414205905</v>
      </c>
      <c r="H31" s="17">
        <f>+'2002-03'!G32</f>
        <v>5953.521567656765</v>
      </c>
      <c r="I31" s="22">
        <f>+'2003-04'!G32</f>
        <v>5659.6148952972717</v>
      </c>
      <c r="J31" s="33">
        <f>+'2004-05'!G31</f>
        <v>5587.5342525116739</v>
      </c>
      <c r="K31" s="33">
        <f>+'2005-06'!G31</f>
        <v>5809.7248324472221</v>
      </c>
      <c r="L31" s="22">
        <f>+'2006-07'!G31</f>
        <v>6660.1036442684963</v>
      </c>
      <c r="M31" s="22">
        <f>+'2007-08'!G31</f>
        <v>6814.810494896622</v>
      </c>
      <c r="N31" s="22">
        <f>+'2008-09'!G31</f>
        <v>7180.9931133561686</v>
      </c>
      <c r="O31" s="22">
        <f>+'2009-10'!G31</f>
        <v>6792.1767422777648</v>
      </c>
      <c r="P31" s="3">
        <f t="shared" si="0"/>
        <v>6998.8398539999998</v>
      </c>
      <c r="Q31" s="3">
        <f t="shared" si="1"/>
        <v>7059.3089680000003</v>
      </c>
      <c r="R31" s="3">
        <f t="shared" si="2"/>
        <v>7576.3766248682095</v>
      </c>
      <c r="S31" s="3">
        <f t="shared" si="3"/>
        <v>7801.4076780790801</v>
      </c>
      <c r="T31" s="3">
        <f t="shared" si="4"/>
        <v>8075.0670474525396</v>
      </c>
      <c r="U31" s="3">
        <f t="shared" si="5"/>
        <v>7504.3862707770004</v>
      </c>
      <c r="V31" s="3">
        <f t="shared" si="6"/>
        <v>7968.6641695250519</v>
      </c>
      <c r="W31" s="3">
        <f t="shared" si="7"/>
        <v>8673.2012209693894</v>
      </c>
      <c r="X31" s="3">
        <f t="shared" si="8"/>
        <v>9275.737450654944</v>
      </c>
      <c r="Y31" s="3">
        <f t="shared" si="9"/>
        <v>8934.6733832554219</v>
      </c>
      <c r="Z31" s="3">
        <f t="shared" si="10"/>
        <v>10998.691476049125</v>
      </c>
      <c r="AA31" s="3">
        <f t="shared" si="11"/>
        <v>9045.775816469406</v>
      </c>
      <c r="AB31" s="3">
        <f>IF(ISNA(VLOOKUP($C31,NOE22_23,7,FALSE)),0,VLOOKUP($C31,NOE22_23,7,FALSE))</f>
        <v>11082.353164510751</v>
      </c>
      <c r="AC31" s="17">
        <f>+AB31*(1+Parameters!$B$17)</f>
        <v>11621.864861072829</v>
      </c>
      <c r="AD31" s="17">
        <f>+AC31*(1+Parameters!$B$18)</f>
        <v>12140.256124123503</v>
      </c>
      <c r="AE31" s="17">
        <f>+AD31*(1+Parameters!$B$19)</f>
        <v>12894.090579885875</v>
      </c>
    </row>
    <row r="32" spans="1:31" ht="12.75" customHeight="1" x14ac:dyDescent="0.2">
      <c r="A32" s="24">
        <v>2230</v>
      </c>
      <c r="B32" s="25" t="s">
        <v>235</v>
      </c>
      <c r="C32" s="16">
        <v>1947</v>
      </c>
      <c r="D32" s="16" t="s">
        <v>27</v>
      </c>
      <c r="E32" s="17">
        <f>+'1999-00'!G33</f>
        <v>5375.7896868530024</v>
      </c>
      <c r="F32" s="17">
        <f>+'2000-01'!G33</f>
        <v>5530.6678184900256</v>
      </c>
      <c r="G32" s="17">
        <f>+'2001-02'!G33</f>
        <v>6216.1452598976566</v>
      </c>
      <c r="H32" s="17">
        <f>+'2002-03'!G33</f>
        <v>6193.5319503849441</v>
      </c>
      <c r="I32" s="22">
        <f>+'2003-04'!G33</f>
        <v>5319.8074416562613</v>
      </c>
      <c r="J32" s="33">
        <f>+'2004-05'!G32</f>
        <v>5654.8626487099682</v>
      </c>
      <c r="K32" s="33">
        <f>+'2005-06'!G32</f>
        <v>7131.6190740146449</v>
      </c>
      <c r="L32" s="22">
        <f>+'2006-07'!G32</f>
        <v>6876.8286944871688</v>
      </c>
      <c r="M32" s="22">
        <f>+'2007-08'!G32</f>
        <v>10375.337888238686</v>
      </c>
      <c r="N32" s="22">
        <f>+'2008-09'!G32</f>
        <v>9879.2595042076609</v>
      </c>
      <c r="O32" s="22">
        <f>+'2009-10'!G32</f>
        <v>8384.9610512069848</v>
      </c>
      <c r="P32" s="3">
        <f t="shared" si="0"/>
        <v>8549.2574079999995</v>
      </c>
      <c r="Q32" s="3">
        <f t="shared" si="1"/>
        <v>8922.8815059999997</v>
      </c>
      <c r="R32" s="3">
        <f t="shared" si="2"/>
        <v>9116.4539405298801</v>
      </c>
      <c r="S32" s="3">
        <f t="shared" si="3"/>
        <v>8720.8026225948997</v>
      </c>
      <c r="T32" s="3">
        <f t="shared" si="4"/>
        <v>9419.5489639992793</v>
      </c>
      <c r="U32" s="3">
        <f t="shared" si="5"/>
        <v>9868.5426387361094</v>
      </c>
      <c r="V32" s="3">
        <f t="shared" si="6"/>
        <v>9875.8160480655861</v>
      </c>
      <c r="W32" s="3">
        <f t="shared" si="7"/>
        <v>10222.195827239573</v>
      </c>
      <c r="X32" s="3">
        <f t="shared" si="8"/>
        <v>10521.189932469291</v>
      </c>
      <c r="Y32" s="3">
        <f t="shared" si="9"/>
        <v>11462.932334168932</v>
      </c>
      <c r="Z32" s="3">
        <f t="shared" si="10"/>
        <v>12320.642357900966</v>
      </c>
      <c r="AA32" s="3">
        <f t="shared" si="11"/>
        <v>11595.722116840403</v>
      </c>
      <c r="AB32" s="3">
        <f>IF(ISNA(VLOOKUP($C32,NOE22_23,7,FALSE)),0,VLOOKUP($C32,NOE22_23,7,FALSE))</f>
        <v>12167.730224827223</v>
      </c>
      <c r="AC32" s="17">
        <f>+AB32*(1+Parameters!$B$17)</f>
        <v>12760.080304224464</v>
      </c>
      <c r="AD32" s="17">
        <f>+AC32*(1+Parameters!$B$18)</f>
        <v>13329.241469373681</v>
      </c>
      <c r="AE32" s="17">
        <f>+AD32*(1+Parameters!$B$19)</f>
        <v>14156.904525742353</v>
      </c>
    </row>
    <row r="33" spans="1:31" ht="12.75" customHeight="1" x14ac:dyDescent="0.2">
      <c r="A33" s="24">
        <v>2230</v>
      </c>
      <c r="B33" s="25" t="s">
        <v>235</v>
      </c>
      <c r="C33" s="16">
        <v>1948</v>
      </c>
      <c r="D33" s="16" t="s">
        <v>28</v>
      </c>
      <c r="E33" s="17">
        <f>+'1999-00'!G34</f>
        <v>5176.0381035191458</v>
      </c>
      <c r="F33" s="17">
        <f>+'2000-01'!G34</f>
        <v>5487.539869078274</v>
      </c>
      <c r="G33" s="17">
        <f>+'2001-02'!G34</f>
        <v>5538.7541812963691</v>
      </c>
      <c r="H33" s="17">
        <f>+'2002-03'!G34</f>
        <v>5214.5666019728642</v>
      </c>
      <c r="I33" s="22">
        <f>+'2003-04'!G34</f>
        <v>4866.9547431772135</v>
      </c>
      <c r="J33" s="33">
        <f>+'2004-05'!G33</f>
        <v>5290.5890854634345</v>
      </c>
      <c r="K33" s="33">
        <f>+'2005-06'!G33</f>
        <v>5573.3604907365334</v>
      </c>
      <c r="L33" s="22">
        <f>+'2006-07'!G33</f>
        <v>6057.6011527386099</v>
      </c>
      <c r="M33" s="22">
        <f>+'2007-08'!G33</f>
        <v>6770.1140523208687</v>
      </c>
      <c r="N33" s="22">
        <f>+'2008-09'!G33</f>
        <v>6776.898797133832</v>
      </c>
      <c r="O33" s="22">
        <f>+'2009-10'!G33</f>
        <v>6574.5975678269715</v>
      </c>
      <c r="P33" s="3">
        <f t="shared" si="0"/>
        <v>6594.2955190000002</v>
      </c>
      <c r="Q33" s="3">
        <f t="shared" si="1"/>
        <v>6660.888696</v>
      </c>
      <c r="R33" s="3">
        <f t="shared" si="2"/>
        <v>6800.8409010565001</v>
      </c>
      <c r="S33" s="3">
        <f t="shared" si="3"/>
        <v>7323.1753691437298</v>
      </c>
      <c r="T33" s="3">
        <f t="shared" si="4"/>
        <v>7932.9957768065397</v>
      </c>
      <c r="U33" s="3">
        <f t="shared" si="5"/>
        <v>7844.7075551999496</v>
      </c>
      <c r="V33" s="3">
        <f t="shared" si="6"/>
        <v>8264.7919491680568</v>
      </c>
      <c r="W33" s="3">
        <f t="shared" si="7"/>
        <v>8730.5259624145019</v>
      </c>
      <c r="X33" s="3">
        <f t="shared" si="8"/>
        <v>9174.7772778917079</v>
      </c>
      <c r="Y33" s="3">
        <f t="shared" si="9"/>
        <v>9758.5471351343585</v>
      </c>
      <c r="Z33" s="3">
        <f t="shared" si="10"/>
        <v>10043.608161284697</v>
      </c>
      <c r="AA33" s="3">
        <f t="shared" si="11"/>
        <v>9627.9501689864464</v>
      </c>
      <c r="AB33" s="3">
        <f>IF(ISNA(VLOOKUP($C33,NOE22_23,7,FALSE)),0,VLOOKUP($C33,NOE22_23,7,FALSE))</f>
        <v>11488.671855454177</v>
      </c>
      <c r="AC33" s="17">
        <f>+AB33*(1+Parameters!$B$17)</f>
        <v>12047.963979786573</v>
      </c>
      <c r="AD33" s="17">
        <f>+AC33*(1+Parameters!$B$18)</f>
        <v>12585.361320000875</v>
      </c>
      <c r="AE33" s="17">
        <f>+AD33*(1+Parameters!$B$19)</f>
        <v>13366.834042177125</v>
      </c>
    </row>
    <row r="34" spans="1:31" ht="12.75" customHeight="1" x14ac:dyDescent="0.2">
      <c r="A34" s="24">
        <v>1949</v>
      </c>
      <c r="B34" s="25" t="s">
        <v>236</v>
      </c>
      <c r="C34" s="16">
        <v>1964</v>
      </c>
      <c r="D34" s="16" t="s">
        <v>29</v>
      </c>
      <c r="E34" s="17">
        <f>+'1999-00'!G35</f>
        <v>5257.4771942446041</v>
      </c>
      <c r="F34" s="17">
        <f>+'2000-01'!G35</f>
        <v>5420.5207065013146</v>
      </c>
      <c r="G34" s="17">
        <f>+'2001-02'!G35</f>
        <v>5796.1055658266023</v>
      </c>
      <c r="H34" s="17">
        <f>+'2002-03'!G35</f>
        <v>5739.6729116134666</v>
      </c>
      <c r="I34" s="22">
        <f>+'2003-04'!G35</f>
        <v>6062.7222008540684</v>
      </c>
      <c r="J34" s="33">
        <f>+'2004-05'!G34</f>
        <v>6532.4120038857891</v>
      </c>
      <c r="K34" s="33">
        <f>+'2005-06'!G34</f>
        <v>6283.004403359977</v>
      </c>
      <c r="L34" s="22">
        <f>+'2006-07'!G34</f>
        <v>6805.4451548020979</v>
      </c>
      <c r="M34" s="22">
        <f>+'2007-08'!G34</f>
        <v>7498.7214728101817</v>
      </c>
      <c r="N34" s="22">
        <f>+'2008-09'!G34</f>
        <v>7536.0366776009532</v>
      </c>
      <c r="O34" s="22">
        <f>+'2009-10'!G34</f>
        <v>7152.2044125211787</v>
      </c>
      <c r="P34" s="3">
        <f t="shared" si="0"/>
        <v>7444.1192950000004</v>
      </c>
      <c r="Q34" s="3">
        <f t="shared" si="1"/>
        <v>7676.7201519999999</v>
      </c>
      <c r="R34" s="3">
        <f t="shared" si="2"/>
        <v>7934.1260492068604</v>
      </c>
      <c r="S34" s="3">
        <f t="shared" si="3"/>
        <v>8174.5607492898798</v>
      </c>
      <c r="T34" s="3">
        <f t="shared" si="4"/>
        <v>8007.9903963412999</v>
      </c>
      <c r="U34" s="3">
        <f t="shared" si="5"/>
        <v>7898.0215139156899</v>
      </c>
      <c r="V34" s="3">
        <f t="shared" si="6"/>
        <v>8061.9681928196851</v>
      </c>
      <c r="W34" s="3">
        <f t="shared" si="7"/>
        <v>8512.4629861650337</v>
      </c>
      <c r="X34" s="3">
        <f t="shared" si="8"/>
        <v>8670.2338849179159</v>
      </c>
      <c r="Y34" s="3">
        <f t="shared" si="9"/>
        <v>9470.7718383825631</v>
      </c>
      <c r="Z34" s="3">
        <f t="shared" si="10"/>
        <v>8982.2033458173628</v>
      </c>
      <c r="AA34" s="3">
        <f t="shared" si="11"/>
        <v>9756.6706138192676</v>
      </c>
      <c r="AB34" s="3">
        <f>IF(ISNA(VLOOKUP($C34,NOE22_23,7,FALSE)),0,VLOOKUP($C34,NOE22_23,7,FALSE))</f>
        <v>10355.292796162288</v>
      </c>
      <c r="AC34" s="17">
        <f>+AB34*(1+Parameters!$B$17)</f>
        <v>10859.409701834029</v>
      </c>
      <c r="AD34" s="17">
        <f>+AC34*(1+Parameters!$B$18)</f>
        <v>11343.791784968906</v>
      </c>
      <c r="AE34" s="17">
        <f>+AD34*(1+Parameters!$B$19)</f>
        <v>12048.170755154848</v>
      </c>
    </row>
    <row r="35" spans="1:31" ht="12.75" customHeight="1" x14ac:dyDescent="0.2">
      <c r="A35" s="24">
        <v>1949</v>
      </c>
      <c r="B35" s="25" t="s">
        <v>236</v>
      </c>
      <c r="C35" s="16">
        <v>1965</v>
      </c>
      <c r="D35" s="16" t="s">
        <v>30</v>
      </c>
      <c r="E35" s="17">
        <f>+'1999-00'!G36</f>
        <v>5209.6483538308757</v>
      </c>
      <c r="F35" s="17">
        <f>+'2000-01'!G36</f>
        <v>5304.3855162066384</v>
      </c>
      <c r="G35" s="17">
        <f>+'2001-02'!G36</f>
        <v>5709.92134837511</v>
      </c>
      <c r="H35" s="17">
        <f>+'2002-03'!G36</f>
        <v>5731.0996028308509</v>
      </c>
      <c r="I35" s="22">
        <f>+'2003-04'!G36</f>
        <v>5608.2623412668554</v>
      </c>
      <c r="J35" s="33">
        <f>+'2004-05'!G35</f>
        <v>5685.5979655671372</v>
      </c>
      <c r="K35" s="33">
        <f>+'2005-06'!G35</f>
        <v>6327.2760606202892</v>
      </c>
      <c r="L35" s="22">
        <f>+'2006-07'!G35</f>
        <v>6659.3888345519372</v>
      </c>
      <c r="M35" s="22">
        <f>+'2007-08'!G35</f>
        <v>7312.8716421599902</v>
      </c>
      <c r="N35" s="22">
        <f>+'2008-09'!G35</f>
        <v>7247.0048642209404</v>
      </c>
      <c r="O35" s="22">
        <f>+'2009-10'!G35</f>
        <v>6837.2760080515736</v>
      </c>
      <c r="P35" s="3">
        <f t="shared" si="0"/>
        <v>7068.9925830000002</v>
      </c>
      <c r="Q35" s="3">
        <f t="shared" si="1"/>
        <v>7264.5847860000003</v>
      </c>
      <c r="R35" s="3">
        <f t="shared" si="2"/>
        <v>7229.75304136667</v>
      </c>
      <c r="S35" s="3">
        <f t="shared" si="3"/>
        <v>7678.5595206855696</v>
      </c>
      <c r="T35" s="3">
        <f t="shared" si="4"/>
        <v>7878.2206441963099</v>
      </c>
      <c r="U35" s="3">
        <f t="shared" si="5"/>
        <v>7700.1868729349599</v>
      </c>
      <c r="V35" s="3">
        <f t="shared" si="6"/>
        <v>8212.2703687761859</v>
      </c>
      <c r="W35" s="3">
        <f t="shared" si="7"/>
        <v>8706.8644383836127</v>
      </c>
      <c r="X35" s="3">
        <f t="shared" si="8"/>
        <v>9024.6669664557776</v>
      </c>
      <c r="Y35" s="3">
        <f t="shared" si="9"/>
        <v>9769.9900697741214</v>
      </c>
      <c r="Z35" s="3">
        <f t="shared" si="10"/>
        <v>10822.319141418015</v>
      </c>
      <c r="AA35" s="3">
        <f t="shared" si="11"/>
        <v>10779.235688055727</v>
      </c>
      <c r="AB35" s="3">
        <f>IF(ISNA(VLOOKUP($C35,NOE22_23,7,FALSE)),0,VLOOKUP($C35,NOE22_23,7,FALSE))</f>
        <v>11160.802558162626</v>
      </c>
      <c r="AC35" s="17">
        <f>+AB35*(1+Parameters!$B$17)</f>
        <v>11704.133332210786</v>
      </c>
      <c r="AD35" s="17">
        <f>+AC35*(1+Parameters!$B$18)</f>
        <v>12226.194166123991</v>
      </c>
      <c r="AE35" s="17">
        <f>+AD35*(1+Parameters!$B$19)</f>
        <v>12985.364840204855</v>
      </c>
    </row>
    <row r="36" spans="1:31" ht="12.75" customHeight="1" x14ac:dyDescent="0.2">
      <c r="A36" s="24">
        <v>1949</v>
      </c>
      <c r="B36" s="25" t="s">
        <v>236</v>
      </c>
      <c r="C36" s="16">
        <v>1966</v>
      </c>
      <c r="D36" s="16" t="s">
        <v>31</v>
      </c>
      <c r="E36" s="17">
        <f>+'1999-00'!G37</f>
        <v>5445.365968278833</v>
      </c>
      <c r="F36" s="17">
        <f>+'2000-01'!G37</f>
        <v>5637.1062951282256</v>
      </c>
      <c r="G36" s="17">
        <f>+'2001-02'!G37</f>
        <v>5750.6101790681496</v>
      </c>
      <c r="H36" s="17">
        <f>+'2002-03'!G37</f>
        <v>5659.2740613408123</v>
      </c>
      <c r="I36" s="22">
        <f>+'2003-04'!G37</f>
        <v>5583.7195581116302</v>
      </c>
      <c r="J36" s="33">
        <f>+'2004-05'!G36</f>
        <v>5513.9599065622933</v>
      </c>
      <c r="K36" s="33">
        <f>+'2005-06'!G36</f>
        <v>5594.1804875997132</v>
      </c>
      <c r="L36" s="22">
        <f>+'2006-07'!G36</f>
        <v>6022.9950502277798</v>
      </c>
      <c r="M36" s="22">
        <f>+'2007-08'!G36</f>
        <v>6641.0529597334498</v>
      </c>
      <c r="N36" s="22">
        <f>+'2008-09'!G36</f>
        <v>6921.194967701852</v>
      </c>
      <c r="O36" s="22">
        <f>+'2009-10'!G36</f>
        <v>6433.1222816457012</v>
      </c>
      <c r="P36" s="3">
        <f t="shared" si="0"/>
        <v>6646.5060169999997</v>
      </c>
      <c r="Q36" s="3">
        <f t="shared" si="1"/>
        <v>6768.8869430000004</v>
      </c>
      <c r="R36" s="3">
        <f t="shared" si="2"/>
        <v>6984.09449463295</v>
      </c>
      <c r="S36" s="3">
        <f t="shared" si="3"/>
        <v>7386.2904309713704</v>
      </c>
      <c r="T36" s="3">
        <f t="shared" si="4"/>
        <v>7713.4344006074998</v>
      </c>
      <c r="U36" s="3">
        <f t="shared" si="5"/>
        <v>7539.8165834541796</v>
      </c>
      <c r="V36" s="3">
        <f t="shared" si="6"/>
        <v>7833.2627221723515</v>
      </c>
      <c r="W36" s="3">
        <f t="shared" si="7"/>
        <v>8834.2332883408562</v>
      </c>
      <c r="X36" s="3">
        <f t="shared" si="8"/>
        <v>8877.8065197741707</v>
      </c>
      <c r="Y36" s="3">
        <f t="shared" si="9"/>
        <v>9547.1840777366742</v>
      </c>
      <c r="Z36" s="3">
        <f t="shared" si="10"/>
        <v>9932.4564025450018</v>
      </c>
      <c r="AA36" s="3">
        <f t="shared" si="11"/>
        <v>13151.917709914735</v>
      </c>
      <c r="AB36" s="3">
        <f>IF(ISNA(VLOOKUP($C36,NOE22_23,7,FALSE)),0,VLOOKUP($C36,NOE22_23,7,FALSE))</f>
        <v>10792.454065611608</v>
      </c>
      <c r="AC36" s="17">
        <f>+AB36*(1+Parameters!$B$17)</f>
        <v>11317.852879074115</v>
      </c>
      <c r="AD36" s="17">
        <f>+AC36*(1+Parameters!$B$18)</f>
        <v>11822.683740484023</v>
      </c>
      <c r="AE36" s="17">
        <f>+AD36*(1+Parameters!$B$19)</f>
        <v>12556.798924878607</v>
      </c>
    </row>
    <row r="37" spans="1:31" ht="12.75" customHeight="1" x14ac:dyDescent="0.2">
      <c r="A37" s="24">
        <v>1949</v>
      </c>
      <c r="B37" s="25" t="s">
        <v>236</v>
      </c>
      <c r="C37" s="16">
        <v>1967</v>
      </c>
      <c r="D37" s="16" t="s">
        <v>32</v>
      </c>
      <c r="E37" s="17">
        <f>+'1999-00'!G38</f>
        <v>8288.5488958990536</v>
      </c>
      <c r="F37" s="17">
        <f>+'2000-01'!G38</f>
        <v>9259.6212915601027</v>
      </c>
      <c r="G37" s="17">
        <f>+'2001-02'!G38</f>
        <v>9215.2604365620737</v>
      </c>
      <c r="H37" s="17">
        <f>+'2002-03'!G38</f>
        <v>9842.4918198198211</v>
      </c>
      <c r="I37" s="22">
        <f>+'2003-04'!G38</f>
        <v>9762.4506634669688</v>
      </c>
      <c r="J37" s="33">
        <f>+'2004-05'!G37</f>
        <v>10435.358707438734</v>
      </c>
      <c r="K37" s="33">
        <f>+'2005-06'!G37</f>
        <v>9764.6580297588516</v>
      </c>
      <c r="L37" s="22">
        <f>+'2006-07'!G37</f>
        <v>12786.922267688215</v>
      </c>
      <c r="M37" s="22">
        <f>+'2007-08'!G37</f>
        <v>13999.349149862221</v>
      </c>
      <c r="N37" s="22">
        <f>+'2008-09'!G37</f>
        <v>14343.65982663023</v>
      </c>
      <c r="O37" s="22">
        <f>+'2009-10'!G37</f>
        <v>14315.445683996351</v>
      </c>
      <c r="P37" s="3">
        <f t="shared" si="0"/>
        <v>12089.289825</v>
      </c>
      <c r="Q37" s="3">
        <f t="shared" si="1"/>
        <v>12305.599431000001</v>
      </c>
      <c r="R37" s="3">
        <f t="shared" si="2"/>
        <v>11933.6921102465</v>
      </c>
      <c r="S37" s="3">
        <f t="shared" si="3"/>
        <v>11286.7818553944</v>
      </c>
      <c r="T37" s="3">
        <f t="shared" si="4"/>
        <v>12579.6886906502</v>
      </c>
      <c r="U37" s="3">
        <f t="shared" si="5"/>
        <v>14226.291207761</v>
      </c>
      <c r="V37" s="3">
        <f t="shared" si="6"/>
        <v>13089.840714100008</v>
      </c>
      <c r="W37" s="3">
        <f t="shared" si="7"/>
        <v>13488.133055091821</v>
      </c>
      <c r="X37" s="3">
        <f t="shared" si="8"/>
        <v>16454.625603636021</v>
      </c>
      <c r="Y37" s="3">
        <f t="shared" si="9"/>
        <v>17730.297788873038</v>
      </c>
      <c r="Z37" s="3">
        <f t="shared" si="10"/>
        <v>14462.055432897021</v>
      </c>
      <c r="AA37" s="3">
        <f t="shared" si="11"/>
        <v>15629.12543672774</v>
      </c>
      <c r="AB37" s="3">
        <f>IF(ISNA(VLOOKUP($C37,NOE22_23,7,FALSE)),0,VLOOKUP($C37,NOE22_23,7,FALSE))</f>
        <v>17151.291438384167</v>
      </c>
      <c r="AC37" s="17">
        <f>+AB37*(1+Parameters!$B$17)</f>
        <v>17986.251505510107</v>
      </c>
      <c r="AD37" s="17">
        <f>+AC37*(1+Parameters!$B$18)</f>
        <v>18788.525129145048</v>
      </c>
      <c r="AE37" s="17">
        <f>+AD37*(1+Parameters!$B$19)</f>
        <v>19955.175772302649</v>
      </c>
    </row>
    <row r="38" spans="1:31" ht="12.75" customHeight="1" x14ac:dyDescent="0.2">
      <c r="A38" s="24">
        <v>1949</v>
      </c>
      <c r="B38" s="25" t="s">
        <v>236</v>
      </c>
      <c r="C38" s="16">
        <v>1968</v>
      </c>
      <c r="D38" s="16" t="s">
        <v>33</v>
      </c>
      <c r="E38" s="17">
        <f>+'1999-00'!G39</f>
        <v>5631.0615707162287</v>
      </c>
      <c r="F38" s="17">
        <f>+'2000-01'!G39</f>
        <v>5900.7219342452609</v>
      </c>
      <c r="G38" s="17">
        <f>+'2001-02'!G39</f>
        <v>6060.1570053475925</v>
      </c>
      <c r="H38" s="17">
        <f>+'2002-03'!G39</f>
        <v>6079.1409906421013</v>
      </c>
      <c r="I38" s="22">
        <f>+'2003-04'!G39</f>
        <v>5824.5846512693979</v>
      </c>
      <c r="J38" s="33">
        <f>+'2004-05'!G38</f>
        <v>5678.9649932384382</v>
      </c>
      <c r="K38" s="33">
        <f>+'2005-06'!G38</f>
        <v>6262.1039066346175</v>
      </c>
      <c r="L38" s="22">
        <f>+'2006-07'!G38</f>
        <v>6564.9491421723706</v>
      </c>
      <c r="M38" s="22">
        <f>+'2007-08'!G38</f>
        <v>8212.8199572822668</v>
      </c>
      <c r="N38" s="22">
        <f>+'2008-09'!G38</f>
        <v>8028.3088703850053</v>
      </c>
      <c r="O38" s="22">
        <f>+'2009-10'!G38</f>
        <v>7711.2035880746134</v>
      </c>
      <c r="P38" s="3">
        <f t="shared" si="0"/>
        <v>8415.9419280000002</v>
      </c>
      <c r="Q38" s="3">
        <f t="shared" si="1"/>
        <v>8678.4189829999996</v>
      </c>
      <c r="R38" s="3">
        <f t="shared" si="2"/>
        <v>8414.0975772978309</v>
      </c>
      <c r="S38" s="3">
        <f t="shared" si="3"/>
        <v>8795.8982140014195</v>
      </c>
      <c r="T38" s="3">
        <f t="shared" si="4"/>
        <v>9168.6711204121802</v>
      </c>
      <c r="U38" s="3">
        <f t="shared" si="5"/>
        <v>8698.1186679520197</v>
      </c>
      <c r="V38" s="3">
        <f t="shared" si="6"/>
        <v>8835.5063411760639</v>
      </c>
      <c r="W38" s="3">
        <f t="shared" si="7"/>
        <v>9715.4711767687186</v>
      </c>
      <c r="X38" s="3">
        <f t="shared" si="8"/>
        <v>9987.7383820666528</v>
      </c>
      <c r="Y38" s="3">
        <f t="shared" si="9"/>
        <v>10547.583202634882</v>
      </c>
      <c r="Z38" s="3">
        <f t="shared" si="10"/>
        <v>11048.795215508353</v>
      </c>
      <c r="AA38" s="3">
        <f t="shared" si="11"/>
        <v>12077.458972046888</v>
      </c>
      <c r="AB38" s="3">
        <f>IF(ISNA(VLOOKUP($C38,NOE22_23,7,FALSE)),0,VLOOKUP($C38,NOE22_23,7,FALSE))</f>
        <v>12795.528758829465</v>
      </c>
      <c r="AC38" s="17">
        <f>+AB38*(1+Parameters!$B$17)</f>
        <v>13418.441359304214</v>
      </c>
      <c r="AD38" s="17">
        <f>+AC38*(1+Parameters!$B$18)</f>
        <v>14016.96860493758</v>
      </c>
      <c r="AE38" s="17">
        <f>+AD38*(1+Parameters!$B$19)</f>
        <v>14887.335242322197</v>
      </c>
    </row>
    <row r="39" spans="1:31" ht="12.75" customHeight="1" x14ac:dyDescent="0.2">
      <c r="A39" s="24">
        <v>1949</v>
      </c>
      <c r="B39" s="25" t="s">
        <v>236</v>
      </c>
      <c r="C39" s="16">
        <v>1969</v>
      </c>
      <c r="D39" s="16" t="s">
        <v>34</v>
      </c>
      <c r="E39" s="17">
        <f>+'1999-00'!G40</f>
        <v>5576.4250408974058</v>
      </c>
      <c r="F39" s="17">
        <f>+'2000-01'!G40</f>
        <v>5961.0879921016904</v>
      </c>
      <c r="G39" s="17">
        <f>+'2001-02'!G40</f>
        <v>6105.1643800813008</v>
      </c>
      <c r="H39" s="17">
        <f>+'2002-03'!G40</f>
        <v>6633.1530668055739</v>
      </c>
      <c r="I39" s="22">
        <f>+'2003-04'!G40</f>
        <v>6151.7986454772708</v>
      </c>
      <c r="J39" s="33">
        <f>+'2004-05'!G39</f>
        <v>6620.7715425153101</v>
      </c>
      <c r="K39" s="33">
        <f>+'2005-06'!G39</f>
        <v>7320.8022769393692</v>
      </c>
      <c r="L39" s="22">
        <f>+'2006-07'!G39</f>
        <v>7519.1612461894565</v>
      </c>
      <c r="M39" s="22">
        <f>+'2007-08'!G39</f>
        <v>7725.1778754831785</v>
      </c>
      <c r="N39" s="22">
        <f>+'2008-09'!G39</f>
        <v>7871.2977108091909</v>
      </c>
      <c r="O39" s="22">
        <f>+'2009-10'!G39</f>
        <v>8003.9114480688468</v>
      </c>
      <c r="P39" s="3">
        <f t="shared" ref="P39:P70" si="12">IF(ISNA(VLOOKUP(C39,NOE10_11,7,FALSE)),0,VLOOKUP(C39,NOE10_11,7,FALSE))</f>
        <v>7965.365667</v>
      </c>
      <c r="Q39" s="3">
        <f t="shared" ref="Q39:Q70" si="13">IF(ISNA(VLOOKUP(C39,NOE11_12,7,FALSE)),0,VLOOKUP(C39,NOE11_12,7,FALSE))</f>
        <v>8089.3433949999999</v>
      </c>
      <c r="R39" s="3">
        <f t="shared" ref="R39:R70" si="14">IF(ISNA(VLOOKUP($C39,NOE12_13,7,FALSE)),0,VLOOKUP($C39,NOE12_13,7,FALSE))</f>
        <v>8272.1420486555307</v>
      </c>
      <c r="S39" s="3">
        <f t="shared" ref="S39:S70" si="15">IF(ISNA(VLOOKUP($C39,NOE13_14,7,FALSE)),0,VLOOKUP($C39,NOE13_14,7,FALSE))</f>
        <v>8279.1693502174203</v>
      </c>
      <c r="T39" s="3">
        <f t="shared" ref="T39:T70" si="16">IF(ISNA(VLOOKUP($C39,NOE14_15,7,FALSE)),0,VLOOKUP($C39,NOE14_15,7,FALSE))</f>
        <v>8235.2876220057606</v>
      </c>
      <c r="U39" s="3">
        <f t="shared" ref="U39:U70" si="17">IF(ISNA(VLOOKUP($C39,NOE15_16,7,FALSE)),0,VLOOKUP($C39,NOE15_16,7,FALSE))</f>
        <v>8014.0817311015198</v>
      </c>
      <c r="V39" s="3">
        <f t="shared" ref="V39:V70" si="18">IF(ISNA(VLOOKUP($C39,NOE16_17,7,FALSE)),0,VLOOKUP($C39,NOE16_17,7,FALSE))</f>
        <v>9072.4143517206194</v>
      </c>
      <c r="W39" s="3">
        <f t="shared" ref="W39:W70" si="19">IF(ISNA(VLOOKUP($C39,NOE_1718,7,FALSE)),0,VLOOKUP($C39,NOE_1718,7,FALSE))</f>
        <v>9859.0550324793821</v>
      </c>
      <c r="X39" s="3">
        <f t="shared" ref="X39:X70" si="20">IF(ISNA(VLOOKUP($C39,NOE_1819,7,FALSE)),0,VLOOKUP($C39,NOE_1819,7,FALSE))</f>
        <v>9758.0177612917287</v>
      </c>
      <c r="Y39" s="3">
        <f t="shared" ref="Y39:Y70" si="21">IF(ISNA(VLOOKUP($C39,NOE_1920,7,FALSE)),0,VLOOKUP($C39,NOE_1920,7,FALSE))</f>
        <v>11170.5663500968</v>
      </c>
      <c r="Z39" s="3">
        <f t="shared" ref="Z39:Z70" si="22">IF(ISNA(VLOOKUP($C39,NOE_2021,7,FALSE)),0,VLOOKUP($C39,NOE_2021,7,FALSE))</f>
        <v>11498.927880575373</v>
      </c>
      <c r="AA39" s="3">
        <f t="shared" ref="AA39:AA70" si="23">IF(ISNA(VLOOKUP($C39,NOE21_22,7,FALSE)),0,VLOOKUP($C39,NOE21_22,7,FALSE))</f>
        <v>11360.41138838697</v>
      </c>
      <c r="AB39" s="3">
        <f>IF(ISNA(VLOOKUP($C39,NOE22_23,7,FALSE)),0,VLOOKUP($C39,NOE22_23,7,FALSE))</f>
        <v>12418.447408021619</v>
      </c>
      <c r="AC39" s="17">
        <f>+AB39*(1+Parameters!$B$17)</f>
        <v>13023.002914448169</v>
      </c>
      <c r="AD39" s="17">
        <f>+AC39*(1+Parameters!$B$18)</f>
        <v>13603.891696948622</v>
      </c>
      <c r="AE39" s="17">
        <f>+AD39*(1+Parameters!$B$19)</f>
        <v>14448.608825547086</v>
      </c>
    </row>
    <row r="40" spans="1:31" ht="12.75" customHeight="1" x14ac:dyDescent="0.2">
      <c r="A40" s="24">
        <v>1975</v>
      </c>
      <c r="B40" s="25" t="s">
        <v>237</v>
      </c>
      <c r="C40" s="16">
        <v>1970</v>
      </c>
      <c r="D40" s="16" t="s">
        <v>35</v>
      </c>
      <c r="E40" s="17">
        <f>+'1999-00'!G41</f>
        <v>5000.2429052537045</v>
      </c>
      <c r="F40" s="17">
        <f>+'2000-01'!G41</f>
        <v>5477.5658023848982</v>
      </c>
      <c r="G40" s="17">
        <f>+'2001-02'!G41</f>
        <v>5691.656612658895</v>
      </c>
      <c r="H40" s="17">
        <f>+'2002-03'!G41</f>
        <v>5548.6067429167479</v>
      </c>
      <c r="I40" s="22">
        <f>+'2003-04'!G41</f>
        <v>5333.2509308624558</v>
      </c>
      <c r="J40" s="33">
        <f>+'2004-05'!G40</f>
        <v>5688.9239377870181</v>
      </c>
      <c r="K40" s="33">
        <f>+'2005-06'!G40</f>
        <v>5702.0274492379294</v>
      </c>
      <c r="L40" s="22">
        <f>+'2006-07'!G40</f>
        <v>6375.8383599414383</v>
      </c>
      <c r="M40" s="22">
        <f>+'2007-08'!G40</f>
        <v>7033.2299513865692</v>
      </c>
      <c r="N40" s="22">
        <f>+'2008-09'!G40</f>
        <v>6817.3717714514241</v>
      </c>
      <c r="O40" s="22">
        <f>+'2009-10'!G40</f>
        <v>6193.8005896188351</v>
      </c>
      <c r="P40" s="3">
        <f t="shared" si="12"/>
        <v>6861.4788339999996</v>
      </c>
      <c r="Q40" s="3">
        <f t="shared" si="13"/>
        <v>7150.5094259999996</v>
      </c>
      <c r="R40" s="3">
        <f t="shared" si="14"/>
        <v>7403.3237894658696</v>
      </c>
      <c r="S40" s="3">
        <f t="shared" si="15"/>
        <v>7475.82765804464</v>
      </c>
      <c r="T40" s="3">
        <f t="shared" si="16"/>
        <v>8042.5519176507696</v>
      </c>
      <c r="U40" s="3">
        <f t="shared" si="17"/>
        <v>7807.7883193650296</v>
      </c>
      <c r="V40" s="3">
        <f t="shared" si="18"/>
        <v>8136.5204344680724</v>
      </c>
      <c r="W40" s="3">
        <f t="shared" si="19"/>
        <v>8632.9745581443804</v>
      </c>
      <c r="X40" s="3">
        <f t="shared" si="20"/>
        <v>9142.2766392876856</v>
      </c>
      <c r="Y40" s="3">
        <f t="shared" si="21"/>
        <v>9342.9850771977599</v>
      </c>
      <c r="Z40" s="3">
        <f t="shared" si="22"/>
        <v>10307.756028696596</v>
      </c>
      <c r="AA40" s="3">
        <f t="shared" si="23"/>
        <v>9862.3639780209214</v>
      </c>
      <c r="AB40" s="3">
        <f>IF(ISNA(VLOOKUP($C40,NOE22_23,7,FALSE)),0,VLOOKUP($C40,NOE22_23,7,FALSE))</f>
        <v>10281.459345777075</v>
      </c>
      <c r="AC40" s="17">
        <f>+AB40*(1+Parameters!$B$17)</f>
        <v>10781.981887554339</v>
      </c>
      <c r="AD40" s="17">
        <f>+AC40*(1+Parameters!$B$18)</f>
        <v>11262.910316484877</v>
      </c>
      <c r="AE40" s="17">
        <f>+AD40*(1+Parameters!$B$19)</f>
        <v>11962.267050141991</v>
      </c>
    </row>
    <row r="41" spans="1:31" ht="12.75" customHeight="1" x14ac:dyDescent="0.2">
      <c r="A41" s="24">
        <v>1949</v>
      </c>
      <c r="B41" s="25" t="s">
        <v>236</v>
      </c>
      <c r="C41" s="16">
        <v>1972</v>
      </c>
      <c r="D41" s="16" t="s">
        <v>36</v>
      </c>
      <c r="E41" s="17">
        <f>+'1999-00'!G42</f>
        <v>5456.7876460548769</v>
      </c>
      <c r="F41" s="17">
        <f>+'2000-01'!G42</f>
        <v>5595.8325772068874</v>
      </c>
      <c r="G41" s="17">
        <f>+'2001-02'!G42</f>
        <v>5671.3676323270602</v>
      </c>
      <c r="H41" s="17">
        <f>+'2002-03'!G42</f>
        <v>5806.5468797396788</v>
      </c>
      <c r="I41" s="22">
        <f>+'2003-04'!G42</f>
        <v>5851.5181683899555</v>
      </c>
      <c r="J41" s="33">
        <f>+'2004-05'!G41</f>
        <v>6481.9885002690435</v>
      </c>
      <c r="K41" s="33">
        <f>+'2005-06'!G41</f>
        <v>6714.2758104353206</v>
      </c>
      <c r="L41" s="22">
        <f>+'2006-07'!G41</f>
        <v>7848.4462473439035</v>
      </c>
      <c r="M41" s="22">
        <f>+'2007-08'!G41</f>
        <v>7671.8693605483822</v>
      </c>
      <c r="N41" s="22">
        <f>+'2008-09'!G41</f>
        <v>8187.1151082961787</v>
      </c>
      <c r="O41" s="22">
        <f>+'2009-10'!G41</f>
        <v>8149.3137448633497</v>
      </c>
      <c r="P41" s="3">
        <f t="shared" si="12"/>
        <v>8205.1953020000001</v>
      </c>
      <c r="Q41" s="3">
        <f t="shared" si="13"/>
        <v>8524.1203929999992</v>
      </c>
      <c r="R41" s="3">
        <f t="shared" si="14"/>
        <v>8509.3966295771897</v>
      </c>
      <c r="S41" s="3">
        <f t="shared" si="15"/>
        <v>8613.0515394914401</v>
      </c>
      <c r="T41" s="3">
        <f t="shared" si="16"/>
        <v>9110.8900762610101</v>
      </c>
      <c r="U41" s="3">
        <f t="shared" si="17"/>
        <v>8891.50257439302</v>
      </c>
      <c r="V41" s="3">
        <f t="shared" si="18"/>
        <v>9710.7564354251663</v>
      </c>
      <c r="W41" s="3">
        <f t="shared" si="19"/>
        <v>9717.2083834610276</v>
      </c>
      <c r="X41" s="3">
        <f t="shared" si="20"/>
        <v>9935.6571670369212</v>
      </c>
      <c r="Y41" s="3">
        <f t="shared" si="21"/>
        <v>10053.138082505729</v>
      </c>
      <c r="Z41" s="3">
        <f t="shared" si="22"/>
        <v>11247.992003280702</v>
      </c>
      <c r="AA41" s="3">
        <f t="shared" si="23"/>
        <v>11669.379620875483</v>
      </c>
      <c r="AB41" s="3">
        <f>IF(ISNA(VLOOKUP($C41,NOE22_23,7,FALSE)),0,VLOOKUP($C41,NOE22_23,7,FALSE))</f>
        <v>12253.530409918672</v>
      </c>
      <c r="AC41" s="17">
        <f>+AB41*(1+Parameters!$B$17)</f>
        <v>12850.057418415436</v>
      </c>
      <c r="AD41" s="17">
        <f>+AC41*(1+Parameters!$B$18)</f>
        <v>13423.231997111332</v>
      </c>
      <c r="AE41" s="17">
        <f>+AD41*(1+Parameters!$B$19)</f>
        <v>14256.731281117998</v>
      </c>
    </row>
    <row r="42" spans="1:31" ht="12.75" customHeight="1" x14ac:dyDescent="0.2">
      <c r="A42" s="24">
        <v>1949</v>
      </c>
      <c r="B42" s="25" t="s">
        <v>236</v>
      </c>
      <c r="C42" s="16">
        <v>1973</v>
      </c>
      <c r="D42" s="16" t="s">
        <v>37</v>
      </c>
      <c r="E42" s="17">
        <f>+'1999-00'!G43</f>
        <v>6951.2453590568057</v>
      </c>
      <c r="F42" s="17">
        <f>+'2000-01'!G43</f>
        <v>6854.3050959629381</v>
      </c>
      <c r="G42" s="17">
        <f>+'2001-02'!G43</f>
        <v>7383.2945269935608</v>
      </c>
      <c r="H42" s="17">
        <f>+'2002-03'!G43</f>
        <v>8296.4245416819886</v>
      </c>
      <c r="I42" s="22">
        <f>+'2003-04'!G43</f>
        <v>7202.2648682288</v>
      </c>
      <c r="J42" s="33">
        <f>+'2004-05'!G42</f>
        <v>8036.7357063970776</v>
      </c>
      <c r="K42" s="33">
        <f>+'2005-06'!G42</f>
        <v>9376.3698716410745</v>
      </c>
      <c r="L42" s="22">
        <f>+'2006-07'!G42</f>
        <v>10347.84146900001</v>
      </c>
      <c r="M42" s="22">
        <f>+'2007-08'!G42</f>
        <v>11285.736029952675</v>
      </c>
      <c r="N42" s="22">
        <f>+'2008-09'!G42</f>
        <v>12838.144459179617</v>
      </c>
      <c r="O42" s="22">
        <f>+'2009-10'!G42</f>
        <v>11110.673405133499</v>
      </c>
      <c r="P42" s="3">
        <f t="shared" si="12"/>
        <v>10556.329898</v>
      </c>
      <c r="Q42" s="3">
        <f t="shared" si="13"/>
        <v>11312.035472</v>
      </c>
      <c r="R42" s="3">
        <f t="shared" si="14"/>
        <v>10745.271591030199</v>
      </c>
      <c r="S42" s="3">
        <f t="shared" si="15"/>
        <v>12169.1548355123</v>
      </c>
      <c r="T42" s="3">
        <f t="shared" si="16"/>
        <v>12884.8804926885</v>
      </c>
      <c r="U42" s="3">
        <f t="shared" si="17"/>
        <v>11785.641605799299</v>
      </c>
      <c r="V42" s="3">
        <f t="shared" si="18"/>
        <v>11925.725668298193</v>
      </c>
      <c r="W42" s="3">
        <f t="shared" si="19"/>
        <v>11870.21110958465</v>
      </c>
      <c r="X42" s="3">
        <f t="shared" si="20"/>
        <v>12265.009746588694</v>
      </c>
      <c r="Y42" s="3">
        <f t="shared" si="21"/>
        <v>11077.031194924215</v>
      </c>
      <c r="Z42" s="3">
        <f t="shared" si="22"/>
        <v>14407.256069958848</v>
      </c>
      <c r="AA42" s="3">
        <f t="shared" si="23"/>
        <v>13098.730614535591</v>
      </c>
      <c r="AB42" s="3">
        <f>IF(ISNA(VLOOKUP($C42,NOE22_23,7,FALSE)),0,VLOOKUP($C42,NOE22_23,7,FALSE))</f>
        <v>14565.444860741209</v>
      </c>
      <c r="AC42" s="17">
        <f>+AB42*(1+Parameters!$B$17)</f>
        <v>15274.520609487825</v>
      </c>
      <c r="AD42" s="17">
        <f>+AC42*(1+Parameters!$B$18)</f>
        <v>15955.837947617241</v>
      </c>
      <c r="AE42" s="17">
        <f>+AD42*(1+Parameters!$B$19)</f>
        <v>16946.596321452049</v>
      </c>
    </row>
    <row r="43" spans="1:31" ht="12.75" customHeight="1" x14ac:dyDescent="0.2">
      <c r="A43" s="24">
        <v>1949</v>
      </c>
      <c r="B43" s="25" t="s">
        <v>236</v>
      </c>
      <c r="C43" s="16">
        <v>1974</v>
      </c>
      <c r="D43" s="16" t="s">
        <v>38</v>
      </c>
      <c r="E43" s="17">
        <f>+'1999-00'!G44</f>
        <v>5299.6257851775772</v>
      </c>
      <c r="F43" s="17">
        <f>+'2000-01'!G44</f>
        <v>5625.7236600097949</v>
      </c>
      <c r="G43" s="17">
        <f>+'2001-02'!G44</f>
        <v>5717.4701188641857</v>
      </c>
      <c r="H43" s="17">
        <f>+'2002-03'!G44</f>
        <v>5912.9577986604936</v>
      </c>
      <c r="I43" s="22">
        <f>+'2003-04'!G44</f>
        <v>5622.536576252186</v>
      </c>
      <c r="J43" s="33">
        <f>+'2004-05'!G43</f>
        <v>6023.6890691847475</v>
      </c>
      <c r="K43" s="33">
        <f>+'2005-06'!G43</f>
        <v>6611.681539688635</v>
      </c>
      <c r="L43" s="22">
        <f>+'2006-07'!G43</f>
        <v>6887.8383399945278</v>
      </c>
      <c r="M43" s="22">
        <f>+'2007-08'!G43</f>
        <v>7054.1402280596076</v>
      </c>
      <c r="N43" s="22">
        <f>+'2008-09'!G43</f>
        <v>7058.0275259130913</v>
      </c>
      <c r="O43" s="22">
        <f>+'2009-10'!G43</f>
        <v>7057.7182739007012</v>
      </c>
      <c r="P43" s="3">
        <f t="shared" si="12"/>
        <v>6734.3571110000003</v>
      </c>
      <c r="Q43" s="3">
        <f t="shared" si="13"/>
        <v>6503.5502999999999</v>
      </c>
      <c r="R43" s="3">
        <f t="shared" si="14"/>
        <v>7068.9419666847098</v>
      </c>
      <c r="S43" s="3">
        <f t="shared" si="15"/>
        <v>7357.3168080240202</v>
      </c>
      <c r="T43" s="3">
        <f t="shared" si="16"/>
        <v>7931.1028506721896</v>
      </c>
      <c r="U43" s="3">
        <f t="shared" si="17"/>
        <v>7833.3929958194003</v>
      </c>
      <c r="V43" s="3">
        <f t="shared" si="18"/>
        <v>8301.2974079472715</v>
      </c>
      <c r="W43" s="3">
        <f t="shared" si="19"/>
        <v>8913.1326445073846</v>
      </c>
      <c r="X43" s="3">
        <f t="shared" si="20"/>
        <v>9268.2127579297976</v>
      </c>
      <c r="Y43" s="3">
        <f t="shared" si="21"/>
        <v>9742.6803802266331</v>
      </c>
      <c r="Z43" s="3">
        <f t="shared" si="22"/>
        <v>10126.391396053645</v>
      </c>
      <c r="AA43" s="3">
        <f t="shared" si="23"/>
        <v>10224.40876677242</v>
      </c>
      <c r="AB43" s="3">
        <f>IF(ISNA(VLOOKUP($C43,NOE22_23,7,FALSE)),0,VLOOKUP($C43,NOE22_23,7,FALSE))</f>
        <v>9851.6940757002048</v>
      </c>
      <c r="AC43" s="17">
        <f>+AB43*(1+Parameters!$B$17)</f>
        <v>10331.294762115096</v>
      </c>
      <c r="AD43" s="17">
        <f>+AC43*(1+Parameters!$B$18)</f>
        <v>10792.120370113715</v>
      </c>
      <c r="AE43" s="17">
        <f>+AD43*(1+Parameters!$B$19)</f>
        <v>11462.243973977471</v>
      </c>
    </row>
    <row r="44" spans="1:31" ht="12.75" customHeight="1" x14ac:dyDescent="0.2">
      <c r="A44" s="24">
        <v>1975</v>
      </c>
      <c r="B44" s="25" t="s">
        <v>237</v>
      </c>
      <c r="C44" s="16">
        <v>1976</v>
      </c>
      <c r="D44" s="16" t="s">
        <v>39</v>
      </c>
      <c r="E44" s="17">
        <f>+'1999-00'!G45</f>
        <v>5427.7894995190063</v>
      </c>
      <c r="F44" s="17">
        <f>+'2000-01'!G45</f>
        <v>5707.8351005149298</v>
      </c>
      <c r="G44" s="17">
        <f>+'2001-02'!G45</f>
        <v>5913.7185552419005</v>
      </c>
      <c r="H44" s="17">
        <f>+'2002-03'!G45</f>
        <v>5412.7417404759362</v>
      </c>
      <c r="I44" s="22">
        <f>+'2003-04'!G45</f>
        <v>5410.6225725850591</v>
      </c>
      <c r="J44" s="33">
        <f>+'2004-05'!G44</f>
        <v>5599.582860483586</v>
      </c>
      <c r="K44" s="33">
        <f>+'2005-06'!G44</f>
        <v>5809.9182239727361</v>
      </c>
      <c r="L44" s="22">
        <f>+'2006-07'!G44</f>
        <v>6493.1162434266089</v>
      </c>
      <c r="M44" s="22">
        <f>+'2007-08'!G44</f>
        <v>7012.3456692359259</v>
      </c>
      <c r="N44" s="22">
        <f>+'2008-09'!G44</f>
        <v>7061.1110952277613</v>
      </c>
      <c r="O44" s="22">
        <f>+'2009-10'!G44</f>
        <v>6746.0675801082671</v>
      </c>
      <c r="P44" s="3">
        <f t="shared" si="12"/>
        <v>6749.1010050000004</v>
      </c>
      <c r="Q44" s="3">
        <f t="shared" si="13"/>
        <v>6899.2067820000002</v>
      </c>
      <c r="R44" s="3">
        <f t="shared" si="14"/>
        <v>6995.1558163733098</v>
      </c>
      <c r="S44" s="3">
        <f t="shared" si="15"/>
        <v>7548.8284694398199</v>
      </c>
      <c r="T44" s="3">
        <f t="shared" si="16"/>
        <v>7731.8732022054301</v>
      </c>
      <c r="U44" s="3">
        <f t="shared" si="17"/>
        <v>7913.26582451591</v>
      </c>
      <c r="V44" s="3">
        <f t="shared" si="18"/>
        <v>8109.4512480344101</v>
      </c>
      <c r="W44" s="3">
        <f t="shared" si="19"/>
        <v>8466.7906886054225</v>
      </c>
      <c r="X44" s="3">
        <f t="shared" si="20"/>
        <v>8784.3533511405858</v>
      </c>
      <c r="Y44" s="3">
        <f t="shared" si="21"/>
        <v>9290.4430868390173</v>
      </c>
      <c r="Z44" s="3">
        <f t="shared" si="22"/>
        <v>9877.5750874011501</v>
      </c>
      <c r="AA44" s="3">
        <f t="shared" si="23"/>
        <v>9927.1423106421662</v>
      </c>
      <c r="AB44" s="3">
        <f>IF(ISNA(VLOOKUP($C44,NOE22_23,7,FALSE)),0,VLOOKUP($C44,NOE22_23,7,FALSE))</f>
        <v>10697.407701497306</v>
      </c>
      <c r="AC44" s="17">
        <f>+AB44*(1+Parameters!$B$17)</f>
        <v>11218.179462889359</v>
      </c>
      <c r="AD44" s="17">
        <f>+AC44*(1+Parameters!$B$18)</f>
        <v>11718.564408886701</v>
      </c>
      <c r="AE44" s="17">
        <f>+AD44*(1+Parameters!$B$19)</f>
        <v>12446.214429872332</v>
      </c>
    </row>
    <row r="45" spans="1:31" ht="12.75" customHeight="1" x14ac:dyDescent="0.2">
      <c r="A45" s="24">
        <v>1975</v>
      </c>
      <c r="B45" s="25" t="s">
        <v>237</v>
      </c>
      <c r="C45" s="16">
        <v>1977</v>
      </c>
      <c r="D45" s="16" t="s">
        <v>40</v>
      </c>
      <c r="E45" s="17">
        <f>+'1999-00'!G46</f>
        <v>5136.9359449004623</v>
      </c>
      <c r="F45" s="17">
        <f>+'2000-01'!G46</f>
        <v>5279.3875386597938</v>
      </c>
      <c r="G45" s="17">
        <f>+'2001-02'!G46</f>
        <v>5094.8487195789621</v>
      </c>
      <c r="H45" s="17">
        <f>+'2002-03'!G46</f>
        <v>5258.3013705884659</v>
      </c>
      <c r="I45" s="22">
        <f>+'2003-04'!G46</f>
        <v>5385.2531518766709</v>
      </c>
      <c r="J45" s="33">
        <f>+'2004-05'!G45</f>
        <v>5447.2783197822901</v>
      </c>
      <c r="K45" s="33">
        <f>+'2005-06'!G45</f>
        <v>5674.5904215891933</v>
      </c>
      <c r="L45" s="22">
        <f>+'2006-07'!G45</f>
        <v>6320.1233086354978</v>
      </c>
      <c r="M45" s="22">
        <f>+'2007-08'!G45</f>
        <v>6803.5105546703171</v>
      </c>
      <c r="N45" s="22">
        <f>+'2008-09'!G45</f>
        <v>6989.0856910195043</v>
      </c>
      <c r="O45" s="22">
        <f>+'2009-10'!G45</f>
        <v>6508.9859450093554</v>
      </c>
      <c r="P45" s="3">
        <f t="shared" si="12"/>
        <v>7019.5997900000002</v>
      </c>
      <c r="Q45" s="3">
        <f t="shared" si="13"/>
        <v>6948.9391619999997</v>
      </c>
      <c r="R45" s="3">
        <f t="shared" si="14"/>
        <v>6955.4962438082503</v>
      </c>
      <c r="S45" s="3">
        <f t="shared" si="15"/>
        <v>7573.8291485412001</v>
      </c>
      <c r="T45" s="3">
        <f t="shared" si="16"/>
        <v>7929.9898880313303</v>
      </c>
      <c r="U45" s="3">
        <f t="shared" si="17"/>
        <v>8272.1667816209192</v>
      </c>
      <c r="V45" s="3">
        <f t="shared" si="18"/>
        <v>8397.0396286752239</v>
      </c>
      <c r="W45" s="3">
        <f t="shared" si="19"/>
        <v>8786.6869511005825</v>
      </c>
      <c r="X45" s="3">
        <f t="shared" si="20"/>
        <v>9471.9231323093027</v>
      </c>
      <c r="Y45" s="3">
        <f t="shared" si="21"/>
        <v>9810.4559409259527</v>
      </c>
      <c r="Z45" s="3">
        <f t="shared" si="22"/>
        <v>10110.281636790054</v>
      </c>
      <c r="AA45" s="3">
        <f t="shared" si="23"/>
        <v>10146.896346518835</v>
      </c>
      <c r="AB45" s="3">
        <f>IF(ISNA(VLOOKUP($C45,NOE22_23,7,FALSE)),0,VLOOKUP($C45,NOE22_23,7,FALSE))</f>
        <v>10900.964437583027</v>
      </c>
      <c r="AC45" s="17">
        <f>+AB45*(1+Parameters!$B$17)</f>
        <v>11431.6457586509</v>
      </c>
      <c r="AD45" s="17">
        <f>+AC45*(1+Parameters!$B$18)</f>
        <v>11941.552331684987</v>
      </c>
      <c r="AE45" s="17">
        <f>+AD45*(1+Parameters!$B$19)</f>
        <v>12683.048516845871</v>
      </c>
    </row>
    <row r="46" spans="1:31" ht="12.75" customHeight="1" x14ac:dyDescent="0.2">
      <c r="A46" s="24">
        <v>1975</v>
      </c>
      <c r="B46" s="25" t="s">
        <v>237</v>
      </c>
      <c r="C46" s="16">
        <v>1978</v>
      </c>
      <c r="D46" s="16" t="s">
        <v>41</v>
      </c>
      <c r="E46" s="17">
        <f>+'1999-00'!G47</f>
        <v>4962.3986574870914</v>
      </c>
      <c r="F46" s="17">
        <f>+'2000-01'!G47</f>
        <v>5247.1338186860812</v>
      </c>
      <c r="G46" s="17">
        <f>+'2001-02'!G47</f>
        <v>5932.2961126361461</v>
      </c>
      <c r="H46" s="17">
        <f>+'2002-03'!G47</f>
        <v>5349.0770199370409</v>
      </c>
      <c r="I46" s="22">
        <f>+'2003-04'!G47</f>
        <v>5725.4944378151577</v>
      </c>
      <c r="J46" s="33">
        <f>+'2004-05'!G46</f>
        <v>5763.4550300529145</v>
      </c>
      <c r="K46" s="33">
        <f>+'2005-06'!G46</f>
        <v>6178.7593502049413</v>
      </c>
      <c r="L46" s="22">
        <f>+'2006-07'!G46</f>
        <v>6665.7032260748965</v>
      </c>
      <c r="M46" s="22">
        <f>+'2007-08'!G46</f>
        <v>7465.8436969187987</v>
      </c>
      <c r="N46" s="22">
        <f>+'2008-09'!G46</f>
        <v>7866.712894403031</v>
      </c>
      <c r="O46" s="22">
        <f>+'2009-10'!G46</f>
        <v>7708.3656164374815</v>
      </c>
      <c r="P46" s="3">
        <f t="shared" si="12"/>
        <v>7860.067051</v>
      </c>
      <c r="Q46" s="3">
        <f t="shared" si="13"/>
        <v>8136.2919510000002</v>
      </c>
      <c r="R46" s="3">
        <f t="shared" si="14"/>
        <v>8079.7881512082304</v>
      </c>
      <c r="S46" s="3">
        <f t="shared" si="15"/>
        <v>8531.7682482955006</v>
      </c>
      <c r="T46" s="3">
        <f t="shared" si="16"/>
        <v>8507.2854305360997</v>
      </c>
      <c r="U46" s="3">
        <f t="shared" si="17"/>
        <v>8256.1786160783395</v>
      </c>
      <c r="V46" s="3">
        <f t="shared" si="18"/>
        <v>8913.4313323516108</v>
      </c>
      <c r="W46" s="3">
        <f t="shared" si="19"/>
        <v>9519.0204998436202</v>
      </c>
      <c r="X46" s="3">
        <f t="shared" si="20"/>
        <v>9374.7339985149429</v>
      </c>
      <c r="Y46" s="3">
        <f t="shared" si="21"/>
        <v>10314.467245154636</v>
      </c>
      <c r="Z46" s="3">
        <f t="shared" si="22"/>
        <v>11224.913947887018</v>
      </c>
      <c r="AA46" s="3">
        <f t="shared" si="23"/>
        <v>11374.832604697162</v>
      </c>
      <c r="AB46" s="3">
        <f>IF(ISNA(VLOOKUP($C46,NOE22_23,7,FALSE)),0,VLOOKUP($C46,NOE22_23,7,FALSE))</f>
        <v>11963.569517597403</v>
      </c>
      <c r="AC46" s="17">
        <f>+AB46*(1+Parameters!$B$17)</f>
        <v>12545.980634763988</v>
      </c>
      <c r="AD46" s="17">
        <f>+AC46*(1+Parameters!$B$18)</f>
        <v>13105.591921352656</v>
      </c>
      <c r="AE46" s="17">
        <f>+AD46*(1+Parameters!$B$19)</f>
        <v>13919.367730731627</v>
      </c>
    </row>
    <row r="47" spans="1:31" ht="12.75" customHeight="1" x14ac:dyDescent="0.2">
      <c r="A47" s="24">
        <v>1980</v>
      </c>
      <c r="B47" s="25" t="s">
        <v>238</v>
      </c>
      <c r="C47" s="16">
        <v>1990</v>
      </c>
      <c r="D47" s="16" t="s">
        <v>43</v>
      </c>
      <c r="E47" s="17">
        <f>+'1999-00'!G49</f>
        <v>5591.5767987753024</v>
      </c>
      <c r="F47" s="17">
        <f>+'2000-01'!G49</f>
        <v>5601.5580596514756</v>
      </c>
      <c r="G47" s="17">
        <f>+'2001-02'!G49</f>
        <v>6021.8048814504873</v>
      </c>
      <c r="H47" s="17">
        <f>+'2002-03'!G49</f>
        <v>5567.4923446089924</v>
      </c>
      <c r="I47" s="22">
        <f>+'2003-04'!G49</f>
        <v>5749.7126259696952</v>
      </c>
      <c r="J47" s="33">
        <f>+'2004-05'!G48</f>
        <v>5985.7040322724588</v>
      </c>
      <c r="K47" s="33">
        <f>+'2005-06'!G48</f>
        <v>6554.8410128987462</v>
      </c>
      <c r="L47" s="22">
        <f>+'2006-07'!G48</f>
        <v>6907.0310429099081</v>
      </c>
      <c r="M47" s="22">
        <f>+'2007-08'!G48</f>
        <v>8000.5094381411918</v>
      </c>
      <c r="N47" s="22">
        <f>+'2008-09'!G48</f>
        <v>8168.0995825929867</v>
      </c>
      <c r="O47" s="22">
        <f>+'2009-10'!G48</f>
        <v>8320.2256635527228</v>
      </c>
      <c r="P47" s="3">
        <f t="shared" si="12"/>
        <v>7919.1532139999999</v>
      </c>
      <c r="Q47" s="3">
        <f t="shared" si="13"/>
        <v>7924.931106</v>
      </c>
      <c r="R47" s="3">
        <f t="shared" si="14"/>
        <v>8398.4377092648101</v>
      </c>
      <c r="S47" s="3">
        <f t="shared" si="15"/>
        <v>8762.8965674893207</v>
      </c>
      <c r="T47" s="3">
        <f t="shared" si="16"/>
        <v>8815.2976070528002</v>
      </c>
      <c r="U47" s="3">
        <f t="shared" si="17"/>
        <v>8305.0420632659807</v>
      </c>
      <c r="V47" s="3">
        <f t="shared" si="18"/>
        <v>8114.6609670831749</v>
      </c>
      <c r="W47" s="3">
        <f t="shared" si="19"/>
        <v>8282.8340366372267</v>
      </c>
      <c r="X47" s="3">
        <f t="shared" si="20"/>
        <v>8759.7279824749239</v>
      </c>
      <c r="Y47" s="3">
        <f t="shared" si="21"/>
        <v>9079.8731059109796</v>
      </c>
      <c r="Z47" s="3">
        <f t="shared" si="22"/>
        <v>10565.021291392501</v>
      </c>
      <c r="AA47" s="3">
        <f t="shared" si="23"/>
        <v>10182.271452386272</v>
      </c>
      <c r="AB47" s="3">
        <f>IF(ISNA(VLOOKUP($C47,NOE22_23,7,FALSE)),0,VLOOKUP($C47,NOE22_23,7,FALSE))</f>
        <v>10076.540161957546</v>
      </c>
      <c r="AC47" s="17">
        <f>+AB47*(1+Parameters!$B$17)</f>
        <v>10567.08681730713</v>
      </c>
      <c r="AD47" s="17">
        <f>+AC47*(1+Parameters!$B$18)</f>
        <v>11038.429888963214</v>
      </c>
      <c r="AE47" s="17">
        <f>+AD47*(1+Parameters!$B$19)</f>
        <v>11723.847783177405</v>
      </c>
    </row>
    <row r="48" spans="1:31" ht="12.75" customHeight="1" x14ac:dyDescent="0.2">
      <c r="A48" s="24">
        <v>1980</v>
      </c>
      <c r="B48" s="25" t="s">
        <v>238</v>
      </c>
      <c r="C48" s="16">
        <v>1991</v>
      </c>
      <c r="D48" s="16" t="s">
        <v>44</v>
      </c>
      <c r="E48" s="17">
        <f>+'1999-00'!G50</f>
        <v>5182.6531604288766</v>
      </c>
      <c r="F48" s="17">
        <f>+'2000-01'!G50</f>
        <v>5489.0730080898402</v>
      </c>
      <c r="G48" s="17">
        <f>+'2001-02'!G50</f>
        <v>5597.8421215994158</v>
      </c>
      <c r="H48" s="17">
        <f>+'2002-03'!G50</f>
        <v>5388.2287475160729</v>
      </c>
      <c r="I48" s="22">
        <f>+'2003-04'!G50</f>
        <v>5239.8546018914649</v>
      </c>
      <c r="J48" s="33">
        <f>+'2004-05'!G49</f>
        <v>5556.0509105040219</v>
      </c>
      <c r="K48" s="33">
        <f>+'2005-06'!G49</f>
        <v>5877.9261666838838</v>
      </c>
      <c r="L48" s="22">
        <f>+'2006-07'!G49</f>
        <v>6343.7471117996038</v>
      </c>
      <c r="M48" s="22">
        <f>+'2007-08'!G49</f>
        <v>6720.0176573324779</v>
      </c>
      <c r="N48" s="22">
        <f>+'2008-09'!G49</f>
        <v>7137.7501610471636</v>
      </c>
      <c r="O48" s="22">
        <f>+'2009-10'!G49</f>
        <v>6810.1728366682428</v>
      </c>
      <c r="P48" s="3">
        <f t="shared" si="12"/>
        <v>6668.8943200000003</v>
      </c>
      <c r="Q48" s="3">
        <f t="shared" si="13"/>
        <v>6608.6002879999996</v>
      </c>
      <c r="R48" s="3">
        <f t="shared" si="14"/>
        <v>6867.5155989975901</v>
      </c>
      <c r="S48" s="3">
        <f t="shared" si="15"/>
        <v>7253.2562072977098</v>
      </c>
      <c r="T48" s="3">
        <f t="shared" si="16"/>
        <v>7547.9062283617604</v>
      </c>
      <c r="U48" s="3">
        <f t="shared" si="17"/>
        <v>7647.1541990793203</v>
      </c>
      <c r="V48" s="3">
        <f t="shared" si="18"/>
        <v>7747.7627030470139</v>
      </c>
      <c r="W48" s="3">
        <f t="shared" si="19"/>
        <v>8133.2534303145649</v>
      </c>
      <c r="X48" s="3">
        <f t="shared" si="20"/>
        <v>8472.2063137443729</v>
      </c>
      <c r="Y48" s="3">
        <f t="shared" si="21"/>
        <v>9122.8458603656727</v>
      </c>
      <c r="Z48" s="3">
        <f t="shared" si="22"/>
        <v>9801.4730269566862</v>
      </c>
      <c r="AA48" s="3">
        <f t="shared" si="23"/>
        <v>9689.8545028874105</v>
      </c>
      <c r="AB48" s="3">
        <f>IF(ISNA(VLOOKUP($C48,NOE22_23,7,FALSE)),0,VLOOKUP($C48,NOE22_23,7,FALSE))</f>
        <v>9772.6721323450802</v>
      </c>
      <c r="AC48" s="17">
        <f>+AB48*(1+Parameters!$B$17)</f>
        <v>10248.425868379281</v>
      </c>
      <c r="AD48" s="17">
        <f>+AC48*(1+Parameters!$B$18)</f>
        <v>10705.555123769704</v>
      </c>
      <c r="AE48" s="17">
        <f>+AD48*(1+Parameters!$B$19)</f>
        <v>11370.3035638232</v>
      </c>
    </row>
    <row r="49" spans="1:31" ht="12.75" customHeight="1" x14ac:dyDescent="0.2">
      <c r="A49" s="24">
        <v>1980</v>
      </c>
      <c r="B49" s="25" t="s">
        <v>238</v>
      </c>
      <c r="C49" s="16">
        <v>1992</v>
      </c>
      <c r="D49" s="16" t="s">
        <v>45</v>
      </c>
      <c r="E49" s="17">
        <f>+'1999-00'!G51</f>
        <v>5503.0045409015029</v>
      </c>
      <c r="F49" s="17">
        <f>+'2000-01'!G51</f>
        <v>5315.4133527175127</v>
      </c>
      <c r="G49" s="17">
        <f>+'2001-02'!G51</f>
        <v>5635.2934987365043</v>
      </c>
      <c r="H49" s="17">
        <f>+'2002-03'!G51</f>
        <v>5860.6251318499162</v>
      </c>
      <c r="I49" s="22">
        <f>+'2003-04'!G51</f>
        <v>5511.0381826969542</v>
      </c>
      <c r="J49" s="33">
        <f>+'2004-05'!G50</f>
        <v>5580.0071187198719</v>
      </c>
      <c r="K49" s="33">
        <f>+'2005-06'!G50</f>
        <v>6396.7213345365744</v>
      </c>
      <c r="L49" s="22">
        <f>+'2006-07'!G50</f>
        <v>6617.5760304152291</v>
      </c>
      <c r="M49" s="22">
        <f>+'2007-08'!G50</f>
        <v>7612.7391662343789</v>
      </c>
      <c r="N49" s="22">
        <f>+'2008-09'!G50</f>
        <v>8550.5062116504159</v>
      </c>
      <c r="O49" s="22">
        <f>+'2009-10'!G50</f>
        <v>8373.7211733613221</v>
      </c>
      <c r="P49" s="3">
        <f t="shared" si="12"/>
        <v>7954.9585589999997</v>
      </c>
      <c r="Q49" s="3">
        <f t="shared" si="13"/>
        <v>7891.6904089999998</v>
      </c>
      <c r="R49" s="3">
        <f t="shared" si="14"/>
        <v>8299.3084503022492</v>
      </c>
      <c r="S49" s="3">
        <f t="shared" si="15"/>
        <v>8559.0971380713709</v>
      </c>
      <c r="T49" s="3">
        <f t="shared" si="16"/>
        <v>8315.0853979951098</v>
      </c>
      <c r="U49" s="3">
        <f t="shared" si="17"/>
        <v>7975.0600146201195</v>
      </c>
      <c r="V49" s="3">
        <f t="shared" si="18"/>
        <v>8473.9277925513197</v>
      </c>
      <c r="W49" s="3">
        <f t="shared" si="19"/>
        <v>8795.1941401447893</v>
      </c>
      <c r="X49" s="3">
        <f t="shared" si="20"/>
        <v>9221.8944967131447</v>
      </c>
      <c r="Y49" s="3">
        <f t="shared" si="21"/>
        <v>9979.5649197889397</v>
      </c>
      <c r="Z49" s="3">
        <f t="shared" si="22"/>
        <v>10456.497554835349</v>
      </c>
      <c r="AA49" s="3">
        <f t="shared" si="23"/>
        <v>10723.833113231345</v>
      </c>
      <c r="AB49" s="3">
        <f>IF(ISNA(VLOOKUP($C49,NOE22_23,7,FALSE)),0,VLOOKUP($C49,NOE22_23,7,FALSE))</f>
        <v>11097.074295559067</v>
      </c>
      <c r="AC49" s="17">
        <f>+AB49*(1+Parameters!$B$17)</f>
        <v>11637.302646993019</v>
      </c>
      <c r="AD49" s="17">
        <f>+AC49*(1+Parameters!$B$18)</f>
        <v>12156.382509802643</v>
      </c>
      <c r="AE49" s="17">
        <f>+AD49*(1+Parameters!$B$19)</f>
        <v>12911.218313893052</v>
      </c>
    </row>
    <row r="50" spans="1:31" ht="12.75" customHeight="1" x14ac:dyDescent="0.2">
      <c r="A50" s="24">
        <v>1980</v>
      </c>
      <c r="B50" s="25" t="s">
        <v>238</v>
      </c>
      <c r="C50" s="16">
        <v>1993</v>
      </c>
      <c r="D50" s="16" t="s">
        <v>46</v>
      </c>
      <c r="E50" s="17">
        <f>+'1999-00'!G52</f>
        <v>6591.043541064796</v>
      </c>
      <c r="F50" s="17">
        <f>+'2000-01'!G52</f>
        <v>7325.9955908289239</v>
      </c>
      <c r="G50" s="17">
        <f>+'2001-02'!G52</f>
        <v>7605.7109367996409</v>
      </c>
      <c r="H50" s="17">
        <f>+'2002-03'!G52</f>
        <v>7756.2950362788906</v>
      </c>
      <c r="I50" s="22">
        <f>+'2003-04'!G52</f>
        <v>8049.9965465697642</v>
      </c>
      <c r="J50" s="33">
        <f>+'2004-05'!G51</f>
        <v>8527.2616440788315</v>
      </c>
      <c r="K50" s="33">
        <f>+'2005-06'!G51</f>
        <v>8799.6043878656546</v>
      </c>
      <c r="L50" s="22">
        <f>+'2006-07'!G51</f>
        <v>8651.9986671642073</v>
      </c>
      <c r="M50" s="22">
        <f>+'2007-08'!G51</f>
        <v>10565.192419443772</v>
      </c>
      <c r="N50" s="22">
        <f>+'2008-09'!G51</f>
        <v>12004.785514451121</v>
      </c>
      <c r="O50" s="22">
        <f>+'2009-10'!G51</f>
        <v>11759.611912809902</v>
      </c>
      <c r="P50" s="3">
        <f t="shared" si="12"/>
        <v>10815.20824</v>
      </c>
      <c r="Q50" s="3">
        <f t="shared" si="13"/>
        <v>11222.482506</v>
      </c>
      <c r="R50" s="3">
        <f t="shared" si="14"/>
        <v>11217.911404597</v>
      </c>
      <c r="S50" s="3">
        <f t="shared" si="15"/>
        <v>10976.1827906914</v>
      </c>
      <c r="T50" s="3">
        <f t="shared" si="16"/>
        <v>11977.493495121</v>
      </c>
      <c r="U50" s="3">
        <f t="shared" si="17"/>
        <v>10576.630173837801</v>
      </c>
      <c r="V50" s="3">
        <f t="shared" si="18"/>
        <v>10438.886839697598</v>
      </c>
      <c r="W50" s="3">
        <f t="shared" si="19"/>
        <v>12432.4656060138</v>
      </c>
      <c r="X50" s="3">
        <f t="shared" si="20"/>
        <v>12863.864000000001</v>
      </c>
      <c r="Y50" s="3">
        <f t="shared" si="21"/>
        <v>13212.451886371522</v>
      </c>
      <c r="Z50" s="3">
        <f t="shared" si="22"/>
        <v>12701.174345576044</v>
      </c>
      <c r="AA50" s="3">
        <f t="shared" si="23"/>
        <v>11848.674619170377</v>
      </c>
      <c r="AB50" s="3">
        <f>IF(ISNA(VLOOKUP($C50,NOE22_23,7,FALSE)),0,VLOOKUP($C50,NOE22_23,7,FALSE))</f>
        <v>13254.747602441148</v>
      </c>
      <c r="AC50" s="17">
        <f>+AB50*(1+Parameters!$B$17)</f>
        <v>13900.015918686046</v>
      </c>
      <c r="AD50" s="17">
        <f>+AC50*(1+Parameters!$B$18)</f>
        <v>14520.023713876239</v>
      </c>
      <c r="AE50" s="17">
        <f>+AD50*(1+Parameters!$B$19)</f>
        <v>15421.626947127372</v>
      </c>
    </row>
    <row r="51" spans="1:31" ht="12.75" customHeight="1" x14ac:dyDescent="0.2">
      <c r="A51" s="24">
        <v>1980</v>
      </c>
      <c r="B51" s="25" t="s">
        <v>238</v>
      </c>
      <c r="C51" s="16">
        <v>1994</v>
      </c>
      <c r="D51" s="16" t="s">
        <v>47</v>
      </c>
      <c r="E51" s="17">
        <f>+'1999-00'!G53</f>
        <v>5294.715860030612</v>
      </c>
      <c r="F51" s="17">
        <f>+'2000-01'!G53</f>
        <v>5336.2156773628303</v>
      </c>
      <c r="G51" s="17">
        <f>+'2001-02'!G53</f>
        <v>5415.7359720478253</v>
      </c>
      <c r="H51" s="17">
        <f>+'2002-03'!G53</f>
        <v>5217.9550180649258</v>
      </c>
      <c r="I51" s="22">
        <f>+'2003-04'!G53</f>
        <v>5384.4244963951624</v>
      </c>
      <c r="J51" s="33">
        <f>+'2004-05'!G52</f>
        <v>5908.9888511598338</v>
      </c>
      <c r="K51" s="33">
        <f>+'2005-06'!G52</f>
        <v>6192.4242174676765</v>
      </c>
      <c r="L51" s="22">
        <f>+'2006-07'!G52</f>
        <v>6791.9213430851323</v>
      </c>
      <c r="M51" s="22">
        <f>+'2007-08'!G52</f>
        <v>7326.6621764895872</v>
      </c>
      <c r="N51" s="22">
        <f>+'2008-09'!G52</f>
        <v>7000.1040596390421</v>
      </c>
      <c r="O51" s="22">
        <f>+'2009-10'!G52</f>
        <v>6539.1287195208943</v>
      </c>
      <c r="P51" s="3">
        <f t="shared" si="12"/>
        <v>7043.0282719999996</v>
      </c>
      <c r="Q51" s="3">
        <f t="shared" si="13"/>
        <v>6703.1031080000002</v>
      </c>
      <c r="R51" s="3">
        <f t="shared" si="14"/>
        <v>7076.6629354999604</v>
      </c>
      <c r="S51" s="3">
        <f t="shared" si="15"/>
        <v>7078.8318475267497</v>
      </c>
      <c r="T51" s="3">
        <f t="shared" si="16"/>
        <v>7269.3995311573199</v>
      </c>
      <c r="U51" s="3">
        <f t="shared" si="17"/>
        <v>7872.3359468302097</v>
      </c>
      <c r="V51" s="3">
        <f t="shared" si="18"/>
        <v>7695.5665219080865</v>
      </c>
      <c r="W51" s="3">
        <f t="shared" si="19"/>
        <v>7914.7319620675835</v>
      </c>
      <c r="X51" s="3">
        <f t="shared" si="20"/>
        <v>8254.1928692311831</v>
      </c>
      <c r="Y51" s="3">
        <f t="shared" si="21"/>
        <v>8508.3450088734116</v>
      </c>
      <c r="Z51" s="3">
        <f t="shared" si="22"/>
        <v>9226.5277648257215</v>
      </c>
      <c r="AA51" s="3">
        <f t="shared" si="23"/>
        <v>9055.5542647938892</v>
      </c>
      <c r="AB51" s="3">
        <f>IF(ISNA(VLOOKUP($C51,NOE22_23,7,FALSE)),0,VLOOKUP($C51,NOE22_23,7,FALSE))</f>
        <v>10022.207696275664</v>
      </c>
      <c r="AC51" s="17">
        <f>+AB51*(1+Parameters!$B$17)</f>
        <v>10510.109335688352</v>
      </c>
      <c r="AD51" s="17">
        <f>+AC51*(1+Parameters!$B$18)</f>
        <v>10978.910936675582</v>
      </c>
      <c r="AE51" s="17">
        <f>+AD51*(1+Parameters!$B$19)</f>
        <v>11660.633073852479</v>
      </c>
    </row>
    <row r="52" spans="1:31" ht="12.75" customHeight="1" x14ac:dyDescent="0.2">
      <c r="A52" s="24">
        <v>1980</v>
      </c>
      <c r="B52" s="25" t="s">
        <v>238</v>
      </c>
      <c r="C52" s="16">
        <v>1995</v>
      </c>
      <c r="D52" s="16" t="s">
        <v>48</v>
      </c>
      <c r="E52" s="17">
        <f>+'1999-00'!G54</f>
        <v>7429.1731707317067</v>
      </c>
      <c r="F52" s="17">
        <f>+'2000-01'!G54</f>
        <v>7177.4101437699683</v>
      </c>
      <c r="G52" s="17">
        <f>+'2001-02'!G54</f>
        <v>8192.1377431906621</v>
      </c>
      <c r="H52" s="17">
        <f>+'2002-03'!G54</f>
        <v>7422.5503537929899</v>
      </c>
      <c r="I52" s="22">
        <f>+'2003-04'!G54</f>
        <v>7955.8212782850333</v>
      </c>
      <c r="J52" s="33">
        <f>+'2004-05'!G53</f>
        <v>7392.8434681606986</v>
      </c>
      <c r="K52" s="33">
        <f>+'2005-06'!G53</f>
        <v>7927.8039476307567</v>
      </c>
      <c r="L52" s="22">
        <f>+'2006-07'!G53</f>
        <v>10110.559612114097</v>
      </c>
      <c r="M52" s="22">
        <f>+'2007-08'!G53</f>
        <v>11961.461786343352</v>
      </c>
      <c r="N52" s="22">
        <f>+'2008-09'!G53</f>
        <v>11194.429516458871</v>
      </c>
      <c r="O52" s="22">
        <f>+'2009-10'!G53</f>
        <v>11062.230874521141</v>
      </c>
      <c r="P52" s="3">
        <f t="shared" si="12"/>
        <v>11235.922076999999</v>
      </c>
      <c r="Q52" s="3">
        <f t="shared" si="13"/>
        <v>10258.537601</v>
      </c>
      <c r="R52" s="3">
        <f t="shared" si="14"/>
        <v>10452.533512804601</v>
      </c>
      <c r="S52" s="3">
        <f t="shared" si="15"/>
        <v>9979.7848345993207</v>
      </c>
      <c r="T52" s="3">
        <f t="shared" si="16"/>
        <v>9654.5319759793892</v>
      </c>
      <c r="U52" s="3">
        <f t="shared" si="17"/>
        <v>11697.3037279237</v>
      </c>
      <c r="V52" s="3">
        <f t="shared" si="18"/>
        <v>11955.170557683226</v>
      </c>
      <c r="W52" s="3">
        <f t="shared" si="19"/>
        <v>11094.222467788959</v>
      </c>
      <c r="X52" s="3">
        <f t="shared" si="20"/>
        <v>11962.416430730842</v>
      </c>
      <c r="Y52" s="3">
        <f t="shared" si="21"/>
        <v>12999.948236085747</v>
      </c>
      <c r="Z52" s="3">
        <f t="shared" si="22"/>
        <v>12593.431130466011</v>
      </c>
      <c r="AA52" s="3">
        <f t="shared" si="23"/>
        <v>12674.231203686968</v>
      </c>
      <c r="AB52" s="3">
        <f>IF(ISNA(VLOOKUP($C52,NOE22_23,7,FALSE)),0,VLOOKUP($C52,NOE22_23,7,FALSE))</f>
        <v>14049.701696377228</v>
      </c>
      <c r="AC52" s="17">
        <f>+AB52*(1+Parameters!$B$17)</f>
        <v>14733.670009413587</v>
      </c>
      <c r="AD52" s="17">
        <f>+AC52*(1+Parameters!$B$18)</f>
        <v>15390.862800489174</v>
      </c>
      <c r="AE52" s="17">
        <f>+AD52*(1+Parameters!$B$19)</f>
        <v>16346.539728907992</v>
      </c>
    </row>
    <row r="53" spans="1:31" ht="12.75" customHeight="1" x14ac:dyDescent="0.2">
      <c r="A53" s="24">
        <v>1980</v>
      </c>
      <c r="B53" s="25" t="s">
        <v>238</v>
      </c>
      <c r="C53" s="16">
        <v>1996</v>
      </c>
      <c r="D53" s="16" t="s">
        <v>49</v>
      </c>
      <c r="E53" s="17">
        <f>+'1999-00'!G55</f>
        <v>5765.8222040243336</v>
      </c>
      <c r="F53" s="17">
        <f>+'2000-01'!G55</f>
        <v>5784.0664637116406</v>
      </c>
      <c r="G53" s="17">
        <f>+'2001-02'!G55</f>
        <v>5907.1251732101618</v>
      </c>
      <c r="H53" s="17">
        <f>+'2002-03'!G55</f>
        <v>5854.5284369720857</v>
      </c>
      <c r="I53" s="22">
        <f>+'2003-04'!G55</f>
        <v>5509.1862378667856</v>
      </c>
      <c r="J53" s="33">
        <f>+'2004-05'!G54</f>
        <v>6060.9278426250921</v>
      </c>
      <c r="K53" s="33">
        <f>+'2005-06'!G54</f>
        <v>6447.7864204634616</v>
      </c>
      <c r="L53" s="22">
        <f>+'2006-07'!G54</f>
        <v>7224.4473651807293</v>
      </c>
      <c r="M53" s="22">
        <f>+'2007-08'!G54</f>
        <v>8160.9796511975155</v>
      </c>
      <c r="N53" s="22">
        <f>+'2008-09'!G54</f>
        <v>8330.9510890325073</v>
      </c>
      <c r="O53" s="22">
        <f>+'2009-10'!G54</f>
        <v>8414.1379214643566</v>
      </c>
      <c r="P53" s="3">
        <f t="shared" si="12"/>
        <v>9118.7108910000006</v>
      </c>
      <c r="Q53" s="3">
        <f t="shared" si="13"/>
        <v>9453.0639030000002</v>
      </c>
      <c r="R53" s="3">
        <f t="shared" si="14"/>
        <v>8284.9335098421307</v>
      </c>
      <c r="S53" s="3">
        <f t="shared" si="15"/>
        <v>9141.5470670387404</v>
      </c>
      <c r="T53" s="3">
        <f t="shared" si="16"/>
        <v>10113.4233138607</v>
      </c>
      <c r="U53" s="3">
        <f t="shared" si="17"/>
        <v>10118.6477468009</v>
      </c>
      <c r="V53" s="3">
        <f t="shared" si="18"/>
        <v>9534.0544215500358</v>
      </c>
      <c r="W53" s="3">
        <f t="shared" si="19"/>
        <v>9699.6098275398272</v>
      </c>
      <c r="X53" s="3">
        <f t="shared" si="20"/>
        <v>10370.39166692029</v>
      </c>
      <c r="Y53" s="3">
        <f t="shared" si="21"/>
        <v>11190.676525069857</v>
      </c>
      <c r="Z53" s="3">
        <f t="shared" si="22"/>
        <v>11656.128511301637</v>
      </c>
      <c r="AA53" s="3">
        <f t="shared" si="23"/>
        <v>11372.827219078907</v>
      </c>
      <c r="AB53" s="3">
        <f>IF(ISNA(VLOOKUP($C53,NOE22_23,7,FALSE)),0,VLOOKUP($C53,NOE22_23,7,FALSE))</f>
        <v>12673.611742424242</v>
      </c>
      <c r="AC53" s="17">
        <f>+AB53*(1+Parameters!$B$17)</f>
        <v>13290.589172327887</v>
      </c>
      <c r="AD53" s="17">
        <f>+AC53*(1+Parameters!$B$18)</f>
        <v>13883.413593373054</v>
      </c>
      <c r="AE53" s="17">
        <f>+AD53*(1+Parameters!$B$19)</f>
        <v>14745.487294560302</v>
      </c>
    </row>
    <row r="54" spans="1:31" ht="12.75" customHeight="1" x14ac:dyDescent="0.2">
      <c r="A54" s="24">
        <v>1980</v>
      </c>
      <c r="B54" s="25" t="s">
        <v>238</v>
      </c>
      <c r="C54" s="16">
        <v>1997</v>
      </c>
      <c r="D54" s="16" t="s">
        <v>50</v>
      </c>
      <c r="E54" s="17">
        <f>+'1999-00'!G56</f>
        <v>5614.1583128381699</v>
      </c>
      <c r="F54" s="17">
        <f>+'2000-01'!G56</f>
        <v>5894.5915573161674</v>
      </c>
      <c r="G54" s="17">
        <f>+'2001-02'!G56</f>
        <v>5614.5365528927614</v>
      </c>
      <c r="H54" s="17">
        <f>+'2002-03'!G56</f>
        <v>6029.3740664466659</v>
      </c>
      <c r="I54" s="22">
        <f>+'2003-04'!G56</f>
        <v>6448.4506951180074</v>
      </c>
      <c r="J54" s="33">
        <f>+'2004-05'!G55</f>
        <v>6868.6538720538711</v>
      </c>
      <c r="K54" s="33">
        <f>+'2005-06'!G55</f>
        <v>7143.6425080011632</v>
      </c>
      <c r="L54" s="22">
        <f>+'2006-07'!G55</f>
        <v>7325.2307504595938</v>
      </c>
      <c r="M54" s="22">
        <f>+'2007-08'!G55</f>
        <v>8958.3148618705818</v>
      </c>
      <c r="N54" s="22">
        <f>+'2008-09'!G55</f>
        <v>9112.9067281734769</v>
      </c>
      <c r="O54" s="22">
        <f>+'2009-10'!G55</f>
        <v>8664.7966951334874</v>
      </c>
      <c r="P54" s="3">
        <f t="shared" si="12"/>
        <v>8804.3174299999991</v>
      </c>
      <c r="Q54" s="3">
        <f t="shared" si="13"/>
        <v>7703.0098930000004</v>
      </c>
      <c r="R54" s="3">
        <f t="shared" si="14"/>
        <v>9582.3546090938908</v>
      </c>
      <c r="S54" s="3">
        <f t="shared" si="15"/>
        <v>8893.4069943970699</v>
      </c>
      <c r="T54" s="3">
        <f t="shared" si="16"/>
        <v>9579.2488923715991</v>
      </c>
      <c r="U54" s="3">
        <f t="shared" si="17"/>
        <v>10090.214140951</v>
      </c>
      <c r="V54" s="3">
        <f t="shared" si="18"/>
        <v>10843.246661952498</v>
      </c>
      <c r="W54" s="3">
        <f t="shared" si="19"/>
        <v>11778.27698539234</v>
      </c>
      <c r="X54" s="3">
        <f t="shared" si="20"/>
        <v>12416.303242399967</v>
      </c>
      <c r="Y54" s="3">
        <f t="shared" si="21"/>
        <v>13338.815410372217</v>
      </c>
      <c r="Z54" s="3">
        <f t="shared" si="22"/>
        <v>13507.573263539362</v>
      </c>
      <c r="AA54" s="3">
        <f t="shared" si="23"/>
        <v>13910.868007464234</v>
      </c>
      <c r="AB54" s="3">
        <f>IF(ISNA(VLOOKUP($C54,NOE22_23,7,FALSE)),0,VLOOKUP($C54,NOE22_23,7,FALSE))</f>
        <v>14958.856508818646</v>
      </c>
      <c r="AC54" s="17">
        <f>+AB54*(1+Parameters!$B$17)</f>
        <v>15687.084343999508</v>
      </c>
      <c r="AD54" s="17">
        <f>+AC54*(1+Parameters!$B$18)</f>
        <v>16386.804015831734</v>
      </c>
      <c r="AE54" s="17">
        <f>+AD54*(1+Parameters!$B$19)</f>
        <v>17404.32270412473</v>
      </c>
    </row>
    <row r="55" spans="1:31" ht="12.75" customHeight="1" x14ac:dyDescent="0.2">
      <c r="A55" s="24">
        <v>1980</v>
      </c>
      <c r="B55" s="25" t="s">
        <v>238</v>
      </c>
      <c r="C55" s="16">
        <v>1998</v>
      </c>
      <c r="D55" s="16" t="s">
        <v>51</v>
      </c>
      <c r="E55" s="17">
        <f>+'1999-00'!G57</f>
        <v>7306.9270069605573</v>
      </c>
      <c r="F55" s="17">
        <f>+'2000-01'!G57</f>
        <v>7565.2426470588225</v>
      </c>
      <c r="G55" s="17">
        <f>+'2001-02'!G57</f>
        <v>8018.6639865190182</v>
      </c>
      <c r="H55" s="17">
        <f>+'2002-03'!G57</f>
        <v>7002.6669752936014</v>
      </c>
      <c r="I55" s="22">
        <f>+'2003-04'!G57</f>
        <v>7639.5727066817653</v>
      </c>
      <c r="J55" s="33">
        <f>+'2004-05'!G56</f>
        <v>9821.7950055421534</v>
      </c>
      <c r="K55" s="33">
        <f>+'2005-06'!G56</f>
        <v>10064.076598159123</v>
      </c>
      <c r="L55" s="22">
        <f>+'2006-07'!G56</f>
        <v>11177.15201219594</v>
      </c>
      <c r="M55" s="22">
        <f>+'2007-08'!G56</f>
        <v>11016.568653828352</v>
      </c>
      <c r="N55" s="22">
        <f>+'2008-09'!G56</f>
        <v>12383.139745852041</v>
      </c>
      <c r="O55" s="22">
        <f>+'2009-10'!G56</f>
        <v>8771.315455698068</v>
      </c>
      <c r="P55" s="3">
        <f t="shared" si="12"/>
        <v>10096.776331999999</v>
      </c>
      <c r="Q55" s="3">
        <f t="shared" si="13"/>
        <v>8565.3884199999993</v>
      </c>
      <c r="R55" s="3">
        <f t="shared" si="14"/>
        <v>8823.7559980003407</v>
      </c>
      <c r="S55" s="3">
        <f t="shared" si="15"/>
        <v>5602.1044780949496</v>
      </c>
      <c r="T55" s="3">
        <f t="shared" si="16"/>
        <v>9642.4074578201507</v>
      </c>
      <c r="U55" s="3">
        <f t="shared" si="17"/>
        <v>7269.1957453457699</v>
      </c>
      <c r="V55" s="3">
        <f t="shared" si="18"/>
        <v>13206.799524658349</v>
      </c>
      <c r="W55" s="3">
        <f t="shared" si="19"/>
        <v>11746.867176857118</v>
      </c>
      <c r="X55" s="3">
        <f t="shared" si="20"/>
        <v>12307.120555353755</v>
      </c>
      <c r="Y55" s="3">
        <f t="shared" si="21"/>
        <v>14684.791605808059</v>
      </c>
      <c r="Z55" s="3">
        <f t="shared" si="22"/>
        <v>13673.9775917807</v>
      </c>
      <c r="AA55" s="3">
        <f t="shared" si="23"/>
        <v>14137.383269996795</v>
      </c>
      <c r="AB55" s="3">
        <f>IF(ISNA(VLOOKUP($C55,NOE22_23,7,FALSE)),0,VLOOKUP($C55,NOE22_23,7,FALSE))</f>
        <v>15592.953271028038</v>
      </c>
      <c r="AC55" s="17">
        <f>+AB55*(1+Parameters!$B$17)</f>
        <v>16352.050237961497</v>
      </c>
      <c r="AD55" s="17">
        <f>+AC55*(1+Parameters!$B$18)</f>
        <v>17081.430597968749</v>
      </c>
      <c r="AE55" s="17">
        <f>+AD55*(1+Parameters!$B$19)</f>
        <v>18142.081280031041</v>
      </c>
    </row>
    <row r="56" spans="1:31" ht="12.75" customHeight="1" x14ac:dyDescent="0.2">
      <c r="A56" s="24">
        <v>1980</v>
      </c>
      <c r="B56" s="25" t="s">
        <v>238</v>
      </c>
      <c r="C56" s="16">
        <v>1999</v>
      </c>
      <c r="D56" s="16" t="s">
        <v>52</v>
      </c>
      <c r="E56" s="17">
        <f>+'1999-00'!G58</f>
        <v>5043.2953636013863</v>
      </c>
      <c r="F56" s="17">
        <f>+'2000-01'!G58</f>
        <v>5589.3305555555553</v>
      </c>
      <c r="G56" s="17">
        <f>+'2001-02'!G58</f>
        <v>6610.0757520694524</v>
      </c>
      <c r="H56" s="17">
        <f>+'2002-03'!G58</f>
        <v>6676.5708460754322</v>
      </c>
      <c r="I56" s="22">
        <f>+'2003-04'!G58</f>
        <v>5966.8123544898708</v>
      </c>
      <c r="J56" s="33">
        <f>+'2004-05'!G57</f>
        <v>6576.6030117604241</v>
      </c>
      <c r="K56" s="33">
        <f>+'2005-06'!G57</f>
        <v>7260.1388055809102</v>
      </c>
      <c r="L56" s="22">
        <f>+'2006-07'!G57</f>
        <v>7905.0241353706351</v>
      </c>
      <c r="M56" s="22">
        <f>+'2007-08'!G57</f>
        <v>7039.9768399209024</v>
      </c>
      <c r="N56" s="22">
        <f>+'2008-09'!G57</f>
        <v>8308.2090032000287</v>
      </c>
      <c r="O56" s="22">
        <f>+'2009-10'!G57</f>
        <v>8375.9174718358445</v>
      </c>
      <c r="P56" s="3">
        <f t="shared" si="12"/>
        <v>8351.6957989999992</v>
      </c>
      <c r="Q56" s="3">
        <f t="shared" si="13"/>
        <v>7572.1391450000001</v>
      </c>
      <c r="R56" s="3">
        <f t="shared" si="14"/>
        <v>6975.57453335022</v>
      </c>
      <c r="S56" s="3">
        <f t="shared" si="15"/>
        <v>8805.5583877598601</v>
      </c>
      <c r="T56" s="3">
        <f t="shared" si="16"/>
        <v>9394.1475450638809</v>
      </c>
      <c r="U56" s="3">
        <f t="shared" si="17"/>
        <v>9505.7491463185706</v>
      </c>
      <c r="V56" s="3">
        <f t="shared" si="18"/>
        <v>11370.36157979581</v>
      </c>
      <c r="W56" s="3">
        <f t="shared" si="19"/>
        <v>9892.1559921016669</v>
      </c>
      <c r="X56" s="3">
        <f t="shared" si="20"/>
        <v>10407.749185166176</v>
      </c>
      <c r="Y56" s="3">
        <f t="shared" si="21"/>
        <v>10888.43103051385</v>
      </c>
      <c r="Z56" s="3">
        <f t="shared" si="22"/>
        <v>11904.385027589136</v>
      </c>
      <c r="AA56" s="3">
        <f t="shared" si="23"/>
        <v>12966.588592233011</v>
      </c>
      <c r="AB56" s="3">
        <f>IF(ISNA(VLOOKUP($C56,NOE22_23,7,FALSE)),0,VLOOKUP($C56,NOE22_23,7,FALSE))</f>
        <v>13547.721951646301</v>
      </c>
      <c r="AC56" s="17">
        <f>+AB56*(1+Parameters!$B$17)</f>
        <v>14207.252860487057</v>
      </c>
      <c r="AD56" s="17">
        <f>+AC56*(1+Parameters!$B$18)</f>
        <v>14840.964906089721</v>
      </c>
      <c r="AE56" s="17">
        <f>+AD56*(1+Parameters!$B$19)</f>
        <v>15762.496592784537</v>
      </c>
    </row>
    <row r="57" spans="1:31" ht="12.75" customHeight="1" x14ac:dyDescent="0.2">
      <c r="A57" s="24">
        <v>1980</v>
      </c>
      <c r="B57" s="25" t="s">
        <v>238</v>
      </c>
      <c r="C57" s="16">
        <v>2000</v>
      </c>
      <c r="D57" s="16" t="s">
        <v>53</v>
      </c>
      <c r="E57" s="17">
        <f>+'1999-00'!G59</f>
        <v>6001.8515365448502</v>
      </c>
      <c r="F57" s="17">
        <f>+'2000-01'!G59</f>
        <v>6208.991527175036</v>
      </c>
      <c r="G57" s="17">
        <f>+'2001-02'!G59</f>
        <v>6567.5359037631088</v>
      </c>
      <c r="H57" s="17">
        <f>+'2002-03'!G59</f>
        <v>6733.8358502812625</v>
      </c>
      <c r="I57" s="22">
        <f>+'2003-04'!G59</f>
        <v>6668.090225898256</v>
      </c>
      <c r="J57" s="33">
        <f>+'2004-05'!G58</f>
        <v>6792.6517743225995</v>
      </c>
      <c r="K57" s="33">
        <f>+'2005-06'!G58</f>
        <v>7334.9968933687942</v>
      </c>
      <c r="L57" s="22">
        <f>+'2006-07'!G58</f>
        <v>7171.5280556431235</v>
      </c>
      <c r="M57" s="22">
        <f>+'2007-08'!G58</f>
        <v>9076.1516980380547</v>
      </c>
      <c r="N57" s="22">
        <f>+'2008-09'!G58</f>
        <v>9468.7217211429142</v>
      </c>
      <c r="O57" s="22">
        <f>+'2009-10'!G58</f>
        <v>8391.3690496627969</v>
      </c>
      <c r="P57" s="3">
        <f t="shared" si="12"/>
        <v>9585.4792839999991</v>
      </c>
      <c r="Q57" s="3">
        <f t="shared" si="13"/>
        <v>8930.5849789999993</v>
      </c>
      <c r="R57" s="3">
        <f t="shared" si="14"/>
        <v>10521.799916005701</v>
      </c>
      <c r="S57" s="3">
        <f t="shared" si="15"/>
        <v>11349.1097056688</v>
      </c>
      <c r="T57" s="3">
        <f t="shared" si="16"/>
        <v>9001.5679628984708</v>
      </c>
      <c r="U57" s="3">
        <f t="shared" si="17"/>
        <v>9114.7269326203805</v>
      </c>
      <c r="V57" s="3">
        <f t="shared" si="18"/>
        <v>9968.2450394278385</v>
      </c>
      <c r="W57" s="3">
        <f t="shared" si="19"/>
        <v>12230.286974397308</v>
      </c>
      <c r="X57" s="3">
        <f t="shared" si="20"/>
        <v>11779.225209343322</v>
      </c>
      <c r="Y57" s="3">
        <f t="shared" si="21"/>
        <v>12899.145744418187</v>
      </c>
      <c r="Z57" s="3">
        <f t="shared" si="22"/>
        <v>12263.131734266693</v>
      </c>
      <c r="AA57" s="3">
        <f t="shared" si="23"/>
        <v>13624.039685867867</v>
      </c>
      <c r="AB57" s="3">
        <f>IF(ISNA(VLOOKUP($C57,NOE22_23,7,FALSE)),0,VLOOKUP($C57,NOE22_23,7,FALSE))</f>
        <v>13228.512740986147</v>
      </c>
      <c r="AC57" s="17">
        <f>+AB57*(1+Parameters!$B$17)</f>
        <v>13872.503890333133</v>
      </c>
      <c r="AD57" s="17">
        <f>+AC57*(1+Parameters!$B$18)</f>
        <v>14491.284516278334</v>
      </c>
      <c r="AE57" s="17">
        <f>+AD57*(1+Parameters!$B$19)</f>
        <v>15391.103223967672</v>
      </c>
    </row>
    <row r="58" spans="1:31" ht="12.75" customHeight="1" x14ac:dyDescent="0.2">
      <c r="A58" s="24">
        <v>1949</v>
      </c>
      <c r="B58" s="25" t="s">
        <v>236</v>
      </c>
      <c r="C58" s="16">
        <v>2001</v>
      </c>
      <c r="D58" s="16" t="s">
        <v>54</v>
      </c>
      <c r="E58" s="17">
        <f>+'1999-00'!G60</f>
        <v>5401.0961773530398</v>
      </c>
      <c r="F58" s="17">
        <f>+'2000-01'!G60</f>
        <v>5980.8670547550428</v>
      </c>
      <c r="G58" s="17">
        <f>+'2001-02'!G60</f>
        <v>6001.5606318489154</v>
      </c>
      <c r="H58" s="17">
        <f>+'2002-03'!G60</f>
        <v>5885.731033613637</v>
      </c>
      <c r="I58" s="22">
        <f>+'2003-04'!G60</f>
        <v>5776.1432166417753</v>
      </c>
      <c r="J58" s="33">
        <f>+'2004-05'!G59</f>
        <v>6132.3915503297085</v>
      </c>
      <c r="K58" s="33">
        <f>+'2005-06'!G59</f>
        <v>6492.8627958630277</v>
      </c>
      <c r="L58" s="22">
        <f>+'2006-07'!G59</f>
        <v>7234.7950622972567</v>
      </c>
      <c r="M58" s="22">
        <f>+'2007-08'!G59</f>
        <v>7982.557256497842</v>
      </c>
      <c r="N58" s="22">
        <f>+'2008-09'!G59</f>
        <v>7657.4102969276873</v>
      </c>
      <c r="O58" s="22">
        <f>+'2009-10'!G59</f>
        <v>7863.7377620451643</v>
      </c>
      <c r="P58" s="3">
        <f t="shared" si="12"/>
        <v>8406.2885650000007</v>
      </c>
      <c r="Q58" s="3">
        <f t="shared" si="13"/>
        <v>8723.1106220000001</v>
      </c>
      <c r="R58" s="3">
        <f t="shared" si="14"/>
        <v>8469.2083612209608</v>
      </c>
      <c r="S58" s="3">
        <f t="shared" si="15"/>
        <v>9054.1332077926909</v>
      </c>
      <c r="T58" s="3">
        <f t="shared" si="16"/>
        <v>8678.4657384299699</v>
      </c>
      <c r="U58" s="3">
        <f t="shared" si="17"/>
        <v>8205.4720931284792</v>
      </c>
      <c r="V58" s="3">
        <f t="shared" si="18"/>
        <v>9194.078501126527</v>
      </c>
      <c r="W58" s="3">
        <f t="shared" si="19"/>
        <v>10291.329564266289</v>
      </c>
      <c r="X58" s="3">
        <f t="shared" si="20"/>
        <v>10666.921417334632</v>
      </c>
      <c r="Y58" s="3">
        <f t="shared" si="21"/>
        <v>12058.174869659309</v>
      </c>
      <c r="Z58" s="3">
        <f t="shared" si="22"/>
        <v>11416.700661323672</v>
      </c>
      <c r="AA58" s="3">
        <f t="shared" si="23"/>
        <v>13127.179234788471</v>
      </c>
      <c r="AB58" s="3">
        <f>IF(ISNA(VLOOKUP($C58,NOE22_23,7,FALSE)),0,VLOOKUP($C58,NOE22_23,7,FALSE))</f>
        <v>13858.282470139946</v>
      </c>
      <c r="AC58" s="17">
        <f>+AB58*(1+Parameters!$B$17)</f>
        <v>14532.932102389937</v>
      </c>
      <c r="AD58" s="17">
        <f>+AC58*(1+Parameters!$B$18)</f>
        <v>15181.17101399712</v>
      </c>
      <c r="AE58" s="17">
        <f>+AD58*(1+Parameters!$B$19)</f>
        <v>16123.827385672166</v>
      </c>
    </row>
    <row r="59" spans="1:31" ht="12.75" customHeight="1" x14ac:dyDescent="0.2">
      <c r="A59" s="24">
        <v>1980</v>
      </c>
      <c r="B59" s="25" t="s">
        <v>238</v>
      </c>
      <c r="C59" s="16">
        <v>2002</v>
      </c>
      <c r="D59" s="16" t="s">
        <v>55</v>
      </c>
      <c r="E59" s="17">
        <f>+'1999-00'!G61</f>
        <v>5507.4250329463439</v>
      </c>
      <c r="F59" s="17">
        <f>+'2000-01'!G61</f>
        <v>5627.0958852158528</v>
      </c>
      <c r="G59" s="17">
        <f>+'2001-02'!G61</f>
        <v>5932.1189162690371</v>
      </c>
      <c r="H59" s="17">
        <f>+'2002-03'!G61</f>
        <v>5851.3624117341978</v>
      </c>
      <c r="I59" s="22">
        <f>+'2003-04'!G61</f>
        <v>5477.810282258064</v>
      </c>
      <c r="J59" s="33">
        <f>+'2004-05'!G60</f>
        <v>5740.1488028845815</v>
      </c>
      <c r="K59" s="33">
        <f>+'2005-06'!G60</f>
        <v>6214.8621315626042</v>
      </c>
      <c r="L59" s="22">
        <f>+'2006-07'!G60</f>
        <v>6317.4140805051929</v>
      </c>
      <c r="M59" s="22">
        <f>+'2007-08'!G60</f>
        <v>6726.1082968780902</v>
      </c>
      <c r="N59" s="22">
        <f>+'2008-09'!G60</f>
        <v>7341.0785257503694</v>
      </c>
      <c r="O59" s="22">
        <f>+'2009-10'!G60</f>
        <v>6912.2860726272229</v>
      </c>
      <c r="P59" s="3">
        <f t="shared" si="12"/>
        <v>6625.7711570000001</v>
      </c>
      <c r="Q59" s="3">
        <f t="shared" si="13"/>
        <v>6825.8598760000004</v>
      </c>
      <c r="R59" s="3">
        <f t="shared" si="14"/>
        <v>6980.3272688795196</v>
      </c>
      <c r="S59" s="3">
        <f t="shared" si="15"/>
        <v>7056.65218436128</v>
      </c>
      <c r="T59" s="3">
        <f t="shared" si="16"/>
        <v>7790.1791631055103</v>
      </c>
      <c r="U59" s="3">
        <f t="shared" si="17"/>
        <v>7985.2237962699201</v>
      </c>
      <c r="V59" s="3">
        <f t="shared" si="18"/>
        <v>7290.581431078348</v>
      </c>
      <c r="W59" s="3">
        <f t="shared" si="19"/>
        <v>7779.6227704896555</v>
      </c>
      <c r="X59" s="3">
        <f t="shared" si="20"/>
        <v>8015.2207875122849</v>
      </c>
      <c r="Y59" s="3">
        <f t="shared" si="21"/>
        <v>9208.6288015674327</v>
      </c>
      <c r="Z59" s="3">
        <f t="shared" si="22"/>
        <v>9999.6961026774716</v>
      </c>
      <c r="AA59" s="3">
        <f t="shared" si="23"/>
        <v>9461.370150780991</v>
      </c>
      <c r="AB59" s="3">
        <f>IF(ISNA(VLOOKUP($C59,NOE22_23,7,FALSE)),0,VLOOKUP($C59,NOE22_23,7,FALSE))</f>
        <v>11232.12512183236</v>
      </c>
      <c r="AC59" s="17">
        <f>+AB59*(1+Parameters!$B$17)</f>
        <v>11778.928024656549</v>
      </c>
      <c r="AD59" s="17">
        <f>+AC59*(1+Parameters!$B$18)</f>
        <v>12304.325062832144</v>
      </c>
      <c r="AE59" s="17">
        <f>+AD59*(1+Parameters!$B$19)</f>
        <v>13068.347180028872</v>
      </c>
    </row>
    <row r="60" spans="1:31" ht="12.75" customHeight="1" x14ac:dyDescent="0.2">
      <c r="A60" s="24">
        <v>1980</v>
      </c>
      <c r="B60" s="25" t="s">
        <v>238</v>
      </c>
      <c r="C60" s="16">
        <v>2003</v>
      </c>
      <c r="D60" s="16" t="s">
        <v>56</v>
      </c>
      <c r="E60" s="17">
        <f>+'1999-00'!G62</f>
        <v>5203.4032090263017</v>
      </c>
      <c r="F60" s="17">
        <f>+'2000-01'!G62</f>
        <v>5281.0294407542324</v>
      </c>
      <c r="G60" s="17">
        <f>+'2001-02'!G62</f>
        <v>5392.3723233030087</v>
      </c>
      <c r="H60" s="17">
        <f>+'2002-03'!G62</f>
        <v>5232.7367942145111</v>
      </c>
      <c r="I60" s="22">
        <f>+'2003-04'!G62</f>
        <v>5169.077126694704</v>
      </c>
      <c r="J60" s="33">
        <f>+'2004-05'!G61</f>
        <v>5469.5556863700331</v>
      </c>
      <c r="K60" s="33">
        <f>+'2005-06'!G61</f>
        <v>5973.2086090862022</v>
      </c>
      <c r="L60" s="22">
        <f>+'2006-07'!G61</f>
        <v>6398.5264090050869</v>
      </c>
      <c r="M60" s="22">
        <f>+'2007-08'!G61</f>
        <v>6705.8605471543142</v>
      </c>
      <c r="N60" s="22">
        <f>+'2008-09'!G61</f>
        <v>7052.0991281325405</v>
      </c>
      <c r="O60" s="22">
        <f>+'2009-10'!G61</f>
        <v>6935.447837631692</v>
      </c>
      <c r="P60" s="3">
        <f t="shared" si="12"/>
        <v>6984.6003579999997</v>
      </c>
      <c r="Q60" s="3">
        <f t="shared" si="13"/>
        <v>7192.85167</v>
      </c>
      <c r="R60" s="3">
        <f t="shared" si="14"/>
        <v>7097.0875320646201</v>
      </c>
      <c r="S60" s="3">
        <f t="shared" si="15"/>
        <v>7404.74543037282</v>
      </c>
      <c r="T60" s="3">
        <f t="shared" si="16"/>
        <v>7876.7490828166801</v>
      </c>
      <c r="U60" s="3">
        <f t="shared" si="17"/>
        <v>7972.3987732476098</v>
      </c>
      <c r="V60" s="3">
        <f t="shared" si="18"/>
        <v>7992.065527065527</v>
      </c>
      <c r="W60" s="3">
        <f t="shared" si="19"/>
        <v>8822.4572873148863</v>
      </c>
      <c r="X60" s="3">
        <f t="shared" si="20"/>
        <v>8721.8890810698467</v>
      </c>
      <c r="Y60" s="3">
        <f t="shared" si="21"/>
        <v>8596.7679565982744</v>
      </c>
      <c r="Z60" s="3">
        <f t="shared" si="22"/>
        <v>9319.8884702562318</v>
      </c>
      <c r="AA60" s="3">
        <f t="shared" si="23"/>
        <v>9376.0442464512234</v>
      </c>
      <c r="AB60" s="3">
        <f>IF(ISNA(VLOOKUP($C60,NOE22_23,7,FALSE)),0,VLOOKUP($C60,NOE22_23,7,FALSE))</f>
        <v>10112.400360845324</v>
      </c>
      <c r="AC60" s="17">
        <f>+AB60*(1+Parameters!$B$17)</f>
        <v>10604.692764273299</v>
      </c>
      <c r="AD60" s="17">
        <f>+AC60*(1+Parameters!$B$18)</f>
        <v>11077.713242660493</v>
      </c>
      <c r="AE60" s="17">
        <f>+AD60*(1+Parameters!$B$19)</f>
        <v>11765.570389000188</v>
      </c>
    </row>
    <row r="61" spans="1:31" ht="12.75" customHeight="1" x14ac:dyDescent="0.2">
      <c r="A61" s="24">
        <v>2004</v>
      </c>
      <c r="B61" s="25" t="s">
        <v>239</v>
      </c>
      <c r="C61" s="16">
        <v>2005</v>
      </c>
      <c r="D61" s="16" t="s">
        <v>57</v>
      </c>
      <c r="E61" s="17">
        <f>+'1999-00'!G63</f>
        <v>9239.0664267015709</v>
      </c>
      <c r="F61" s="17">
        <f>+'2000-01'!G63</f>
        <v>9485.4377877237839</v>
      </c>
      <c r="G61" s="17">
        <f>+'2001-02'!G63</f>
        <v>9863.3658831003813</v>
      </c>
      <c r="H61" s="17">
        <f>+'2002-03'!G63</f>
        <v>9231.3135044064275</v>
      </c>
      <c r="I61" s="22">
        <f>+'2003-04'!G63</f>
        <v>10326.573313884839</v>
      </c>
      <c r="J61" s="33">
        <f>+'2004-05'!G62</f>
        <v>12559.498711755234</v>
      </c>
      <c r="K61" s="33">
        <f>+'2005-06'!G62</f>
        <v>11799.560283687943</v>
      </c>
      <c r="L61" s="22">
        <f>+'2006-07'!G62</f>
        <v>13008.54783308683</v>
      </c>
      <c r="M61" s="22">
        <f>+'2007-08'!G62</f>
        <v>14844.295470952047</v>
      </c>
      <c r="N61" s="22">
        <f>+'2008-09'!G62</f>
        <v>13943.377006282233</v>
      </c>
      <c r="O61" s="22">
        <f>+'2009-10'!G62</f>
        <v>12936.790036393471</v>
      </c>
      <c r="P61" s="3">
        <f t="shared" si="12"/>
        <v>16635.190761999998</v>
      </c>
      <c r="Q61" s="3">
        <f t="shared" si="13"/>
        <v>19681.856318999999</v>
      </c>
      <c r="R61" s="3">
        <f t="shared" si="14"/>
        <v>16521.306187280199</v>
      </c>
      <c r="S61" s="3">
        <f t="shared" si="15"/>
        <v>14539.199042854299</v>
      </c>
      <c r="T61" s="3">
        <f t="shared" si="16"/>
        <v>15742.6336963133</v>
      </c>
      <c r="U61" s="3">
        <f t="shared" si="17"/>
        <v>13502.6270459875</v>
      </c>
      <c r="V61" s="3">
        <f t="shared" si="18"/>
        <v>14206.40672899574</v>
      </c>
      <c r="W61" s="3">
        <f t="shared" si="19"/>
        <v>14069.311794804515</v>
      </c>
      <c r="X61" s="3">
        <f t="shared" si="20"/>
        <v>13991.439316239313</v>
      </c>
      <c r="Y61" s="3">
        <f t="shared" si="21"/>
        <v>15947.303332946232</v>
      </c>
      <c r="Z61" s="3">
        <f t="shared" si="22"/>
        <v>16031.305605229083</v>
      </c>
      <c r="AA61" s="3">
        <f t="shared" si="23"/>
        <v>16556.051900910654</v>
      </c>
      <c r="AB61" s="3">
        <f>IF(ISNA(VLOOKUP($C61,NOE22_23,7,FALSE)),0,VLOOKUP($C61,NOE22_23,7,FALSE))</f>
        <v>18048.458905098945</v>
      </c>
      <c r="AC61" s="17">
        <f>+AB61*(1+Parameters!$B$17)</f>
        <v>18927.094925777568</v>
      </c>
      <c r="AD61" s="17">
        <f>+AC61*(1+Parameters!$B$18)</f>
        <v>19771.334706719928</v>
      </c>
      <c r="AE61" s="17">
        <f>+AD61*(1+Parameters!$B$19)</f>
        <v>20999.011716657144</v>
      </c>
    </row>
    <row r="62" spans="1:31" ht="12.75" customHeight="1" x14ac:dyDescent="0.2">
      <c r="A62" s="24">
        <v>2004</v>
      </c>
      <c r="B62" s="25" t="s">
        <v>239</v>
      </c>
      <c r="C62" s="16">
        <v>2006</v>
      </c>
      <c r="D62" s="16" t="s">
        <v>58</v>
      </c>
      <c r="E62" s="17">
        <f>+'1999-00'!G64</f>
        <v>8648.9651880424299</v>
      </c>
      <c r="F62" s="17">
        <f>+'2000-01'!G64</f>
        <v>8902.767075119873</v>
      </c>
      <c r="G62" s="17">
        <f>+'2001-02'!G64</f>
        <v>9642.3150080688556</v>
      </c>
      <c r="H62" s="17">
        <f>+'2002-03'!G64</f>
        <v>9804.9289759320436</v>
      </c>
      <c r="I62" s="22">
        <f>+'2003-04'!G64</f>
        <v>10162.272283787041</v>
      </c>
      <c r="J62" s="33">
        <f>+'2004-05'!G63</f>
        <v>10074.353054168268</v>
      </c>
      <c r="K62" s="33">
        <f>+'2005-06'!G63</f>
        <v>10164.85256112915</v>
      </c>
      <c r="L62" s="22">
        <f>+'2006-07'!G63</f>
        <v>10523.096608593431</v>
      </c>
      <c r="M62" s="22">
        <f>+'2007-08'!G63</f>
        <v>13630.865259035676</v>
      </c>
      <c r="N62" s="22">
        <f>+'2008-09'!G63</f>
        <v>15052.028348750475</v>
      </c>
      <c r="O62" s="22">
        <f>+'2009-10'!G63</f>
        <v>13527.972744423125</v>
      </c>
      <c r="P62" s="3">
        <f t="shared" si="12"/>
        <v>13868.833371999999</v>
      </c>
      <c r="Q62" s="3">
        <f t="shared" si="13"/>
        <v>13301.953439000001</v>
      </c>
      <c r="R62" s="3">
        <f t="shared" si="14"/>
        <v>11837.1164685576</v>
      </c>
      <c r="S62" s="3">
        <f t="shared" si="15"/>
        <v>13025.1618718152</v>
      </c>
      <c r="T62" s="3">
        <f t="shared" si="16"/>
        <v>13471.3716016465</v>
      </c>
      <c r="U62" s="3">
        <f t="shared" si="17"/>
        <v>11913.0127972999</v>
      </c>
      <c r="V62" s="3">
        <f t="shared" si="18"/>
        <v>12853.052306718366</v>
      </c>
      <c r="W62" s="3">
        <f t="shared" si="19"/>
        <v>13267.438141923434</v>
      </c>
      <c r="X62" s="3">
        <f t="shared" si="20"/>
        <v>12161.555240391433</v>
      </c>
      <c r="Y62" s="3">
        <f t="shared" si="21"/>
        <v>15881.954815351199</v>
      </c>
      <c r="Z62" s="3">
        <f t="shared" si="22"/>
        <v>18870.759436040535</v>
      </c>
      <c r="AA62" s="3">
        <f t="shared" si="23"/>
        <v>19913.679166018359</v>
      </c>
      <c r="AB62" s="3">
        <f>IF(ISNA(VLOOKUP($C62,NOE22_23,7,FALSE)),0,VLOOKUP($C62,NOE22_23,7,FALSE))</f>
        <v>17916.401701014063</v>
      </c>
      <c r="AC62" s="17">
        <f>+AB62*(1+Parameters!$B$17)</f>
        <v>18788.608905974448</v>
      </c>
      <c r="AD62" s="17">
        <f>+AC62*(1+Parameters!$B$18)</f>
        <v>19626.671542062795</v>
      </c>
      <c r="AE62" s="17">
        <f>+AD62*(1+Parameters!$B$19)</f>
        <v>20845.3658685308</v>
      </c>
    </row>
    <row r="63" spans="1:31" ht="12.75" customHeight="1" x14ac:dyDescent="0.2">
      <c r="A63" s="24">
        <v>2007</v>
      </c>
      <c r="B63" s="25" t="s">
        <v>240</v>
      </c>
      <c r="C63" s="16">
        <v>2008</v>
      </c>
      <c r="D63" s="16" t="s">
        <v>59</v>
      </c>
      <c r="E63" s="17">
        <f>+'1999-00'!G65</f>
        <v>5858.3811510791356</v>
      </c>
      <c r="F63" s="17">
        <f>+'2000-01'!G65</f>
        <v>6518.859237798084</v>
      </c>
      <c r="G63" s="17">
        <f>+'2001-02'!G65</f>
        <v>6583.0226824231295</v>
      </c>
      <c r="H63" s="17">
        <f>+'2002-03'!G65</f>
        <v>6796.9256408428946</v>
      </c>
      <c r="I63" s="22">
        <f>+'2003-04'!G65</f>
        <v>6672.3736193950863</v>
      </c>
      <c r="J63" s="33">
        <f>+'2004-05'!G64</f>
        <v>7420.8313941838869</v>
      </c>
      <c r="K63" s="33">
        <f>+'2005-06'!G64</f>
        <v>7712.07988405797</v>
      </c>
      <c r="L63" s="22">
        <f>+'2006-07'!G64</f>
        <v>8421.5800138920404</v>
      </c>
      <c r="M63" s="22">
        <f>+'2007-08'!G64</f>
        <v>8361.685581573056</v>
      </c>
      <c r="N63" s="22">
        <f>+'2008-09'!G64</f>
        <v>8707.1054040629551</v>
      </c>
      <c r="O63" s="22">
        <f>+'2009-10'!G64</f>
        <v>8837.9630665291206</v>
      </c>
      <c r="P63" s="3">
        <f t="shared" si="12"/>
        <v>9437.4051789999994</v>
      </c>
      <c r="Q63" s="3">
        <f t="shared" si="13"/>
        <v>9438.3469449999993</v>
      </c>
      <c r="R63" s="3">
        <f t="shared" si="14"/>
        <v>8562.1620463564996</v>
      </c>
      <c r="S63" s="3">
        <f t="shared" si="15"/>
        <v>8907.1915739511605</v>
      </c>
      <c r="T63" s="3">
        <f t="shared" si="16"/>
        <v>10412.752023223</v>
      </c>
      <c r="U63" s="3">
        <f t="shared" si="17"/>
        <v>9076.6236128476594</v>
      </c>
      <c r="V63" s="3">
        <f t="shared" si="18"/>
        <v>9753.4256438004104</v>
      </c>
      <c r="W63" s="3">
        <f t="shared" si="19"/>
        <v>9283.3718931782132</v>
      </c>
      <c r="X63" s="3">
        <f t="shared" si="20"/>
        <v>9978.2576354679786</v>
      </c>
      <c r="Y63" s="3">
        <f t="shared" si="21"/>
        <v>10417.55817065221</v>
      </c>
      <c r="Z63" s="3">
        <f t="shared" si="22"/>
        <v>11372.733453407904</v>
      </c>
      <c r="AA63" s="3">
        <f t="shared" si="23"/>
        <v>12122.442576238303</v>
      </c>
      <c r="AB63" s="3">
        <f>IF(ISNA(VLOOKUP($C63,NOE22_23,7,FALSE)),0,VLOOKUP($C63,NOE22_23,7,FALSE))</f>
        <v>15098.843364147651</v>
      </c>
      <c r="AC63" s="17">
        <f>+AB63*(1+Parameters!$B$17)</f>
        <v>15833.886046743481</v>
      </c>
      <c r="AD63" s="17">
        <f>+AC63*(1+Parameters!$B$18)</f>
        <v>16540.153783022604</v>
      </c>
      <c r="AE63" s="17">
        <f>+AD63*(1+Parameters!$B$19)</f>
        <v>17567.19453881646</v>
      </c>
    </row>
    <row r="64" spans="1:31" ht="12.75" customHeight="1" x14ac:dyDescent="0.2">
      <c r="A64" s="24">
        <v>2007</v>
      </c>
      <c r="B64" s="25" t="s">
        <v>240</v>
      </c>
      <c r="C64" s="16">
        <v>2009</v>
      </c>
      <c r="D64" s="16" t="s">
        <v>60</v>
      </c>
      <c r="E64" s="17">
        <f>+'1999-00'!G66</f>
        <v>7104.3589743589737</v>
      </c>
      <c r="F64" s="17">
        <f>+'2000-01'!G66</f>
        <v>8303.3484489051098</v>
      </c>
      <c r="G64" s="17">
        <f>+'2001-02'!G66</f>
        <v>8765.9965564114191</v>
      </c>
      <c r="H64" s="17">
        <f>+'2002-03'!G66</f>
        <v>9147.7854538476295</v>
      </c>
      <c r="I64" s="22">
        <f>+'2003-04'!G66</f>
        <v>8300.2345360824747</v>
      </c>
      <c r="J64" s="33">
        <f>+'2004-05'!G65</f>
        <v>9599.4737134737752</v>
      </c>
      <c r="K64" s="33">
        <f>+'2005-06'!G65</f>
        <v>10654.718587069865</v>
      </c>
      <c r="L64" s="22">
        <f>+'2006-07'!G65</f>
        <v>10742.639255464903</v>
      </c>
      <c r="M64" s="22">
        <f>+'2007-08'!G65</f>
        <v>10900.291745670786</v>
      </c>
      <c r="N64" s="22">
        <f>+'2008-09'!G65</f>
        <v>12221.897574371773</v>
      </c>
      <c r="O64" s="22">
        <f>+'2009-10'!G65</f>
        <v>12631.570679442206</v>
      </c>
      <c r="P64" s="3">
        <f t="shared" si="12"/>
        <v>11813.590069</v>
      </c>
      <c r="Q64" s="3">
        <f t="shared" si="13"/>
        <v>14599.258620000001</v>
      </c>
      <c r="R64" s="3">
        <f t="shared" si="14"/>
        <v>13132.8188465732</v>
      </c>
      <c r="S64" s="3">
        <f t="shared" si="15"/>
        <v>10380.6434609807</v>
      </c>
      <c r="T64" s="3">
        <f t="shared" si="16"/>
        <v>11642.003991339399</v>
      </c>
      <c r="U64" s="3">
        <f t="shared" si="17"/>
        <v>11932.443315575299</v>
      </c>
      <c r="V64" s="3">
        <f t="shared" si="18"/>
        <v>12081.113450213226</v>
      </c>
      <c r="W64" s="3">
        <f t="shared" si="19"/>
        <v>14579.618446671955</v>
      </c>
      <c r="X64" s="3">
        <f t="shared" si="20"/>
        <v>14258.081342844056</v>
      </c>
      <c r="Y64" s="3">
        <f t="shared" si="21"/>
        <v>14377.388969521046</v>
      </c>
      <c r="Z64" s="3">
        <f t="shared" si="22"/>
        <v>11446.538404141211</v>
      </c>
      <c r="AA64" s="3">
        <f t="shared" si="23"/>
        <v>2282.2829792180019</v>
      </c>
      <c r="AB64" s="3">
        <f>IF(ISNA(VLOOKUP($C64,NOE22_23,7,FALSE)),0,VLOOKUP($C64,NOE22_23,7,FALSE))</f>
        <v>10491.713440922382</v>
      </c>
      <c r="AC64" s="17">
        <f>+AB64*(1+Parameters!$B$17)</f>
        <v>11002.471583559598</v>
      </c>
      <c r="AD64" s="17">
        <f>+AC64*(1+Parameters!$B$18)</f>
        <v>11493.234917074569</v>
      </c>
      <c r="AE64" s="17">
        <f>+AD64*(1+Parameters!$B$19)</f>
        <v>12206.893377001627</v>
      </c>
    </row>
    <row r="65" spans="1:31" ht="12.75" customHeight="1" x14ac:dyDescent="0.2">
      <c r="A65" s="24">
        <v>2007</v>
      </c>
      <c r="B65" s="25" t="s">
        <v>240</v>
      </c>
      <c r="C65" s="16">
        <v>2010</v>
      </c>
      <c r="D65" s="16" t="s">
        <v>61</v>
      </c>
      <c r="E65" s="17">
        <f>+'1999-00'!G67</f>
        <v>8762.8304597701153</v>
      </c>
      <c r="F65" s="17">
        <f>+'2000-01'!G67</f>
        <v>9954.5174825174818</v>
      </c>
      <c r="G65" s="17">
        <f>+'2001-02'!G67</f>
        <v>9551.8956185567022</v>
      </c>
      <c r="H65" s="17">
        <f>+'2002-03'!G67</f>
        <v>13181.19834710744</v>
      </c>
      <c r="I65" s="22">
        <f>+'2003-04'!G67</f>
        <v>14438.934371304691</v>
      </c>
      <c r="J65" s="33">
        <f>+'2004-05'!G66</f>
        <v>10656.367346938776</v>
      </c>
      <c r="K65" s="33">
        <f>+'2005-06'!G66</f>
        <v>15140.899337199669</v>
      </c>
      <c r="L65" s="22">
        <f>+'2006-07'!G66</f>
        <v>15262.929668502584</v>
      </c>
      <c r="M65" s="22">
        <f>+'2007-08'!G66</f>
        <v>16453.04411260772</v>
      </c>
      <c r="N65" s="22">
        <f>+'2008-09'!G66</f>
        <v>18232.824855369989</v>
      </c>
      <c r="O65" s="22">
        <f>+'2009-10'!G66</f>
        <v>17543.714402570506</v>
      </c>
      <c r="P65" s="3">
        <f t="shared" si="12"/>
        <v>20208.2536</v>
      </c>
      <c r="Q65" s="3">
        <f t="shared" si="13"/>
        <v>19827.615882999999</v>
      </c>
      <c r="R65" s="3">
        <f t="shared" si="14"/>
        <v>18230.2646867564</v>
      </c>
      <c r="S65" s="3">
        <f t="shared" si="15"/>
        <v>16954.1591600026</v>
      </c>
      <c r="T65" s="3">
        <f t="shared" si="16"/>
        <v>15039.176971715</v>
      </c>
      <c r="U65" s="3">
        <f t="shared" si="17"/>
        <v>13875.7913812272</v>
      </c>
      <c r="V65" s="3">
        <f t="shared" si="18"/>
        <v>15573.124361158432</v>
      </c>
      <c r="W65" s="3">
        <f t="shared" si="19"/>
        <v>19810.381304072587</v>
      </c>
      <c r="X65" s="3">
        <f t="shared" si="20"/>
        <v>19874.41911181602</v>
      </c>
      <c r="Y65" s="3">
        <f t="shared" si="21"/>
        <v>20528.952717720749</v>
      </c>
      <c r="Z65" s="3">
        <f t="shared" si="22"/>
        <v>20610.626872446664</v>
      </c>
      <c r="AA65" s="3">
        <f t="shared" si="23"/>
        <v>20675.554290917371</v>
      </c>
      <c r="AB65" s="3">
        <f>IF(ISNA(VLOOKUP($C65,NOE22_23,7,FALSE)),0,VLOOKUP($C65,NOE22_23,7,FALSE))</f>
        <v>19484.466861124612</v>
      </c>
      <c r="AC65" s="17">
        <f>+AB65*(1+Parameters!$B$17)</f>
        <v>20433.010696247646</v>
      </c>
      <c r="AD65" s="17">
        <f>+AC65*(1+Parameters!$B$18)</f>
        <v>21344.421588507666</v>
      </c>
      <c r="AE65" s="17">
        <f>+AD65*(1+Parameters!$B$19)</f>
        <v>22669.777517347015</v>
      </c>
    </row>
    <row r="66" spans="1:31" ht="12.75" customHeight="1" x14ac:dyDescent="0.2">
      <c r="A66" s="24">
        <v>2007</v>
      </c>
      <c r="B66" s="25" t="s">
        <v>240</v>
      </c>
      <c r="C66" s="16">
        <v>2011</v>
      </c>
      <c r="D66" s="16" t="s">
        <v>62</v>
      </c>
      <c r="E66" s="17">
        <f>+'1999-00'!G68</f>
        <v>9234.5011406844096</v>
      </c>
      <c r="F66" s="17">
        <f>+'2000-01'!G68</f>
        <v>10408.235294117647</v>
      </c>
      <c r="G66" s="17">
        <f>+'2001-02'!G68</f>
        <v>9961.9410419313863</v>
      </c>
      <c r="H66" s="17">
        <f>+'2002-03'!G68</f>
        <v>9798.5377536871292</v>
      </c>
      <c r="I66" s="22">
        <f>+'2003-04'!G68</f>
        <v>10866.499723145072</v>
      </c>
      <c r="J66" s="33">
        <f>+'2004-05'!G67</f>
        <v>14316.345881540323</v>
      </c>
      <c r="K66" s="33">
        <f>+'2005-06'!G67</f>
        <v>14837.234725578184</v>
      </c>
      <c r="L66" s="22">
        <f>+'2006-07'!G67</f>
        <v>14717.436992083227</v>
      </c>
      <c r="M66" s="22">
        <f>+'2007-08'!G67</f>
        <v>14934.961670473689</v>
      </c>
      <c r="N66" s="22">
        <f>+'2008-09'!G67</f>
        <v>17507.618090453278</v>
      </c>
      <c r="O66" s="22">
        <f>+'2009-10'!G67</f>
        <v>16477.836521743939</v>
      </c>
      <c r="P66" s="3">
        <f t="shared" si="12"/>
        <v>16615.666854999999</v>
      </c>
      <c r="Q66" s="3">
        <f t="shared" si="13"/>
        <v>15711.474287999999</v>
      </c>
      <c r="R66" s="3">
        <f t="shared" si="14"/>
        <v>13251.975447245601</v>
      </c>
      <c r="S66" s="3">
        <f t="shared" si="15"/>
        <v>15913.0333647385</v>
      </c>
      <c r="T66" s="3">
        <f t="shared" si="16"/>
        <v>19209.025584723498</v>
      </c>
      <c r="U66" s="3">
        <f t="shared" si="17"/>
        <v>19926.465804126801</v>
      </c>
      <c r="V66" s="3">
        <f t="shared" si="18"/>
        <v>19771.595495885667</v>
      </c>
      <c r="W66" s="3">
        <f t="shared" si="19"/>
        <v>19866.873074553299</v>
      </c>
      <c r="X66" s="3">
        <f t="shared" si="20"/>
        <v>22846.263036809818</v>
      </c>
      <c r="Y66" s="3">
        <f t="shared" si="21"/>
        <v>19439.828910744109</v>
      </c>
      <c r="Z66" s="3">
        <f t="shared" si="22"/>
        <v>16797.158802638252</v>
      </c>
      <c r="AA66" s="3">
        <f t="shared" si="23"/>
        <v>17818.729817007534</v>
      </c>
      <c r="AB66" s="3">
        <f>IF(ISNA(VLOOKUP($C66,NOE22_23,7,FALSE)),0,VLOOKUP($C66,NOE22_23,7,FALSE))</f>
        <v>24211.710376492196</v>
      </c>
      <c r="AC66" s="17">
        <f>+AB66*(1+Parameters!$B$17)</f>
        <v>25390.386127750629</v>
      </c>
      <c r="AD66" s="17">
        <f>+AC66*(1+Parameters!$B$18)</f>
        <v>26522.919889883357</v>
      </c>
      <c r="AE66" s="17">
        <f>+AD66*(1+Parameters!$B$19)</f>
        <v>28169.828379786632</v>
      </c>
    </row>
    <row r="67" spans="1:31" ht="12.75" customHeight="1" x14ac:dyDescent="0.2">
      <c r="A67" s="24">
        <v>2007</v>
      </c>
      <c r="B67" s="25" t="s">
        <v>240</v>
      </c>
      <c r="C67" s="16">
        <v>2012</v>
      </c>
      <c r="D67" s="16" t="s">
        <v>63</v>
      </c>
      <c r="E67" s="17">
        <f>+'1999-00'!G69</f>
        <v>9191.396145124716</v>
      </c>
      <c r="F67" s="17">
        <f>+'2000-01'!G69</f>
        <v>9433.9967141292454</v>
      </c>
      <c r="G67" s="17">
        <f>+'2001-02'!G69</f>
        <v>10690.986467065868</v>
      </c>
      <c r="H67" s="17">
        <f>+'2002-03'!G69</f>
        <v>9919.0820612877305</v>
      </c>
      <c r="I67" s="22">
        <f>+'2003-04'!G69</f>
        <v>10977.494695147829</v>
      </c>
      <c r="J67" s="33">
        <f>+'2004-05'!G68</f>
        <v>14742.722040423483</v>
      </c>
      <c r="K67" s="33">
        <f>+'2005-06'!G68</f>
        <v>14700.738322625455</v>
      </c>
      <c r="L67" s="22">
        <f>+'2006-07'!G68</f>
        <v>17765.838725670597</v>
      </c>
      <c r="M67" s="22">
        <f>+'2007-08'!G68</f>
        <v>16973.165119790949</v>
      </c>
      <c r="N67" s="22">
        <f>+'2008-09'!G68</f>
        <v>20169.657125300782</v>
      </c>
      <c r="O67" s="22">
        <f>+'2009-10'!G68</f>
        <v>18309.803543257836</v>
      </c>
      <c r="P67" s="3">
        <f t="shared" si="12"/>
        <v>24671.205184999999</v>
      </c>
      <c r="Q67" s="3">
        <f t="shared" si="13"/>
        <v>17311.355170999999</v>
      </c>
      <c r="R67" s="3">
        <f t="shared" si="14"/>
        <v>19716.840214694999</v>
      </c>
      <c r="S67" s="3">
        <f t="shared" si="15"/>
        <v>28394.041416529999</v>
      </c>
      <c r="T67" s="3">
        <f t="shared" si="16"/>
        <v>25829.514073317499</v>
      </c>
      <c r="U67" s="3">
        <f t="shared" si="17"/>
        <v>24905.641022393898</v>
      </c>
      <c r="V67" s="3">
        <f t="shared" si="18"/>
        <v>28387.762760603884</v>
      </c>
      <c r="W67" s="3">
        <f t="shared" si="19"/>
        <v>27087.910941475828</v>
      </c>
      <c r="X67" s="3">
        <f t="shared" si="20"/>
        <v>25853.354526809257</v>
      </c>
      <c r="Y67" s="3">
        <f t="shared" si="21"/>
        <v>24159.566170712606</v>
      </c>
      <c r="Z67" s="3">
        <f t="shared" si="22"/>
        <v>22945.155531215772</v>
      </c>
      <c r="AA67" s="3">
        <f t="shared" si="23"/>
        <v>36275.198268398271</v>
      </c>
      <c r="AB67" s="3">
        <f>IF(ISNA(VLOOKUP($C67,NOE22_23,7,FALSE)),0,VLOOKUP($C67,NOE22_23,7,FALSE))</f>
        <v>30161.066772026872</v>
      </c>
      <c r="AC67" s="17">
        <f>+AB67*(1+Parameters!$B$17)</f>
        <v>31629.369402591587</v>
      </c>
      <c r="AD67" s="17">
        <f>+AC67*(1+Parameters!$B$18)</f>
        <v>33040.191929794179</v>
      </c>
      <c r="AE67" s="17">
        <f>+AD67*(1+Parameters!$B$19)</f>
        <v>35091.782509682285</v>
      </c>
    </row>
    <row r="68" spans="1:31" ht="12.75" customHeight="1" x14ac:dyDescent="0.2">
      <c r="A68" s="24">
        <v>2013</v>
      </c>
      <c r="B68" s="25" t="s">
        <v>241</v>
      </c>
      <c r="C68" s="16">
        <v>2014</v>
      </c>
      <c r="D68" s="16" t="s">
        <v>64</v>
      </c>
      <c r="E68" s="17">
        <f>+'1999-00'!G70</f>
        <v>6107.9866661058295</v>
      </c>
      <c r="F68" s="17">
        <f>+'2000-01'!G70</f>
        <v>6771.4937311043932</v>
      </c>
      <c r="G68" s="17">
        <f>+'2001-02'!G70</f>
        <v>6970.319834259175</v>
      </c>
      <c r="H68" s="17">
        <f>+'2002-03'!G70</f>
        <v>6316.638265788758</v>
      </c>
      <c r="I68" s="22">
        <f>+'2003-04'!G70</f>
        <v>6047.2763702825132</v>
      </c>
      <c r="J68" s="33">
        <f>+'2004-05'!G69</f>
        <v>6979.4011225208369</v>
      </c>
      <c r="K68" s="33">
        <f>+'2005-06'!G69</f>
        <v>7094.4745460371714</v>
      </c>
      <c r="L68" s="22">
        <f>+'2006-07'!G69</f>
        <v>7721.4815535384278</v>
      </c>
      <c r="M68" s="22">
        <f>+'2007-08'!G69</f>
        <v>8160.38023206035</v>
      </c>
      <c r="N68" s="22">
        <f>+'2008-09'!G69</f>
        <v>7376.0648786972688</v>
      </c>
      <c r="O68" s="22">
        <f>+'2009-10'!G69</f>
        <v>8045.9010684316936</v>
      </c>
      <c r="P68" s="3">
        <f t="shared" si="12"/>
        <v>8816.6950680000009</v>
      </c>
      <c r="Q68" s="3">
        <f t="shared" si="13"/>
        <v>8570.2882079999999</v>
      </c>
      <c r="R68" s="3">
        <f t="shared" si="14"/>
        <v>8297.6359296741903</v>
      </c>
      <c r="S68" s="3">
        <f t="shared" si="15"/>
        <v>8422.8268728530093</v>
      </c>
      <c r="T68" s="3">
        <f t="shared" si="16"/>
        <v>8237.0736297105705</v>
      </c>
      <c r="U68" s="3">
        <f t="shared" si="17"/>
        <v>8551.6754488600509</v>
      </c>
      <c r="V68" s="3">
        <f t="shared" si="18"/>
        <v>9005.7093364513294</v>
      </c>
      <c r="W68" s="3">
        <f t="shared" si="19"/>
        <v>8809.0051955532526</v>
      </c>
      <c r="X68" s="3">
        <f t="shared" si="20"/>
        <v>9680.1848951016218</v>
      </c>
      <c r="Y68" s="3">
        <f t="shared" si="21"/>
        <v>10357.474070768711</v>
      </c>
      <c r="Z68" s="3">
        <f t="shared" si="22"/>
        <v>11034.716881490656</v>
      </c>
      <c r="AA68" s="3">
        <f t="shared" si="23"/>
        <v>10849.392232957738</v>
      </c>
      <c r="AB68" s="3">
        <f>IF(ISNA(VLOOKUP($C68,NOE22_23,7,FALSE)),0,VLOOKUP($C68,NOE22_23,7,FALSE))</f>
        <v>12673.648115821559</v>
      </c>
      <c r="AC68" s="17">
        <f>+AB68*(1+Parameters!$B$17)</f>
        <v>13290.627316456836</v>
      </c>
      <c r="AD68" s="17">
        <f>+AC68*(1+Parameters!$B$18)</f>
        <v>13883.453438914248</v>
      </c>
      <c r="AE68" s="17">
        <f>+AD68*(1+Parameters!$B$19)</f>
        <v>14745.52961426197</v>
      </c>
    </row>
    <row r="69" spans="1:31" ht="12.75" customHeight="1" x14ac:dyDescent="0.2">
      <c r="A69" s="24">
        <v>2013</v>
      </c>
      <c r="B69" s="25" t="s">
        <v>241</v>
      </c>
      <c r="C69" s="16">
        <v>2015</v>
      </c>
      <c r="D69" s="16" t="s">
        <v>65</v>
      </c>
      <c r="E69" s="17">
        <f>+'1999-00'!G71</f>
        <v>8742.5161372299881</v>
      </c>
      <c r="F69" s="17">
        <f>+'2000-01'!G71</f>
        <v>8405.9443877551021</v>
      </c>
      <c r="G69" s="17">
        <f>+'2001-02'!G71</f>
        <v>9480.7477820025342</v>
      </c>
      <c r="H69" s="17">
        <f>+'2002-03'!G71</f>
        <v>8357.8674082598136</v>
      </c>
      <c r="I69" s="22">
        <f>+'2003-04'!G71</f>
        <v>7733.3149870801035</v>
      </c>
      <c r="J69" s="33">
        <f>+'2004-05'!G70</f>
        <v>9357.1719088937098</v>
      </c>
      <c r="K69" s="33">
        <f>+'2005-06'!G70</f>
        <v>8545.3498668019784</v>
      </c>
      <c r="L69" s="22">
        <f>+'2006-07'!G70</f>
        <v>8615.5517175664518</v>
      </c>
      <c r="M69" s="22">
        <f>+'2007-08'!G70</f>
        <v>9962.4717636832629</v>
      </c>
      <c r="N69" s="22">
        <f>+'2008-09'!G70</f>
        <v>11655.444212880187</v>
      </c>
      <c r="O69" s="22">
        <f>+'2009-10'!G70</f>
        <v>10463.992310302217</v>
      </c>
      <c r="P69" s="3">
        <f t="shared" si="12"/>
        <v>11640.23281</v>
      </c>
      <c r="Q69" s="3">
        <f t="shared" si="13"/>
        <v>10985.029207</v>
      </c>
      <c r="R69" s="3">
        <f t="shared" si="14"/>
        <v>14407.7079508766</v>
      </c>
      <c r="S69" s="3">
        <f t="shared" si="15"/>
        <v>14313.7966561966</v>
      </c>
      <c r="T69" s="3">
        <f t="shared" si="16"/>
        <v>14251.7834076211</v>
      </c>
      <c r="U69" s="3">
        <f t="shared" si="17"/>
        <v>10423.7131195124</v>
      </c>
      <c r="V69" s="3">
        <f t="shared" si="18"/>
        <v>9162.851921780175</v>
      </c>
      <c r="W69" s="3">
        <f t="shared" si="19"/>
        <v>10659.876624123261</v>
      </c>
      <c r="X69" s="3">
        <f t="shared" si="20"/>
        <v>7956.1704238996672</v>
      </c>
      <c r="Y69" s="3">
        <f t="shared" si="21"/>
        <v>7738.6113201237358</v>
      </c>
      <c r="Z69" s="3">
        <f t="shared" si="22"/>
        <v>8511.006447959433</v>
      </c>
      <c r="AA69" s="3">
        <f t="shared" si="23"/>
        <v>7088.1569413479683</v>
      </c>
      <c r="AB69" s="3">
        <f>IF(ISNA(VLOOKUP($C69,NOE22_23,7,FALSE)),0,VLOOKUP($C69,NOE22_23,7,FALSE))</f>
        <v>10594.839322616432</v>
      </c>
      <c r="AC69" s="17">
        <f>+AB69*(1+Parameters!$B$17)</f>
        <v>11110.617844821625</v>
      </c>
      <c r="AD69" s="17">
        <f>+AC69*(1+Parameters!$B$18)</f>
        <v>11606.205023531838</v>
      </c>
      <c r="AE69" s="17">
        <f>+AD69*(1+Parameters!$B$19)</f>
        <v>12326.87822498065</v>
      </c>
    </row>
    <row r="70" spans="1:31" ht="12.75" customHeight="1" x14ac:dyDescent="0.2">
      <c r="A70" s="24">
        <v>2013</v>
      </c>
      <c r="B70" s="25" t="s">
        <v>241</v>
      </c>
      <c r="C70" s="16">
        <v>2016</v>
      </c>
      <c r="D70" s="16" t="s">
        <v>66</v>
      </c>
      <c r="E70" s="17">
        <f>+'1999-00'!G72</f>
        <v>12865.425531914892</v>
      </c>
      <c r="F70" s="17">
        <f>+'2000-01'!G72</f>
        <v>14741.2</v>
      </c>
      <c r="G70" s="17">
        <f>+'2001-02'!G72</f>
        <v>13060.833333333334</v>
      </c>
      <c r="H70" s="17">
        <f>+'2002-03'!G72</f>
        <v>17278.790322580644</v>
      </c>
      <c r="I70" s="22">
        <f>+'2003-04'!G72</f>
        <v>15425.541125541125</v>
      </c>
      <c r="J70" s="33">
        <f>+'2004-05'!G71</f>
        <v>15661.172413793105</v>
      </c>
      <c r="K70" s="33">
        <f>+'2005-06'!G71</f>
        <v>13072.924000000001</v>
      </c>
      <c r="L70" s="22">
        <f>+'2006-07'!G71</f>
        <v>15522.461915151909</v>
      </c>
      <c r="M70" s="22">
        <f>+'2007-08'!G71</f>
        <v>22717.668750008517</v>
      </c>
      <c r="N70" s="22">
        <f>+'2008-09'!G71</f>
        <v>43475.12</v>
      </c>
      <c r="O70" s="22">
        <f>+'2009-10'!G71</f>
        <v>26654.607433630204</v>
      </c>
      <c r="P70" s="3">
        <f t="shared" si="12"/>
        <v>36140.267973000002</v>
      </c>
      <c r="Q70" s="3">
        <f t="shared" si="13"/>
        <v>19326.27</v>
      </c>
      <c r="R70" s="3">
        <f t="shared" si="14"/>
        <v>16276.9666826375</v>
      </c>
      <c r="S70" s="3">
        <f t="shared" si="15"/>
        <v>34802.875999999997</v>
      </c>
      <c r="T70" s="3">
        <f t="shared" si="16"/>
        <v>34270.064444444397</v>
      </c>
      <c r="U70" s="3">
        <f t="shared" si="17"/>
        <v>31270.261999999999</v>
      </c>
      <c r="V70" s="3">
        <f t="shared" si="18"/>
        <v>33451.611111111109</v>
      </c>
      <c r="W70" s="3">
        <f t="shared" si="19"/>
        <v>18580.633750000001</v>
      </c>
      <c r="X70" s="3">
        <f t="shared" si="20"/>
        <v>22214.057499999999</v>
      </c>
      <c r="Y70" s="3">
        <f t="shared" si="21"/>
        <v>45987.677835051545</v>
      </c>
      <c r="Z70" s="3">
        <f t="shared" si="22"/>
        <v>43742.002272727266</v>
      </c>
      <c r="AA70" s="3">
        <f t="shared" si="23"/>
        <v>64154.936666666668</v>
      </c>
      <c r="AB70" s="3">
        <f>IF(ISNA(VLOOKUP($C70,NOE22_23,7,FALSE)),0,VLOOKUP($C70,NOE22_23,7,FALSE))</f>
        <v>58484.526666666672</v>
      </c>
      <c r="AC70" s="17">
        <f>+AB70*(1+Parameters!$B$17)</f>
        <v>61331.673453651092</v>
      </c>
      <c r="AD70" s="17">
        <f>+AC70*(1+Parameters!$B$18)</f>
        <v>64067.362092842064</v>
      </c>
      <c r="AE70" s="17">
        <f>+AD70*(1+Parameters!$B$19)</f>
        <v>68045.547111477761</v>
      </c>
    </row>
    <row r="71" spans="1:31" ht="12.75" customHeight="1" x14ac:dyDescent="0.2">
      <c r="A71" s="24">
        <v>2013</v>
      </c>
      <c r="B71" s="25" t="s">
        <v>241</v>
      </c>
      <c r="C71" s="16">
        <v>2017</v>
      </c>
      <c r="D71" s="16" t="s">
        <v>67</v>
      </c>
      <c r="E71" s="17">
        <f>+'1999-00'!G73</f>
        <v>14840.202857142856</v>
      </c>
      <c r="F71" s="17">
        <f>+'2000-01'!G73</f>
        <v>16240.861111111109</v>
      </c>
      <c r="G71" s="17">
        <f>+'2001-02'!G73</f>
        <v>19362.237777777777</v>
      </c>
      <c r="H71" s="17">
        <f>+'2002-03'!G73</f>
        <v>21436.064128256512</v>
      </c>
      <c r="I71" s="22">
        <f>+'2003-04'!G73</f>
        <v>21619.85840707965</v>
      </c>
      <c r="J71" s="33">
        <f>+'2004-05'!G72</f>
        <v>20430.301538461536</v>
      </c>
      <c r="K71" s="33">
        <f>+'2005-06'!G72</f>
        <v>14726.678</v>
      </c>
      <c r="L71" s="22">
        <f>+'2006-07'!G72</f>
        <v>13443.29909090909</v>
      </c>
      <c r="M71" s="22">
        <f>+'2007-08'!G72</f>
        <v>11588.937857142857</v>
      </c>
      <c r="N71" s="22">
        <f>+'2008-09'!G72</f>
        <v>13266.415011358957</v>
      </c>
      <c r="O71" s="22">
        <f>+'2009-10'!G72</f>
        <v>13916.48275862069</v>
      </c>
      <c r="P71" s="3">
        <f t="shared" ref="P71:P102" si="24">IF(ISNA(VLOOKUP(C71,NOE10_11,7,FALSE)),0,VLOOKUP(C71,NOE10_11,7,FALSE))</f>
        <v>11932.700821</v>
      </c>
      <c r="Q71" s="3">
        <f t="shared" ref="Q71:Q102" si="25">IF(ISNA(VLOOKUP(C71,NOE11_12,7,FALSE)),0,VLOOKUP(C71,NOE11_12,7,FALSE))</f>
        <v>12304.730955999999</v>
      </c>
      <c r="R71" s="3">
        <f t="shared" ref="R71:R102" si="26">IF(ISNA(VLOOKUP($C71,NOE12_13,7,FALSE)),0,VLOOKUP($C71,NOE12_13,7,FALSE))</f>
        <v>14351.8961290323</v>
      </c>
      <c r="S71" s="3">
        <f t="shared" ref="S71:S102" si="27">IF(ISNA(VLOOKUP($C71,NOE13_14,7,FALSE)),0,VLOOKUP($C71,NOE13_14,7,FALSE))</f>
        <v>16833.517037037</v>
      </c>
      <c r="T71" s="3">
        <f t="shared" ref="T71:T102" si="28">IF(ISNA(VLOOKUP($C71,NOE14_15,7,FALSE)),0,VLOOKUP($C71,NOE14_15,7,FALSE))</f>
        <v>20714.538964072999</v>
      </c>
      <c r="U71" s="3">
        <f t="shared" ref="U71:U102" si="29">IF(ISNA(VLOOKUP($C71,NOE15_16,7,FALSE)),0,VLOOKUP($C71,NOE15_16,7,FALSE))</f>
        <v>43170.714520893598</v>
      </c>
      <c r="V71" s="3">
        <f t="shared" ref="V71:V102" si="30">IF(ISNA(VLOOKUP($C71,NOE16_17,7,FALSE)),0,VLOOKUP($C71,NOE16_17,7,FALSE))</f>
        <v>49877.864583333336</v>
      </c>
      <c r="W71" s="3">
        <f t="shared" ref="W71:W102" si="31">IF(ISNA(VLOOKUP($C71,NOE_1718,7,FALSE)),0,VLOOKUP($C71,NOE_1718,7,FALSE))</f>
        <v>28687.741214057511</v>
      </c>
      <c r="X71" s="3">
        <f t="shared" ref="X71:X102" si="32">IF(ISNA(VLOOKUP($C71,NOE_1819,7,FALSE)),0,VLOOKUP($C71,NOE_1819,7,FALSE))</f>
        <v>35636.353999999999</v>
      </c>
      <c r="Y71" s="3">
        <f t="shared" ref="Y71:Y102" si="33">IF(ISNA(VLOOKUP($C71,NOE_1920,7,FALSE)),0,VLOOKUP($C71,NOE_1920,7,FALSE))</f>
        <v>36730.764999999999</v>
      </c>
      <c r="Z71" s="3">
        <f t="shared" ref="Z71:Z102" si="34">IF(ISNA(VLOOKUP($C71,NOE_2021,7,FALSE)),0,VLOOKUP($C71,NOE_2021,7,FALSE))</f>
        <v>45997.83046683047</v>
      </c>
      <c r="AA71" s="3">
        <f t="shared" ref="AA71:AA102" si="35">IF(ISNA(VLOOKUP($C71,NOE21_22,7,FALSE)),0,VLOOKUP($C71,NOE21_22,7,FALSE))</f>
        <v>20239.045405405406</v>
      </c>
      <c r="AB71" s="3">
        <f>IF(ISNA(VLOOKUP($C71,NOE22_23,7,FALSE)),0,VLOOKUP($C71,NOE22_23,7,FALSE))</f>
        <v>28777.891577928363</v>
      </c>
      <c r="AC71" s="17">
        <f>+AB71*(1+Parameters!$B$17)</f>
        <v>30178.858401328915</v>
      </c>
      <c r="AD71" s="17">
        <f>+AC71*(1+Parameters!$B$18)</f>
        <v>31524.981137318824</v>
      </c>
      <c r="AE71" s="17">
        <f>+AD71*(1+Parameters!$B$19)</f>
        <v>33482.486543761435</v>
      </c>
    </row>
    <row r="72" spans="1:31" ht="12.75" customHeight="1" x14ac:dyDescent="0.2">
      <c r="A72" s="24">
        <v>2013</v>
      </c>
      <c r="B72" s="25" t="s">
        <v>241</v>
      </c>
      <c r="C72" s="16">
        <v>2018</v>
      </c>
      <c r="D72" s="16" t="s">
        <v>68</v>
      </c>
      <c r="E72" s="17">
        <f>+'1999-00'!G74</f>
        <v>8938.8841269841269</v>
      </c>
      <c r="F72" s="17">
        <f>+'2000-01'!G74</f>
        <v>9826.5875968992241</v>
      </c>
      <c r="G72" s="17">
        <f>+'2001-02'!G74</f>
        <v>9938.2992957746483</v>
      </c>
      <c r="H72" s="17">
        <f>+'2002-03'!G74</f>
        <v>13033.209164818922</v>
      </c>
      <c r="I72" s="22">
        <f>+'2003-04'!G74</f>
        <v>11977.580185317176</v>
      </c>
      <c r="J72" s="33">
        <f>+'2004-05'!G73</f>
        <v>14423.511430990688</v>
      </c>
      <c r="K72" s="33">
        <f>+'2005-06'!G73</f>
        <v>15039.289644012946</v>
      </c>
      <c r="L72" s="22">
        <f>+'2006-07'!G73</f>
        <v>15971.524800002697</v>
      </c>
      <c r="M72" s="22">
        <f>+'2007-08'!G73</f>
        <v>17900.819090909092</v>
      </c>
      <c r="N72" s="22">
        <f>+'2008-09'!G73</f>
        <v>22719.179079550853</v>
      </c>
      <c r="O72" s="22">
        <f>+'2009-10'!G73</f>
        <v>21050.910778662575</v>
      </c>
      <c r="P72" s="3">
        <f t="shared" si="24"/>
        <v>22131.690544000001</v>
      </c>
      <c r="Q72" s="3">
        <f t="shared" si="25"/>
        <v>19594.975021999999</v>
      </c>
      <c r="R72" s="3">
        <f t="shared" si="26"/>
        <v>19435.169176680101</v>
      </c>
      <c r="S72" s="3">
        <f t="shared" si="27"/>
        <v>14568.328750000001</v>
      </c>
      <c r="T72" s="3">
        <f t="shared" si="28"/>
        <v>18549.640714285699</v>
      </c>
      <c r="U72" s="3">
        <f t="shared" si="29"/>
        <v>17649.68</v>
      </c>
      <c r="V72" s="3">
        <f t="shared" si="30"/>
        <v>19753.3967339097</v>
      </c>
      <c r="W72" s="3">
        <f t="shared" si="31"/>
        <v>22741.70623916811</v>
      </c>
      <c r="X72" s="3">
        <f t="shared" si="32"/>
        <v>35650.968365553599</v>
      </c>
      <c r="Y72" s="3">
        <f t="shared" si="33"/>
        <v>59951.398843930634</v>
      </c>
      <c r="Z72" s="3">
        <f t="shared" si="34"/>
        <v>101826.00000000001</v>
      </c>
      <c r="AA72" s="3">
        <f t="shared" si="35"/>
        <v>51167.565000000002</v>
      </c>
      <c r="AB72" s="3">
        <f>IF(ISNA(VLOOKUP($C72,NOE22_23,7,FALSE)),0,VLOOKUP($C72,NOE22_23,7,FALSE))</f>
        <v>71148.989999999991</v>
      </c>
      <c r="AC72" s="17">
        <f>+AB72*(1+Parameters!$B$17)</f>
        <v>74612.668853558062</v>
      </c>
      <c r="AD72" s="17">
        <f>+AC72*(1+Parameters!$B$18)</f>
        <v>77940.753985242103</v>
      </c>
      <c r="AE72" s="17">
        <f>+AD72*(1+Parameters!$B$19)</f>
        <v>82780.390419717733</v>
      </c>
    </row>
    <row r="73" spans="1:31" ht="12.75" customHeight="1" x14ac:dyDescent="0.2">
      <c r="A73" s="24">
        <v>2013</v>
      </c>
      <c r="B73" s="25" t="s">
        <v>241</v>
      </c>
      <c r="C73" s="16">
        <v>2019</v>
      </c>
      <c r="D73" s="16" t="s">
        <v>69</v>
      </c>
      <c r="E73" s="17">
        <f>+'1999-00'!G75</f>
        <v>10736.288333333334</v>
      </c>
      <c r="F73" s="17">
        <f>+'2000-01'!G75</f>
        <v>12602.865217391305</v>
      </c>
      <c r="G73" s="17">
        <f>+'2001-02'!G75</f>
        <v>11828.733582089551</v>
      </c>
      <c r="H73" s="17">
        <f>+'2002-03'!G75</f>
        <v>14649.974768713204</v>
      </c>
      <c r="I73" s="22">
        <f>+'2003-04'!G75</f>
        <v>14306.315003927732</v>
      </c>
      <c r="J73" s="33">
        <f>+'2004-05'!G74</f>
        <v>16391.165217391303</v>
      </c>
      <c r="K73" s="33">
        <f>+'2005-06'!G74</f>
        <v>14888.681645087585</v>
      </c>
      <c r="L73" s="22">
        <f>+'2006-07'!G74</f>
        <v>20308.906606696841</v>
      </c>
      <c r="M73" s="22">
        <f>+'2007-08'!G74</f>
        <v>22652.938233229044</v>
      </c>
      <c r="N73" s="22">
        <f>+'2008-09'!G74</f>
        <v>14480.892783505818</v>
      </c>
      <c r="O73" s="22">
        <f>+'2009-10'!G74</f>
        <v>16343.141156070498</v>
      </c>
      <c r="P73" s="3">
        <f t="shared" si="24"/>
        <v>21957.924927</v>
      </c>
      <c r="Q73" s="3">
        <f t="shared" si="25"/>
        <v>25574.093997</v>
      </c>
      <c r="R73" s="3">
        <f t="shared" si="26"/>
        <v>22805.342279723001</v>
      </c>
      <c r="S73" s="3">
        <f t="shared" si="27"/>
        <v>24862.159300477699</v>
      </c>
      <c r="T73" s="3">
        <f t="shared" si="28"/>
        <v>29253.278133338001</v>
      </c>
      <c r="U73" s="3">
        <f t="shared" si="29"/>
        <v>23469.5956386342</v>
      </c>
      <c r="V73" s="3">
        <f t="shared" si="30"/>
        <v>22122.035</v>
      </c>
      <c r="W73" s="3">
        <f t="shared" si="31"/>
        <v>24594.452000000001</v>
      </c>
      <c r="X73" s="3">
        <f t="shared" si="32"/>
        <v>27810.213204951859</v>
      </c>
      <c r="Y73" s="3">
        <f t="shared" si="33"/>
        <v>42048.499111900528</v>
      </c>
      <c r="Z73" s="3">
        <f t="shared" si="34"/>
        <v>29659.208974358979</v>
      </c>
      <c r="AA73" s="3">
        <f t="shared" si="35"/>
        <v>15899.782130584194</v>
      </c>
      <c r="AB73" s="3">
        <f>IF(ISNA(VLOOKUP($C73,NOE22_23,7,FALSE)),0,VLOOKUP($C73,NOE22_23,7,FALSE))</f>
        <v>39543.074556213018</v>
      </c>
      <c r="AC73" s="17">
        <f>+AB73*(1+Parameters!$B$17)</f>
        <v>41468.112580576053</v>
      </c>
      <c r="AD73" s="17">
        <f>+AC73*(1+Parameters!$B$18)</f>
        <v>43317.79053793857</v>
      </c>
      <c r="AE73" s="17">
        <f>+AD73*(1+Parameters!$B$19)</f>
        <v>46007.556117933935</v>
      </c>
    </row>
    <row r="74" spans="1:31" ht="12.75" customHeight="1" x14ac:dyDescent="0.2">
      <c r="A74" s="24">
        <v>2013</v>
      </c>
      <c r="B74" s="25" t="s">
        <v>241</v>
      </c>
      <c r="C74" s="16">
        <v>2020</v>
      </c>
      <c r="D74" s="16" t="s">
        <v>70</v>
      </c>
      <c r="E74" s="17">
        <f>+'1999-00'!G76</f>
        <v>9226.5555555555547</v>
      </c>
      <c r="F74" s="17">
        <f>+'2000-01'!G76</f>
        <v>10283.780357142858</v>
      </c>
      <c r="G74" s="17">
        <f>+'2001-02'!G76</f>
        <v>11509.851633986927</v>
      </c>
      <c r="H74" s="17">
        <f>+'2002-03'!G76</f>
        <v>15251.170802919709</v>
      </c>
      <c r="I74" s="22">
        <f>+'2003-04'!G76</f>
        <v>14801.586596385541</v>
      </c>
      <c r="J74" s="33">
        <f>+'2004-05'!G75</f>
        <v>15122.153359683796</v>
      </c>
      <c r="K74" s="33">
        <f>+'2005-06'!G75</f>
        <v>19594.022727272728</v>
      </c>
      <c r="L74" s="22">
        <f>+'2006-07'!G75</f>
        <v>23886.205252697786</v>
      </c>
      <c r="M74" s="22">
        <f>+'2007-08'!G75</f>
        <v>19591.989248901591</v>
      </c>
      <c r="N74" s="22">
        <f>+'2008-09'!G75</f>
        <v>18676.191134531953</v>
      </c>
      <c r="O74" s="22">
        <f>+'2009-10'!G75</f>
        <v>19065.192325582579</v>
      </c>
      <c r="P74" s="3">
        <f t="shared" si="24"/>
        <v>19367.569310999999</v>
      </c>
      <c r="Q74" s="3">
        <f t="shared" si="25"/>
        <v>25178.33887</v>
      </c>
      <c r="R74" s="3">
        <f t="shared" si="26"/>
        <v>21670.170628902</v>
      </c>
      <c r="S74" s="3">
        <f t="shared" si="27"/>
        <v>8862.49122122054</v>
      </c>
      <c r="T74" s="3">
        <f t="shared" si="28"/>
        <v>8028.0690351133198</v>
      </c>
      <c r="U74" s="3">
        <f t="shared" si="29"/>
        <v>8222.3225955976395</v>
      </c>
      <c r="V74" s="3">
        <f t="shared" si="30"/>
        <v>7699.3558118899737</v>
      </c>
      <c r="W74" s="3">
        <f t="shared" si="31"/>
        <v>7599.5359289564512</v>
      </c>
      <c r="X74" s="3">
        <f t="shared" si="32"/>
        <v>8135.2373593601733</v>
      </c>
      <c r="Y74" s="3">
        <f t="shared" si="33"/>
        <v>89356.828996282522</v>
      </c>
      <c r="Z74" s="3">
        <f t="shared" si="34"/>
        <v>25135.214039125432</v>
      </c>
      <c r="AA74" s="3">
        <f t="shared" si="35"/>
        <v>29596.884823848239</v>
      </c>
      <c r="AB74" s="3">
        <f>IF(ISNA(VLOOKUP($C74,NOE22_23,7,FALSE)),0,VLOOKUP($C74,NOE22_23,7,FALSE))</f>
        <v>59459.423999999999</v>
      </c>
      <c r="AC74" s="17">
        <f>+AB74*(1+Parameters!$B$17)</f>
        <v>62354.0307899705</v>
      </c>
      <c r="AD74" s="17">
        <f>+AC74*(1+Parameters!$B$18)</f>
        <v>65135.321500532904</v>
      </c>
      <c r="AE74" s="17">
        <f>+AD74*(1+Parameters!$B$19)</f>
        <v>69179.820161207273</v>
      </c>
    </row>
    <row r="75" spans="1:31" ht="12.75" customHeight="1" x14ac:dyDescent="0.2">
      <c r="A75" s="24">
        <v>2013</v>
      </c>
      <c r="B75" s="25" t="s">
        <v>241</v>
      </c>
      <c r="C75" s="16">
        <v>2021</v>
      </c>
      <c r="D75" s="16" t="s">
        <v>71</v>
      </c>
      <c r="E75" s="17">
        <f>+'1999-00'!G77</f>
        <v>24562.727272727276</v>
      </c>
      <c r="F75" s="17">
        <f>+'2000-01'!G77</f>
        <v>24220.437837837835</v>
      </c>
      <c r="G75" s="17">
        <f>+'2001-02'!G77</f>
        <v>23405.746511627909</v>
      </c>
      <c r="H75" s="17">
        <f>+'2002-03'!G77</f>
        <v>26072.886363636364</v>
      </c>
      <c r="I75" s="22">
        <f>+'2003-04'!G77</f>
        <v>25757.224999999999</v>
      </c>
      <c r="J75" s="33">
        <f>+'2004-05'!G76</f>
        <v>26683.847938144332</v>
      </c>
      <c r="K75" s="33">
        <f>+'2005-06'!G76</f>
        <v>90359.217391304352</v>
      </c>
      <c r="L75" s="22">
        <f>+'2006-07'!G76</f>
        <v>54118.45</v>
      </c>
      <c r="M75" s="22">
        <f>+'2007-08'!G76</f>
        <v>54129.093113695213</v>
      </c>
      <c r="N75" s="22">
        <f>+'2008-09'!G76</f>
        <v>86004.191999999995</v>
      </c>
      <c r="O75" s="22">
        <f>+'2009-10'!G76</f>
        <v>30992.39859022673</v>
      </c>
      <c r="P75" s="3">
        <f t="shared" si="24"/>
        <v>29367.855978</v>
      </c>
      <c r="Q75" s="3">
        <f t="shared" si="25"/>
        <v>35828.213333</v>
      </c>
      <c r="R75" s="3">
        <f t="shared" si="26"/>
        <v>45071.741348334901</v>
      </c>
      <c r="S75" s="3">
        <f t="shared" si="27"/>
        <v>35736.518007666898</v>
      </c>
      <c r="T75" s="3">
        <f t="shared" si="28"/>
        <v>69380.524999999994</v>
      </c>
      <c r="U75" s="3">
        <f t="shared" si="29"/>
        <v>71804.899310352295</v>
      </c>
      <c r="V75" s="3">
        <f t="shared" si="30"/>
        <v>52349.390000000007</v>
      </c>
      <c r="W75" s="3">
        <f t="shared" si="31"/>
        <v>56036.096666666672</v>
      </c>
      <c r="X75" s="3">
        <f t="shared" si="32"/>
        <v>34627.734892787528</v>
      </c>
      <c r="Y75" s="3">
        <f t="shared" si="33"/>
        <v>29671.158571428568</v>
      </c>
      <c r="Z75" s="3">
        <f t="shared" si="34"/>
        <v>40439.417439703153</v>
      </c>
      <c r="AA75" s="3">
        <f t="shared" si="35"/>
        <v>351562.03225806449</v>
      </c>
      <c r="AB75" s="3">
        <f>IF(ISNA(VLOOKUP($C75,NOE22_23,7,FALSE)),0,VLOOKUP($C75,NOE22_23,7,FALSE))</f>
        <v>71105.671140939594</v>
      </c>
      <c r="AC75" s="17">
        <f>+AB75*(1+Parameters!$B$17)</f>
        <v>74567.241143534528</v>
      </c>
      <c r="AD75" s="17">
        <f>+AC75*(1+Parameters!$B$18)</f>
        <v>77893.299980105163</v>
      </c>
      <c r="AE75" s="17">
        <f>+AD75*(1+Parameters!$B$19)</f>
        <v>82729.989815780034</v>
      </c>
    </row>
    <row r="76" spans="1:31" ht="12.75" customHeight="1" x14ac:dyDescent="0.2">
      <c r="A76" s="24">
        <v>2013</v>
      </c>
      <c r="B76" s="25" t="s">
        <v>241</v>
      </c>
      <c r="C76" s="16">
        <v>2022</v>
      </c>
      <c r="D76" s="16" t="s">
        <v>72</v>
      </c>
      <c r="E76" s="17">
        <f>+'1999-00'!G78</f>
        <v>8726.8527607361975</v>
      </c>
      <c r="F76" s="17">
        <f>+'2000-01'!G78</f>
        <v>8412.4632850241542</v>
      </c>
      <c r="G76" s="17">
        <f>+'2001-02'!G78</f>
        <v>9813.6272727272735</v>
      </c>
      <c r="H76" s="17">
        <f>+'2002-03'!G78</f>
        <v>13560.478287461774</v>
      </c>
      <c r="I76" s="22">
        <f>+'2003-04'!G78</f>
        <v>14472.938104448742</v>
      </c>
      <c r="J76" s="33">
        <f>+'2004-05'!G77</f>
        <v>14348.03350083752</v>
      </c>
      <c r="K76" s="33">
        <f>+'2005-06'!G77</f>
        <v>11566.112296110414</v>
      </c>
      <c r="L76" s="22">
        <f>+'2006-07'!G77</f>
        <v>15819.990496862732</v>
      </c>
      <c r="M76" s="22">
        <f>+'2007-08'!G77</f>
        <v>16396.018491276645</v>
      </c>
      <c r="N76" s="22">
        <f>+'2008-09'!G77</f>
        <v>12784.726193278602</v>
      </c>
      <c r="O76" s="22">
        <f>+'2009-10'!G77</f>
        <v>16113.768514621175</v>
      </c>
      <c r="P76" s="3">
        <f t="shared" si="24"/>
        <v>16545.761115000001</v>
      </c>
      <c r="Q76" s="3">
        <f t="shared" si="25"/>
        <v>29766.582487</v>
      </c>
      <c r="R76" s="3">
        <f t="shared" si="26"/>
        <v>19864.112406060402</v>
      </c>
      <c r="S76" s="3">
        <f t="shared" si="27"/>
        <v>20964.955733337199</v>
      </c>
      <c r="T76" s="3">
        <f t="shared" si="28"/>
        <v>20876.756521741499</v>
      </c>
      <c r="U76" s="3">
        <f t="shared" si="29"/>
        <v>19529.783549783599</v>
      </c>
      <c r="V76" s="3">
        <f t="shared" si="30"/>
        <v>18477.5876817793</v>
      </c>
      <c r="W76" s="3">
        <f t="shared" si="31"/>
        <v>18190.678598061149</v>
      </c>
      <c r="X76" s="3">
        <f t="shared" si="32"/>
        <v>18053.020134228187</v>
      </c>
      <c r="Y76" s="3">
        <f t="shared" si="33"/>
        <v>19736.237897648683</v>
      </c>
      <c r="Z76" s="3">
        <f t="shared" si="34"/>
        <v>20073.719228210248</v>
      </c>
      <c r="AA76" s="3">
        <f t="shared" si="35"/>
        <v>31460.688216892599</v>
      </c>
      <c r="AB76" s="3">
        <f>IF(ISNA(VLOOKUP($C76,NOE22_23,7,FALSE)),0,VLOOKUP($C76,NOE22_23,7,FALSE))</f>
        <v>45918.016759776532</v>
      </c>
      <c r="AC76" s="17">
        <f>+AB76*(1+Parameters!$B$17)</f>
        <v>48153.400054018144</v>
      </c>
      <c r="AD76" s="17">
        <f>+AC76*(1+Parameters!$B$18)</f>
        <v>50301.27409769228</v>
      </c>
      <c r="AE76" s="17">
        <f>+AD76*(1+Parameters!$B$19)</f>
        <v>53424.670605632542</v>
      </c>
    </row>
    <row r="77" spans="1:31" ht="12.75" customHeight="1" x14ac:dyDescent="0.2">
      <c r="A77" s="24">
        <v>2013</v>
      </c>
      <c r="B77" s="25" t="s">
        <v>241</v>
      </c>
      <c r="C77" s="16">
        <v>2023</v>
      </c>
      <c r="D77" s="16" t="s">
        <v>73</v>
      </c>
      <c r="E77" s="17">
        <f>+'1999-00'!G79</f>
        <v>8998.7721813725511</v>
      </c>
      <c r="F77" s="17">
        <f>+'2000-01'!G79</f>
        <v>9051.7000000000007</v>
      </c>
      <c r="G77" s="17">
        <f>+'2001-02'!G79</f>
        <v>10012.962962962964</v>
      </c>
      <c r="H77" s="17">
        <f>+'2002-03'!G79</f>
        <v>9071.7599458446166</v>
      </c>
      <c r="I77" s="22">
        <f>+'2003-04'!G79</f>
        <v>10727.169444763767</v>
      </c>
      <c r="J77" s="33">
        <f>+'2004-05'!G78</f>
        <v>13014.446419691696</v>
      </c>
      <c r="K77" s="33">
        <f>+'2005-06'!G78</f>
        <v>11646.37713619886</v>
      </c>
      <c r="L77" s="22">
        <f>+'2006-07'!G78</f>
        <v>10923.346752696472</v>
      </c>
      <c r="M77" s="22">
        <f>+'2007-08'!G78</f>
        <v>11478.864520325707</v>
      </c>
      <c r="N77" s="22">
        <f>+'2008-09'!G78</f>
        <v>11680.506843010646</v>
      </c>
      <c r="O77" s="22">
        <f>+'2009-10'!G78</f>
        <v>10663.135593551711</v>
      </c>
      <c r="P77" s="3">
        <f t="shared" si="24"/>
        <v>11339.276277000001</v>
      </c>
      <c r="Q77" s="3">
        <f t="shared" si="25"/>
        <v>14111.605498999999</v>
      </c>
      <c r="R77" s="3">
        <f t="shared" si="26"/>
        <v>16630.816701337</v>
      </c>
      <c r="S77" s="3">
        <f t="shared" si="27"/>
        <v>17001.540038064199</v>
      </c>
      <c r="T77" s="3">
        <f t="shared" si="28"/>
        <v>19432.6847596884</v>
      </c>
      <c r="U77" s="3">
        <f t="shared" si="29"/>
        <v>13251.7811765029</v>
      </c>
      <c r="V77" s="3">
        <f t="shared" si="30"/>
        <v>11828.328710124826</v>
      </c>
      <c r="W77" s="3">
        <f t="shared" si="31"/>
        <v>14402.966951566952</v>
      </c>
      <c r="X77" s="3">
        <f t="shared" si="32"/>
        <v>13359.785063752279</v>
      </c>
      <c r="Y77" s="3">
        <f t="shared" si="33"/>
        <v>8017.0123188405787</v>
      </c>
      <c r="Z77" s="3">
        <f t="shared" si="34"/>
        <v>8186.3776418242496</v>
      </c>
      <c r="AA77" s="3">
        <f t="shared" si="35"/>
        <v>9289.5248651473757</v>
      </c>
      <c r="AB77" s="3">
        <f>IF(ISNA(VLOOKUP($C77,NOE22_23,7,FALSE)),0,VLOOKUP($C77,NOE22_23,7,FALSE))</f>
        <v>10217.807629052484</v>
      </c>
      <c r="AC77" s="17">
        <f>+AB77*(1+Parameters!$B$17)</f>
        <v>10715.231474626025</v>
      </c>
      <c r="AD77" s="17">
        <f>+AC77*(1+Parameters!$B$18)</f>
        <v>11193.182512984507</v>
      </c>
      <c r="AE77" s="17">
        <f>+AD77*(1+Parameters!$B$19)</f>
        <v>11888.20958339022</v>
      </c>
    </row>
    <row r="78" spans="1:31" ht="12.75" customHeight="1" x14ac:dyDescent="0.2">
      <c r="A78" s="24">
        <v>2223</v>
      </c>
      <c r="B78" s="25" t="s">
        <v>242</v>
      </c>
      <c r="C78" s="16">
        <v>2024</v>
      </c>
      <c r="D78" s="16" t="s">
        <v>74</v>
      </c>
      <c r="E78" s="17">
        <f>+'1999-00'!G80</f>
        <v>6289.5152297220648</v>
      </c>
      <c r="F78" s="17">
        <f>+'2000-01'!G80</f>
        <v>6509.3140886146939</v>
      </c>
      <c r="G78" s="17">
        <f>+'2001-02'!G80</f>
        <v>6736.8961938566554</v>
      </c>
      <c r="H78" s="17">
        <f>+'2002-03'!G80</f>
        <v>6496.5604329230464</v>
      </c>
      <c r="I78" s="22">
        <f>+'2003-04'!G80</f>
        <v>6191.1292399607073</v>
      </c>
      <c r="J78" s="33">
        <f>+'2004-05'!G79</f>
        <v>6321.927271468734</v>
      </c>
      <c r="K78" s="33">
        <f>+'2005-06'!G79</f>
        <v>7545.5293576115691</v>
      </c>
      <c r="L78" s="22">
        <f>+'2006-07'!G79</f>
        <v>8145.4085511981721</v>
      </c>
      <c r="M78" s="22">
        <f>+'2007-08'!G79</f>
        <v>8865.1774598250395</v>
      </c>
      <c r="N78" s="22">
        <f>+'2008-09'!G79</f>
        <v>8883.6654308997822</v>
      </c>
      <c r="O78" s="22">
        <f>+'2009-10'!G79</f>
        <v>8372.6453873465016</v>
      </c>
      <c r="P78" s="3">
        <f t="shared" si="24"/>
        <v>8754.0567940000001</v>
      </c>
      <c r="Q78" s="3">
        <f t="shared" si="25"/>
        <v>8978.2151709999998</v>
      </c>
      <c r="R78" s="3">
        <f t="shared" si="26"/>
        <v>8973.1935949000308</v>
      </c>
      <c r="S78" s="3">
        <f t="shared" si="27"/>
        <v>8988.1930870800697</v>
      </c>
      <c r="T78" s="3">
        <f t="shared" si="28"/>
        <v>9070.9067785300504</v>
      </c>
      <c r="U78" s="3">
        <f t="shared" si="29"/>
        <v>8923.7612623412097</v>
      </c>
      <c r="V78" s="3">
        <f t="shared" si="30"/>
        <v>9529.2769407838787</v>
      </c>
      <c r="W78" s="3">
        <f t="shared" si="31"/>
        <v>10331.433141076306</v>
      </c>
      <c r="X78" s="3">
        <f t="shared" si="32"/>
        <v>11001.262323190094</v>
      </c>
      <c r="Y78" s="3">
        <f t="shared" si="33"/>
        <v>11743.014558062388</v>
      </c>
      <c r="Z78" s="3">
        <f t="shared" si="34"/>
        <v>13165.999185987315</v>
      </c>
      <c r="AA78" s="3">
        <f t="shared" si="35"/>
        <v>12862.571242840941</v>
      </c>
      <c r="AB78" s="3">
        <f>IF(ISNA(VLOOKUP($C78,NOE22_23,7,FALSE)),0,VLOOKUP($C78,NOE22_23,7,FALSE))</f>
        <v>13930.626957092161</v>
      </c>
      <c r="AC78" s="17">
        <f>+AB78*(1+Parameters!$B$17)</f>
        <v>14608.798467440885</v>
      </c>
      <c r="AD78" s="17">
        <f>+AC78*(1+Parameters!$B$18)</f>
        <v>15260.42138508083</v>
      </c>
      <c r="AE78" s="17">
        <f>+AD78*(1+Parameters!$B$19)</f>
        <v>16207.998712273127</v>
      </c>
    </row>
    <row r="79" spans="1:31" ht="12.75" customHeight="1" x14ac:dyDescent="0.2">
      <c r="A79" s="24">
        <v>2025</v>
      </c>
      <c r="B79" s="25" t="s">
        <v>243</v>
      </c>
      <c r="C79" s="16">
        <v>2039</v>
      </c>
      <c r="D79" s="16" t="s">
        <v>75</v>
      </c>
      <c r="E79" s="17">
        <f>+'1999-00'!G81</f>
        <v>5480.2441384649419</v>
      </c>
      <c r="F79" s="17">
        <f>+'2000-01'!G81</f>
        <v>5659.4255551084616</v>
      </c>
      <c r="G79" s="17">
        <f>+'2001-02'!G81</f>
        <v>5680.5492126267345</v>
      </c>
      <c r="H79" s="17">
        <f>+'2002-03'!G81</f>
        <v>5443.3920225521242</v>
      </c>
      <c r="I79" s="22">
        <f>+'2003-04'!G81</f>
        <v>5493.08575814491</v>
      </c>
      <c r="J79" s="33">
        <f>+'2004-05'!G80</f>
        <v>5974.9539271626727</v>
      </c>
      <c r="K79" s="33">
        <f>+'2005-06'!G80</f>
        <v>6022.450227849582</v>
      </c>
      <c r="L79" s="22">
        <f>+'2006-07'!G80</f>
        <v>6596.4928856162405</v>
      </c>
      <c r="M79" s="22">
        <f>+'2007-08'!G80</f>
        <v>7010.4790984238625</v>
      </c>
      <c r="N79" s="22">
        <f>+'2008-09'!G80</f>
        <v>7030.788853056566</v>
      </c>
      <c r="O79" s="22">
        <f>+'2009-10'!G80</f>
        <v>6686.9769845142437</v>
      </c>
      <c r="P79" s="3">
        <f t="shared" si="24"/>
        <v>7038.2302069999996</v>
      </c>
      <c r="Q79" s="3">
        <f t="shared" si="25"/>
        <v>7325.0920269999997</v>
      </c>
      <c r="R79" s="3">
        <f t="shared" si="26"/>
        <v>7302.94818247488</v>
      </c>
      <c r="S79" s="3">
        <f t="shared" si="27"/>
        <v>7621.8107516050504</v>
      </c>
      <c r="T79" s="3">
        <f t="shared" si="28"/>
        <v>7623.8200970424296</v>
      </c>
      <c r="U79" s="3">
        <f t="shared" si="29"/>
        <v>7736.0794516849801</v>
      </c>
      <c r="V79" s="3">
        <f t="shared" si="30"/>
        <v>7972.6811318452537</v>
      </c>
      <c r="W79" s="3">
        <f t="shared" si="31"/>
        <v>8064.977529996645</v>
      </c>
      <c r="X79" s="3">
        <f t="shared" si="32"/>
        <v>8455.6478550815082</v>
      </c>
      <c r="Y79" s="3">
        <f t="shared" si="33"/>
        <v>9123.6381870349142</v>
      </c>
      <c r="Z79" s="3">
        <f t="shared" si="34"/>
        <v>10337.797508191248</v>
      </c>
      <c r="AA79" s="3">
        <f t="shared" si="35"/>
        <v>10938.783404439499</v>
      </c>
      <c r="AB79" s="3">
        <f>IF(ISNA(VLOOKUP($C79,NOE22_23,7,FALSE)),0,VLOOKUP($C79,NOE22_23,7,FALSE))</f>
        <v>12603.052791559714</v>
      </c>
      <c r="AC79" s="17">
        <f>+AB79*(1+Parameters!$B$17)</f>
        <v>13216.595266925864</v>
      </c>
      <c r="AD79" s="17">
        <f>+AC79*(1+Parameters!$B$18)</f>
        <v>13806.119202675603</v>
      </c>
      <c r="AE79" s="17">
        <f>+AD79*(1+Parameters!$B$19)</f>
        <v>14663.393402571513</v>
      </c>
    </row>
    <row r="80" spans="1:31" ht="12.75" customHeight="1" x14ac:dyDescent="0.2">
      <c r="A80" s="24">
        <v>2025</v>
      </c>
      <c r="B80" s="25" t="s">
        <v>243</v>
      </c>
      <c r="C80" s="16">
        <v>2041</v>
      </c>
      <c r="D80" s="16" t="s">
        <v>76</v>
      </c>
      <c r="E80" s="17">
        <f>+'1999-00'!G82</f>
        <v>5620.6423156422879</v>
      </c>
      <c r="F80" s="17">
        <f>+'2000-01'!G82</f>
        <v>5713.8623024899152</v>
      </c>
      <c r="G80" s="17">
        <f>+'2001-02'!G82</f>
        <v>5659.5519314355679</v>
      </c>
      <c r="H80" s="17">
        <f>+'2002-03'!G82</f>
        <v>5183.8906938767796</v>
      </c>
      <c r="I80" s="22">
        <f>+'2003-04'!G82</f>
        <v>5394.930837599426</v>
      </c>
      <c r="J80" s="33">
        <f>+'2004-05'!G81</f>
        <v>6106.3551103357731</v>
      </c>
      <c r="K80" s="33">
        <f>+'2005-06'!G81</f>
        <v>6414.8540643152191</v>
      </c>
      <c r="L80" s="22">
        <f>+'2006-07'!G81</f>
        <v>6777.4672069736616</v>
      </c>
      <c r="M80" s="22">
        <f>+'2007-08'!G81</f>
        <v>7255.7660432234225</v>
      </c>
      <c r="N80" s="22">
        <f>+'2008-09'!G81</f>
        <v>7664.8090386906943</v>
      </c>
      <c r="O80" s="22">
        <f>+'2009-10'!G81</f>
        <v>6837.3017077658442</v>
      </c>
      <c r="P80" s="3">
        <f t="shared" si="24"/>
        <v>7821.2658579999998</v>
      </c>
      <c r="Q80" s="3">
        <f t="shared" si="25"/>
        <v>8026.3363710000003</v>
      </c>
      <c r="R80" s="3">
        <f t="shared" si="26"/>
        <v>8159.4599373608098</v>
      </c>
      <c r="S80" s="3">
        <f t="shared" si="27"/>
        <v>8582.3292388833706</v>
      </c>
      <c r="T80" s="3">
        <f t="shared" si="28"/>
        <v>8925.0479547264003</v>
      </c>
      <c r="U80" s="3">
        <f t="shared" si="29"/>
        <v>8842.2275023596303</v>
      </c>
      <c r="V80" s="3">
        <f t="shared" si="30"/>
        <v>9294.6377140651311</v>
      </c>
      <c r="W80" s="3">
        <f t="shared" si="31"/>
        <v>9829.6663997670694</v>
      </c>
      <c r="X80" s="3">
        <f t="shared" si="32"/>
        <v>10222.909796110172</v>
      </c>
      <c r="Y80" s="3">
        <f t="shared" si="33"/>
        <v>11254.118179607831</v>
      </c>
      <c r="Z80" s="3">
        <f t="shared" si="34"/>
        <v>12729.317293999191</v>
      </c>
      <c r="AA80" s="3">
        <f t="shared" si="35"/>
        <v>13002.927636327844</v>
      </c>
      <c r="AB80" s="3">
        <f>IF(ISNA(VLOOKUP($C80,NOE22_23,7,FALSE)),0,VLOOKUP($C80,NOE22_23,7,FALSE))</f>
        <v>13620.043724866217</v>
      </c>
      <c r="AC80" s="17">
        <f>+AB80*(1+Parameters!$B$17)</f>
        <v>14283.095406054599</v>
      </c>
      <c r="AD80" s="17">
        <f>+AC80*(1+Parameters!$B$18)</f>
        <v>14920.190395226107</v>
      </c>
      <c r="AE80" s="17">
        <f>+AD80*(1+Parameters!$B$19)</f>
        <v>15846.641492423883</v>
      </c>
    </row>
    <row r="81" spans="1:31" ht="12.75" customHeight="1" x14ac:dyDescent="0.2">
      <c r="A81" s="24">
        <v>2025</v>
      </c>
      <c r="B81" s="25" t="s">
        <v>243</v>
      </c>
      <c r="C81" s="16">
        <v>2042</v>
      </c>
      <c r="D81" s="16" t="s">
        <v>77</v>
      </c>
      <c r="E81" s="17">
        <f>+'1999-00'!G83</f>
        <v>4801.3711070804784</v>
      </c>
      <c r="F81" s="17">
        <f>+'2000-01'!G83</f>
        <v>5007.9153431794603</v>
      </c>
      <c r="G81" s="17">
        <f>+'2001-02'!G83</f>
        <v>5348.3357209842352</v>
      </c>
      <c r="H81" s="17">
        <f>+'2002-03'!G83</f>
        <v>4818.7440437628875</v>
      </c>
      <c r="I81" s="22">
        <f>+'2003-04'!G83</f>
        <v>4923.9071668311062</v>
      </c>
      <c r="J81" s="33">
        <f>+'2004-05'!G82</f>
        <v>5329.8432098908615</v>
      </c>
      <c r="K81" s="33">
        <f>+'2005-06'!G82</f>
        <v>6025.9623754340719</v>
      </c>
      <c r="L81" s="22">
        <f>+'2006-07'!G82</f>
        <v>6331.4454539321514</v>
      </c>
      <c r="M81" s="22">
        <f>+'2007-08'!G82</f>
        <v>6593.3280671947887</v>
      </c>
      <c r="N81" s="22">
        <f>+'2008-09'!G82</f>
        <v>6671.0509365485177</v>
      </c>
      <c r="O81" s="22">
        <f>+'2009-10'!G82</f>
        <v>6022.3373640392019</v>
      </c>
      <c r="P81" s="3">
        <f t="shared" si="24"/>
        <v>6339.3862820000004</v>
      </c>
      <c r="Q81" s="3">
        <f t="shared" si="25"/>
        <v>6559.9454040000001</v>
      </c>
      <c r="R81" s="3">
        <f t="shared" si="26"/>
        <v>6928.3950734343298</v>
      </c>
      <c r="S81" s="3">
        <f t="shared" si="27"/>
        <v>7480.9345289596704</v>
      </c>
      <c r="T81" s="3">
        <f t="shared" si="28"/>
        <v>7632.9515716797996</v>
      </c>
      <c r="U81" s="3">
        <f t="shared" si="29"/>
        <v>7404.2395704650198</v>
      </c>
      <c r="V81" s="3">
        <f t="shared" si="30"/>
        <v>7725.1716284183276</v>
      </c>
      <c r="W81" s="3">
        <f t="shared" si="31"/>
        <v>8655.684368979315</v>
      </c>
      <c r="X81" s="3">
        <f t="shared" si="32"/>
        <v>9200.2100907310087</v>
      </c>
      <c r="Y81" s="3">
        <f t="shared" si="33"/>
        <v>9836.3693950163124</v>
      </c>
      <c r="Z81" s="3">
        <f t="shared" si="34"/>
        <v>9940.8519516993183</v>
      </c>
      <c r="AA81" s="3">
        <f t="shared" si="35"/>
        <v>10048.00152185112</v>
      </c>
      <c r="AB81" s="3">
        <f>IF(ISNA(VLOOKUP($C81,NOE22_23,7,FALSE)),0,VLOOKUP($C81,NOE22_23,7,FALSE))</f>
        <v>10611.56372691903</v>
      </c>
      <c r="AC81" s="17">
        <f>+AB81*(1+Parameters!$B$17)</f>
        <v>11128.156427449472</v>
      </c>
      <c r="AD81" s="17">
        <f>+AC81*(1+Parameters!$B$18)</f>
        <v>11624.525911590805</v>
      </c>
      <c r="AE81" s="17">
        <f>+AD81*(1+Parameters!$B$19)</f>
        <v>12346.336726326997</v>
      </c>
    </row>
    <row r="82" spans="1:31" ht="12.75" customHeight="1" x14ac:dyDescent="0.2">
      <c r="A82" s="24">
        <v>2025</v>
      </c>
      <c r="B82" s="25" t="s">
        <v>243</v>
      </c>
      <c r="C82" s="16">
        <v>2043</v>
      </c>
      <c r="D82" s="16" t="s">
        <v>78</v>
      </c>
      <c r="E82" s="17">
        <f>+'1999-00'!G84</f>
        <v>5240.2099410936771</v>
      </c>
      <c r="F82" s="17">
        <f>+'2000-01'!G84</f>
        <v>5614.3780503736216</v>
      </c>
      <c r="G82" s="17">
        <f>+'2001-02'!G84</f>
        <v>5509.4914137826036</v>
      </c>
      <c r="H82" s="17">
        <f>+'2002-03'!G84</f>
        <v>5485.5377171811615</v>
      </c>
      <c r="I82" s="22">
        <f>+'2003-04'!G84</f>
        <v>5142.1871807408079</v>
      </c>
      <c r="J82" s="33">
        <f>+'2004-05'!G83</f>
        <v>5448.4856955201685</v>
      </c>
      <c r="K82" s="33">
        <f>+'2005-06'!G83</f>
        <v>6097.4294346804354</v>
      </c>
      <c r="L82" s="22">
        <f>+'2006-07'!G83</f>
        <v>7087.16722413754</v>
      </c>
      <c r="M82" s="22">
        <f>+'2007-08'!G83</f>
        <v>7304.3417045288925</v>
      </c>
      <c r="N82" s="22">
        <f>+'2008-09'!G83</f>
        <v>7231.5308075374351</v>
      </c>
      <c r="O82" s="22">
        <f>+'2009-10'!G83</f>
        <v>6819.351501813202</v>
      </c>
      <c r="P82" s="3">
        <f t="shared" si="24"/>
        <v>7040.9044389999999</v>
      </c>
      <c r="Q82" s="3">
        <f t="shared" si="25"/>
        <v>7246.2781370000002</v>
      </c>
      <c r="R82" s="3">
        <f t="shared" si="26"/>
        <v>7318.9544198848498</v>
      </c>
      <c r="S82" s="3">
        <f t="shared" si="27"/>
        <v>7989.8458159925203</v>
      </c>
      <c r="T82" s="3">
        <f t="shared" si="28"/>
        <v>8177.4093146035002</v>
      </c>
      <c r="U82" s="3">
        <f t="shared" si="29"/>
        <v>8463.0945071791703</v>
      </c>
      <c r="V82" s="3">
        <f t="shared" si="30"/>
        <v>8217.3899727957414</v>
      </c>
      <c r="W82" s="3">
        <f t="shared" si="31"/>
        <v>8487.5459974774676</v>
      </c>
      <c r="X82" s="3">
        <f t="shared" si="32"/>
        <v>9501.8739065047885</v>
      </c>
      <c r="Y82" s="3">
        <f t="shared" si="33"/>
        <v>9873.151216133494</v>
      </c>
      <c r="Z82" s="3">
        <f t="shared" si="34"/>
        <v>10285.256966180061</v>
      </c>
      <c r="AA82" s="3">
        <f t="shared" si="35"/>
        <v>10050.882999229452</v>
      </c>
      <c r="AB82" s="3">
        <f>IF(ISNA(VLOOKUP($C82,NOE22_23,7,FALSE)),0,VLOOKUP($C82,NOE22_23,7,FALSE))</f>
        <v>11695.836382308444</v>
      </c>
      <c r="AC82" s="17">
        <f>+AB82*(1+Parameters!$B$17)</f>
        <v>12265.213700975608</v>
      </c>
      <c r="AD82" s="17">
        <f>+AC82*(1+Parameters!$B$18)</f>
        <v>12812.301427260549</v>
      </c>
      <c r="AE82" s="17">
        <f>+AD82*(1+Parameters!$B$19)</f>
        <v>13607.865719704974</v>
      </c>
    </row>
    <row r="83" spans="1:31" ht="12.75" customHeight="1" x14ac:dyDescent="0.2">
      <c r="A83" s="24">
        <v>2025</v>
      </c>
      <c r="B83" s="25" t="s">
        <v>243</v>
      </c>
      <c r="C83" s="16">
        <v>2044</v>
      </c>
      <c r="D83" s="16" t="s">
        <v>79</v>
      </c>
      <c r="E83" s="17">
        <f>+'1999-00'!G85</f>
        <v>5334.6201992386814</v>
      </c>
      <c r="F83" s="17">
        <f>+'2000-01'!G85</f>
        <v>4989.2836890989074</v>
      </c>
      <c r="G83" s="17">
        <f>+'2001-02'!G85</f>
        <v>4953.5231854509857</v>
      </c>
      <c r="H83" s="17">
        <f>+'2002-03'!G85</f>
        <v>5049.2335077835924</v>
      </c>
      <c r="I83" s="22">
        <f>+'2003-04'!G85</f>
        <v>5345.0451937374255</v>
      </c>
      <c r="J83" s="33">
        <f>+'2004-05'!G84</f>
        <v>5680.6888676448652</v>
      </c>
      <c r="K83" s="33">
        <f>+'2005-06'!G84</f>
        <v>5806.7967468187871</v>
      </c>
      <c r="L83" s="22">
        <f>+'2006-07'!G84</f>
        <v>6554.1295276808523</v>
      </c>
      <c r="M83" s="22">
        <f>+'2007-08'!G84</f>
        <v>7008.0710043062336</v>
      </c>
      <c r="N83" s="22">
        <f>+'2008-09'!G84</f>
        <v>6988.0594547073106</v>
      </c>
      <c r="O83" s="22">
        <f>+'2009-10'!G84</f>
        <v>7142.5779103732511</v>
      </c>
      <c r="P83" s="3">
        <f t="shared" si="24"/>
        <v>7710.4036800000003</v>
      </c>
      <c r="Q83" s="3">
        <f t="shared" si="25"/>
        <v>7402.6726650000001</v>
      </c>
      <c r="R83" s="3">
        <f t="shared" si="26"/>
        <v>7589.7733347201302</v>
      </c>
      <c r="S83" s="3">
        <f t="shared" si="27"/>
        <v>8100.1943714439203</v>
      </c>
      <c r="T83" s="3">
        <f t="shared" si="28"/>
        <v>8323.7455845514705</v>
      </c>
      <c r="U83" s="3">
        <f t="shared" si="29"/>
        <v>8012.6730052316097</v>
      </c>
      <c r="V83" s="3">
        <f t="shared" si="30"/>
        <v>8624.2744165060085</v>
      </c>
      <c r="W83" s="3">
        <f t="shared" si="31"/>
        <v>8918.6811716791981</v>
      </c>
      <c r="X83" s="3">
        <f t="shared" si="32"/>
        <v>9029.6003294443308</v>
      </c>
      <c r="Y83" s="3">
        <f t="shared" si="33"/>
        <v>9702.406599362479</v>
      </c>
      <c r="Z83" s="3">
        <f t="shared" si="34"/>
        <v>10004.159400736433</v>
      </c>
      <c r="AA83" s="3">
        <f t="shared" si="35"/>
        <v>10535.728464862945</v>
      </c>
      <c r="AB83" s="3">
        <f>IF(ISNA(VLOOKUP($C83,NOE22_23,7,FALSE)),0,VLOOKUP($C83,NOE22_23,7,FALSE))</f>
        <v>10924.975324214225</v>
      </c>
      <c r="AC83" s="17">
        <f>+AB83*(1+Parameters!$B$17)</f>
        <v>11456.825544521282</v>
      </c>
      <c r="AD83" s="17">
        <f>+AC83*(1+Parameters!$B$18)</f>
        <v>11967.855257529609</v>
      </c>
      <c r="AE83" s="17">
        <f>+AD83*(1+Parameters!$B$19)</f>
        <v>12710.98469091741</v>
      </c>
    </row>
    <row r="84" spans="1:31" ht="12.75" customHeight="1" x14ac:dyDescent="0.2">
      <c r="A84" s="24">
        <v>2025</v>
      </c>
      <c r="B84" s="25" t="s">
        <v>243</v>
      </c>
      <c r="C84" s="16">
        <v>2045</v>
      </c>
      <c r="D84" s="16" t="s">
        <v>80</v>
      </c>
      <c r="E84" s="17">
        <f>+'1999-00'!G86</f>
        <v>6682.8754945054952</v>
      </c>
      <c r="F84" s="17">
        <f>+'2000-01'!G86</f>
        <v>7510.6796648044692</v>
      </c>
      <c r="G84" s="17">
        <f>+'2001-02'!G86</f>
        <v>8067.6426315789477</v>
      </c>
      <c r="H84" s="17">
        <f>+'2002-03'!G86</f>
        <v>6883.9024533961856</v>
      </c>
      <c r="I84" s="22">
        <f>+'2003-04'!G86</f>
        <v>6702.6778642339677</v>
      </c>
      <c r="J84" s="33">
        <f>+'2004-05'!G85</f>
        <v>7774.089437958186</v>
      </c>
      <c r="K84" s="33">
        <f>+'2005-06'!G85</f>
        <v>8221.761920420915</v>
      </c>
      <c r="L84" s="22">
        <f>+'2006-07'!G85</f>
        <v>9345.2168544717188</v>
      </c>
      <c r="M84" s="22">
        <f>+'2007-08'!G85</f>
        <v>11097.150460919516</v>
      </c>
      <c r="N84" s="22">
        <f>+'2008-09'!G85</f>
        <v>10926.228922318642</v>
      </c>
      <c r="O84" s="22">
        <f>+'2009-10'!G85</f>
        <v>11772.715419961569</v>
      </c>
      <c r="P84" s="3">
        <f t="shared" si="24"/>
        <v>10223.906176</v>
      </c>
      <c r="Q84" s="3">
        <f t="shared" si="25"/>
        <v>11237.188717000001</v>
      </c>
      <c r="R84" s="3">
        <f t="shared" si="26"/>
        <v>8616.4774386610898</v>
      </c>
      <c r="S84" s="3">
        <f t="shared" si="27"/>
        <v>11145.7010308604</v>
      </c>
      <c r="T84" s="3">
        <f t="shared" si="28"/>
        <v>9725.1823988958204</v>
      </c>
      <c r="U84" s="3">
        <f t="shared" si="29"/>
        <v>10168.906101508101</v>
      </c>
      <c r="V84" s="3">
        <f t="shared" si="30"/>
        <v>10242.680675163625</v>
      </c>
      <c r="W84" s="3">
        <f t="shared" si="31"/>
        <v>11268.313875725231</v>
      </c>
      <c r="X84" s="3">
        <f t="shared" si="32"/>
        <v>11517.564056297366</v>
      </c>
      <c r="Y84" s="3">
        <f t="shared" si="33"/>
        <v>13462.023886408966</v>
      </c>
      <c r="Z84" s="3">
        <f t="shared" si="34"/>
        <v>13125.183572488868</v>
      </c>
      <c r="AA84" s="3">
        <f t="shared" si="35"/>
        <v>12383.173521310862</v>
      </c>
      <c r="AB84" s="3">
        <f>IF(ISNA(VLOOKUP($C84,NOE22_23,7,FALSE)),0,VLOOKUP($C84,NOE22_23,7,FALSE))</f>
        <v>13008.107981635176</v>
      </c>
      <c r="AC84" s="17">
        <f>+AB84*(1+Parameters!$B$17)</f>
        <v>13641.369374956286</v>
      </c>
      <c r="AD84" s="17">
        <f>+AC84*(1+Parameters!$B$18)</f>
        <v>14249.84028599832</v>
      </c>
      <c r="AE84" s="17">
        <f>+AD84*(1+Parameters!$B$19)</f>
        <v>15134.666807520478</v>
      </c>
    </row>
    <row r="85" spans="1:31" ht="12.75" customHeight="1" x14ac:dyDescent="0.2">
      <c r="A85" s="24">
        <v>2025</v>
      </c>
      <c r="B85" s="25" t="s">
        <v>243</v>
      </c>
      <c r="C85" s="16">
        <v>2046</v>
      </c>
      <c r="D85" s="16" t="s">
        <v>81</v>
      </c>
      <c r="E85" s="17">
        <f>+'1999-00'!G87</f>
        <v>7524.1666666666661</v>
      </c>
      <c r="F85" s="17">
        <f>+'2000-01'!G87</f>
        <v>7839.4656777727068</v>
      </c>
      <c r="G85" s="17">
        <f>+'2001-02'!G87</f>
        <v>7198.6909420289849</v>
      </c>
      <c r="H85" s="17">
        <f>+'2002-03'!G87</f>
        <v>6575.9948986153377</v>
      </c>
      <c r="I85" s="22">
        <f>+'2003-04'!G87</f>
        <v>7507.8346772292161</v>
      </c>
      <c r="J85" s="33">
        <f>+'2004-05'!G86</f>
        <v>9419.9198822759972</v>
      </c>
      <c r="K85" s="33">
        <f>+'2005-06'!G86</f>
        <v>9790.9853775643824</v>
      </c>
      <c r="L85" s="22">
        <f>+'2006-07'!G86</f>
        <v>9415.69922055385</v>
      </c>
      <c r="M85" s="22">
        <f>+'2007-08'!G86</f>
        <v>11389.975638918051</v>
      </c>
      <c r="N85" s="22">
        <f>+'2008-09'!G86</f>
        <v>10565.019628775008</v>
      </c>
      <c r="O85" s="22">
        <f>+'2009-10'!G86</f>
        <v>9820.3264877153251</v>
      </c>
      <c r="P85" s="3">
        <f t="shared" si="24"/>
        <v>11373.079118</v>
      </c>
      <c r="Q85" s="3">
        <f t="shared" si="25"/>
        <v>11670.092850999999</v>
      </c>
      <c r="R85" s="3">
        <f t="shared" si="26"/>
        <v>19959.090389104102</v>
      </c>
      <c r="S85" s="3">
        <f t="shared" si="27"/>
        <v>14036.024753833401</v>
      </c>
      <c r="T85" s="3">
        <f t="shared" si="28"/>
        <v>13350.524032761399</v>
      </c>
      <c r="U85" s="3">
        <f t="shared" si="29"/>
        <v>13391.465369551601</v>
      </c>
      <c r="V85" s="3">
        <f t="shared" si="30"/>
        <v>12055.35747431223</v>
      </c>
      <c r="W85" s="3">
        <f t="shared" si="31"/>
        <v>11471.624387636948</v>
      </c>
      <c r="X85" s="3">
        <f t="shared" si="32"/>
        <v>13599.00236729491</v>
      </c>
      <c r="Y85" s="3">
        <f t="shared" si="33"/>
        <v>14759.983785269331</v>
      </c>
      <c r="Z85" s="3">
        <f t="shared" si="34"/>
        <v>13535.375760472796</v>
      </c>
      <c r="AA85" s="3">
        <f t="shared" si="35"/>
        <v>16783.019936418987</v>
      </c>
      <c r="AB85" s="3">
        <f>IF(ISNA(VLOOKUP($C85,NOE22_23,7,FALSE)),0,VLOOKUP($C85,NOE22_23,7,FALSE))</f>
        <v>16170.919348731542</v>
      </c>
      <c r="AC85" s="17">
        <f>+AB85*(1+Parameters!$B$17)</f>
        <v>16958.152890497837</v>
      </c>
      <c r="AD85" s="17">
        <f>+AC85*(1+Parameters!$B$18)</f>
        <v>17714.568354022689</v>
      </c>
      <c r="AE85" s="17">
        <f>+AD85*(1+Parameters!$B$19)</f>
        <v>18814.532955896699</v>
      </c>
    </row>
    <row r="86" spans="1:31" ht="12.75" customHeight="1" x14ac:dyDescent="0.2">
      <c r="A86" s="24">
        <v>2025</v>
      </c>
      <c r="B86" s="25" t="s">
        <v>243</v>
      </c>
      <c r="C86" s="16">
        <v>2047</v>
      </c>
      <c r="D86" s="16" t="s">
        <v>82</v>
      </c>
      <c r="E86" s="17">
        <f>+'1999-00'!G88</f>
        <v>9902.5934579439254</v>
      </c>
      <c r="F86" s="17">
        <f>+'2000-01'!G88</f>
        <v>7523.7803418803423</v>
      </c>
      <c r="G86" s="17">
        <f>+'2001-02'!G88</f>
        <v>8497.3892773892767</v>
      </c>
      <c r="H86" s="17">
        <f>+'2002-03'!G88</f>
        <v>7929.5911602209944</v>
      </c>
      <c r="I86" s="22">
        <f>+'2003-04'!G88</f>
        <v>7374.9716231555049</v>
      </c>
      <c r="J86" s="33">
        <f>+'2004-05'!G87</f>
        <v>7913.3266129032254</v>
      </c>
      <c r="K86" s="33">
        <f>+'2005-06'!G87</f>
        <v>11456.333238877869</v>
      </c>
      <c r="L86" s="22">
        <f>+'2006-07'!G87</f>
        <v>10199.576687943607</v>
      </c>
      <c r="M86" s="22">
        <f>+'2007-08'!G87</f>
        <v>12078.09710125616</v>
      </c>
      <c r="N86" s="22">
        <f>+'2008-09'!G87</f>
        <v>12462.062646829845</v>
      </c>
      <c r="O86" s="22">
        <f>+'2009-10'!G87</f>
        <v>11325.270938061738</v>
      </c>
      <c r="P86" s="3">
        <f t="shared" si="24"/>
        <v>11875.370008</v>
      </c>
      <c r="Q86" s="3">
        <f t="shared" si="25"/>
        <v>10466.929334</v>
      </c>
      <c r="R86" s="3">
        <f t="shared" si="26"/>
        <v>11541.585841528</v>
      </c>
      <c r="S86" s="3">
        <f t="shared" si="27"/>
        <v>10737.3152860725</v>
      </c>
      <c r="T86" s="3">
        <f t="shared" si="28"/>
        <v>12521.123724074499</v>
      </c>
      <c r="U86" s="3">
        <f t="shared" si="29"/>
        <v>14846.8666684405</v>
      </c>
      <c r="V86" s="3">
        <f t="shared" si="30"/>
        <v>17183.267716535433</v>
      </c>
      <c r="W86" s="3">
        <f t="shared" si="31"/>
        <v>16957.863089731731</v>
      </c>
      <c r="X86" s="3">
        <f t="shared" si="32"/>
        <v>18652.836704489393</v>
      </c>
      <c r="Y86" s="3">
        <f t="shared" si="33"/>
        <v>22691.188251001335</v>
      </c>
      <c r="Z86" s="3">
        <f t="shared" si="34"/>
        <v>15252.923853596971</v>
      </c>
      <c r="AA86" s="3">
        <f t="shared" si="35"/>
        <v>19082.21052631579</v>
      </c>
      <c r="AB86" s="3">
        <f>IF(ISNA(VLOOKUP($C86,NOE22_23,7,FALSE)),0,VLOOKUP($C86,NOE22_23,7,FALSE))</f>
        <v>19960.814479638007</v>
      </c>
      <c r="AC86" s="17">
        <f>+AB86*(1+Parameters!$B$17)</f>
        <v>20932.5478944471</v>
      </c>
      <c r="AD86" s="17">
        <f>+AC86*(1+Parameters!$B$18)</f>
        <v>21866.240556647739</v>
      </c>
      <c r="AE86" s="17">
        <f>+AD86*(1+Parameters!$B$19)</f>
        <v>23223.998200395945</v>
      </c>
    </row>
    <row r="87" spans="1:31" ht="12.75" customHeight="1" x14ac:dyDescent="0.2">
      <c r="A87" s="24">
        <v>2025</v>
      </c>
      <c r="B87" s="25" t="s">
        <v>243</v>
      </c>
      <c r="C87" s="16">
        <v>2048</v>
      </c>
      <c r="D87" s="16" t="s">
        <v>83</v>
      </c>
      <c r="E87" s="17">
        <f>+'1999-00'!G89</f>
        <v>5612.4152435986844</v>
      </c>
      <c r="F87" s="17">
        <f>+'2000-01'!G89</f>
        <v>5691.2248739481975</v>
      </c>
      <c r="G87" s="17">
        <f>+'2001-02'!G89</f>
        <v>5867.2435249265436</v>
      </c>
      <c r="H87" s="17">
        <f>+'2002-03'!G89</f>
        <v>5588.9222214395149</v>
      </c>
      <c r="I87" s="22">
        <f>+'2003-04'!G89</f>
        <v>5526.2978058827603</v>
      </c>
      <c r="J87" s="33">
        <f>+'2004-05'!G88</f>
        <v>5487.962491309414</v>
      </c>
      <c r="K87" s="33">
        <f>+'2005-06'!G88</f>
        <v>6256.5081712998544</v>
      </c>
      <c r="L87" s="22">
        <f>+'2006-07'!G88</f>
        <v>6289.6516147716293</v>
      </c>
      <c r="M87" s="22">
        <f>+'2007-08'!G88</f>
        <v>6844.1397183823956</v>
      </c>
      <c r="N87" s="22">
        <f>+'2008-09'!G88</f>
        <v>7171.1059106032108</v>
      </c>
      <c r="O87" s="22">
        <f>+'2009-10'!G88</f>
        <v>6694.7196360488178</v>
      </c>
      <c r="P87" s="3">
        <f t="shared" si="24"/>
        <v>6773.9870440000004</v>
      </c>
      <c r="Q87" s="3">
        <f t="shared" si="25"/>
        <v>6868.3710970000002</v>
      </c>
      <c r="R87" s="3">
        <f t="shared" si="26"/>
        <v>6897.2425763953997</v>
      </c>
      <c r="S87" s="3">
        <f t="shared" si="27"/>
        <v>7468.9038460337097</v>
      </c>
      <c r="T87" s="3">
        <f t="shared" si="28"/>
        <v>8007.2392612121203</v>
      </c>
      <c r="U87" s="3">
        <f t="shared" si="29"/>
        <v>8240.0473847858702</v>
      </c>
      <c r="V87" s="3">
        <f t="shared" si="30"/>
        <v>8307.6080177343938</v>
      </c>
      <c r="W87" s="3">
        <f t="shared" si="31"/>
        <v>8673.2846237523081</v>
      </c>
      <c r="X87" s="3">
        <f t="shared" si="32"/>
        <v>8923.6181944921736</v>
      </c>
      <c r="Y87" s="3">
        <f t="shared" si="33"/>
        <v>9426.3491160480589</v>
      </c>
      <c r="Z87" s="3">
        <f t="shared" si="34"/>
        <v>10210.226965308548</v>
      </c>
      <c r="AA87" s="3">
        <f t="shared" si="35"/>
        <v>10100.96791723995</v>
      </c>
      <c r="AB87" s="3">
        <f>IF(ISNA(VLOOKUP($C87,NOE22_23,7,FALSE)),0,VLOOKUP($C87,NOE22_23,7,FALSE))</f>
        <v>11175.424351776717</v>
      </c>
      <c r="AC87" s="17">
        <f>+AB87*(1+Parameters!$B$17)</f>
        <v>11719.466944746582</v>
      </c>
      <c r="AD87" s="17">
        <f>+AC87*(1+Parameters!$B$18)</f>
        <v>12242.211731783023</v>
      </c>
      <c r="AE87" s="17">
        <f>+AD87*(1+Parameters!$B$19)</f>
        <v>13002.376997144973</v>
      </c>
    </row>
    <row r="88" spans="1:31" ht="12.75" customHeight="1" x14ac:dyDescent="0.2">
      <c r="A88" s="24">
        <v>2049</v>
      </c>
      <c r="B88" s="25" t="s">
        <v>244</v>
      </c>
      <c r="C88" s="16">
        <v>2050</v>
      </c>
      <c r="D88" s="16" t="s">
        <v>84</v>
      </c>
      <c r="E88" s="17">
        <f>+'1999-00'!G90</f>
        <v>5691.7923061708861</v>
      </c>
      <c r="F88" s="17">
        <f>+'2000-01'!G90</f>
        <v>5889.8640477565959</v>
      </c>
      <c r="G88" s="17">
        <f>+'2001-02'!G90</f>
        <v>6153.9969770479565</v>
      </c>
      <c r="H88" s="17">
        <f>+'2002-03'!G90</f>
        <v>6005.7722377569526</v>
      </c>
      <c r="I88" s="22">
        <f>+'2003-04'!G90</f>
        <v>5872.5045952569735</v>
      </c>
      <c r="J88" s="33">
        <f>+'2004-05'!G89</f>
        <v>6233.4155945835328</v>
      </c>
      <c r="K88" s="33">
        <f>+'2005-06'!G89</f>
        <v>7292.7826155850553</v>
      </c>
      <c r="L88" s="22">
        <f>+'2006-07'!G89</f>
        <v>7482.2350170168374</v>
      </c>
      <c r="M88" s="22">
        <f>+'2007-08'!G89</f>
        <v>7686.530197331499</v>
      </c>
      <c r="N88" s="22">
        <f>+'2008-09'!G89</f>
        <v>7906.8692824021909</v>
      </c>
      <c r="O88" s="22">
        <f>+'2009-10'!G89</f>
        <v>7646.536397305571</v>
      </c>
      <c r="P88" s="3">
        <f t="shared" si="24"/>
        <v>7910.0968359999997</v>
      </c>
      <c r="Q88" s="3">
        <f t="shared" si="25"/>
        <v>7657.956972</v>
      </c>
      <c r="R88" s="3">
        <f t="shared" si="26"/>
        <v>7548.8398471868704</v>
      </c>
      <c r="S88" s="3">
        <f t="shared" si="27"/>
        <v>8367.6305510982602</v>
      </c>
      <c r="T88" s="3">
        <f t="shared" si="28"/>
        <v>8720.2853822916804</v>
      </c>
      <c r="U88" s="3">
        <f t="shared" si="29"/>
        <v>9346.1274738368102</v>
      </c>
      <c r="V88" s="3">
        <f t="shared" si="30"/>
        <v>9047.7550257406947</v>
      </c>
      <c r="W88" s="3">
        <f t="shared" si="31"/>
        <v>9410.8993357333293</v>
      </c>
      <c r="X88" s="3">
        <f t="shared" si="32"/>
        <v>9677.9887615526804</v>
      </c>
      <c r="Y88" s="3">
        <f t="shared" si="33"/>
        <v>10674.830196917434</v>
      </c>
      <c r="Z88" s="3">
        <f t="shared" si="34"/>
        <v>11497.014445653864</v>
      </c>
      <c r="AA88" s="3">
        <f t="shared" si="35"/>
        <v>11288.435051672104</v>
      </c>
      <c r="AB88" s="3">
        <f>IF(ISNA(VLOOKUP($C88,NOE22_23,7,FALSE)),0,VLOOKUP($C88,NOE22_23,7,FALSE))</f>
        <v>12756.931871300656</v>
      </c>
      <c r="AC88" s="17">
        <f>+AB88*(1+Parameters!$B$17)</f>
        <v>13377.965496077411</v>
      </c>
      <c r="AD88" s="17">
        <f>+AC88*(1+Parameters!$B$18)</f>
        <v>13974.687322863456</v>
      </c>
      <c r="AE88" s="17">
        <f>+AD88*(1+Parameters!$B$19)</f>
        <v>14842.428555401964</v>
      </c>
    </row>
    <row r="89" spans="1:31" ht="12.75" customHeight="1" x14ac:dyDescent="0.2">
      <c r="A89" s="24">
        <v>2049</v>
      </c>
      <c r="B89" s="25" t="s">
        <v>244</v>
      </c>
      <c r="C89" s="16">
        <v>2051</v>
      </c>
      <c r="D89" s="16" t="s">
        <v>85</v>
      </c>
      <c r="E89" s="17">
        <f>+'1999-00'!G91</f>
        <v>11986.521739130434</v>
      </c>
      <c r="F89" s="17">
        <f>+'2000-01'!G91</f>
        <v>11052.25</v>
      </c>
      <c r="G89" s="17">
        <f>+'2001-02'!G91</f>
        <v>11857.522935779818</v>
      </c>
      <c r="H89" s="17">
        <f>+'2002-03'!G91</f>
        <v>14929.295154185022</v>
      </c>
      <c r="I89" s="22">
        <f>+'2003-04'!G91</f>
        <v>14403.067484662577</v>
      </c>
      <c r="J89" s="33">
        <f>+'2004-05'!G90</f>
        <v>34252.045454545449</v>
      </c>
      <c r="K89" s="33">
        <f>+'2005-06'!G90</f>
        <v>14146.688387635755</v>
      </c>
      <c r="L89" s="22">
        <f>+'2006-07'!G90</f>
        <v>28014.763999999999</v>
      </c>
      <c r="M89" s="22">
        <f>+'2007-08'!G90</f>
        <v>36491.255909956039</v>
      </c>
      <c r="N89" s="22">
        <f>+'2008-09'!G90</f>
        <v>118923.2119251868</v>
      </c>
      <c r="O89" s="22">
        <f>+'2009-10'!G90</f>
        <v>83530.413333333345</v>
      </c>
      <c r="P89" s="3">
        <f t="shared" si="24"/>
        <v>14935.623636</v>
      </c>
      <c r="Q89" s="3">
        <f t="shared" si="25"/>
        <v>14643.142159999999</v>
      </c>
      <c r="R89" s="3">
        <f t="shared" si="26"/>
        <v>19913.998732181401</v>
      </c>
      <c r="S89" s="3">
        <f t="shared" si="27"/>
        <v>45100.624015500798</v>
      </c>
      <c r="T89" s="3">
        <f t="shared" si="28"/>
        <v>32887.249492689203</v>
      </c>
      <c r="U89" s="3">
        <f t="shared" si="29"/>
        <v>34838.771848770499</v>
      </c>
      <c r="V89" s="3">
        <f t="shared" si="30"/>
        <v>42329.772499999999</v>
      </c>
      <c r="W89" s="3">
        <f t="shared" si="31"/>
        <v>24453.285714285714</v>
      </c>
      <c r="X89" s="3">
        <f t="shared" si="32"/>
        <v>30194</v>
      </c>
      <c r="Y89" s="3">
        <f t="shared" si="33"/>
        <v>28613.53142857143</v>
      </c>
      <c r="Z89" s="3">
        <f t="shared" si="34"/>
        <v>17696.373333333333</v>
      </c>
      <c r="AA89" s="3">
        <f t="shared" si="35"/>
        <v>19322.700636942674</v>
      </c>
      <c r="AB89" s="3">
        <f>IF(ISNA(VLOOKUP($C89,NOE22_23,7,FALSE)),0,VLOOKUP($C89,NOE22_23,7,FALSE))</f>
        <v>61906.744000000006</v>
      </c>
      <c r="AC89" s="17">
        <f>+AB89*(1+Parameters!$B$17)</f>
        <v>64920.491350249576</v>
      </c>
      <c r="AD89" s="17">
        <f>+AC89*(1+Parameters!$B$18)</f>
        <v>67816.258588229626</v>
      </c>
      <c r="AE89" s="17">
        <f>+AD89*(1+Parameters!$B$19)</f>
        <v>72027.226780499885</v>
      </c>
    </row>
    <row r="90" spans="1:31" ht="12.75" customHeight="1" x14ac:dyDescent="0.2">
      <c r="A90" s="24">
        <v>2049</v>
      </c>
      <c r="B90" s="25" t="s">
        <v>244</v>
      </c>
      <c r="C90" s="16">
        <v>2052</v>
      </c>
      <c r="D90" s="16" t="s">
        <v>86</v>
      </c>
      <c r="E90" s="17">
        <f>+'1999-00'!G92</f>
        <v>5827.1752851711026</v>
      </c>
      <c r="F90" s="17">
        <f>+'2000-01'!G92</f>
        <v>5834.2326043737585</v>
      </c>
      <c r="G90" s="17">
        <f>+'2001-02'!G92</f>
        <v>6598.2975806451605</v>
      </c>
      <c r="H90" s="17">
        <f>+'2002-03'!G92</f>
        <v>7091.5284810126577</v>
      </c>
      <c r="I90" s="22">
        <f>+'2003-04'!G92</f>
        <v>6447.1003134796229</v>
      </c>
      <c r="J90" s="33">
        <f>+'2004-05'!G91</f>
        <v>7493.8194085558416</v>
      </c>
      <c r="K90" s="33">
        <f>+'2005-06'!G91</f>
        <v>6180.1495190906435</v>
      </c>
      <c r="L90" s="22">
        <f>+'2006-07'!G91</f>
        <v>10063.516906734238</v>
      </c>
      <c r="M90" s="22">
        <f>+'2007-08'!G91</f>
        <v>13924.136029809444</v>
      </c>
      <c r="N90" s="22">
        <f>+'2008-09'!G91</f>
        <v>18905.74246713024</v>
      </c>
      <c r="O90" s="22">
        <f>+'2009-10'!G91</f>
        <v>13806.619729968916</v>
      </c>
      <c r="P90" s="3">
        <f t="shared" si="24"/>
        <v>14259.173805</v>
      </c>
      <c r="Q90" s="3">
        <f t="shared" si="25"/>
        <v>24645.691331999999</v>
      </c>
      <c r="R90" s="3">
        <f t="shared" si="26"/>
        <v>16299.0089383995</v>
      </c>
      <c r="S90" s="3">
        <f t="shared" si="27"/>
        <v>17619.7541242322</v>
      </c>
      <c r="T90" s="3">
        <f t="shared" si="28"/>
        <v>14896.2464381627</v>
      </c>
      <c r="U90" s="3">
        <f t="shared" si="29"/>
        <v>16416.7542201295</v>
      </c>
      <c r="V90" s="3">
        <f t="shared" si="30"/>
        <v>12511.56373592942</v>
      </c>
      <c r="W90" s="3">
        <f t="shared" si="31"/>
        <v>15956.39037614368</v>
      </c>
      <c r="X90" s="3">
        <f t="shared" si="32"/>
        <v>15491.632198952881</v>
      </c>
      <c r="Y90" s="3">
        <f t="shared" si="33"/>
        <v>20673.059259259258</v>
      </c>
      <c r="Z90" s="3">
        <f t="shared" si="34"/>
        <v>20522.662190082643</v>
      </c>
      <c r="AA90" s="3">
        <f t="shared" si="35"/>
        <v>29072.102926829266</v>
      </c>
      <c r="AB90" s="3">
        <f>IF(ISNA(VLOOKUP($C90,NOE22_23,7,FALSE)),0,VLOOKUP($C90,NOE22_23,7,FALSE))</f>
        <v>27219.070116054158</v>
      </c>
      <c r="AC90" s="17">
        <f>+AB90*(1+Parameters!$B$17)</f>
        <v>28544.150311493213</v>
      </c>
      <c r="AD90" s="17">
        <f>+AC90*(1+Parameters!$B$18)</f>
        <v>29817.357177135371</v>
      </c>
      <c r="AE90" s="17">
        <f>+AD90*(1+Parameters!$B$19)</f>
        <v>31668.829748231634</v>
      </c>
    </row>
    <row r="91" spans="1:31" ht="12.75" customHeight="1" x14ac:dyDescent="0.2">
      <c r="A91" s="24">
        <v>2049</v>
      </c>
      <c r="B91" s="25" t="s">
        <v>244</v>
      </c>
      <c r="C91" s="16">
        <v>2053</v>
      </c>
      <c r="D91" s="16" t="s">
        <v>87</v>
      </c>
      <c r="E91" s="17">
        <f>+'1999-00'!G93</f>
        <v>6395.5697559179034</v>
      </c>
      <c r="F91" s="17">
        <f>+'2000-01'!G93</f>
        <v>6677.312665655033</v>
      </c>
      <c r="G91" s="17">
        <f>+'2001-02'!G93</f>
        <v>6725.5850051025436</v>
      </c>
      <c r="H91" s="17">
        <f>+'2002-03'!G93</f>
        <v>7002.1215095740235</v>
      </c>
      <c r="I91" s="22">
        <f>+'2003-04'!G93</f>
        <v>6821.6458489889028</v>
      </c>
      <c r="J91" s="33">
        <f>+'2004-05'!G92</f>
        <v>7572.3572177161332</v>
      </c>
      <c r="K91" s="33">
        <f>+'2005-06'!G92</f>
        <v>8198.8577720425292</v>
      </c>
      <c r="L91" s="22">
        <f>+'2006-07'!G92</f>
        <v>8553.0010696491645</v>
      </c>
      <c r="M91" s="22">
        <f>+'2007-08'!G92</f>
        <v>8747.3363902273213</v>
      </c>
      <c r="N91" s="22">
        <f>+'2008-09'!G92</f>
        <v>8211.3552302960052</v>
      </c>
      <c r="O91" s="22">
        <f>+'2009-10'!G92</f>
        <v>8092.2522782029173</v>
      </c>
      <c r="P91" s="3">
        <f t="shared" si="24"/>
        <v>8916.5248100000008</v>
      </c>
      <c r="Q91" s="3">
        <f t="shared" si="25"/>
        <v>8776.3914629999999</v>
      </c>
      <c r="R91" s="3">
        <f t="shared" si="26"/>
        <v>8870.3137443798805</v>
      </c>
      <c r="S91" s="3">
        <f t="shared" si="27"/>
        <v>9187.85126831261</v>
      </c>
      <c r="T91" s="3">
        <f t="shared" si="28"/>
        <v>9610.7953047697101</v>
      </c>
      <c r="U91" s="3">
        <f t="shared" si="29"/>
        <v>9458.5031846433594</v>
      </c>
      <c r="V91" s="3">
        <f t="shared" si="30"/>
        <v>9629.7314010154005</v>
      </c>
      <c r="W91" s="3">
        <f t="shared" si="31"/>
        <v>10008.564558875363</v>
      </c>
      <c r="X91" s="3">
        <f t="shared" si="32"/>
        <v>10587.848760490951</v>
      </c>
      <c r="Y91" s="3">
        <f t="shared" si="33"/>
        <v>11386.443892936153</v>
      </c>
      <c r="Z91" s="3">
        <f t="shared" si="34"/>
        <v>11038.409103187952</v>
      </c>
      <c r="AA91" s="3">
        <f t="shared" si="35"/>
        <v>11170.73818275876</v>
      </c>
      <c r="AB91" s="3">
        <f>IF(ISNA(VLOOKUP($C91,NOE22_23,7,FALSE)),0,VLOOKUP($C91,NOE22_23,7,FALSE))</f>
        <v>12138.770917183921</v>
      </c>
      <c r="AC91" s="17">
        <f>+AB91*(1+Parameters!$B$17)</f>
        <v>12729.711198051376</v>
      </c>
      <c r="AD91" s="17">
        <f>+AC91*(1+Parameters!$B$18)</f>
        <v>13297.517754495795</v>
      </c>
      <c r="AE91" s="17">
        <f>+AD91*(1+Parameters!$B$19)</f>
        <v>14123.210965327831</v>
      </c>
    </row>
    <row r="92" spans="1:31" ht="12.75" customHeight="1" x14ac:dyDescent="0.2">
      <c r="A92" s="24">
        <v>2025</v>
      </c>
      <c r="B92" s="25" t="s">
        <v>243</v>
      </c>
      <c r="C92" s="16">
        <v>2054</v>
      </c>
      <c r="D92" s="16" t="s">
        <v>88</v>
      </c>
      <c r="E92" s="17">
        <f>+'1999-00'!G94</f>
        <v>5166.6834638765495</v>
      </c>
      <c r="F92" s="17">
        <f>+'2000-01'!G94</f>
        <v>5459.9208458520716</v>
      </c>
      <c r="G92" s="17">
        <f>+'2001-02'!G94</f>
        <v>5720.6729541750365</v>
      </c>
      <c r="H92" s="17">
        <f>+'2002-03'!G94</f>
        <v>5688.2077593153281</v>
      </c>
      <c r="I92" s="22">
        <f>+'2003-04'!G94</f>
        <v>5785.1991356212147</v>
      </c>
      <c r="J92" s="33">
        <f>+'2004-05'!G93</f>
        <v>5722.4558035787559</v>
      </c>
      <c r="K92" s="33">
        <f>+'2005-06'!G93</f>
        <v>6027.904295110884</v>
      </c>
      <c r="L92" s="22">
        <f>+'2006-07'!G93</f>
        <v>6520.0141757097799</v>
      </c>
      <c r="M92" s="22">
        <f>+'2007-08'!G93</f>
        <v>6934.4523095950544</v>
      </c>
      <c r="N92" s="22">
        <f>+'2008-09'!G93</f>
        <v>7273.9820704720096</v>
      </c>
      <c r="O92" s="22">
        <f>+'2009-10'!G93</f>
        <v>6939.8321035041072</v>
      </c>
      <c r="P92" s="3">
        <f t="shared" si="24"/>
        <v>7073.679032</v>
      </c>
      <c r="Q92" s="3">
        <f t="shared" si="25"/>
        <v>7293.8569559999996</v>
      </c>
      <c r="R92" s="3">
        <f t="shared" si="26"/>
        <v>7381.1339947864699</v>
      </c>
      <c r="S92" s="3">
        <f t="shared" si="27"/>
        <v>7707.1415474538999</v>
      </c>
      <c r="T92" s="3">
        <f t="shared" si="28"/>
        <v>8118.2908805902798</v>
      </c>
      <c r="U92" s="3">
        <f t="shared" si="29"/>
        <v>8122.4085585369103</v>
      </c>
      <c r="V92" s="3">
        <f t="shared" si="30"/>
        <v>8614.4228721305317</v>
      </c>
      <c r="W92" s="3">
        <f t="shared" si="31"/>
        <v>9098.1075312129087</v>
      </c>
      <c r="X92" s="3">
        <f t="shared" si="32"/>
        <v>9288.1678830556648</v>
      </c>
      <c r="Y92" s="3">
        <f t="shared" si="33"/>
        <v>9703.8749791939299</v>
      </c>
      <c r="Z92" s="3">
        <f t="shared" si="34"/>
        <v>11108.791283949517</v>
      </c>
      <c r="AA92" s="3">
        <f t="shared" si="35"/>
        <v>11388.005325637494</v>
      </c>
      <c r="AB92" s="3">
        <f>IF(ISNA(VLOOKUP($C92,NOE22_23,7,FALSE)),0,VLOOKUP($C92,NOE22_23,7,FALSE))</f>
        <v>11704.676816341916</v>
      </c>
      <c r="AC92" s="17">
        <f>+AB92*(1+Parameters!$B$17)</f>
        <v>12274.484505481214</v>
      </c>
      <c r="AD92" s="17">
        <f>+AC92*(1+Parameters!$B$18)</f>
        <v>12821.985754390502</v>
      </c>
      <c r="AE92" s="17">
        <f>+AD92*(1+Parameters!$B$19)</f>
        <v>13618.151383363316</v>
      </c>
    </row>
    <row r="93" spans="1:31" ht="12.75" customHeight="1" x14ac:dyDescent="0.2">
      <c r="A93" s="24">
        <v>2025</v>
      </c>
      <c r="B93" s="25" t="s">
        <v>243</v>
      </c>
      <c r="C93" s="16">
        <v>2055</v>
      </c>
      <c r="D93" s="16" t="s">
        <v>89</v>
      </c>
      <c r="E93" s="17">
        <f>+'1999-00'!G95</f>
        <v>5503.6739006596035</v>
      </c>
      <c r="F93" s="17">
        <f>+'2000-01'!G95</f>
        <v>5386.462246179085</v>
      </c>
      <c r="G93" s="17">
        <f>+'2001-02'!G95</f>
        <v>5358.8989910031105</v>
      </c>
      <c r="H93" s="17">
        <f>+'2002-03'!G95</f>
        <v>5535.9635867669522</v>
      </c>
      <c r="I93" s="22">
        <f>+'2003-04'!G95</f>
        <v>5398.4112911618358</v>
      </c>
      <c r="J93" s="33">
        <f>+'2004-05'!G94</f>
        <v>5495.8574304194954</v>
      </c>
      <c r="K93" s="33">
        <f>+'2005-06'!G94</f>
        <v>5986.4340671168611</v>
      </c>
      <c r="L93" s="22">
        <f>+'2006-07'!G94</f>
        <v>6592.6904761341839</v>
      </c>
      <c r="M93" s="22">
        <f>+'2007-08'!G94</f>
        <v>6773.966002129976</v>
      </c>
      <c r="N93" s="22">
        <f>+'2008-09'!G94</f>
        <v>6955.5748153691566</v>
      </c>
      <c r="O93" s="22">
        <f>+'2009-10'!G94</f>
        <v>7143.6498648467368</v>
      </c>
      <c r="P93" s="3">
        <f t="shared" si="24"/>
        <v>6890.1542229999995</v>
      </c>
      <c r="Q93" s="3">
        <f t="shared" si="25"/>
        <v>7031.0875079999996</v>
      </c>
      <c r="R93" s="3">
        <f t="shared" si="26"/>
        <v>6967.5506459232902</v>
      </c>
      <c r="S93" s="3">
        <f t="shared" si="27"/>
        <v>7481.4540144008997</v>
      </c>
      <c r="T93" s="3">
        <f t="shared" si="28"/>
        <v>7896.4847944562498</v>
      </c>
      <c r="U93" s="3">
        <f t="shared" si="29"/>
        <v>8178.4129516578296</v>
      </c>
      <c r="V93" s="3">
        <f t="shared" si="30"/>
        <v>8511.3401697432637</v>
      </c>
      <c r="W93" s="3">
        <f t="shared" si="31"/>
        <v>9351.2456397139722</v>
      </c>
      <c r="X93" s="3">
        <f t="shared" si="32"/>
        <v>9469.3554231085727</v>
      </c>
      <c r="Y93" s="3">
        <f t="shared" si="33"/>
        <v>9588.725864544982</v>
      </c>
      <c r="Z93" s="3">
        <f t="shared" si="34"/>
        <v>10585.989700465134</v>
      </c>
      <c r="AA93" s="3">
        <f t="shared" si="35"/>
        <v>10683.816043635274</v>
      </c>
      <c r="AB93" s="3">
        <f>IF(ISNA(VLOOKUP($C93,NOE22_23,7,FALSE)),0,VLOOKUP($C93,NOE22_23,7,FALSE))</f>
        <v>11459.745419060795</v>
      </c>
      <c r="AC93" s="17">
        <f>+AB93*(1+Parameters!$B$17)</f>
        <v>12017.629345103314</v>
      </c>
      <c r="AD93" s="17">
        <f>+AC93*(1+Parameters!$B$18)</f>
        <v>12553.673614207633</v>
      </c>
      <c r="AE93" s="17">
        <f>+AD93*(1+Parameters!$B$19)</f>
        <v>13333.178726787612</v>
      </c>
    </row>
    <row r="94" spans="1:31" ht="12.75" customHeight="1" x14ac:dyDescent="0.2">
      <c r="A94" s="24">
        <v>2025</v>
      </c>
      <c r="B94" s="25" t="s">
        <v>243</v>
      </c>
      <c r="C94" s="16">
        <v>2056</v>
      </c>
      <c r="D94" s="16" t="s">
        <v>90</v>
      </c>
      <c r="E94" s="17">
        <f>+'1999-00'!G96</f>
        <v>5766.3225190366347</v>
      </c>
      <c r="F94" s="17">
        <f>+'2000-01'!G96</f>
        <v>6344.0762765201498</v>
      </c>
      <c r="G94" s="17">
        <f>+'2001-02'!G96</f>
        <v>6969.0206203241887</v>
      </c>
      <c r="H94" s="17">
        <f>+'2002-03'!G96</f>
        <v>6531.7828429194597</v>
      </c>
      <c r="I94" s="22">
        <f>+'2003-04'!G96</f>
        <v>6253.2687798844781</v>
      </c>
      <c r="J94" s="33">
        <f>+'2004-05'!G95</f>
        <v>6539.5981047034475</v>
      </c>
      <c r="K94" s="33">
        <f>+'2005-06'!G95</f>
        <v>6617.5554438070212</v>
      </c>
      <c r="L94" s="22">
        <f>+'2006-07'!G95</f>
        <v>6785.4552214490877</v>
      </c>
      <c r="M94" s="22">
        <f>+'2007-08'!G95</f>
        <v>7828.1269619946816</v>
      </c>
      <c r="N94" s="22">
        <f>+'2008-09'!G95</f>
        <v>7715.9940330426634</v>
      </c>
      <c r="O94" s="22">
        <f>+'2009-10'!G95</f>
        <v>7333.1040639783596</v>
      </c>
      <c r="P94" s="3">
        <f t="shared" si="24"/>
        <v>7168.3153419999999</v>
      </c>
      <c r="Q94" s="3">
        <f t="shared" si="25"/>
        <v>7023.0040580000004</v>
      </c>
      <c r="R94" s="3">
        <f t="shared" si="26"/>
        <v>7454.1661383987002</v>
      </c>
      <c r="S94" s="3">
        <f t="shared" si="27"/>
        <v>8142.8978201053997</v>
      </c>
      <c r="T94" s="3">
        <f t="shared" si="28"/>
        <v>7938.7751890948402</v>
      </c>
      <c r="U94" s="3">
        <f t="shared" si="29"/>
        <v>8135.4696216962502</v>
      </c>
      <c r="V94" s="3">
        <f t="shared" si="30"/>
        <v>8841.33335018861</v>
      </c>
      <c r="W94" s="3">
        <f t="shared" si="31"/>
        <v>8632.1053376438704</v>
      </c>
      <c r="X94" s="3">
        <f t="shared" si="32"/>
        <v>9484.5767287243143</v>
      </c>
      <c r="Y94" s="3">
        <f t="shared" si="33"/>
        <v>9996.3082170861853</v>
      </c>
      <c r="Z94" s="3">
        <f t="shared" si="34"/>
        <v>9909.9612634915065</v>
      </c>
      <c r="AA94" s="3">
        <f t="shared" si="35"/>
        <v>10321.65775883051</v>
      </c>
      <c r="AB94" s="3">
        <f>IF(ISNA(VLOOKUP($C94,NOE22_23,7,FALSE)),0,VLOOKUP($C94,NOE22_23,7,FALSE))</f>
        <v>9016.1244612656574</v>
      </c>
      <c r="AC94" s="17">
        <f>+AB94*(1+Parameters!$B$17)</f>
        <v>9455.0479039952534</v>
      </c>
      <c r="AD94" s="17">
        <f>+AC94*(1+Parameters!$B$18)</f>
        <v>9876.7886731186245</v>
      </c>
      <c r="AE94" s="17">
        <f>+AD94*(1+Parameters!$B$19)</f>
        <v>10490.075867223673</v>
      </c>
    </row>
    <row r="95" spans="1:31" ht="12.75" customHeight="1" x14ac:dyDescent="0.2">
      <c r="A95" s="24">
        <v>2025</v>
      </c>
      <c r="B95" s="25" t="s">
        <v>243</v>
      </c>
      <c r="C95" s="16">
        <v>2057</v>
      </c>
      <c r="D95" s="16" t="s">
        <v>91</v>
      </c>
      <c r="E95" s="17">
        <f>+'1999-00'!G97</f>
        <v>5516.4056784132599</v>
      </c>
      <c r="F95" s="17">
        <f>+'2000-01'!G97</f>
        <v>5481.2307507987216</v>
      </c>
      <c r="G95" s="17">
        <f>+'2001-02'!G97</f>
        <v>5755.0920665746225</v>
      </c>
      <c r="H95" s="17">
        <f>+'2002-03'!G97</f>
        <v>5937.3820000061323</v>
      </c>
      <c r="I95" s="22">
        <f>+'2003-04'!G97</f>
        <v>5876.8436102721835</v>
      </c>
      <c r="J95" s="33">
        <f>+'2004-05'!G96</f>
        <v>6216.4287679024847</v>
      </c>
      <c r="K95" s="33">
        <f>+'2005-06'!G96</f>
        <v>6301.9372127563274</v>
      </c>
      <c r="L95" s="22">
        <f>+'2006-07'!G96</f>
        <v>6710.5957485634299</v>
      </c>
      <c r="M95" s="22">
        <f>+'2007-08'!G96</f>
        <v>7437.0960731963869</v>
      </c>
      <c r="N95" s="22">
        <f>+'2008-09'!G96</f>
        <v>7434.100269660009</v>
      </c>
      <c r="O95" s="22">
        <f>+'2009-10'!G96</f>
        <v>7112.7206349028511</v>
      </c>
      <c r="P95" s="3">
        <f t="shared" si="24"/>
        <v>6955.4468589999997</v>
      </c>
      <c r="Q95" s="3">
        <f t="shared" si="25"/>
        <v>7301.0612789999996</v>
      </c>
      <c r="R95" s="3">
        <f t="shared" si="26"/>
        <v>7615.6706527483502</v>
      </c>
      <c r="S95" s="3">
        <f t="shared" si="27"/>
        <v>7875.26332542211</v>
      </c>
      <c r="T95" s="3">
        <f t="shared" si="28"/>
        <v>8283.4259843142008</v>
      </c>
      <c r="U95" s="3">
        <f t="shared" si="29"/>
        <v>8455.8579017405991</v>
      </c>
      <c r="V95" s="3">
        <f t="shared" si="30"/>
        <v>8900.3470887036347</v>
      </c>
      <c r="W95" s="3">
        <f t="shared" si="31"/>
        <v>9330.6042133812498</v>
      </c>
      <c r="X95" s="3">
        <f t="shared" si="32"/>
        <v>9326.0787394463405</v>
      </c>
      <c r="Y95" s="3">
        <f t="shared" si="33"/>
        <v>9828.6746481080172</v>
      </c>
      <c r="Z95" s="3">
        <f t="shared" si="34"/>
        <v>9829.4112479812065</v>
      </c>
      <c r="AA95" s="3">
        <f t="shared" si="35"/>
        <v>9662.8713707378665</v>
      </c>
      <c r="AB95" s="3">
        <f>IF(ISNA(VLOOKUP($C95,NOE22_23,7,FALSE)),0,VLOOKUP($C95,NOE22_23,7,FALSE))</f>
        <v>10575.683362940015</v>
      </c>
      <c r="AC95" s="17">
        <f>+AB95*(1+Parameters!$B$17)</f>
        <v>11090.529333714039</v>
      </c>
      <c r="AD95" s="17">
        <f>+AC95*(1+Parameters!$B$18)</f>
        <v>11585.220467876294</v>
      </c>
      <c r="AE95" s="17">
        <f>+AD95*(1+Parameters!$B$19)</f>
        <v>12304.5906588342</v>
      </c>
    </row>
    <row r="96" spans="1:31" ht="12.75" customHeight="1" x14ac:dyDescent="0.2">
      <c r="A96" s="24">
        <v>2058</v>
      </c>
      <c r="B96" s="25" t="s">
        <v>245</v>
      </c>
      <c r="C96" s="16">
        <v>2059</v>
      </c>
      <c r="D96" s="16" t="s">
        <v>92</v>
      </c>
      <c r="E96" s="17">
        <f>+'1999-00'!G98</f>
        <v>5648.775587480759</v>
      </c>
      <c r="F96" s="17">
        <f>+'2000-01'!G98</f>
        <v>5820.1640594365899</v>
      </c>
      <c r="G96" s="17">
        <f>+'2001-02'!G98</f>
        <v>6281.0080206276052</v>
      </c>
      <c r="H96" s="17">
        <f>+'2002-03'!G98</f>
        <v>6575.5169435054941</v>
      </c>
      <c r="I96" s="22">
        <f>+'2003-04'!G98</f>
        <v>6350.0315706600177</v>
      </c>
      <c r="J96" s="33">
        <f>+'2004-05'!G97</f>
        <v>6519.4541149575434</v>
      </c>
      <c r="K96" s="33">
        <f>+'2005-06'!G97</f>
        <v>7003.5662136237124</v>
      </c>
      <c r="L96" s="22">
        <f>+'2006-07'!G97</f>
        <v>7347.875232313766</v>
      </c>
      <c r="M96" s="22">
        <f>+'2007-08'!G97</f>
        <v>7606.4778253339728</v>
      </c>
      <c r="N96" s="22">
        <f>+'2008-09'!G97</f>
        <v>8165.8851700025862</v>
      </c>
      <c r="O96" s="22">
        <f>+'2009-10'!G97</f>
        <v>7815.6209871735264</v>
      </c>
      <c r="P96" s="3">
        <f t="shared" si="24"/>
        <v>7777.1844709999996</v>
      </c>
      <c r="Q96" s="3">
        <f t="shared" si="25"/>
        <v>8440.8768990000008</v>
      </c>
      <c r="R96" s="3">
        <f t="shared" si="26"/>
        <v>8195.2154534629499</v>
      </c>
      <c r="S96" s="3">
        <f t="shared" si="27"/>
        <v>8467.8456295606593</v>
      </c>
      <c r="T96" s="3">
        <f t="shared" si="28"/>
        <v>9172.0032502448394</v>
      </c>
      <c r="U96" s="3">
        <f t="shared" si="29"/>
        <v>9490.5998544486793</v>
      </c>
      <c r="V96" s="3">
        <f t="shared" si="30"/>
        <v>9334.627055926645</v>
      </c>
      <c r="W96" s="3">
        <f t="shared" si="31"/>
        <v>9676.7517110368626</v>
      </c>
      <c r="X96" s="3">
        <f t="shared" si="32"/>
        <v>10576.988919290508</v>
      </c>
      <c r="Y96" s="3">
        <f t="shared" si="33"/>
        <v>12020.876407277932</v>
      </c>
      <c r="Z96" s="3">
        <f t="shared" si="34"/>
        <v>13062.105808459628</v>
      </c>
      <c r="AA96" s="3">
        <f t="shared" si="35"/>
        <v>12821.967168806936</v>
      </c>
      <c r="AB96" s="3">
        <f>IF(ISNA(VLOOKUP($C96,NOE22_23,7,FALSE)),0,VLOOKUP($C96,NOE22_23,7,FALSE))</f>
        <v>13518.906486060543</v>
      </c>
      <c r="AC96" s="17">
        <f>+AB96*(1+Parameters!$B$17)</f>
        <v>14177.034598898083</v>
      </c>
      <c r="AD96" s="17">
        <f>+AC96*(1+Parameters!$B$18)</f>
        <v>14809.398764192418</v>
      </c>
      <c r="AE96" s="17">
        <f>+AD96*(1+Parameters!$B$19)</f>
        <v>15728.970389653403</v>
      </c>
    </row>
    <row r="97" spans="1:31" ht="12.75" customHeight="1" x14ac:dyDescent="0.2">
      <c r="A97" s="24">
        <v>2058</v>
      </c>
      <c r="B97" s="25" t="s">
        <v>245</v>
      </c>
      <c r="C97" s="16">
        <v>2060</v>
      </c>
      <c r="D97" s="16" t="s">
        <v>93</v>
      </c>
      <c r="E97" s="17">
        <f>+'1999-00'!G99</f>
        <v>9556.363636363636</v>
      </c>
      <c r="F97" s="17">
        <f>+'2000-01'!G99</f>
        <v>8609.4794794794798</v>
      </c>
      <c r="G97" s="17">
        <f>+'2001-02'!G99</f>
        <v>9502.6266531027468</v>
      </c>
      <c r="H97" s="17">
        <f>+'2002-03'!G99</f>
        <v>7306.9235844411614</v>
      </c>
      <c r="I97" s="22">
        <f>+'2003-04'!G99</f>
        <v>8665.9014561888016</v>
      </c>
      <c r="J97" s="33">
        <f>+'2004-05'!G98</f>
        <v>10978.790394402035</v>
      </c>
      <c r="K97" s="33">
        <f>+'2005-06'!G98</f>
        <v>11298.402548918642</v>
      </c>
      <c r="L97" s="22">
        <f>+'2006-07'!G98</f>
        <v>12661.633100429459</v>
      </c>
      <c r="M97" s="22">
        <f>+'2007-08'!G98</f>
        <v>15135.90428101301</v>
      </c>
      <c r="N97" s="22">
        <f>+'2008-09'!G98</f>
        <v>13644.619911214333</v>
      </c>
      <c r="O97" s="22">
        <f>+'2009-10'!G98</f>
        <v>8006.3001442844316</v>
      </c>
      <c r="P97" s="3">
        <f t="shared" si="24"/>
        <v>10131.952112000001</v>
      </c>
      <c r="Q97" s="3">
        <f t="shared" si="25"/>
        <v>8984.3760939999993</v>
      </c>
      <c r="R97" s="3">
        <f t="shared" si="26"/>
        <v>7908.33066909835</v>
      </c>
      <c r="S97" s="3">
        <f t="shared" si="27"/>
        <v>8318.1846241585899</v>
      </c>
      <c r="T97" s="3">
        <f t="shared" si="28"/>
        <v>8765.3287340512397</v>
      </c>
      <c r="U97" s="3">
        <f t="shared" si="29"/>
        <v>8925.79546682006</v>
      </c>
      <c r="V97" s="3">
        <f t="shared" si="30"/>
        <v>9212.4050270442258</v>
      </c>
      <c r="W97" s="3">
        <f t="shared" si="31"/>
        <v>10382.497478836101</v>
      </c>
      <c r="X97" s="3">
        <f t="shared" si="32"/>
        <v>11830.701228164604</v>
      </c>
      <c r="Y97" s="3">
        <f t="shared" si="33"/>
        <v>13041.288366336634</v>
      </c>
      <c r="Z97" s="3">
        <f t="shared" si="34"/>
        <v>12519.289263070366</v>
      </c>
      <c r="AA97" s="3">
        <f t="shared" si="35"/>
        <v>11615.611360239162</v>
      </c>
      <c r="AB97" s="3">
        <f>IF(ISNA(VLOOKUP($C97,NOE22_23,7,FALSE)),0,VLOOKUP($C97,NOE22_23,7,FALSE))</f>
        <v>13478.6431176156</v>
      </c>
      <c r="AC97" s="17">
        <f>+AB97*(1+Parameters!$B$17)</f>
        <v>14134.811127044002</v>
      </c>
      <c r="AD97" s="17">
        <f>+AC97*(1+Parameters!$B$18)</f>
        <v>14765.291921711809</v>
      </c>
      <c r="AE97" s="17">
        <f>+AD97*(1+Parameters!$B$19)</f>
        <v>15682.124786370978</v>
      </c>
    </row>
    <row r="98" spans="1:31" ht="12.75" customHeight="1" x14ac:dyDescent="0.2">
      <c r="A98" s="24">
        <v>2058</v>
      </c>
      <c r="B98" s="25" t="s">
        <v>245</v>
      </c>
      <c r="C98" s="16">
        <v>2061</v>
      </c>
      <c r="D98" s="16" t="s">
        <v>94</v>
      </c>
      <c r="E98" s="17">
        <f>+'1999-00'!G100</f>
        <v>8086.784644831987</v>
      </c>
      <c r="F98" s="17">
        <f>+'2000-01'!G100</f>
        <v>7662.634639498433</v>
      </c>
      <c r="G98" s="17">
        <f>+'2001-02'!G100</f>
        <v>8471.1967932489442</v>
      </c>
      <c r="H98" s="17">
        <f>+'2002-03'!G100</f>
        <v>6913.2600349822842</v>
      </c>
      <c r="I98" s="22">
        <f>+'2003-04'!G100</f>
        <v>6261.3847988774551</v>
      </c>
      <c r="J98" s="33">
        <f>+'2004-05'!G99</f>
        <v>6544.9119097288067</v>
      </c>
      <c r="K98" s="33">
        <f>+'2005-06'!G99</f>
        <v>8317.3472039072039</v>
      </c>
      <c r="L98" s="22">
        <f>+'2006-07'!G99</f>
        <v>9824.1743342490918</v>
      </c>
      <c r="M98" s="22">
        <f>+'2007-08'!G99</f>
        <v>9470.0479288372644</v>
      </c>
      <c r="N98" s="22">
        <f>+'2008-09'!G99</f>
        <v>8861.5856325869463</v>
      </c>
      <c r="O98" s="22">
        <f>+'2009-10'!G99</f>
        <v>9019.4046121156807</v>
      </c>
      <c r="P98" s="3">
        <f t="shared" si="24"/>
        <v>10642.73206</v>
      </c>
      <c r="Q98" s="3">
        <f t="shared" si="25"/>
        <v>10873.932508</v>
      </c>
      <c r="R98" s="3">
        <f t="shared" si="26"/>
        <v>10677.879876314</v>
      </c>
      <c r="S98" s="3">
        <f t="shared" si="27"/>
        <v>10913.118455087701</v>
      </c>
      <c r="T98" s="3">
        <f t="shared" si="28"/>
        <v>11350.1440941125</v>
      </c>
      <c r="U98" s="3">
        <f t="shared" si="29"/>
        <v>10676.333900654001</v>
      </c>
      <c r="V98" s="3">
        <f t="shared" si="30"/>
        <v>11285.301978400945</v>
      </c>
      <c r="W98" s="3">
        <f t="shared" si="31"/>
        <v>12470.483889310084</v>
      </c>
      <c r="X98" s="3">
        <f t="shared" si="32"/>
        <v>12365.064962821139</v>
      </c>
      <c r="Y98" s="3">
        <f t="shared" si="33"/>
        <v>14352.099617375645</v>
      </c>
      <c r="Z98" s="3">
        <f t="shared" si="34"/>
        <v>13047.610478649118</v>
      </c>
      <c r="AA98" s="3">
        <f t="shared" si="35"/>
        <v>12662.832710395531</v>
      </c>
      <c r="AB98" s="3">
        <f>IF(ISNA(VLOOKUP($C98,NOE22_23,7,FALSE)),0,VLOOKUP($C98,NOE22_23,7,FALSE))</f>
        <v>16493.700756211736</v>
      </c>
      <c r="AC98" s="17">
        <f>+AB98*(1+Parameters!$B$17)</f>
        <v>17296.647959344282</v>
      </c>
      <c r="AD98" s="17">
        <f>+AC98*(1+Parameters!$B$18)</f>
        <v>18068.161936607965</v>
      </c>
      <c r="AE98" s="17">
        <f>+AD98*(1+Parameters!$B$19)</f>
        <v>19190.082502438912</v>
      </c>
    </row>
    <row r="99" spans="1:31" ht="12.75" customHeight="1" x14ac:dyDescent="0.2">
      <c r="A99" s="24">
        <v>2058</v>
      </c>
      <c r="B99" s="25" t="s">
        <v>245</v>
      </c>
      <c r="C99" s="16">
        <v>2062</v>
      </c>
      <c r="D99" s="16" t="s">
        <v>95</v>
      </c>
      <c r="E99" s="17">
        <f>+'1999-00'!G101</f>
        <v>9330.2083333333339</v>
      </c>
      <c r="F99" s="17">
        <f>+'2000-01'!G101</f>
        <v>8900.6429752066124</v>
      </c>
      <c r="G99" s="17">
        <f>+'2001-02'!G101</f>
        <v>8340.7939655172413</v>
      </c>
      <c r="H99" s="17">
        <f>+'2002-03'!G101</f>
        <v>7430.9073414112609</v>
      </c>
      <c r="I99" s="22">
        <f>+'2003-04'!G101</f>
        <v>9506.3721940622745</v>
      </c>
      <c r="J99" s="33">
        <f>+'2004-05'!G100</f>
        <v>9891.7388407728176</v>
      </c>
      <c r="K99" s="33">
        <f>+'2005-06'!G100</f>
        <v>8916.6955017301043</v>
      </c>
      <c r="L99" s="22">
        <f>+'2006-07'!G100</f>
        <v>13003.308909687323</v>
      </c>
      <c r="M99" s="22">
        <f>+'2007-08'!G100</f>
        <v>12285.92</v>
      </c>
      <c r="N99" s="22">
        <f>+'2008-09'!G100</f>
        <v>54806.6175</v>
      </c>
      <c r="O99" s="22">
        <f>+'2009-10'!G100</f>
        <v>26183.492307692308</v>
      </c>
      <c r="P99" s="3">
        <f t="shared" si="24"/>
        <v>23847.78</v>
      </c>
      <c r="Q99" s="3">
        <f t="shared" si="25"/>
        <v>22818.789167999999</v>
      </c>
      <c r="R99" s="3">
        <f t="shared" si="26"/>
        <v>34377.597400722501</v>
      </c>
      <c r="S99" s="3">
        <f t="shared" si="27"/>
        <v>30469.720819222199</v>
      </c>
      <c r="T99" s="3">
        <f t="shared" si="28"/>
        <v>67998.035000000003</v>
      </c>
      <c r="U99" s="3">
        <f t="shared" si="29"/>
        <v>33330.599089341304</v>
      </c>
      <c r="V99" s="3">
        <f t="shared" si="30"/>
        <v>28036.947704081635</v>
      </c>
      <c r="W99" s="3">
        <f t="shared" si="31"/>
        <v>26233.4575</v>
      </c>
      <c r="X99" s="3">
        <f t="shared" si="32"/>
        <v>26200.113507377977</v>
      </c>
      <c r="Y99" s="3">
        <f t="shared" si="33"/>
        <v>24946.956167176351</v>
      </c>
      <c r="Z99" s="3">
        <f t="shared" si="34"/>
        <v>24456.189640035118</v>
      </c>
      <c r="AA99" s="3">
        <f t="shared" si="35"/>
        <v>29552.42105263158</v>
      </c>
      <c r="AB99" s="3">
        <f>IF(ISNA(VLOOKUP($C99,NOE22_23,7,FALSE)),0,VLOOKUP($C99,NOE22_23,7,FALSE))</f>
        <v>37658.977673325506</v>
      </c>
      <c r="AC99" s="17">
        <f>+AB99*(1+Parameters!$B$17)</f>
        <v>39492.293994663494</v>
      </c>
      <c r="AD99" s="17">
        <f>+AC99*(1+Parameters!$B$18)</f>
        <v>41253.840907262194</v>
      </c>
      <c r="AE99" s="17">
        <f>+AD99*(1+Parameters!$B$19)</f>
        <v>43815.448042274656</v>
      </c>
    </row>
    <row r="100" spans="1:31" ht="12.75" customHeight="1" x14ac:dyDescent="0.2">
      <c r="A100" s="24">
        <v>2058</v>
      </c>
      <c r="B100" s="25" t="s">
        <v>245</v>
      </c>
      <c r="C100" s="16">
        <v>2063</v>
      </c>
      <c r="D100" s="16" t="s">
        <v>96</v>
      </c>
      <c r="E100" s="17">
        <f>+'1999-00'!G102</f>
        <v>11124.780124223602</v>
      </c>
      <c r="F100" s="17">
        <f>+'2000-01'!G102</f>
        <v>12913.685987261148</v>
      </c>
      <c r="G100" s="17">
        <f>+'2001-02'!G102</f>
        <v>9148.297942386831</v>
      </c>
      <c r="H100" s="17">
        <f>+'2002-03'!G102</f>
        <v>10037.358709143567</v>
      </c>
      <c r="I100" s="22">
        <f>+'2003-04'!G102</f>
        <v>7159.9200174825173</v>
      </c>
      <c r="J100" s="33">
        <f>+'2004-05'!G101</f>
        <v>7766.5050000000001</v>
      </c>
      <c r="K100" s="33">
        <f>+'2005-06'!G101</f>
        <v>7986.8870179250407</v>
      </c>
      <c r="L100" s="22">
        <f>+'2006-07'!G101</f>
        <v>9758.9975706107307</v>
      </c>
      <c r="M100" s="22">
        <f>+'2007-08'!G101</f>
        <v>17212.497511168855</v>
      </c>
      <c r="N100" s="22">
        <f>+'2008-09'!G101</f>
        <v>22245.93162100558</v>
      </c>
      <c r="O100" s="22">
        <f>+'2009-10'!G101</f>
        <v>29552.410056289558</v>
      </c>
      <c r="P100" s="3">
        <f t="shared" si="24"/>
        <v>15850.343075999999</v>
      </c>
      <c r="Q100" s="3">
        <f t="shared" si="25"/>
        <v>17116.358174000001</v>
      </c>
      <c r="R100" s="3">
        <f t="shared" si="26"/>
        <v>15548.2774364623</v>
      </c>
      <c r="S100" s="3">
        <f t="shared" si="27"/>
        <v>17496.531538461499</v>
      </c>
      <c r="T100" s="3">
        <f t="shared" si="28"/>
        <v>16510.183794982</v>
      </c>
      <c r="U100" s="3">
        <f t="shared" si="29"/>
        <v>19921.158303258198</v>
      </c>
      <c r="V100" s="3">
        <f t="shared" si="30"/>
        <v>24800.741573033709</v>
      </c>
      <c r="W100" s="3">
        <f t="shared" si="31"/>
        <v>27509.102756892229</v>
      </c>
      <c r="X100" s="3">
        <f t="shared" si="32"/>
        <v>20939.707156308854</v>
      </c>
      <c r="Y100" s="3">
        <f t="shared" si="33"/>
        <v>23837.516045099739</v>
      </c>
      <c r="Z100" s="3">
        <f t="shared" si="34"/>
        <v>16379.906893004116</v>
      </c>
      <c r="AA100" s="3">
        <f t="shared" si="35"/>
        <v>23534.76644493718</v>
      </c>
      <c r="AB100" s="3">
        <f>IF(ISNA(VLOOKUP($C100,NOE22_23,7,FALSE)),0,VLOOKUP($C100,NOE22_23,7,FALSE))</f>
        <v>32327.28285465622</v>
      </c>
      <c r="AC100" s="17">
        <f>+AB100*(1+Parameters!$B$17)</f>
        <v>33901.041329887747</v>
      </c>
      <c r="AD100" s="17">
        <f>+AC100*(1+Parameters!$B$18)</f>
        <v>35413.191388747691</v>
      </c>
      <c r="AE100" s="17">
        <f>+AD100*(1+Parameters!$B$19)</f>
        <v>37612.130487264665</v>
      </c>
    </row>
    <row r="101" spans="1:31" ht="12.75" customHeight="1" x14ac:dyDescent="0.2">
      <c r="A101" s="24">
        <v>2064</v>
      </c>
      <c r="B101" s="25" t="s">
        <v>246</v>
      </c>
      <c r="C101" s="16">
        <v>2081</v>
      </c>
      <c r="D101" s="16" t="s">
        <v>97</v>
      </c>
      <c r="E101" s="17">
        <f>+'1999-00'!G103</f>
        <v>5701.034393271927</v>
      </c>
      <c r="F101" s="17">
        <f>+'2000-01'!G103</f>
        <v>5446.290844956211</v>
      </c>
      <c r="G101" s="17">
        <f>+'2001-02'!G103</f>
        <v>5456.4375294117644</v>
      </c>
      <c r="H101" s="17">
        <f>+'2002-03'!G103</f>
        <v>5882.3995398910829</v>
      </c>
      <c r="I101" s="22">
        <f>+'2003-04'!G103</f>
        <v>5491.8543499139423</v>
      </c>
      <c r="J101" s="33">
        <f>+'2004-05'!G102</f>
        <v>5525.848469954487</v>
      </c>
      <c r="K101" s="33">
        <f>+'2005-06'!G102</f>
        <v>6251.0755242101259</v>
      </c>
      <c r="L101" s="22">
        <f>+'2006-07'!G102</f>
        <v>6481.4642678461541</v>
      </c>
      <c r="M101" s="22">
        <f>+'2007-08'!G102</f>
        <v>7008.2798004685137</v>
      </c>
      <c r="N101" s="22">
        <f>+'2008-09'!G102</f>
        <v>6551.0693908800667</v>
      </c>
      <c r="O101" s="22">
        <f>+'2009-10'!G102</f>
        <v>6396.2229719416782</v>
      </c>
      <c r="P101" s="3">
        <f t="shared" si="24"/>
        <v>6761.589661</v>
      </c>
      <c r="Q101" s="3">
        <f t="shared" si="25"/>
        <v>7120.4918200000002</v>
      </c>
      <c r="R101" s="3">
        <f t="shared" si="26"/>
        <v>6798.1506345774596</v>
      </c>
      <c r="S101" s="3">
        <f t="shared" si="27"/>
        <v>7281.7063186170699</v>
      </c>
      <c r="T101" s="3">
        <f t="shared" si="28"/>
        <v>7212.3909278110395</v>
      </c>
      <c r="U101" s="3">
        <f t="shared" si="29"/>
        <v>7563.6987460441096</v>
      </c>
      <c r="V101" s="3">
        <f t="shared" si="30"/>
        <v>7510.2193992403727</v>
      </c>
      <c r="W101" s="3">
        <f t="shared" si="31"/>
        <v>7966.4247558960496</v>
      </c>
      <c r="X101" s="3">
        <f t="shared" si="32"/>
        <v>7868.1162888812178</v>
      </c>
      <c r="Y101" s="3">
        <f t="shared" si="33"/>
        <v>8645.1249610743489</v>
      </c>
      <c r="Z101" s="3">
        <f t="shared" si="34"/>
        <v>8874.0788340178315</v>
      </c>
      <c r="AA101" s="3">
        <f t="shared" si="35"/>
        <v>9471.718360757397</v>
      </c>
      <c r="AB101" s="3">
        <f>IF(ISNA(VLOOKUP($C101,NOE22_23,7,FALSE)),0,VLOOKUP($C101,NOE22_23,7,FALSE))</f>
        <v>8986.6761465383806</v>
      </c>
      <c r="AC101" s="17">
        <f>+AB101*(1+Parameters!$B$17)</f>
        <v>9424.1659848697436</v>
      </c>
      <c r="AD101" s="17">
        <f>+AC101*(1+Parameters!$B$18)</f>
        <v>9844.5292713556664</v>
      </c>
      <c r="AE101" s="17">
        <f>+AD101*(1+Parameters!$B$19)</f>
        <v>10455.813357097715</v>
      </c>
    </row>
    <row r="102" spans="1:31" ht="12.75" customHeight="1" x14ac:dyDescent="0.2">
      <c r="A102" s="24">
        <v>2064</v>
      </c>
      <c r="B102" s="25" t="s">
        <v>246</v>
      </c>
      <c r="C102" s="16">
        <v>2082</v>
      </c>
      <c r="D102" s="16" t="s">
        <v>98</v>
      </c>
      <c r="E102" s="17">
        <f>+'1999-00'!G104</f>
        <v>5455.383313697108</v>
      </c>
      <c r="F102" s="17">
        <f>+'2000-01'!G104</f>
        <v>5652.6520497103975</v>
      </c>
      <c r="G102" s="17">
        <f>+'2001-02'!G104</f>
        <v>5755.0326706909154</v>
      </c>
      <c r="H102" s="17">
        <f>+'2002-03'!G104</f>
        <v>5714.8981051498067</v>
      </c>
      <c r="I102" s="22">
        <f>+'2003-04'!G104</f>
        <v>5443.9567598578606</v>
      </c>
      <c r="J102" s="33">
        <f>+'2004-05'!G103</f>
        <v>5752.7609359064018</v>
      </c>
      <c r="K102" s="33">
        <f>+'2005-06'!G103</f>
        <v>6385.0704115725894</v>
      </c>
      <c r="L102" s="22">
        <f>+'2006-07'!G103</f>
        <v>6845.4438394294011</v>
      </c>
      <c r="M102" s="22">
        <f>+'2007-08'!G103</f>
        <v>7955.9650562891957</v>
      </c>
      <c r="N102" s="22">
        <f>+'2008-09'!G103</f>
        <v>8165.6487490735708</v>
      </c>
      <c r="O102" s="22">
        <f>+'2009-10'!G103</f>
        <v>7833.6884254208535</v>
      </c>
      <c r="P102" s="3">
        <f t="shared" si="24"/>
        <v>7795.3917520000005</v>
      </c>
      <c r="Q102" s="3">
        <f t="shared" si="25"/>
        <v>7708.6177710000002</v>
      </c>
      <c r="R102" s="3">
        <f t="shared" si="26"/>
        <v>7851.4022710931604</v>
      </c>
      <c r="S102" s="3">
        <f t="shared" si="27"/>
        <v>7935.61212460767</v>
      </c>
      <c r="T102" s="3">
        <f t="shared" si="28"/>
        <v>8481.07769348285</v>
      </c>
      <c r="U102" s="3">
        <f t="shared" si="29"/>
        <v>8360.5502599625706</v>
      </c>
      <c r="V102" s="3">
        <f t="shared" si="30"/>
        <v>8711.0556826654101</v>
      </c>
      <c r="W102" s="3">
        <f t="shared" si="31"/>
        <v>9451.7218262061178</v>
      </c>
      <c r="X102" s="3">
        <f t="shared" si="32"/>
        <v>9782.9498364650408</v>
      </c>
      <c r="Y102" s="3">
        <f t="shared" si="33"/>
        <v>10105.476848024926</v>
      </c>
      <c r="Z102" s="3">
        <f t="shared" si="34"/>
        <v>10582.9472042365</v>
      </c>
      <c r="AA102" s="3">
        <f t="shared" si="35"/>
        <v>10730.500952228338</v>
      </c>
      <c r="AB102" s="3">
        <f>IF(ISNA(VLOOKUP($C102,NOE22_23,7,FALSE)),0,VLOOKUP($C102,NOE22_23,7,FALSE))</f>
        <v>12321.508145360332</v>
      </c>
      <c r="AC102" s="17">
        <f>+AB102*(1+Parameters!$B$17)</f>
        <v>12921.34444953033</v>
      </c>
      <c r="AD102" s="17">
        <f>+AC102*(1+Parameters!$B$18)</f>
        <v>13497.698773864344</v>
      </c>
      <c r="AE102" s="17">
        <f>+AD102*(1+Parameters!$B$19)</f>
        <v>14335.821981909517</v>
      </c>
    </row>
    <row r="103" spans="1:31" ht="12.75" customHeight="1" x14ac:dyDescent="0.2">
      <c r="A103" s="24">
        <v>2064</v>
      </c>
      <c r="B103" s="25" t="s">
        <v>246</v>
      </c>
      <c r="C103" s="16">
        <v>2083</v>
      </c>
      <c r="D103" s="16" t="s">
        <v>99</v>
      </c>
      <c r="E103" s="17">
        <f>+'1999-00'!G105</f>
        <v>5657.6027218295849</v>
      </c>
      <c r="F103" s="17">
        <f>+'2000-01'!G105</f>
        <v>5709.0495749293123</v>
      </c>
      <c r="G103" s="17">
        <f>+'2001-02'!G105</f>
        <v>5894.8059756582306</v>
      </c>
      <c r="H103" s="17">
        <f>+'2002-03'!G105</f>
        <v>5524.3704532035063</v>
      </c>
      <c r="I103" s="22">
        <f>+'2003-04'!G105</f>
        <v>5680.15286346639</v>
      </c>
      <c r="J103" s="33">
        <f>+'2004-05'!G104</f>
        <v>5959.6264306577687</v>
      </c>
      <c r="K103" s="33">
        <f>+'2005-06'!G104</f>
        <v>6586.1713472861775</v>
      </c>
      <c r="L103" s="22">
        <f>+'2006-07'!G104</f>
        <v>7025.343365999971</v>
      </c>
      <c r="M103" s="22">
        <f>+'2007-08'!G104</f>
        <v>7292.713018484691</v>
      </c>
      <c r="N103" s="22">
        <f>+'2008-09'!G104</f>
        <v>7559.867690566467</v>
      </c>
      <c r="O103" s="22">
        <f>+'2009-10'!G104</f>
        <v>7297.2396349920655</v>
      </c>
      <c r="P103" s="3">
        <f t="shared" ref="P103:P134" si="36">IF(ISNA(VLOOKUP(C103,NOE10_11,7,FALSE)),0,VLOOKUP(C103,NOE10_11,7,FALSE))</f>
        <v>7411.0643209999998</v>
      </c>
      <c r="Q103" s="3">
        <f t="shared" ref="Q103:Q134" si="37">IF(ISNA(VLOOKUP(C103,NOE11_12,7,FALSE)),0,VLOOKUP(C103,NOE11_12,7,FALSE))</f>
        <v>7512.1867089999996</v>
      </c>
      <c r="R103" s="3">
        <f t="shared" ref="R103:R134" si="38">IF(ISNA(VLOOKUP($C103,NOE12_13,7,FALSE)),0,VLOOKUP($C103,NOE12_13,7,FALSE))</f>
        <v>7323.05470874617</v>
      </c>
      <c r="S103" s="3">
        <f t="shared" ref="S103:S134" si="39">IF(ISNA(VLOOKUP($C103,NOE13_14,7,FALSE)),0,VLOOKUP($C103,NOE13_14,7,FALSE))</f>
        <v>7873.2170805096503</v>
      </c>
      <c r="T103" s="3">
        <f t="shared" ref="T103:T134" si="40">IF(ISNA(VLOOKUP($C103,NOE14_15,7,FALSE)),0,VLOOKUP($C103,NOE14_15,7,FALSE))</f>
        <v>8190.8461214488198</v>
      </c>
      <c r="U103" s="3">
        <f t="shared" ref="U103:U134" si="41">IF(ISNA(VLOOKUP($C103,NOE15_16,7,FALSE)),0,VLOOKUP($C103,NOE15_16,7,FALSE))</f>
        <v>8254.7591648314992</v>
      </c>
      <c r="V103" s="3">
        <f t="shared" ref="V103:V134" si="42">IF(ISNA(VLOOKUP($C103,NOE16_17,7,FALSE)),0,VLOOKUP($C103,NOE16_17,7,FALSE))</f>
        <v>8485.7257444966508</v>
      </c>
      <c r="W103" s="3">
        <f t="shared" ref="W103:W134" si="43">IF(ISNA(VLOOKUP($C103,NOE_1718,7,FALSE)),0,VLOOKUP($C103,NOE_1718,7,FALSE))</f>
        <v>9167.74476085075</v>
      </c>
      <c r="X103" s="3">
        <f t="shared" ref="X103:X134" si="44">IF(ISNA(VLOOKUP($C103,NOE_1819,7,FALSE)),0,VLOOKUP($C103,NOE_1819,7,FALSE))</f>
        <v>9408.7976209478202</v>
      </c>
      <c r="Y103" s="3">
        <f t="shared" ref="Y103:Y134" si="45">IF(ISNA(VLOOKUP($C103,NOE_1920,7,FALSE)),0,VLOOKUP($C103,NOE_1920,7,FALSE))</f>
        <v>10007.256793736738</v>
      </c>
      <c r="Z103" s="3">
        <f t="shared" ref="Z103:Z134" si="46">IF(ISNA(VLOOKUP($C103,NOE_2021,7,FALSE)),0,VLOOKUP($C103,NOE_2021,7,FALSE))</f>
        <v>10623.4882524364</v>
      </c>
      <c r="AA103" s="3">
        <f t="shared" ref="AA103:AA134" si="47">IF(ISNA(VLOOKUP($C103,NOE21_22,7,FALSE)),0,VLOOKUP($C103,NOE21_22,7,FALSE))</f>
        <v>10742.972015513093</v>
      </c>
      <c r="AB103" s="3">
        <f>IF(ISNA(VLOOKUP($C103,NOE22_23,7,FALSE)),0,VLOOKUP($C103,NOE22_23,7,FALSE))</f>
        <v>11313.22820421112</v>
      </c>
      <c r="AC103" s="17">
        <f>+AB103*(1+Parameters!$B$17)</f>
        <v>11863.979371534828</v>
      </c>
      <c r="AD103" s="17">
        <f>+AC103*(1+Parameters!$B$18)</f>
        <v>12393.170110261879</v>
      </c>
      <c r="AE103" s="17">
        <f>+AD103*(1+Parameters!$B$19)</f>
        <v>13162.708952747729</v>
      </c>
    </row>
    <row r="104" spans="1:31" ht="12.75" customHeight="1" x14ac:dyDescent="0.2">
      <c r="A104" s="24">
        <v>2064</v>
      </c>
      <c r="B104" s="25" t="s">
        <v>246</v>
      </c>
      <c r="C104" s="16">
        <v>2084</v>
      </c>
      <c r="D104" s="16" t="s">
        <v>212</v>
      </c>
      <c r="E104" s="17">
        <f>+'1999-00'!G106</f>
        <v>5563.3074117773249</v>
      </c>
      <c r="F104" s="17">
        <f>+'2000-01'!G106</f>
        <v>5732.3809997788103</v>
      </c>
      <c r="G104" s="17">
        <f>+'2001-02'!G106</f>
        <v>5546.1692421991083</v>
      </c>
      <c r="H104" s="17">
        <f>+'2002-03'!G106</f>
        <v>5167.6295964780884</v>
      </c>
      <c r="I104" s="22">
        <f>+'2003-04'!G106</f>
        <v>5035.8933743807756</v>
      </c>
      <c r="J104" s="33">
        <f>+'2004-05'!G105</f>
        <v>5047.6403025579557</v>
      </c>
      <c r="K104" s="33">
        <f>+'2005-06'!G105</f>
        <v>5120.5364901435023</v>
      </c>
      <c r="L104" s="22">
        <f>+'2006-07'!G105</f>
        <v>5237.044462767496</v>
      </c>
      <c r="M104" s="22">
        <f>+'2007-08'!G105</f>
        <v>5893.9244835291029</v>
      </c>
      <c r="N104" s="22">
        <f>+'2008-09'!G105</f>
        <v>5911.3234704331162</v>
      </c>
      <c r="O104" s="22">
        <f>+'2009-10'!G105</f>
        <v>5987.8250442561302</v>
      </c>
      <c r="P104" s="3">
        <f t="shared" si="36"/>
        <v>5933.8074690000003</v>
      </c>
      <c r="Q104" s="3">
        <f t="shared" si="37"/>
        <v>6008.1670020000001</v>
      </c>
      <c r="R104" s="3">
        <f t="shared" si="38"/>
        <v>6611.77947298657</v>
      </c>
      <c r="S104" s="3">
        <f t="shared" si="39"/>
        <v>7138.8098433943296</v>
      </c>
      <c r="T104" s="3">
        <f t="shared" si="40"/>
        <v>7511.7701185170899</v>
      </c>
      <c r="U104" s="3">
        <f t="shared" si="41"/>
        <v>7544.9542140355697</v>
      </c>
      <c r="V104" s="3">
        <f t="shared" si="42"/>
        <v>7491.3932739121701</v>
      </c>
      <c r="W104" s="3">
        <f t="shared" si="43"/>
        <v>7888.7247509104664</v>
      </c>
      <c r="X104" s="3">
        <f t="shared" si="44"/>
        <v>8538.2533122217264</v>
      </c>
      <c r="Y104" s="3">
        <f t="shared" si="45"/>
        <v>8686.5951796872414</v>
      </c>
      <c r="Z104" s="3">
        <f t="shared" si="46"/>
        <v>9234.622730473</v>
      </c>
      <c r="AA104" s="3">
        <f t="shared" si="47"/>
        <v>9591.9488457618863</v>
      </c>
      <c r="AB104" s="3">
        <f>IF(ISNA(VLOOKUP($C104,NOE22_23,7,FALSE)),0,VLOOKUP($C104,NOE22_23,7,FALSE))</f>
        <v>10138.742095760712</v>
      </c>
      <c r="AC104" s="17">
        <f>+AB104*(1+Parameters!$B$17)</f>
        <v>10632.316868905988</v>
      </c>
      <c r="AD104" s="17">
        <f>+AC104*(1+Parameters!$B$18)</f>
        <v>11106.56951568116</v>
      </c>
      <c r="AE104" s="17">
        <f>+AD104*(1+Parameters!$B$19)</f>
        <v>11796.218457238801</v>
      </c>
    </row>
    <row r="105" spans="1:31" ht="12.75" customHeight="1" x14ac:dyDescent="0.2">
      <c r="A105" s="24">
        <v>2064</v>
      </c>
      <c r="B105" s="25" t="s">
        <v>246</v>
      </c>
      <c r="C105" s="16">
        <v>2085</v>
      </c>
      <c r="D105" s="16" t="s">
        <v>100</v>
      </c>
      <c r="E105" s="17">
        <f>+'1999-00'!G107</f>
        <v>7747.9203787878787</v>
      </c>
      <c r="F105" s="17">
        <f>+'2000-01'!G107</f>
        <v>7529.8789811320748</v>
      </c>
      <c r="G105" s="17">
        <f>+'2001-02'!G107</f>
        <v>8144.0472191116087</v>
      </c>
      <c r="H105" s="17">
        <f>+'2002-03'!G107</f>
        <v>7637.9087896420169</v>
      </c>
      <c r="I105" s="22">
        <f>+'2003-04'!G107</f>
        <v>8616.2106453697725</v>
      </c>
      <c r="J105" s="33">
        <f>+'2004-05'!G106</f>
        <v>8244.4915133699978</v>
      </c>
      <c r="K105" s="33">
        <f>+'2005-06'!G106</f>
        <v>9199.5360909605406</v>
      </c>
      <c r="L105" s="22">
        <f>+'2006-07'!G106</f>
        <v>10275.241037142492</v>
      </c>
      <c r="M105" s="22">
        <f>+'2007-08'!G106</f>
        <v>12456.10542485897</v>
      </c>
      <c r="N105" s="22">
        <f>+'2008-09'!G106</f>
        <v>10056.164383059288</v>
      </c>
      <c r="O105" s="22">
        <f>+'2009-10'!G106</f>
        <v>10559.078292153441</v>
      </c>
      <c r="P105" s="3">
        <f t="shared" si="36"/>
        <v>11098.873411</v>
      </c>
      <c r="Q105" s="3">
        <f t="shared" si="37"/>
        <v>10912.632216</v>
      </c>
      <c r="R105" s="3">
        <f t="shared" si="38"/>
        <v>11204.9968845364</v>
      </c>
      <c r="S105" s="3">
        <f t="shared" si="39"/>
        <v>11585.779320765399</v>
      </c>
      <c r="T105" s="3">
        <f t="shared" si="40"/>
        <v>12910.4244401753</v>
      </c>
      <c r="U105" s="3">
        <f t="shared" si="41"/>
        <v>10904.9214975459</v>
      </c>
      <c r="V105" s="3">
        <f t="shared" si="42"/>
        <v>12483.090791621327</v>
      </c>
      <c r="W105" s="3">
        <f t="shared" si="43"/>
        <v>14908.669692737431</v>
      </c>
      <c r="X105" s="3">
        <f t="shared" si="44"/>
        <v>14143.440626844142</v>
      </c>
      <c r="Y105" s="3">
        <f t="shared" si="45"/>
        <v>13444.638962039951</v>
      </c>
      <c r="Z105" s="3">
        <f t="shared" si="46"/>
        <v>18605.701375976201</v>
      </c>
      <c r="AA105" s="3">
        <f t="shared" si="47"/>
        <v>18818.449936056568</v>
      </c>
      <c r="AB105" s="3">
        <f>IF(ISNA(VLOOKUP($C105,NOE22_23,7,FALSE)),0,VLOOKUP($C105,NOE22_23,7,FALSE))</f>
        <v>16608.096050269298</v>
      </c>
      <c r="AC105" s="17">
        <f>+AB105*(1+Parameters!$B$17)</f>
        <v>17416.612251092094</v>
      </c>
      <c r="AD105" s="17">
        <f>+AC105*(1+Parameters!$B$18)</f>
        <v>18193.47721474768</v>
      </c>
      <c r="AE105" s="17">
        <f>+AD105*(1+Parameters!$B$19)</f>
        <v>19323.179080538805</v>
      </c>
    </row>
    <row r="106" spans="1:31" ht="12.75" customHeight="1" x14ac:dyDescent="0.2">
      <c r="A106" s="24">
        <v>2064</v>
      </c>
      <c r="B106" s="25" t="s">
        <v>246</v>
      </c>
      <c r="C106" s="16">
        <v>2086</v>
      </c>
      <c r="D106" s="16" t="s">
        <v>101</v>
      </c>
      <c r="E106" s="17">
        <f>+'1999-00'!G108</f>
        <v>5184.1615068722758</v>
      </c>
      <c r="F106" s="17">
        <f>+'2000-01'!G108</f>
        <v>5439.5531363400723</v>
      </c>
      <c r="G106" s="17">
        <f>+'2001-02'!G108</f>
        <v>5689.9667399019772</v>
      </c>
      <c r="H106" s="17">
        <f>+'2002-03'!G108</f>
        <v>5654.6125271634928</v>
      </c>
      <c r="I106" s="22">
        <f>+'2003-04'!G108</f>
        <v>5130.7331670603162</v>
      </c>
      <c r="J106" s="33">
        <f>+'2004-05'!G107</f>
        <v>5936.9561536675537</v>
      </c>
      <c r="K106" s="33">
        <f>+'2005-06'!G107</f>
        <v>6622.2637589255783</v>
      </c>
      <c r="L106" s="22">
        <f>+'2006-07'!G107</f>
        <v>7011.4828864701858</v>
      </c>
      <c r="M106" s="22">
        <f>+'2007-08'!G107</f>
        <v>7572.4707808608819</v>
      </c>
      <c r="N106" s="22">
        <f>+'2008-09'!G107</f>
        <v>7925.7388741269042</v>
      </c>
      <c r="O106" s="22">
        <f>+'2009-10'!G107</f>
        <v>7644.758718344543</v>
      </c>
      <c r="P106" s="3">
        <f t="shared" si="36"/>
        <v>7717.3440700000001</v>
      </c>
      <c r="Q106" s="3">
        <f t="shared" si="37"/>
        <v>7163.7625289999996</v>
      </c>
      <c r="R106" s="3">
        <f t="shared" si="38"/>
        <v>7366.2950777094002</v>
      </c>
      <c r="S106" s="3">
        <f t="shared" si="39"/>
        <v>7788.8660379777402</v>
      </c>
      <c r="T106" s="3">
        <f t="shared" si="40"/>
        <v>8509.4559819973201</v>
      </c>
      <c r="U106" s="3">
        <f t="shared" si="41"/>
        <v>8206.1374626647194</v>
      </c>
      <c r="V106" s="3">
        <f t="shared" si="42"/>
        <v>8625.9525186060637</v>
      </c>
      <c r="W106" s="3">
        <f t="shared" si="43"/>
        <v>9262.8878744115082</v>
      </c>
      <c r="X106" s="3">
        <f t="shared" si="44"/>
        <v>9166.2619209676031</v>
      </c>
      <c r="Y106" s="3">
        <f t="shared" si="45"/>
        <v>10062.800754516968</v>
      </c>
      <c r="Z106" s="3">
        <f t="shared" si="46"/>
        <v>10982.022800707186</v>
      </c>
      <c r="AA106" s="3">
        <f t="shared" si="47"/>
        <v>11356.27619622288</v>
      </c>
      <c r="AB106" s="3">
        <f>IF(ISNA(VLOOKUP($C106,NOE22_23,7,FALSE)),0,VLOOKUP($C106,NOE22_23,7,FALSE))</f>
        <v>11739.762693315153</v>
      </c>
      <c r="AC106" s="17">
        <f>+AB106*(1+Parameters!$B$17)</f>
        <v>12311.278434952887</v>
      </c>
      <c r="AD106" s="17">
        <f>+AC106*(1+Parameters!$B$18)</f>
        <v>12860.420870694014</v>
      </c>
      <c r="AE106" s="17">
        <f>+AD106*(1+Parameters!$B$19)</f>
        <v>13658.973081521823</v>
      </c>
    </row>
    <row r="107" spans="1:31" ht="12.75" customHeight="1" x14ac:dyDescent="0.2">
      <c r="A107" s="24">
        <v>2064</v>
      </c>
      <c r="B107" s="25" t="s">
        <v>246</v>
      </c>
      <c r="C107" s="16">
        <v>2087</v>
      </c>
      <c r="D107" s="16" t="s">
        <v>102</v>
      </c>
      <c r="E107" s="17">
        <f>+'1999-00'!G109</f>
        <v>5158.1754702441413</v>
      </c>
      <c r="F107" s="17">
        <f>+'2000-01'!G109</f>
        <v>5416.7184526583724</v>
      </c>
      <c r="G107" s="17">
        <f>+'2001-02'!G109</f>
        <v>5607.5533493499152</v>
      </c>
      <c r="H107" s="17">
        <f>+'2002-03'!G109</f>
        <v>5604.5567272010303</v>
      </c>
      <c r="I107" s="22">
        <f>+'2003-04'!G109</f>
        <v>5775.6113914669868</v>
      </c>
      <c r="J107" s="33">
        <f>+'2004-05'!G108</f>
        <v>6092.756003610978</v>
      </c>
      <c r="K107" s="33">
        <f>+'2005-06'!G108</f>
        <v>6323.685659828282</v>
      </c>
      <c r="L107" s="22">
        <f>+'2006-07'!G108</f>
        <v>6923.3028855406264</v>
      </c>
      <c r="M107" s="22">
        <f>+'2007-08'!G108</f>
        <v>7554.3453227155705</v>
      </c>
      <c r="N107" s="22">
        <f>+'2008-09'!G108</f>
        <v>7199.7903640493996</v>
      </c>
      <c r="O107" s="22">
        <f>+'2009-10'!G108</f>
        <v>7090.6614932472239</v>
      </c>
      <c r="P107" s="3">
        <f t="shared" si="36"/>
        <v>7014.8780569999999</v>
      </c>
      <c r="Q107" s="3">
        <f t="shared" si="37"/>
        <v>6789.8714190000001</v>
      </c>
      <c r="R107" s="3">
        <f t="shared" si="38"/>
        <v>7172.45679924878</v>
      </c>
      <c r="S107" s="3">
        <f t="shared" si="39"/>
        <v>7854.5533124469202</v>
      </c>
      <c r="T107" s="3">
        <f t="shared" si="40"/>
        <v>8272.3150339826207</v>
      </c>
      <c r="U107" s="3">
        <f t="shared" si="41"/>
        <v>8410.9458587414101</v>
      </c>
      <c r="V107" s="3">
        <f t="shared" si="42"/>
        <v>8392.5844684745607</v>
      </c>
      <c r="W107" s="3">
        <f t="shared" si="43"/>
        <v>9008.0562413915304</v>
      </c>
      <c r="X107" s="3">
        <f t="shared" si="44"/>
        <v>9436.5768021570657</v>
      </c>
      <c r="Y107" s="3">
        <f t="shared" si="45"/>
        <v>9693.6852382888155</v>
      </c>
      <c r="Z107" s="3">
        <f t="shared" si="46"/>
        <v>10542.50188768812</v>
      </c>
      <c r="AA107" s="3">
        <f t="shared" si="47"/>
        <v>10416.984415022849</v>
      </c>
      <c r="AB107" s="3">
        <f>IF(ISNA(VLOOKUP($C107,NOE22_23,7,FALSE)),0,VLOOKUP($C107,NOE22_23,7,FALSE))</f>
        <v>11106.500085233556</v>
      </c>
      <c r="AC107" s="17">
        <f>+AB107*(1+Parameters!$B$17)</f>
        <v>11647.187303453582</v>
      </c>
      <c r="AD107" s="17">
        <f>+AC107*(1+Parameters!$B$18)</f>
        <v>12166.708069647359</v>
      </c>
      <c r="AE107" s="17">
        <f>+AD107*(1+Parameters!$B$19)</f>
        <v>12922.185026832596</v>
      </c>
    </row>
    <row r="108" spans="1:31" ht="12.75" customHeight="1" x14ac:dyDescent="0.2">
      <c r="A108" s="24">
        <v>2064</v>
      </c>
      <c r="B108" s="25" t="s">
        <v>246</v>
      </c>
      <c r="C108" s="16">
        <v>2088</v>
      </c>
      <c r="D108" s="16" t="s">
        <v>103</v>
      </c>
      <c r="E108" s="17">
        <f>+'1999-00'!G110</f>
        <v>5315.8182880631903</v>
      </c>
      <c r="F108" s="17">
        <f>+'2000-01'!G110</f>
        <v>5523.799577802215</v>
      </c>
      <c r="G108" s="17">
        <f>+'2001-02'!G110</f>
        <v>5610.2020598865192</v>
      </c>
      <c r="H108" s="17">
        <f>+'2002-03'!G110</f>
        <v>5623.2599934115206</v>
      </c>
      <c r="I108" s="22">
        <f>+'2003-04'!G110</f>
        <v>5469.5611763777151</v>
      </c>
      <c r="J108" s="33">
        <f>+'2004-05'!G109</f>
        <v>5669.8043081423257</v>
      </c>
      <c r="K108" s="33">
        <f>+'2005-06'!G109</f>
        <v>5965.1840936862809</v>
      </c>
      <c r="L108" s="22">
        <f>+'2006-07'!G109</f>
        <v>6541.0695523481018</v>
      </c>
      <c r="M108" s="22">
        <f>+'2007-08'!G109</f>
        <v>6918.356413196263</v>
      </c>
      <c r="N108" s="22">
        <f>+'2008-09'!G109</f>
        <v>7260.6728091364821</v>
      </c>
      <c r="O108" s="22">
        <f>+'2009-10'!G109</f>
        <v>6956.0883570681144</v>
      </c>
      <c r="P108" s="3">
        <f t="shared" si="36"/>
        <v>7029.0400920000002</v>
      </c>
      <c r="Q108" s="3">
        <f t="shared" si="37"/>
        <v>7119.8060180000002</v>
      </c>
      <c r="R108" s="3">
        <f t="shared" si="38"/>
        <v>6629.3318504531098</v>
      </c>
      <c r="S108" s="3">
        <f t="shared" si="39"/>
        <v>7453.4984563284397</v>
      </c>
      <c r="T108" s="3">
        <f t="shared" si="40"/>
        <v>8124.1095153665101</v>
      </c>
      <c r="U108" s="3">
        <f t="shared" si="41"/>
        <v>8436.8666794740293</v>
      </c>
      <c r="V108" s="3">
        <f t="shared" si="42"/>
        <v>8428.6950018031002</v>
      </c>
      <c r="W108" s="3">
        <f t="shared" si="43"/>
        <v>8788.7675556900085</v>
      </c>
      <c r="X108" s="3">
        <f t="shared" si="44"/>
        <v>9250.8931824274878</v>
      </c>
      <c r="Y108" s="3">
        <f t="shared" si="45"/>
        <v>10078.979035829103</v>
      </c>
      <c r="Z108" s="3">
        <f t="shared" si="46"/>
        <v>10509.065843958761</v>
      </c>
      <c r="AA108" s="3">
        <f t="shared" si="47"/>
        <v>10625.589982582771</v>
      </c>
      <c r="AB108" s="3">
        <f>IF(ISNA(VLOOKUP($C108,NOE22_23,7,FALSE)),0,VLOOKUP($C108,NOE22_23,7,FALSE))</f>
        <v>11592.360595306649</v>
      </c>
      <c r="AC108" s="17">
        <f>+AB108*(1+Parameters!$B$17)</f>
        <v>12156.700500297338</v>
      </c>
      <c r="AD108" s="17">
        <f>+AC108*(1+Parameters!$B$18)</f>
        <v>12698.948014118125</v>
      </c>
      <c r="AE108" s="17">
        <f>+AD108*(1+Parameters!$B$19)</f>
        <v>13487.473764077829</v>
      </c>
    </row>
    <row r="109" spans="1:31" ht="12.75" customHeight="1" x14ac:dyDescent="0.2">
      <c r="A109" s="24">
        <v>2064</v>
      </c>
      <c r="B109" s="25" t="s">
        <v>246</v>
      </c>
      <c r="C109" s="16">
        <v>2089</v>
      </c>
      <c r="D109" s="16" t="s">
        <v>209</v>
      </c>
      <c r="E109" s="17">
        <f>+'1999-00'!G111</f>
        <v>6587.3104969290907</v>
      </c>
      <c r="F109" s="17">
        <f>+'2000-01'!G111</f>
        <v>7173.5404019196167</v>
      </c>
      <c r="G109" s="17" t="e">
        <f>+'2001-02'!#REF!</f>
        <v>#REF!</v>
      </c>
      <c r="H109" s="17">
        <f>+'2002-03'!G111</f>
        <v>6874.2775333378459</v>
      </c>
      <c r="I109" s="22">
        <f>+'2003-04'!G111</f>
        <v>7115.9746729346598</v>
      </c>
      <c r="J109" s="33">
        <f>+'2004-05'!G110</f>
        <v>7787.463121961312</v>
      </c>
      <c r="K109" s="33">
        <f>+'2005-06'!G110</f>
        <v>7518.1959490422505</v>
      </c>
      <c r="L109" s="22">
        <f>+'2006-07'!G110</f>
        <v>8090.4516396336458</v>
      </c>
      <c r="M109" s="22">
        <f>+'2007-08'!G110</f>
        <v>9080.8982069969261</v>
      </c>
      <c r="N109" s="22">
        <f>+'2008-09'!G110</f>
        <v>9434.6462972852969</v>
      </c>
      <c r="O109" s="22">
        <f>+'2009-10'!G110</f>
        <v>9728.6699986442127</v>
      </c>
      <c r="P109" s="3">
        <f t="shared" si="36"/>
        <v>10483.390603</v>
      </c>
      <c r="Q109" s="3">
        <f t="shared" si="37"/>
        <v>9932.5844379999999</v>
      </c>
      <c r="R109" s="3">
        <f t="shared" si="38"/>
        <v>9734.6386711046307</v>
      </c>
      <c r="S109" s="3">
        <f t="shared" si="39"/>
        <v>11197.4975850844</v>
      </c>
      <c r="T109" s="3">
        <f t="shared" si="40"/>
        <v>10876.2121361709</v>
      </c>
      <c r="U109" s="3">
        <f t="shared" si="41"/>
        <v>11339.4402218143</v>
      </c>
      <c r="V109" s="3">
        <f t="shared" si="42"/>
        <v>12826.738155802861</v>
      </c>
      <c r="W109" s="3">
        <f t="shared" si="43"/>
        <v>14856.949738675959</v>
      </c>
      <c r="X109" s="3">
        <f t="shared" si="44"/>
        <v>13493.305479395998</v>
      </c>
      <c r="Y109" s="3">
        <f t="shared" si="45"/>
        <v>12861.416418660378</v>
      </c>
      <c r="Z109" s="3">
        <f t="shared" si="46"/>
        <v>13216.188960856096</v>
      </c>
      <c r="AA109" s="3">
        <f t="shared" si="47"/>
        <v>13154.272803715863</v>
      </c>
      <c r="AB109" s="3">
        <f>IF(ISNA(VLOOKUP($C109,NOE22_23,7,FALSE)),0,VLOOKUP($C109,NOE22_23,7,FALSE))</f>
        <v>14996.592559245117</v>
      </c>
      <c r="AC109" s="17">
        <f>+AB109*(1+Parameters!$B$17)</f>
        <v>15726.657462807116</v>
      </c>
      <c r="AD109" s="17">
        <f>+AC109*(1+Parameters!$B$18)</f>
        <v>16428.142286728682</v>
      </c>
      <c r="AE109" s="17">
        <f>+AD109*(1+Parameters!$B$19)</f>
        <v>17448.227824734335</v>
      </c>
    </row>
    <row r="110" spans="1:31" ht="12.75" customHeight="1" x14ac:dyDescent="0.2">
      <c r="A110" s="24">
        <v>2064</v>
      </c>
      <c r="B110" s="25" t="s">
        <v>246</v>
      </c>
      <c r="C110" s="16">
        <v>2090</v>
      </c>
      <c r="D110" s="16" t="s">
        <v>105</v>
      </c>
      <c r="E110" s="17">
        <f>+'1999-00'!G112</f>
        <v>7023.7454746835438</v>
      </c>
      <c r="F110" s="17">
        <f>+'2000-01'!G112</f>
        <v>7773.4481911715893</v>
      </c>
      <c r="G110" s="17">
        <f>+'2001-02'!G112</f>
        <v>8346.922753007786</v>
      </c>
      <c r="H110" s="17">
        <f>+'2002-03'!G112</f>
        <v>7407.6961405732791</v>
      </c>
      <c r="I110" s="22">
        <f>+'2003-04'!G112</f>
        <v>6762.646110938952</v>
      </c>
      <c r="J110" s="33">
        <f>+'2004-05'!G111</f>
        <v>7674.7738399566188</v>
      </c>
      <c r="K110" s="33">
        <f>+'2005-06'!G111</f>
        <v>7760.6608005107955</v>
      </c>
      <c r="L110" s="22">
        <f>+'2006-07'!G111</f>
        <v>8909.3248022036314</v>
      </c>
      <c r="M110" s="22">
        <f>+'2007-08'!G111</f>
        <v>10226.695638027817</v>
      </c>
      <c r="N110" s="22">
        <f>+'2008-09'!G111</f>
        <v>10181.618714700588</v>
      </c>
      <c r="O110" s="22">
        <f>+'2009-10'!G111</f>
        <v>10351.152138030218</v>
      </c>
      <c r="P110" s="3">
        <f t="shared" si="36"/>
        <v>11123.540099</v>
      </c>
      <c r="Q110" s="3">
        <f t="shared" si="37"/>
        <v>10265.590829000001</v>
      </c>
      <c r="R110" s="3">
        <f t="shared" si="38"/>
        <v>10530.069184346299</v>
      </c>
      <c r="S110" s="3">
        <f t="shared" si="39"/>
        <v>10235.3282320336</v>
      </c>
      <c r="T110" s="3">
        <f t="shared" si="40"/>
        <v>11973.165772812101</v>
      </c>
      <c r="U110" s="3">
        <f t="shared" si="41"/>
        <v>14418.034390554199</v>
      </c>
      <c r="V110" s="3">
        <f t="shared" si="42"/>
        <v>12344.199302850111</v>
      </c>
      <c r="W110" s="3">
        <f t="shared" si="43"/>
        <v>12881.368233224428</v>
      </c>
      <c r="X110" s="3">
        <f t="shared" si="44"/>
        <v>14219.619927862937</v>
      </c>
      <c r="Y110" s="3">
        <f t="shared" si="45"/>
        <v>14085.557100342025</v>
      </c>
      <c r="Z110" s="3">
        <f t="shared" si="46"/>
        <v>16042.383661024076</v>
      </c>
      <c r="AA110" s="3">
        <f t="shared" si="47"/>
        <v>17992.819693396224</v>
      </c>
      <c r="AB110" s="3">
        <f>IF(ISNA(VLOOKUP($C110,NOE22_23,7,FALSE)),0,VLOOKUP($C110,NOE22_23,7,FALSE))</f>
        <v>21052.720249912414</v>
      </c>
      <c r="AC110" s="17">
        <f>+AB110*(1+Parameters!$B$17)</f>
        <v>22077.609878556414</v>
      </c>
      <c r="AD110" s="17">
        <f>+AC110*(1+Parameters!$B$18)</f>
        <v>23062.377831625559</v>
      </c>
      <c r="AE110" s="17">
        <f>+AD110*(1+Parameters!$B$19)</f>
        <v>24494.408166368172</v>
      </c>
    </row>
    <row r="111" spans="1:31" ht="12.75" customHeight="1" x14ac:dyDescent="0.2">
      <c r="A111" s="24">
        <v>2064</v>
      </c>
      <c r="B111" s="25" t="s">
        <v>246</v>
      </c>
      <c r="C111" s="16">
        <v>2091</v>
      </c>
      <c r="D111" s="16" t="s">
        <v>106</v>
      </c>
      <c r="E111" s="17">
        <f>+'1999-00'!G113</f>
        <v>5223.0354935600462</v>
      </c>
      <c r="F111" s="17">
        <f>+'2000-01'!G113</f>
        <v>5415.2992444878446</v>
      </c>
      <c r="G111" s="17">
        <f>+'2001-02'!G113</f>
        <v>5600.2974504692384</v>
      </c>
      <c r="H111" s="17">
        <f>+'2002-03'!G113</f>
        <v>5573.349160466656</v>
      </c>
      <c r="I111" s="22">
        <f>+'2003-04'!G113</f>
        <v>5010.9427668205335</v>
      </c>
      <c r="J111" s="33">
        <f>+'2004-05'!G112</f>
        <v>5505.8579704320355</v>
      </c>
      <c r="K111" s="33">
        <f>+'2005-06'!G112</f>
        <v>5740.8310668368167</v>
      </c>
      <c r="L111" s="22">
        <f>+'2006-07'!G112</f>
        <v>6265.9913861227969</v>
      </c>
      <c r="M111" s="22">
        <f>+'2007-08'!G112</f>
        <v>7032.5163527322384</v>
      </c>
      <c r="N111" s="22">
        <f>+'2008-09'!G112</f>
        <v>7289.4792167586575</v>
      </c>
      <c r="O111" s="22">
        <f>+'2009-10'!G112</f>
        <v>6461.7599545228486</v>
      </c>
      <c r="P111" s="3">
        <f t="shared" si="36"/>
        <v>6580.4511510000002</v>
      </c>
      <c r="Q111" s="3">
        <f t="shared" si="37"/>
        <v>6939.5003900000002</v>
      </c>
      <c r="R111" s="3">
        <f t="shared" si="38"/>
        <v>7279.2562716078</v>
      </c>
      <c r="S111" s="3">
        <f t="shared" si="39"/>
        <v>7624.12658596049</v>
      </c>
      <c r="T111" s="3">
        <f t="shared" si="40"/>
        <v>7506.3810305176803</v>
      </c>
      <c r="U111" s="3">
        <f t="shared" si="41"/>
        <v>7450.7697937359899</v>
      </c>
      <c r="V111" s="3">
        <f t="shared" si="42"/>
        <v>7958.799442830752</v>
      </c>
      <c r="W111" s="3">
        <f t="shared" si="43"/>
        <v>8421.0948500413851</v>
      </c>
      <c r="X111" s="3">
        <f t="shared" si="44"/>
        <v>8855.2172927826123</v>
      </c>
      <c r="Y111" s="3">
        <f t="shared" si="45"/>
        <v>9263.5562625784296</v>
      </c>
      <c r="Z111" s="3">
        <f t="shared" si="46"/>
        <v>9910.6444434767454</v>
      </c>
      <c r="AA111" s="3">
        <f t="shared" si="47"/>
        <v>10034.57770982376</v>
      </c>
      <c r="AB111" s="3">
        <f>IF(ISNA(VLOOKUP($C111,NOE22_23,7,FALSE)),0,VLOOKUP($C111,NOE22_23,7,FALSE))</f>
        <v>11096.561413518501</v>
      </c>
      <c r="AC111" s="17">
        <f>+AB111*(1+Parameters!$B$17)</f>
        <v>11636.764796802121</v>
      </c>
      <c r="AD111" s="17">
        <f>+AC111*(1+Parameters!$B$18)</f>
        <v>12155.820668897421</v>
      </c>
      <c r="AE111" s="17">
        <f>+AD111*(1+Parameters!$B$19)</f>
        <v>12910.621586159359</v>
      </c>
    </row>
    <row r="112" spans="1:31" ht="12.75" customHeight="1" x14ac:dyDescent="0.2">
      <c r="A112" s="24">
        <v>2064</v>
      </c>
      <c r="B112" s="25" t="s">
        <v>246</v>
      </c>
      <c r="C112" s="16">
        <v>2092</v>
      </c>
      <c r="D112" s="16" t="s">
        <v>107</v>
      </c>
      <c r="E112" s="17">
        <f>+'1999-00'!G114</f>
        <v>6109.3961242299793</v>
      </c>
      <c r="F112" s="17">
        <f>+'2000-01'!G114</f>
        <v>5922.0663816878096</v>
      </c>
      <c r="G112" s="17">
        <f>+'2001-02'!G114</f>
        <v>5577.8789564716053</v>
      </c>
      <c r="H112" s="17">
        <f>+'2002-03'!G114</f>
        <v>5719.1193052963972</v>
      </c>
      <c r="I112" s="22">
        <f>+'2003-04'!G114</f>
        <v>6081.9941562744743</v>
      </c>
      <c r="J112" s="33">
        <f>+'2004-05'!G113</f>
        <v>6407.0097494460533</v>
      </c>
      <c r="K112" s="33">
        <f>+'2005-06'!G113</f>
        <v>6832.6025308787393</v>
      </c>
      <c r="L112" s="22">
        <f>+'2006-07'!G113</f>
        <v>7609.0886500163551</v>
      </c>
      <c r="M112" s="22">
        <f>+'2007-08'!G113</f>
        <v>8677.1269929623086</v>
      </c>
      <c r="N112" s="22">
        <f>+'2008-09'!G113</f>
        <v>8760.4834279291626</v>
      </c>
      <c r="O112" s="22">
        <f>+'2009-10'!G113</f>
        <v>7825.1897474462166</v>
      </c>
      <c r="P112" s="3">
        <f t="shared" si="36"/>
        <v>8201.1535339999991</v>
      </c>
      <c r="Q112" s="3">
        <f t="shared" si="37"/>
        <v>8130.6626370000004</v>
      </c>
      <c r="R112" s="3">
        <f t="shared" si="38"/>
        <v>8968.6965892191201</v>
      </c>
      <c r="S112" s="3">
        <f t="shared" si="39"/>
        <v>9984.3417143245297</v>
      </c>
      <c r="T112" s="3">
        <f t="shared" si="40"/>
        <v>9151.05841489454</v>
      </c>
      <c r="U112" s="3">
        <f t="shared" si="41"/>
        <v>8680.2822481809199</v>
      </c>
      <c r="V112" s="3">
        <f t="shared" si="42"/>
        <v>8052.3411555376497</v>
      </c>
      <c r="W112" s="3">
        <f t="shared" si="43"/>
        <v>8002.6038026454089</v>
      </c>
      <c r="X112" s="3">
        <f t="shared" si="44"/>
        <v>8987.5626746092221</v>
      </c>
      <c r="Y112" s="3">
        <f t="shared" si="45"/>
        <v>9121.0948930376398</v>
      </c>
      <c r="Z112" s="3">
        <f t="shared" si="46"/>
        <v>8617.9295184539842</v>
      </c>
      <c r="AA112" s="3">
        <f t="shared" si="47"/>
        <v>9703.2016413601359</v>
      </c>
      <c r="AB112" s="3">
        <f>IF(ISNA(VLOOKUP($C112,NOE22_23,7,FALSE)),0,VLOOKUP($C112,NOE22_23,7,FALSE))</f>
        <v>11145.45226692836</v>
      </c>
      <c r="AC112" s="17">
        <f>+AB112*(1+Parameters!$B$17)</f>
        <v>11688.035757295555</v>
      </c>
      <c r="AD112" s="17">
        <f>+AC112*(1+Parameters!$B$18)</f>
        <v>12209.378561676311</v>
      </c>
      <c r="AE112" s="17">
        <f>+AD112*(1+Parameters!$B$19)</f>
        <v>12967.505091226982</v>
      </c>
    </row>
    <row r="113" spans="1:31" ht="12.75" customHeight="1" x14ac:dyDescent="0.2">
      <c r="A113" s="24">
        <v>2064</v>
      </c>
      <c r="B113" s="25" t="s">
        <v>246</v>
      </c>
      <c r="C113" s="16">
        <v>2093</v>
      </c>
      <c r="D113" s="16" t="s">
        <v>108</v>
      </c>
      <c r="E113" s="17">
        <f>+'1999-00'!G115</f>
        <v>6169.6490726520969</v>
      </c>
      <c r="F113" s="17">
        <f>+'2000-01'!G115</f>
        <v>6583.1537742994187</v>
      </c>
      <c r="G113" s="17">
        <f>+'2001-02'!G115</f>
        <v>6377.9509019395091</v>
      </c>
      <c r="H113" s="17">
        <f>+'2002-03'!G115</f>
        <v>6429.4699291073021</v>
      </c>
      <c r="I113" s="22">
        <f>+'2003-04'!G115</f>
        <v>6708.4906640664785</v>
      </c>
      <c r="J113" s="33">
        <f>+'2004-05'!G114</f>
        <v>7074.6013895841861</v>
      </c>
      <c r="K113" s="33">
        <f>+'2005-06'!G114</f>
        <v>7045.9906866467281</v>
      </c>
      <c r="L113" s="22">
        <f>+'2006-07'!G114</f>
        <v>7831.5467012716272</v>
      </c>
      <c r="M113" s="22">
        <f>+'2007-08'!G114</f>
        <v>8100.1358470347659</v>
      </c>
      <c r="N113" s="22">
        <f>+'2008-09'!G114</f>
        <v>9053.2687646486029</v>
      </c>
      <c r="O113" s="22">
        <f>+'2009-10'!G114</f>
        <v>8297.3203208469276</v>
      </c>
      <c r="P113" s="3">
        <f t="shared" si="36"/>
        <v>8460.8915489999999</v>
      </c>
      <c r="Q113" s="3">
        <f t="shared" si="37"/>
        <v>7621.7373020000005</v>
      </c>
      <c r="R113" s="3">
        <f t="shared" si="38"/>
        <v>7745.7296319550096</v>
      </c>
      <c r="S113" s="3">
        <f t="shared" si="39"/>
        <v>7541.6706236415803</v>
      </c>
      <c r="T113" s="3">
        <f t="shared" si="40"/>
        <v>9127.4002065176392</v>
      </c>
      <c r="U113" s="3">
        <f t="shared" si="41"/>
        <v>9825.52841743713</v>
      </c>
      <c r="V113" s="3">
        <f t="shared" si="42"/>
        <v>9855.4378090813716</v>
      </c>
      <c r="W113" s="3">
        <f t="shared" si="43"/>
        <v>10057.407264169875</v>
      </c>
      <c r="X113" s="3">
        <f t="shared" si="44"/>
        <v>9967.4158433309822</v>
      </c>
      <c r="Y113" s="3">
        <f t="shared" si="45"/>
        <v>11084.381375077826</v>
      </c>
      <c r="Z113" s="3">
        <f t="shared" si="46"/>
        <v>11341.351312401524</v>
      </c>
      <c r="AA113" s="3">
        <f t="shared" si="47"/>
        <v>11936.067564561468</v>
      </c>
      <c r="AB113" s="3">
        <f>IF(ISNA(VLOOKUP($C113,NOE22_23,7,FALSE)),0,VLOOKUP($C113,NOE22_23,7,FALSE))</f>
        <v>11971.847683181017</v>
      </c>
      <c r="AC113" s="17">
        <f>+AB113*(1+Parameters!$B$17)</f>
        <v>12554.661798437639</v>
      </c>
      <c r="AD113" s="17">
        <f>+AC113*(1+Parameters!$B$18)</f>
        <v>13114.660306823784</v>
      </c>
      <c r="AE113" s="17">
        <f>+AD113*(1+Parameters!$B$19)</f>
        <v>13928.999206582099</v>
      </c>
    </row>
    <row r="114" spans="1:31" ht="12.75" customHeight="1" x14ac:dyDescent="0.2">
      <c r="A114" s="24">
        <v>2064</v>
      </c>
      <c r="B114" s="25" t="s">
        <v>246</v>
      </c>
      <c r="C114" s="16">
        <v>2094</v>
      </c>
      <c r="D114" s="16" t="s">
        <v>109</v>
      </c>
      <c r="E114" s="17">
        <f>+'1999-00'!G116</f>
        <v>6484.996377066479</v>
      </c>
      <c r="F114" s="17">
        <f>+'2000-01'!G116</f>
        <v>6165.77148541114</v>
      </c>
      <c r="G114" s="17">
        <f>+'2001-02'!G116</f>
        <v>6554.6079626047704</v>
      </c>
      <c r="H114" s="17">
        <f>+'2002-03'!G116</f>
        <v>6164.6823441703682</v>
      </c>
      <c r="I114" s="22">
        <f>+'2003-04'!G116</f>
        <v>6334.1201945499361</v>
      </c>
      <c r="J114" s="33">
        <f>+'2004-05'!G115</f>
        <v>7025.8213668277876</v>
      </c>
      <c r="K114" s="33">
        <f>+'2005-06'!G115</f>
        <v>8561.3154419509028</v>
      </c>
      <c r="L114" s="22">
        <f>+'2006-07'!G115</f>
        <v>8513.9612426351141</v>
      </c>
      <c r="M114" s="22">
        <f>+'2007-08'!G115</f>
        <v>8342.1863293689476</v>
      </c>
      <c r="N114" s="22">
        <f>+'2008-09'!G115</f>
        <v>5662.1700313923111</v>
      </c>
      <c r="O114" s="22">
        <f>+'2009-10'!G115</f>
        <v>4475.6502585948565</v>
      </c>
      <c r="P114" s="3">
        <f t="shared" si="36"/>
        <v>9622.0278469999994</v>
      </c>
      <c r="Q114" s="3">
        <f t="shared" si="37"/>
        <v>11371.670332</v>
      </c>
      <c r="R114" s="3">
        <f t="shared" si="38"/>
        <v>10242.913473005199</v>
      </c>
      <c r="S114" s="3">
        <f t="shared" si="39"/>
        <v>9931.8403451561808</v>
      </c>
      <c r="T114" s="3">
        <f t="shared" si="40"/>
        <v>10408.5160740089</v>
      </c>
      <c r="U114" s="3">
        <f t="shared" si="41"/>
        <v>10104.937382231201</v>
      </c>
      <c r="V114" s="3">
        <f t="shared" si="42"/>
        <v>9334.1892628922633</v>
      </c>
      <c r="W114" s="3">
        <f t="shared" si="43"/>
        <v>10335.225692490465</v>
      </c>
      <c r="X114" s="3">
        <f t="shared" si="44"/>
        <v>8231.8399535343378</v>
      </c>
      <c r="Y114" s="3">
        <f t="shared" si="45"/>
        <v>9772.8536257354608</v>
      </c>
      <c r="Z114" s="3">
        <f t="shared" si="46"/>
        <v>9351.8389802653201</v>
      </c>
      <c r="AA114" s="3">
        <f t="shared" si="47"/>
        <v>9174.0487405362874</v>
      </c>
      <c r="AB114" s="3">
        <f>IF(ISNA(VLOOKUP($C114,NOE22_23,7,FALSE)),0,VLOOKUP($C114,NOE22_23,7,FALSE))</f>
        <v>11215.615912467281</v>
      </c>
      <c r="AC114" s="17">
        <f>+AB114*(1+Parameters!$B$17)</f>
        <v>11761.615113097429</v>
      </c>
      <c r="AD114" s="17">
        <f>+AC114*(1+Parameters!$B$18)</f>
        <v>12286.239911860717</v>
      </c>
      <c r="AE114" s="17">
        <f>+AD114*(1+Parameters!$B$19)</f>
        <v>13049.139053578136</v>
      </c>
    </row>
    <row r="115" spans="1:31" ht="12.75" customHeight="1" x14ac:dyDescent="0.2">
      <c r="A115" s="24">
        <v>2064</v>
      </c>
      <c r="B115" s="25" t="s">
        <v>246</v>
      </c>
      <c r="C115" s="16">
        <v>2095</v>
      </c>
      <c r="D115" s="16" t="s">
        <v>110</v>
      </c>
      <c r="E115" s="17">
        <f>+'1999-00'!G117</f>
        <v>8567.475109809664</v>
      </c>
      <c r="F115" s="17">
        <f>+'2000-01'!G117</f>
        <v>8748.8664173522811</v>
      </c>
      <c r="G115" s="17">
        <f>+'2001-02'!G117</f>
        <v>9046.6603211009187</v>
      </c>
      <c r="H115" s="17">
        <f>+'2002-03'!G117</f>
        <v>8785.7432944268385</v>
      </c>
      <c r="I115" s="22">
        <f>+'2003-04'!G117</f>
        <v>7829.5568959435614</v>
      </c>
      <c r="J115" s="33">
        <f>+'2004-05'!G116</f>
        <v>8766.5120277296373</v>
      </c>
      <c r="K115" s="33">
        <f>+'2005-06'!G116</f>
        <v>11589.059342815108</v>
      </c>
      <c r="L115" s="22">
        <f>+'2006-07'!G116</f>
        <v>10888.407112773066</v>
      </c>
      <c r="M115" s="22">
        <f>+'2007-08'!G116</f>
        <v>11320.874070472491</v>
      </c>
      <c r="N115" s="22">
        <f>+'2008-09'!G116</f>
        <v>12637.409795191114</v>
      </c>
      <c r="O115" s="22">
        <f>+'2009-10'!G116</f>
        <v>12626.726784220748</v>
      </c>
      <c r="P115" s="3">
        <f t="shared" si="36"/>
        <v>12128.831842</v>
      </c>
      <c r="Q115" s="3">
        <f t="shared" si="37"/>
        <v>10559.965376</v>
      </c>
      <c r="R115" s="3">
        <f t="shared" si="38"/>
        <v>9034.8696130547396</v>
      </c>
      <c r="S115" s="3">
        <f t="shared" si="39"/>
        <v>9999.2682845006002</v>
      </c>
      <c r="T115" s="3">
        <f t="shared" si="40"/>
        <v>11323.965084788701</v>
      </c>
      <c r="U115" s="3">
        <f t="shared" si="41"/>
        <v>9978.7613527037793</v>
      </c>
      <c r="V115" s="3">
        <f t="shared" si="42"/>
        <v>10707.855714854639</v>
      </c>
      <c r="W115" s="3">
        <f t="shared" si="43"/>
        <v>13160.430731046932</v>
      </c>
      <c r="X115" s="3">
        <f t="shared" si="44"/>
        <v>13061.458738501969</v>
      </c>
      <c r="Y115" s="3">
        <f t="shared" si="45"/>
        <v>14203.104122454508</v>
      </c>
      <c r="Z115" s="3">
        <f t="shared" si="46"/>
        <v>13672.508970505356</v>
      </c>
      <c r="AA115" s="3">
        <f t="shared" si="47"/>
        <v>8247.1192101759261</v>
      </c>
      <c r="AB115" s="3">
        <f>IF(ISNA(VLOOKUP($C115,NOE22_23,7,FALSE)),0,VLOOKUP($C115,NOE22_23,7,FALSE))</f>
        <v>12276.378954660919</v>
      </c>
      <c r="AC115" s="17">
        <f>+AB115*(1+Parameters!$B$17)</f>
        <v>12874.018277208215</v>
      </c>
      <c r="AD115" s="17">
        <f>+AC115*(1+Parameters!$B$18)</f>
        <v>13448.261625847821</v>
      </c>
      <c r="AE115" s="17">
        <f>+AD115*(1+Parameters!$B$19)</f>
        <v>14283.315094244304</v>
      </c>
    </row>
    <row r="116" spans="1:31" ht="12.75" customHeight="1" x14ac:dyDescent="0.2">
      <c r="A116" s="24">
        <v>2064</v>
      </c>
      <c r="B116" s="25" t="s">
        <v>246</v>
      </c>
      <c r="C116" s="16">
        <v>2096</v>
      </c>
      <c r="D116" s="16" t="s">
        <v>111</v>
      </c>
      <c r="E116" s="17">
        <f>+'1999-00'!G118</f>
        <v>5708.0751221624296</v>
      </c>
      <c r="F116" s="17">
        <f>+'2000-01'!G118</f>
        <v>5853.0400184842883</v>
      </c>
      <c r="G116" s="17">
        <f>+'2001-02'!G118</f>
        <v>6190.457394094994</v>
      </c>
      <c r="H116" s="17">
        <f>+'2002-03'!G118</f>
        <v>5943.4701854158648</v>
      </c>
      <c r="I116" s="22">
        <f>+'2003-04'!G118</f>
        <v>6103.5416777399814</v>
      </c>
      <c r="J116" s="33">
        <f>+'2004-05'!G117</f>
        <v>6236.9951275357053</v>
      </c>
      <c r="K116" s="33">
        <f>+'2005-06'!G117</f>
        <v>6579.5074251513824</v>
      </c>
      <c r="L116" s="22">
        <f>+'2006-07'!G117</f>
        <v>7051.4266729894707</v>
      </c>
      <c r="M116" s="22">
        <f>+'2007-08'!G117</f>
        <v>7804.8221024724917</v>
      </c>
      <c r="N116" s="22">
        <f>+'2008-09'!G117</f>
        <v>7630.41221570167</v>
      </c>
      <c r="O116" s="22">
        <f>+'2009-10'!G117</f>
        <v>6731.4723551814468</v>
      </c>
      <c r="P116" s="3">
        <f t="shared" si="36"/>
        <v>7421.0244430000002</v>
      </c>
      <c r="Q116" s="3">
        <f t="shared" si="37"/>
        <v>7661.935751</v>
      </c>
      <c r="R116" s="3">
        <f t="shared" si="38"/>
        <v>8253.3223577253102</v>
      </c>
      <c r="S116" s="3">
        <f t="shared" si="39"/>
        <v>8835.8960827595292</v>
      </c>
      <c r="T116" s="3">
        <f t="shared" si="40"/>
        <v>8658.6883152714508</v>
      </c>
      <c r="U116" s="3">
        <f t="shared" si="41"/>
        <v>8869.0747821872392</v>
      </c>
      <c r="V116" s="3">
        <f t="shared" si="42"/>
        <v>8599.09242026623</v>
      </c>
      <c r="W116" s="3">
        <f t="shared" si="43"/>
        <v>9450.956007953364</v>
      </c>
      <c r="X116" s="3">
        <f t="shared" si="44"/>
        <v>9938.6410377322609</v>
      </c>
      <c r="Y116" s="3">
        <f t="shared" si="45"/>
        <v>11595.934926025102</v>
      </c>
      <c r="Z116" s="3">
        <f t="shared" si="46"/>
        <v>12243.673267888556</v>
      </c>
      <c r="AA116" s="3">
        <f t="shared" si="47"/>
        <v>12782.706167113805</v>
      </c>
      <c r="AB116" s="3">
        <f>IF(ISNA(VLOOKUP($C116,NOE22_23,7,FALSE)),0,VLOOKUP($C116,NOE22_23,7,FALSE))</f>
        <v>14346.413104572754</v>
      </c>
      <c r="AC116" s="17">
        <f>+AB116*(1+Parameters!$B$17)</f>
        <v>15044.825937906257</v>
      </c>
      <c r="AD116" s="17">
        <f>+AC116*(1+Parameters!$B$18)</f>
        <v>15715.897785114848</v>
      </c>
      <c r="AE116" s="17">
        <f>+AD116*(1+Parameters!$B$19)</f>
        <v>16691.757366043948</v>
      </c>
    </row>
    <row r="117" spans="1:31" ht="12.75" customHeight="1" x14ac:dyDescent="0.2">
      <c r="A117" s="24">
        <v>2098</v>
      </c>
      <c r="B117" s="25" t="s">
        <v>233</v>
      </c>
      <c r="C117" s="16">
        <v>2097</v>
      </c>
      <c r="D117" s="16" t="s">
        <v>112</v>
      </c>
      <c r="E117" s="17">
        <f>+'1999-00'!G119</f>
        <v>5411.4863177727257</v>
      </c>
      <c r="F117" s="17">
        <f>+'2000-01'!G119</f>
        <v>5754.5752058331573</v>
      </c>
      <c r="G117" s="17">
        <f>+'2001-02'!G119</f>
        <v>6338.3792097124424</v>
      </c>
      <c r="H117" s="17">
        <f>+'2002-03'!G119</f>
        <v>6173.2081352632413</v>
      </c>
      <c r="I117" s="22">
        <f>+'2003-04'!G119</f>
        <v>6203.3016506950198</v>
      </c>
      <c r="J117" s="33">
        <f>+'2004-05'!G118</f>
        <v>6482.7803358055207</v>
      </c>
      <c r="K117" s="33">
        <f>+'2005-06'!G118</f>
        <v>6572.4817314960701</v>
      </c>
      <c r="L117" s="22">
        <f>+'2006-07'!G118</f>
        <v>7086.4971307020596</v>
      </c>
      <c r="M117" s="22">
        <f>+'2007-08'!G118</f>
        <v>7959.3237560979114</v>
      </c>
      <c r="N117" s="22">
        <f>+'2008-09'!G118</f>
        <v>8193.5445888222057</v>
      </c>
      <c r="O117" s="22">
        <f>+'2009-10'!G118</f>
        <v>7773.0761469313611</v>
      </c>
      <c r="P117" s="3">
        <f t="shared" si="36"/>
        <v>7474.2431299999998</v>
      </c>
      <c r="Q117" s="3">
        <f t="shared" si="37"/>
        <v>7614.9680520000002</v>
      </c>
      <c r="R117" s="3">
        <f t="shared" si="38"/>
        <v>8052.6493174954603</v>
      </c>
      <c r="S117" s="3">
        <f t="shared" si="39"/>
        <v>8163.6652427306299</v>
      </c>
      <c r="T117" s="3">
        <f t="shared" si="40"/>
        <v>8373.9396403759401</v>
      </c>
      <c r="U117" s="3">
        <f t="shared" si="41"/>
        <v>8492.1875351926501</v>
      </c>
      <c r="V117" s="3">
        <f t="shared" si="42"/>
        <v>8800.0909816381845</v>
      </c>
      <c r="W117" s="3">
        <f t="shared" si="43"/>
        <v>9267.5652677204853</v>
      </c>
      <c r="X117" s="3">
        <f t="shared" si="44"/>
        <v>9731.6080058837797</v>
      </c>
      <c r="Y117" s="3">
        <f t="shared" si="45"/>
        <v>9965.7740937359467</v>
      </c>
      <c r="Z117" s="3">
        <f t="shared" si="46"/>
        <v>10960.374531395504</v>
      </c>
      <c r="AA117" s="3">
        <f t="shared" si="47"/>
        <v>10745.95466002831</v>
      </c>
      <c r="AB117" s="3">
        <f>IF(ISNA(VLOOKUP($C117,NOE22_23,7,FALSE)),0,VLOOKUP($C117,NOE22_23,7,FALSE))</f>
        <v>11624.50200843622</v>
      </c>
      <c r="AC117" s="17">
        <f>+AB117*(1+Parameters!$B$17)</f>
        <v>12190.406623382461</v>
      </c>
      <c r="AD117" s="17">
        <f>+AC117*(1+Parameters!$B$18)</f>
        <v>12734.157592967664</v>
      </c>
      <c r="AE117" s="17">
        <f>+AD117*(1+Parameters!$B$19)</f>
        <v>13524.869638952618</v>
      </c>
    </row>
    <row r="118" spans="1:31" ht="12.75" customHeight="1" x14ac:dyDescent="0.2">
      <c r="A118" s="24">
        <v>2098</v>
      </c>
      <c r="B118" s="25" t="s">
        <v>233</v>
      </c>
      <c r="C118" s="16">
        <v>2099</v>
      </c>
      <c r="D118" s="16" t="s">
        <v>113</v>
      </c>
      <c r="E118" s="17">
        <f>+'1999-00'!G120</f>
        <v>5084.9517136539525</v>
      </c>
      <c r="F118" s="17">
        <f>+'2000-01'!G120</f>
        <v>5076.8401556526487</v>
      </c>
      <c r="G118" s="17">
        <f>+'2001-02'!G120</f>
        <v>5595.1567853319057</v>
      </c>
      <c r="H118" s="17">
        <f>+'2002-03'!G120</f>
        <v>5804.0390354242172</v>
      </c>
      <c r="I118" s="22">
        <f>+'2003-04'!G120</f>
        <v>5755.901602538248</v>
      </c>
      <c r="J118" s="33">
        <f>+'2004-05'!G119</f>
        <v>5561.6805183758215</v>
      </c>
      <c r="K118" s="33">
        <f>+'2005-06'!G119</f>
        <v>6379.3072279851231</v>
      </c>
      <c r="L118" s="22">
        <f>+'2006-07'!G119</f>
        <v>6683.3945073515915</v>
      </c>
      <c r="M118" s="22">
        <f>+'2007-08'!G119</f>
        <v>7485.522140101134</v>
      </c>
      <c r="N118" s="22">
        <f>+'2008-09'!G119</f>
        <v>7472.4421177482254</v>
      </c>
      <c r="O118" s="22">
        <f>+'2009-10'!G119</f>
        <v>7203.5108888589848</v>
      </c>
      <c r="P118" s="3">
        <f t="shared" si="36"/>
        <v>7518.9808000000003</v>
      </c>
      <c r="Q118" s="3">
        <f t="shared" si="37"/>
        <v>7361.112333</v>
      </c>
      <c r="R118" s="3">
        <f t="shared" si="38"/>
        <v>7455.3421031217904</v>
      </c>
      <c r="S118" s="3">
        <f t="shared" si="39"/>
        <v>7973.2347016625199</v>
      </c>
      <c r="T118" s="3">
        <f t="shared" si="40"/>
        <v>8257.8808292618905</v>
      </c>
      <c r="U118" s="3">
        <f t="shared" si="41"/>
        <v>8024.2726922551701</v>
      </c>
      <c r="V118" s="3">
        <f t="shared" si="42"/>
        <v>8156.3807167691893</v>
      </c>
      <c r="W118" s="3">
        <f t="shared" si="43"/>
        <v>9470.584971743363</v>
      </c>
      <c r="X118" s="3">
        <f t="shared" si="44"/>
        <v>9278.2910082815215</v>
      </c>
      <c r="Y118" s="3">
        <f t="shared" si="45"/>
        <v>9993.8588308457711</v>
      </c>
      <c r="Z118" s="3">
        <f t="shared" si="46"/>
        <v>10557.068104362583</v>
      </c>
      <c r="AA118" s="3">
        <f t="shared" si="47"/>
        <v>10055.669858585859</v>
      </c>
      <c r="AB118" s="3">
        <f>IF(ISNA(VLOOKUP($C118,NOE22_23,7,FALSE)),0,VLOOKUP($C118,NOE22_23,7,FALSE))</f>
        <v>10782.214375983285</v>
      </c>
      <c r="AC118" s="17">
        <f>+AB118*(1+Parameters!$B$17)</f>
        <v>11307.114700339585</v>
      </c>
      <c r="AD118" s="17">
        <f>+AC118*(1+Parameters!$B$18)</f>
        <v>11811.466587152594</v>
      </c>
      <c r="AE118" s="17">
        <f>+AD118*(1+Parameters!$B$19)</f>
        <v>12544.885256037922</v>
      </c>
    </row>
    <row r="119" spans="1:31" ht="12.75" customHeight="1" x14ac:dyDescent="0.2">
      <c r="A119" s="24">
        <v>2098</v>
      </c>
      <c r="B119" s="25" t="s">
        <v>233</v>
      </c>
      <c r="C119" s="16">
        <v>2100</v>
      </c>
      <c r="D119" s="16" t="s">
        <v>114</v>
      </c>
      <c r="E119" s="17">
        <f>+'1999-00'!G121</f>
        <v>5218.8248754810229</v>
      </c>
      <c r="F119" s="17">
        <f>+'2000-01'!G121</f>
        <v>5620.5697441775646</v>
      </c>
      <c r="G119" s="17">
        <f>+'2001-02'!G121</f>
        <v>5697.3948613640177</v>
      </c>
      <c r="H119" s="17">
        <f>+'2002-03'!G121</f>
        <v>5452.4347852465289</v>
      </c>
      <c r="I119" s="22">
        <f>+'2003-04'!G121</f>
        <v>5349.8437841323803</v>
      </c>
      <c r="J119" s="33">
        <f>+'2004-05'!G120</f>
        <v>5622.5395231858383</v>
      </c>
      <c r="K119" s="33">
        <f>+'2005-06'!G120</f>
        <v>5952.5479768716641</v>
      </c>
      <c r="L119" s="22">
        <f>+'2006-07'!G120</f>
        <v>6274.7199433685919</v>
      </c>
      <c r="M119" s="22">
        <f>+'2007-08'!G120</f>
        <v>6620.7570769722024</v>
      </c>
      <c r="N119" s="22">
        <f>+'2008-09'!G120</f>
        <v>6754.2013712978414</v>
      </c>
      <c r="O119" s="22">
        <f>+'2009-10'!G120</f>
        <v>6493.4700167810934</v>
      </c>
      <c r="P119" s="3">
        <f t="shared" si="36"/>
        <v>6709.6663019999996</v>
      </c>
      <c r="Q119" s="3">
        <f t="shared" si="37"/>
        <v>6906.8744129999995</v>
      </c>
      <c r="R119" s="3">
        <f t="shared" si="38"/>
        <v>6932.1500902309299</v>
      </c>
      <c r="S119" s="3">
        <f t="shared" si="39"/>
        <v>7548.3713446229103</v>
      </c>
      <c r="T119" s="3">
        <f t="shared" si="40"/>
        <v>7856.4717371827501</v>
      </c>
      <c r="U119" s="3">
        <f t="shared" si="41"/>
        <v>7758.9889675875002</v>
      </c>
      <c r="V119" s="3">
        <f t="shared" si="42"/>
        <v>8417.4897011817302</v>
      </c>
      <c r="W119" s="3">
        <f t="shared" si="43"/>
        <v>9088.960239779999</v>
      </c>
      <c r="X119" s="3">
        <f t="shared" si="44"/>
        <v>9522.6886537155842</v>
      </c>
      <c r="Y119" s="3">
        <f t="shared" si="45"/>
        <v>9637.0227005673805</v>
      </c>
      <c r="Z119" s="3">
        <f t="shared" si="46"/>
        <v>10395.177898141912</v>
      </c>
      <c r="AA119" s="3">
        <f t="shared" si="47"/>
        <v>10374.416905317563</v>
      </c>
      <c r="AB119" s="3">
        <f>IF(ISNA(VLOOKUP($C119,NOE22_23,7,FALSE)),0,VLOOKUP($C119,NOE22_23,7,FALSE))</f>
        <v>11397.608872002125</v>
      </c>
      <c r="AC119" s="17">
        <f>+AB119*(1+Parameters!$B$17)</f>
        <v>11952.467863409869</v>
      </c>
      <c r="AD119" s="17">
        <f>+AC119*(1+Parameters!$B$18)</f>
        <v>12485.605615943818</v>
      </c>
      <c r="AE119" s="17">
        <f>+AD119*(1+Parameters!$B$19)</f>
        <v>13260.88412886219</v>
      </c>
    </row>
    <row r="120" spans="1:31" ht="12.75" customHeight="1" x14ac:dyDescent="0.2">
      <c r="A120" s="24">
        <v>2098</v>
      </c>
      <c r="B120" s="25" t="s">
        <v>233</v>
      </c>
      <c r="C120" s="16">
        <v>2101</v>
      </c>
      <c r="D120" s="16" t="s">
        <v>115</v>
      </c>
      <c r="E120" s="17">
        <f>+'1999-00'!G122</f>
        <v>4748.6595956279034</v>
      </c>
      <c r="F120" s="17">
        <f>+'2000-01'!G122</f>
        <v>5089.2501326571337</v>
      </c>
      <c r="G120" s="17">
        <f>+'2001-02'!G122</f>
        <v>5471.2353789078188</v>
      </c>
      <c r="H120" s="17">
        <f>+'2002-03'!G122</f>
        <v>5498.4868746635429</v>
      </c>
      <c r="I120" s="22">
        <f>+'2003-04'!G122</f>
        <v>5013.5298547261982</v>
      </c>
      <c r="J120" s="33">
        <f>+'2004-05'!G121</f>
        <v>5138.9883410376142</v>
      </c>
      <c r="K120" s="33">
        <f>+'2005-06'!G121</f>
        <v>5571.7895627320995</v>
      </c>
      <c r="L120" s="22">
        <f>+'2006-07'!G121</f>
        <v>6172.0010969822897</v>
      </c>
      <c r="M120" s="22">
        <f>+'2007-08'!G121</f>
        <v>6630.1018762054518</v>
      </c>
      <c r="N120" s="22">
        <f>+'2008-09'!G121</f>
        <v>6517.1365377856182</v>
      </c>
      <c r="O120" s="22">
        <f>+'2009-10'!G121</f>
        <v>6402.7283287864566</v>
      </c>
      <c r="P120" s="3">
        <f t="shared" si="36"/>
        <v>6679.6105020000005</v>
      </c>
      <c r="Q120" s="3">
        <f t="shared" si="37"/>
        <v>6986.6402360000002</v>
      </c>
      <c r="R120" s="3">
        <f t="shared" si="38"/>
        <v>7031.88370124413</v>
      </c>
      <c r="S120" s="3">
        <f t="shared" si="39"/>
        <v>7098.70714715548</v>
      </c>
      <c r="T120" s="3">
        <f t="shared" si="40"/>
        <v>7599.9459233294101</v>
      </c>
      <c r="U120" s="3">
        <f t="shared" si="41"/>
        <v>7840.9416157938804</v>
      </c>
      <c r="V120" s="3">
        <f t="shared" si="42"/>
        <v>8139.2827831242521</v>
      </c>
      <c r="W120" s="3">
        <f t="shared" si="43"/>
        <v>8551.6939729959377</v>
      </c>
      <c r="X120" s="3">
        <f t="shared" si="44"/>
        <v>9339.5565677617124</v>
      </c>
      <c r="Y120" s="3">
        <f t="shared" si="45"/>
        <v>9237.2066494951468</v>
      </c>
      <c r="Z120" s="3">
        <f t="shared" si="46"/>
        <v>10354.797602780774</v>
      </c>
      <c r="AA120" s="3">
        <f t="shared" si="47"/>
        <v>9740.8248028684629</v>
      </c>
      <c r="AB120" s="3">
        <f>IF(ISNA(VLOOKUP($C120,NOE22_23,7,FALSE)),0,VLOOKUP($C120,NOE22_23,7,FALSE))</f>
        <v>10919.361075877321</v>
      </c>
      <c r="AC120" s="17">
        <f>+AB120*(1+Parameters!$B$17)</f>
        <v>11450.937983053114</v>
      </c>
      <c r="AD120" s="17">
        <f>+AC120*(1+Parameters!$B$18)</f>
        <v>11961.705082405006</v>
      </c>
      <c r="AE120" s="17">
        <f>+AD120*(1+Parameters!$B$19)</f>
        <v>12704.452628139819</v>
      </c>
    </row>
    <row r="121" spans="1:31" ht="12.75" customHeight="1" x14ac:dyDescent="0.2">
      <c r="A121" s="24">
        <v>2098</v>
      </c>
      <c r="B121" s="25" t="s">
        <v>233</v>
      </c>
      <c r="C121" s="16">
        <v>2102</v>
      </c>
      <c r="D121" s="16" t="s">
        <v>116</v>
      </c>
      <c r="E121" s="17">
        <f>+'1999-00'!G123</f>
        <v>5274.0057501680103</v>
      </c>
      <c r="F121" s="17">
        <f>+'2000-01'!G123</f>
        <v>5368.2344851597172</v>
      </c>
      <c r="G121" s="17">
        <f>+'2001-02'!G123</f>
        <v>5429.0880256531664</v>
      </c>
      <c r="H121" s="17">
        <f>+'2002-03'!G123</f>
        <v>5482.5677845687933</v>
      </c>
      <c r="I121" s="22">
        <f>+'2003-04'!G123</f>
        <v>5576.6482682390897</v>
      </c>
      <c r="J121" s="33">
        <f>+'2004-05'!G122</f>
        <v>5864.5121764517389</v>
      </c>
      <c r="K121" s="33">
        <f>+'2005-06'!G122</f>
        <v>5981.3393661636901</v>
      </c>
      <c r="L121" s="22">
        <f>+'2006-07'!G122</f>
        <v>6640.5522397648392</v>
      </c>
      <c r="M121" s="22">
        <f>+'2007-08'!G122</f>
        <v>6871.532388837255</v>
      </c>
      <c r="N121" s="22">
        <f>+'2008-09'!G122</f>
        <v>7191.5347636083952</v>
      </c>
      <c r="O121" s="22">
        <f>+'2009-10'!G122</f>
        <v>7131.2656394520718</v>
      </c>
      <c r="P121" s="3">
        <f t="shared" si="36"/>
        <v>6934.0031289999997</v>
      </c>
      <c r="Q121" s="3">
        <f t="shared" si="37"/>
        <v>6927.3617199999999</v>
      </c>
      <c r="R121" s="3">
        <f t="shared" si="38"/>
        <v>6949.3561819166198</v>
      </c>
      <c r="S121" s="3">
        <f t="shared" si="39"/>
        <v>7440.3835014819097</v>
      </c>
      <c r="T121" s="3">
        <f t="shared" si="40"/>
        <v>7826.4787082543298</v>
      </c>
      <c r="U121" s="3">
        <f t="shared" si="41"/>
        <v>7869.3665117046803</v>
      </c>
      <c r="V121" s="3">
        <f t="shared" si="42"/>
        <v>8094.3841335471352</v>
      </c>
      <c r="W121" s="3">
        <f t="shared" si="43"/>
        <v>8675.6040716705666</v>
      </c>
      <c r="X121" s="3">
        <f t="shared" si="44"/>
        <v>9173.896478159144</v>
      </c>
      <c r="Y121" s="3">
        <f t="shared" si="45"/>
        <v>9570.3172295665136</v>
      </c>
      <c r="Z121" s="3">
        <f t="shared" si="46"/>
        <v>9858.0559326265011</v>
      </c>
      <c r="AA121" s="3">
        <f t="shared" si="47"/>
        <v>9500.342696195692</v>
      </c>
      <c r="AB121" s="3">
        <f>IF(ISNA(VLOOKUP($C121,NOE22_23,7,FALSE)),0,VLOOKUP($C121,NOE22_23,7,FALSE))</f>
        <v>9806.8511131363102</v>
      </c>
      <c r="AC121" s="17">
        <f>+AB121*(1+Parameters!$B$17)</f>
        <v>10284.268752101567</v>
      </c>
      <c r="AD121" s="17">
        <f>+AC121*(1+Parameters!$B$18)</f>
        <v>10742.996773093404</v>
      </c>
      <c r="AE121" s="17">
        <f>+AD121*(1+Parameters!$B$19)</f>
        <v>11410.07010687667</v>
      </c>
    </row>
    <row r="122" spans="1:31" ht="12.75" customHeight="1" x14ac:dyDescent="0.2">
      <c r="A122" s="24">
        <v>2098</v>
      </c>
      <c r="B122" s="25" t="s">
        <v>233</v>
      </c>
      <c r="C122" s="16">
        <v>2103</v>
      </c>
      <c r="D122" s="16" t="s">
        <v>117</v>
      </c>
      <c r="E122" s="17">
        <f>+'1999-00'!G124</f>
        <v>5498.7305366471428</v>
      </c>
      <c r="F122" s="17">
        <f>+'2000-01'!G124</f>
        <v>5358.8700885487024</v>
      </c>
      <c r="G122" s="17">
        <f>+'2001-02'!G124</f>
        <v>5725.0457352941175</v>
      </c>
      <c r="H122" s="17">
        <f>+'2002-03'!G124</f>
        <v>5556.2411460286503</v>
      </c>
      <c r="I122" s="22">
        <f>+'2003-04'!G124</f>
        <v>5551.7877063522246</v>
      </c>
      <c r="J122" s="33">
        <f>+'2004-05'!G123</f>
        <v>5132.5278120953208</v>
      </c>
      <c r="K122" s="33">
        <f>+'2005-06'!G123</f>
        <v>5338.2814365300437</v>
      </c>
      <c r="L122" s="22">
        <f>+'2006-07'!G123</f>
        <v>5252.1628083043061</v>
      </c>
      <c r="M122" s="22">
        <f>+'2007-08'!G123</f>
        <v>6011.8268617062304</v>
      </c>
      <c r="N122" s="22">
        <f>+'2008-09'!G123</f>
        <v>5959.6891859142024</v>
      </c>
      <c r="O122" s="22">
        <f>+'2009-10'!G123</f>
        <v>6095.0195840391671</v>
      </c>
      <c r="P122" s="3">
        <f t="shared" si="36"/>
        <v>5731.0659859999996</v>
      </c>
      <c r="Q122" s="3">
        <f t="shared" si="37"/>
        <v>6205.4552990000002</v>
      </c>
      <c r="R122" s="3">
        <f t="shared" si="38"/>
        <v>6372.5056423788301</v>
      </c>
      <c r="S122" s="3">
        <f t="shared" si="39"/>
        <v>7331.9415371790101</v>
      </c>
      <c r="T122" s="3">
        <f t="shared" si="40"/>
        <v>7138.7130258000898</v>
      </c>
      <c r="U122" s="3">
        <f t="shared" si="41"/>
        <v>9643.4294232235497</v>
      </c>
      <c r="V122" s="3">
        <f t="shared" si="42"/>
        <v>9566.5965040338069</v>
      </c>
      <c r="W122" s="3">
        <f t="shared" si="43"/>
        <v>8788.8060796782574</v>
      </c>
      <c r="X122" s="3">
        <f t="shared" si="44"/>
        <v>8287.7761234329791</v>
      </c>
      <c r="Y122" s="3">
        <f t="shared" si="45"/>
        <v>11090.6397473937</v>
      </c>
      <c r="Z122" s="3">
        <f t="shared" si="46"/>
        <v>9324.3133078395331</v>
      </c>
      <c r="AA122" s="3">
        <f t="shared" si="47"/>
        <v>12587.096949197105</v>
      </c>
      <c r="AB122" s="3">
        <f>IF(ISNA(VLOOKUP($C122,NOE22_23,7,FALSE)),0,VLOOKUP($C122,NOE22_23,7,FALSE))</f>
        <v>10888.678446246249</v>
      </c>
      <c r="AC122" s="17">
        <f>+AB122*(1+Parameters!$B$17)</f>
        <v>11418.761660041086</v>
      </c>
      <c r="AD122" s="17">
        <f>+AC122*(1+Parameters!$B$18)</f>
        <v>11928.093540095049</v>
      </c>
      <c r="AE122" s="17">
        <f>+AD122*(1+Parameters!$B$19)</f>
        <v>12668.754017942209</v>
      </c>
    </row>
    <row r="123" spans="1:31" ht="12.75" customHeight="1" x14ac:dyDescent="0.2">
      <c r="A123" s="24">
        <v>2098</v>
      </c>
      <c r="B123" s="25" t="s">
        <v>233</v>
      </c>
      <c r="C123" s="16">
        <v>2104</v>
      </c>
      <c r="D123" s="16" t="s">
        <v>210</v>
      </c>
      <c r="E123" s="17">
        <f>+'1999-00'!G125</f>
        <v>6811.1816945756409</v>
      </c>
      <c r="F123" s="17">
        <f>+'2000-01'!G125</f>
        <v>6420.7681368933472</v>
      </c>
      <c r="G123" s="17">
        <f>+'2001-02'!G125</f>
        <v>6935.2096832038251</v>
      </c>
      <c r="H123" s="17">
        <f>+'2002-03'!G125</f>
        <v>6434.23795908382</v>
      </c>
      <c r="I123" s="22">
        <f>+'2003-04'!G125</f>
        <v>7018.4195431589669</v>
      </c>
      <c r="J123" s="33">
        <f>+'2004-05'!G124</f>
        <v>7039.8172531739183</v>
      </c>
      <c r="K123" s="33">
        <f>+'2005-06'!G124</f>
        <v>7220.5371740718383</v>
      </c>
      <c r="L123" s="22">
        <f>+'2006-07'!G124</f>
        <v>7772.8362427462689</v>
      </c>
      <c r="M123" s="22">
        <f>+'2007-08'!G124</f>
        <v>8328.0074678670226</v>
      </c>
      <c r="N123" s="22">
        <f>+'2008-09'!G124</f>
        <v>8779.2654162227773</v>
      </c>
      <c r="O123" s="22">
        <f>+'2009-10'!G124</f>
        <v>8587.6374394642153</v>
      </c>
      <c r="P123" s="3">
        <f t="shared" si="36"/>
        <v>8633.7846869999994</v>
      </c>
      <c r="Q123" s="3">
        <f t="shared" si="37"/>
        <v>8763.5029240000003</v>
      </c>
      <c r="R123" s="3">
        <f t="shared" si="38"/>
        <v>7679.9806535797397</v>
      </c>
      <c r="S123" s="3">
        <f t="shared" si="39"/>
        <v>7756.8470531656203</v>
      </c>
      <c r="T123" s="3">
        <f t="shared" si="40"/>
        <v>8276.6303319873805</v>
      </c>
      <c r="U123" s="3">
        <f t="shared" si="41"/>
        <v>7113.4431160764898</v>
      </c>
      <c r="V123" s="3">
        <f t="shared" si="42"/>
        <v>8358.7910255173138</v>
      </c>
      <c r="W123" s="3">
        <f t="shared" si="43"/>
        <v>8528.8501765452384</v>
      </c>
      <c r="X123" s="3">
        <f t="shared" si="44"/>
        <v>8803.2691981458174</v>
      </c>
      <c r="Y123" s="3">
        <f t="shared" si="45"/>
        <v>10628.365755540633</v>
      </c>
      <c r="Z123" s="3">
        <f t="shared" si="46"/>
        <v>10303.538486014884</v>
      </c>
      <c r="AA123" s="3">
        <f t="shared" si="47"/>
        <v>15603.871883290754</v>
      </c>
      <c r="AB123" s="3">
        <f>IF(ISNA(VLOOKUP($C123,NOE22_23,7,FALSE)),0,VLOOKUP($C123,NOE22_23,7,FALSE))</f>
        <v>10579.84485162604</v>
      </c>
      <c r="AC123" s="17">
        <f>+AB123*(1+Parameters!$B$17)</f>
        <v>11094.893412209996</v>
      </c>
      <c r="AD123" s="17">
        <f>+AC123*(1+Parameters!$B$18)</f>
        <v>11589.779205335388</v>
      </c>
      <c r="AE123" s="17">
        <f>+AD123*(1+Parameters!$B$19)</f>
        <v>12309.432465557757</v>
      </c>
    </row>
    <row r="124" spans="1:31" ht="12.75" customHeight="1" x14ac:dyDescent="0.2">
      <c r="A124" s="24">
        <v>2098</v>
      </c>
      <c r="B124" s="25" t="s">
        <v>233</v>
      </c>
      <c r="C124" s="16">
        <v>2105</v>
      </c>
      <c r="D124" s="16" t="s">
        <v>119</v>
      </c>
      <c r="E124" s="17">
        <f>+'1999-00'!G126</f>
        <v>5458.6872536687633</v>
      </c>
      <c r="F124" s="17">
        <f>+'2000-01'!G126</f>
        <v>6011.6430672880861</v>
      </c>
      <c r="G124" s="17">
        <f>+'2001-02'!G126</f>
        <v>6186.6034790640388</v>
      </c>
      <c r="H124" s="17">
        <f>+'2002-03'!G126</f>
        <v>5752.6566790097504</v>
      </c>
      <c r="I124" s="22">
        <f>+'2003-04'!G126</f>
        <v>5846.315775745139</v>
      </c>
      <c r="J124" s="33">
        <f>+'2004-05'!G125</f>
        <v>5555.0455238438708</v>
      </c>
      <c r="K124" s="33">
        <f>+'2005-06'!G125</f>
        <v>6349.316434788132</v>
      </c>
      <c r="L124" s="22">
        <f>+'2006-07'!G125</f>
        <v>6376.7077779500814</v>
      </c>
      <c r="M124" s="22">
        <f>+'2007-08'!G125</f>
        <v>7733.3132250739418</v>
      </c>
      <c r="N124" s="22">
        <f>+'2008-09'!G125</f>
        <v>8574.2214984851544</v>
      </c>
      <c r="O124" s="22">
        <f>+'2009-10'!G125</f>
        <v>7969.3918411667428</v>
      </c>
      <c r="P124" s="3">
        <f t="shared" si="36"/>
        <v>7560.4280820000004</v>
      </c>
      <c r="Q124" s="3">
        <f t="shared" si="37"/>
        <v>7350.5783449999999</v>
      </c>
      <c r="R124" s="3">
        <f t="shared" si="38"/>
        <v>7123.9179128539599</v>
      </c>
      <c r="S124" s="3">
        <f t="shared" si="39"/>
        <v>7835.3368216068702</v>
      </c>
      <c r="T124" s="3">
        <f t="shared" si="40"/>
        <v>8779.1973592757295</v>
      </c>
      <c r="U124" s="3">
        <f t="shared" si="41"/>
        <v>8797.9290979217603</v>
      </c>
      <c r="V124" s="3">
        <f t="shared" si="42"/>
        <v>9242.0748482165436</v>
      </c>
      <c r="W124" s="3">
        <f t="shared" si="43"/>
        <v>9380.2826644963388</v>
      </c>
      <c r="X124" s="3">
        <f t="shared" si="44"/>
        <v>9532.9532392975088</v>
      </c>
      <c r="Y124" s="3">
        <f t="shared" si="45"/>
        <v>10594.140283140283</v>
      </c>
      <c r="Z124" s="3">
        <f t="shared" si="46"/>
        <v>10179.212263738571</v>
      </c>
      <c r="AA124" s="3">
        <f t="shared" si="47"/>
        <v>10742.908307499263</v>
      </c>
      <c r="AB124" s="3">
        <f>IF(ISNA(VLOOKUP($C124,NOE22_23,7,FALSE)),0,VLOOKUP($C124,NOE22_23,7,FALSE))</f>
        <v>11824.950960716542</v>
      </c>
      <c r="AC124" s="17">
        <f>+AB124*(1+Parameters!$B$17)</f>
        <v>12400.613842044795</v>
      </c>
      <c r="AD124" s="17">
        <f>+AC124*(1+Parameters!$B$18)</f>
        <v>12953.741068098932</v>
      </c>
      <c r="AE124" s="17">
        <f>+AD124*(1+Parameters!$B$19)</f>
        <v>13758.087883217057</v>
      </c>
    </row>
    <row r="125" spans="1:31" ht="12.75" customHeight="1" x14ac:dyDescent="0.2">
      <c r="A125" s="24">
        <v>2106</v>
      </c>
      <c r="B125" s="25" t="s">
        <v>232</v>
      </c>
      <c r="C125" s="16">
        <v>2107</v>
      </c>
      <c r="D125" s="16" t="s">
        <v>120</v>
      </c>
      <c r="E125" s="17">
        <f>+'1999-00'!G127</f>
        <v>10090.296370967742</v>
      </c>
      <c r="F125" s="17">
        <f>+'2000-01'!G127</f>
        <v>11939.633237822351</v>
      </c>
      <c r="G125" s="17">
        <f>+'2001-02'!G127</f>
        <v>13265.146814814814</v>
      </c>
      <c r="H125" s="17">
        <f>+'2002-03'!G127</f>
        <v>11556.526480637813</v>
      </c>
      <c r="I125" s="22">
        <f>+'2003-04'!G127</f>
        <v>8620.3530976393668</v>
      </c>
      <c r="J125" s="33">
        <f>+'2004-05'!G126</f>
        <v>11331.251812080536</v>
      </c>
      <c r="K125" s="33">
        <f>+'2005-06'!G126</f>
        <v>13739.371713852375</v>
      </c>
      <c r="L125" s="22">
        <f>+'2006-07'!G126</f>
        <v>16086.515709977091</v>
      </c>
      <c r="M125" s="22">
        <f>+'2007-08'!G126</f>
        <v>16107.14175589265</v>
      </c>
      <c r="N125" s="22">
        <f>+'2008-09'!G126</f>
        <v>12242.089433642515</v>
      </c>
      <c r="O125" s="22">
        <f>+'2009-10'!G126</f>
        <v>14106.328422286208</v>
      </c>
      <c r="P125" s="3">
        <f t="shared" si="36"/>
        <v>16779.525361</v>
      </c>
      <c r="Q125" s="3">
        <f t="shared" si="37"/>
        <v>15562.292427</v>
      </c>
      <c r="R125" s="3">
        <f t="shared" si="38"/>
        <v>16014.8857504965</v>
      </c>
      <c r="S125" s="3">
        <f t="shared" si="39"/>
        <v>15366.791431797399</v>
      </c>
      <c r="T125" s="3">
        <f t="shared" si="40"/>
        <v>13590.278420373699</v>
      </c>
      <c r="U125" s="3">
        <f t="shared" si="41"/>
        <v>13654.353443021701</v>
      </c>
      <c r="V125" s="3">
        <f t="shared" si="42"/>
        <v>16184.248006019563</v>
      </c>
      <c r="W125" s="3">
        <f t="shared" si="43"/>
        <v>18961.100726895118</v>
      </c>
      <c r="X125" s="3">
        <f t="shared" si="44"/>
        <v>20188.684664481629</v>
      </c>
      <c r="Y125" s="3">
        <f t="shared" si="45"/>
        <v>23383.064285714288</v>
      </c>
      <c r="Z125" s="3">
        <f t="shared" si="46"/>
        <v>30077.621386699015</v>
      </c>
      <c r="AA125" s="3">
        <f t="shared" si="47"/>
        <v>25289.746785530606</v>
      </c>
      <c r="AB125" s="3">
        <f>IF(ISNA(VLOOKUP($C125,NOE22_23,7,FALSE)),0,VLOOKUP($C125,NOE22_23,7,FALSE))</f>
        <v>23584.725356900068</v>
      </c>
      <c r="AC125" s="17">
        <f>+AB125*(1+Parameters!$B$17)</f>
        <v>24732.878190632066</v>
      </c>
      <c r="AD125" s="17">
        <f>+AC125*(1+Parameters!$B$18)</f>
        <v>25836.08392545909</v>
      </c>
      <c r="AE125" s="17">
        <f>+AD125*(1+Parameters!$B$19)</f>
        <v>27440.344170535718</v>
      </c>
    </row>
    <row r="126" spans="1:31" ht="12.75" customHeight="1" x14ac:dyDescent="0.2">
      <c r="A126" s="24">
        <v>2106</v>
      </c>
      <c r="B126" s="25" t="s">
        <v>232</v>
      </c>
      <c r="C126" s="16">
        <v>2108</v>
      </c>
      <c r="D126" s="16" t="s">
        <v>121</v>
      </c>
      <c r="E126" s="17">
        <f>+'1999-00'!G128</f>
        <v>5573.6682564261382</v>
      </c>
      <c r="F126" s="17">
        <f>+'2000-01'!G128</f>
        <v>5881.7873154750432</v>
      </c>
      <c r="G126" s="17">
        <f>+'2001-02'!G128</f>
        <v>5801.2531374862047</v>
      </c>
      <c r="H126" s="17">
        <f>+'2002-03'!G128</f>
        <v>5666.9302003199018</v>
      </c>
      <c r="I126" s="22">
        <f>+'2003-04'!G128</f>
        <v>5796.6907486192949</v>
      </c>
      <c r="J126" s="33">
        <f>+'2004-05'!G127</f>
        <v>5949.1347968651535</v>
      </c>
      <c r="K126" s="33">
        <f>+'2005-06'!G127</f>
        <v>6220.0517947056915</v>
      </c>
      <c r="L126" s="22">
        <f>+'2006-07'!G127</f>
        <v>6660.7901404578079</v>
      </c>
      <c r="M126" s="22">
        <f>+'2007-08'!G127</f>
        <v>8002.2313067306786</v>
      </c>
      <c r="N126" s="22">
        <f>+'2008-09'!G127</f>
        <v>8759.0370462620558</v>
      </c>
      <c r="O126" s="22">
        <f>+'2009-10'!G127</f>
        <v>8509.5533810768684</v>
      </c>
      <c r="P126" s="3">
        <f t="shared" si="36"/>
        <v>7264.7498649999998</v>
      </c>
      <c r="Q126" s="3">
        <f t="shared" si="37"/>
        <v>7586.9957189999996</v>
      </c>
      <c r="R126" s="3">
        <f t="shared" si="38"/>
        <v>8531.4029980310806</v>
      </c>
      <c r="S126" s="3">
        <f t="shared" si="39"/>
        <v>9042.1658668738492</v>
      </c>
      <c r="T126" s="3">
        <f t="shared" si="40"/>
        <v>9615.9250019067404</v>
      </c>
      <c r="U126" s="3">
        <f t="shared" si="41"/>
        <v>9389.2996823929006</v>
      </c>
      <c r="V126" s="3">
        <f t="shared" si="42"/>
        <v>8852.3732153494002</v>
      </c>
      <c r="W126" s="3">
        <f t="shared" si="43"/>
        <v>9194.4496561757132</v>
      </c>
      <c r="X126" s="3">
        <f t="shared" si="44"/>
        <v>9393.6391150953023</v>
      </c>
      <c r="Y126" s="3">
        <f t="shared" si="45"/>
        <v>10132.912931588318</v>
      </c>
      <c r="Z126" s="3">
        <f t="shared" si="46"/>
        <v>11125.256254974694</v>
      </c>
      <c r="AA126" s="3">
        <f t="shared" si="47"/>
        <v>11380.819201358083</v>
      </c>
      <c r="AB126" s="3">
        <f>IF(ISNA(VLOOKUP($C126,NOE22_23,7,FALSE)),0,VLOOKUP($C126,NOE22_23,7,FALSE))</f>
        <v>11363.176766936436</v>
      </c>
      <c r="AC126" s="17">
        <f>+AB126*(1+Parameters!$B$17)</f>
        <v>11916.359532803952</v>
      </c>
      <c r="AD126" s="17">
        <f>+AC126*(1+Parameters!$B$18)</f>
        <v>12447.886679524358</v>
      </c>
      <c r="AE126" s="17">
        <f>+AD126*(1+Parameters!$B$19)</f>
        <v>13220.823080907603</v>
      </c>
    </row>
    <row r="127" spans="1:31" ht="12.75" customHeight="1" x14ac:dyDescent="0.2">
      <c r="A127" s="24">
        <v>2106</v>
      </c>
      <c r="B127" s="25" t="s">
        <v>232</v>
      </c>
      <c r="C127" s="16">
        <v>2109</v>
      </c>
      <c r="D127" s="16" t="s">
        <v>122</v>
      </c>
      <c r="E127" s="17">
        <f>+'1999-00'!G129</f>
        <v>26922.040816326527</v>
      </c>
      <c r="F127" s="17">
        <f>+'2000-01'!G129</f>
        <v>33274.34782608696</v>
      </c>
      <c r="G127" s="17">
        <f>+'2001-02'!G129</f>
        <v>25798.59375</v>
      </c>
      <c r="H127" s="17">
        <f>+'2002-03'!G129</f>
        <v>28232.364615384617</v>
      </c>
      <c r="I127" s="22">
        <f>+'2003-04'!G129</f>
        <v>20458.1675</v>
      </c>
      <c r="J127" s="33">
        <f>+'2004-05'!G128</f>
        <v>16202.599240265909</v>
      </c>
      <c r="K127" s="33">
        <f>+'2005-06'!G128</f>
        <v>14335.711711711712</v>
      </c>
      <c r="L127" s="22">
        <f>+'2006-07'!G128</f>
        <v>10942.400684932558</v>
      </c>
      <c r="M127" s="22">
        <f>+'2007-08'!G128</f>
        <v>21511.174285717887</v>
      </c>
      <c r="N127" s="22">
        <f>+'2008-09'!G128</f>
        <v>15366.03683897975</v>
      </c>
      <c r="O127" s="22">
        <f>+'2009-10'!G128</f>
        <v>14310.6008</v>
      </c>
      <c r="P127" s="3">
        <f t="shared" si="36"/>
        <v>21883.941707999998</v>
      </c>
      <c r="Q127" s="3">
        <f t="shared" si="37"/>
        <v>34039.947999999997</v>
      </c>
      <c r="R127" s="3">
        <f t="shared" si="38"/>
        <v>31048.041524252101</v>
      </c>
      <c r="S127" s="3">
        <f t="shared" si="39"/>
        <v>31077.925454545501</v>
      </c>
      <c r="T127" s="3">
        <f t="shared" si="40"/>
        <v>16615.406986406299</v>
      </c>
      <c r="U127" s="3">
        <f t="shared" si="41"/>
        <v>15100.3537846173</v>
      </c>
      <c r="V127" s="3">
        <f t="shared" si="42"/>
        <v>68338.713043478274</v>
      </c>
      <c r="W127" s="3">
        <f t="shared" si="43"/>
        <v>112824.34306569342</v>
      </c>
      <c r="X127" s="3">
        <f t="shared" si="44"/>
        <v>61290.223333333335</v>
      </c>
      <c r="Y127" s="3">
        <f t="shared" si="45"/>
        <v>78994.58</v>
      </c>
      <c r="Z127" s="3">
        <f t="shared" si="46"/>
        <v>25367.477519379841</v>
      </c>
      <c r="AA127" s="3">
        <f t="shared" si="47"/>
        <v>41110.610552763814</v>
      </c>
      <c r="AB127" s="3">
        <f>IF(ISNA(VLOOKUP($C127,NOE22_23,7,FALSE)),0,VLOOKUP($C127,NOE22_23,7,FALSE))</f>
        <v>67171.203030303033</v>
      </c>
      <c r="AC127" s="17">
        <f>+AB127*(1+Parameters!$B$17)</f>
        <v>70441.235050492178</v>
      </c>
      <c r="AD127" s="17">
        <f>+AC127*(1+Parameters!$B$18)</f>
        <v>73583.254102097562</v>
      </c>
      <c r="AE127" s="17">
        <f>+AD127*(1+Parameters!$B$19)</f>
        <v>78152.31687492138</v>
      </c>
    </row>
    <row r="128" spans="1:31" ht="12.75" customHeight="1" x14ac:dyDescent="0.2">
      <c r="A128" s="24">
        <v>2106</v>
      </c>
      <c r="B128" s="25" t="s">
        <v>232</v>
      </c>
      <c r="C128" s="16">
        <v>2110</v>
      </c>
      <c r="D128" s="16" t="s">
        <v>123</v>
      </c>
      <c r="E128" s="17">
        <f>+'1999-00'!G130</f>
        <v>5692.9382281856815</v>
      </c>
      <c r="F128" s="17">
        <f>+'2000-01'!G130</f>
        <v>6351.2378378378371</v>
      </c>
      <c r="G128" s="17">
        <f>+'2001-02'!G130</f>
        <v>6373.6043099875669</v>
      </c>
      <c r="H128" s="17">
        <f>+'2002-03'!G130</f>
        <v>6180.9170858702491</v>
      </c>
      <c r="I128" s="22">
        <f>+'2003-04'!G130</f>
        <v>6323.3655456184497</v>
      </c>
      <c r="J128" s="33">
        <f>+'2004-05'!G129</f>
        <v>6888.2048932897515</v>
      </c>
      <c r="K128" s="33">
        <f>+'2005-06'!G129</f>
        <v>7007.8346443863084</v>
      </c>
      <c r="L128" s="22">
        <f>+'2006-07'!G129</f>
        <v>7447.4530382575267</v>
      </c>
      <c r="M128" s="22">
        <f>+'2007-08'!G129</f>
        <v>7828.4421098196053</v>
      </c>
      <c r="N128" s="22">
        <f>+'2008-09'!G129</f>
        <v>8392.7504217812038</v>
      </c>
      <c r="O128" s="22">
        <f>+'2009-10'!G129</f>
        <v>7748.8778406509018</v>
      </c>
      <c r="P128" s="3">
        <f t="shared" si="36"/>
        <v>8774.2821559999993</v>
      </c>
      <c r="Q128" s="3">
        <f t="shared" si="37"/>
        <v>8243.2422459999998</v>
      </c>
      <c r="R128" s="3">
        <f t="shared" si="38"/>
        <v>7960.8939250728099</v>
      </c>
      <c r="S128" s="3">
        <f t="shared" si="39"/>
        <v>8411.7348458161996</v>
      </c>
      <c r="T128" s="3">
        <f t="shared" si="40"/>
        <v>8749.3728086860192</v>
      </c>
      <c r="U128" s="3">
        <f t="shared" si="41"/>
        <v>8887.4858834534607</v>
      </c>
      <c r="V128" s="3">
        <f t="shared" si="42"/>
        <v>8936.0143423863283</v>
      </c>
      <c r="W128" s="3">
        <f t="shared" si="43"/>
        <v>9158.1080065723036</v>
      </c>
      <c r="X128" s="3">
        <f t="shared" si="44"/>
        <v>9640.564845750725</v>
      </c>
      <c r="Y128" s="3">
        <f t="shared" si="45"/>
        <v>10561.043145238671</v>
      </c>
      <c r="Z128" s="3">
        <f t="shared" si="46"/>
        <v>10790.987067640932</v>
      </c>
      <c r="AA128" s="3">
        <f t="shared" si="47"/>
        <v>10737.99411049827</v>
      </c>
      <c r="AB128" s="3">
        <f>IF(ISNA(VLOOKUP($C128,NOE22_23,7,FALSE)),0,VLOOKUP($C128,NOE22_23,7,FALSE))</f>
        <v>11336.01347923926</v>
      </c>
      <c r="AC128" s="17">
        <f>+AB128*(1+Parameters!$B$17)</f>
        <v>11887.873880513969</v>
      </c>
      <c r="AD128" s="17">
        <f>+AC128*(1+Parameters!$B$18)</f>
        <v>12418.130429662819</v>
      </c>
      <c r="AE128" s="17">
        <f>+AD128*(1+Parameters!$B$19)</f>
        <v>13189.219152859496</v>
      </c>
    </row>
    <row r="129" spans="1:31" ht="12.75" customHeight="1" x14ac:dyDescent="0.2">
      <c r="A129" s="24">
        <v>2106</v>
      </c>
      <c r="B129" s="25" t="s">
        <v>232</v>
      </c>
      <c r="C129" s="16">
        <v>2111</v>
      </c>
      <c r="D129" s="16" t="s">
        <v>124</v>
      </c>
      <c r="E129" s="17">
        <f>+'1999-00'!G131</f>
        <v>6812.8519675925927</v>
      </c>
      <c r="F129" s="17">
        <f>+'2000-01'!G131</f>
        <v>5991.8962633451956</v>
      </c>
      <c r="G129" s="17">
        <f>+'2001-02'!G131</f>
        <v>6665.8411196911193</v>
      </c>
      <c r="H129" s="17">
        <f>+'2002-03'!G131</f>
        <v>6473.4416860153597</v>
      </c>
      <c r="I129" s="22">
        <f>+'2003-04'!G131</f>
        <v>7055.1623848763929</v>
      </c>
      <c r="J129" s="33">
        <f>+'2004-05'!G130</f>
        <v>7664.9880593915486</v>
      </c>
      <c r="K129" s="33">
        <f>+'2005-06'!G130</f>
        <v>7962.0165409875945</v>
      </c>
      <c r="L129" s="22">
        <f>+'2006-07'!G130</f>
        <v>9275.6133519921987</v>
      </c>
      <c r="M129" s="22">
        <f>+'2007-08'!G130</f>
        <v>8766.1576120499485</v>
      </c>
      <c r="N129" s="22">
        <f>+'2008-09'!G130</f>
        <v>8696.895079988486</v>
      </c>
      <c r="O129" s="22">
        <f>+'2009-10'!G130</f>
        <v>9579.4529997966092</v>
      </c>
      <c r="P129" s="3">
        <f t="shared" si="36"/>
        <v>8135.3967169999996</v>
      </c>
      <c r="Q129" s="3">
        <f t="shared" si="37"/>
        <v>8116.5935740000004</v>
      </c>
      <c r="R129" s="3">
        <f t="shared" si="38"/>
        <v>9187.3907154896897</v>
      </c>
      <c r="S129" s="3">
        <f t="shared" si="39"/>
        <v>8951.6609185470297</v>
      </c>
      <c r="T129" s="3">
        <f t="shared" si="40"/>
        <v>8583.9481816317693</v>
      </c>
      <c r="U129" s="3">
        <f t="shared" si="41"/>
        <v>7995.9307778672601</v>
      </c>
      <c r="V129" s="3">
        <f t="shared" si="42"/>
        <v>10005.724587605884</v>
      </c>
      <c r="W129" s="3">
        <f t="shared" si="43"/>
        <v>11867.225004929993</v>
      </c>
      <c r="X129" s="3">
        <f t="shared" si="44"/>
        <v>13784.970630997383</v>
      </c>
      <c r="Y129" s="3">
        <f t="shared" si="45"/>
        <v>18752.213796104887</v>
      </c>
      <c r="Z129" s="3">
        <f t="shared" si="46"/>
        <v>21579.091677580669</v>
      </c>
      <c r="AA129" s="3">
        <f t="shared" si="47"/>
        <v>17177.783243294474</v>
      </c>
      <c r="AB129" s="3">
        <f>IF(ISNA(VLOOKUP($C129,NOE22_23,7,FALSE)),0,VLOOKUP($C129,NOE22_23,7,FALSE))</f>
        <v>15049.140809305372</v>
      </c>
      <c r="AC129" s="17">
        <f>+AB129*(1+Parameters!$B$17)</f>
        <v>15781.763869526028</v>
      </c>
      <c r="AD129" s="17">
        <f>+AC129*(1+Parameters!$B$18)</f>
        <v>16485.706705145603</v>
      </c>
      <c r="AE129" s="17">
        <f>+AD129*(1+Parameters!$B$19)</f>
        <v>17509.366635782262</v>
      </c>
    </row>
    <row r="130" spans="1:31" ht="12.75" customHeight="1" x14ac:dyDescent="0.2">
      <c r="A130" s="24">
        <v>2106</v>
      </c>
      <c r="B130" s="25" t="s">
        <v>232</v>
      </c>
      <c r="C130" s="16">
        <v>2112</v>
      </c>
      <c r="D130" s="16" t="s">
        <v>211</v>
      </c>
      <c r="E130" s="17">
        <f>+'1999-00'!G132</f>
        <v>5219.7826086956529</v>
      </c>
      <c r="F130" s="17">
        <f>+'2000-01'!G132</f>
        <v>5815.9027777777774</v>
      </c>
      <c r="G130" s="17">
        <f>+'2001-02'!G132</f>
        <v>5592.5165562913908</v>
      </c>
      <c r="H130" s="17">
        <f>+'2002-03'!G132</f>
        <v>5537.663479923518</v>
      </c>
      <c r="I130" s="22">
        <f>+'2003-04'!G132</f>
        <v>5489.7746014293562</v>
      </c>
      <c r="J130" s="33">
        <f>+'2004-05'!G131</f>
        <v>6047.6924901185766</v>
      </c>
      <c r="K130" s="33">
        <f>+'2005-06'!G131</f>
        <v>6051.9836363636359</v>
      </c>
      <c r="L130" s="22">
        <f>+'2006-07'!G131</f>
        <v>6957.2380952380945</v>
      </c>
      <c r="M130" s="22">
        <f>+'2007-08'!G131</f>
        <v>7329.538783393019</v>
      </c>
      <c r="N130" s="22">
        <f>+'2008-09'!G131</f>
        <v>7843.8503328907518</v>
      </c>
      <c r="O130" s="22">
        <f>+'2009-10'!G131</f>
        <v>8071.6811207482415</v>
      </c>
      <c r="P130" s="3">
        <f t="shared" si="36"/>
        <v>8931.3014889999995</v>
      </c>
      <c r="Q130" s="3">
        <f t="shared" si="37"/>
        <v>7899.4233329999997</v>
      </c>
      <c r="R130" s="3">
        <f t="shared" si="38"/>
        <v>7553.8437341302197</v>
      </c>
      <c r="S130" s="3">
        <f t="shared" si="39"/>
        <v>7981.5141825102201</v>
      </c>
      <c r="T130" s="3">
        <f t="shared" si="40"/>
        <v>11858.942841595999</v>
      </c>
      <c r="U130" s="3">
        <f t="shared" si="41"/>
        <v>7613.0634136585304</v>
      </c>
      <c r="V130" s="3">
        <f t="shared" si="42"/>
        <v>10864.606986899564</v>
      </c>
      <c r="W130" s="3">
        <f t="shared" si="43"/>
        <v>11482.213438735178</v>
      </c>
      <c r="X130" s="3">
        <f t="shared" si="44"/>
        <v>12276.333333333334</v>
      </c>
      <c r="Y130" s="3">
        <f t="shared" si="45"/>
        <v>11997.193333333335</v>
      </c>
      <c r="Z130" s="3">
        <f t="shared" si="46"/>
        <v>28193.307692307691</v>
      </c>
      <c r="AA130" s="3">
        <f t="shared" si="47"/>
        <v>3899.0744680851067</v>
      </c>
      <c r="AB130" s="3">
        <f>IF(ISNA(VLOOKUP($C130,NOE22_23,7,FALSE)),0,VLOOKUP($C130,NOE22_23,7,FALSE))</f>
        <v>16845.13</v>
      </c>
      <c r="AC130" s="17">
        <f>+AB130*(1+Parameters!$B$17)</f>
        <v>17665.185499964748</v>
      </c>
      <c r="AD130" s="17">
        <f>+AC130*(1+Parameters!$B$18)</f>
        <v>18453.138030201433</v>
      </c>
      <c r="AE130" s="17">
        <f>+AD130*(1+Parameters!$B$19)</f>
        <v>19598.963218886169</v>
      </c>
    </row>
    <row r="131" spans="1:31" ht="12.75" customHeight="1" x14ac:dyDescent="0.2">
      <c r="A131" s="24">
        <v>2106</v>
      </c>
      <c r="B131" s="25" t="s">
        <v>232</v>
      </c>
      <c r="C131" s="16">
        <v>2113</v>
      </c>
      <c r="D131" s="16" t="s">
        <v>126</v>
      </c>
      <c r="E131" s="17">
        <f>+'1999-00'!G133</f>
        <v>6103.8499066118793</v>
      </c>
      <c r="F131" s="17">
        <f>+'2000-01'!G133</f>
        <v>6363.5616832779633</v>
      </c>
      <c r="G131" s="17">
        <f>+'2001-02'!G133</f>
        <v>7039.242537313432</v>
      </c>
      <c r="H131" s="17">
        <f>+'2002-03'!G133</f>
        <v>7531.3134834281882</v>
      </c>
      <c r="I131" s="22">
        <f>+'2003-04'!G133</f>
        <v>6822.9362983181463</v>
      </c>
      <c r="J131" s="33">
        <f>+'2004-05'!G132</f>
        <v>7478.7978462201154</v>
      </c>
      <c r="K131" s="33">
        <f>+'2005-06'!G132</f>
        <v>8016.4792679805478</v>
      </c>
      <c r="L131" s="22">
        <f>+'2006-07'!G132</f>
        <v>8312.151257772688</v>
      </c>
      <c r="M131" s="22">
        <f>+'2007-08'!G132</f>
        <v>9627.8821155964324</v>
      </c>
      <c r="N131" s="22">
        <f>+'2008-09'!G132</f>
        <v>10597.098615636136</v>
      </c>
      <c r="O131" s="22">
        <f>+'2009-10'!G132</f>
        <v>9040.7666199282739</v>
      </c>
      <c r="P131" s="3">
        <f t="shared" si="36"/>
        <v>10027.796979999999</v>
      </c>
      <c r="Q131" s="3">
        <f t="shared" si="37"/>
        <v>9854.0559030000004</v>
      </c>
      <c r="R131" s="3">
        <f t="shared" si="38"/>
        <v>10897.258259705301</v>
      </c>
      <c r="S131" s="3">
        <f t="shared" si="39"/>
        <v>11413.4290960159</v>
      </c>
      <c r="T131" s="3">
        <f t="shared" si="40"/>
        <v>9867.8178277469506</v>
      </c>
      <c r="U131" s="3">
        <f t="shared" si="41"/>
        <v>9672.0760988492893</v>
      </c>
      <c r="V131" s="3">
        <f t="shared" si="42"/>
        <v>10351.688170922354</v>
      </c>
      <c r="W131" s="3">
        <f t="shared" si="43"/>
        <v>10402.549295314084</v>
      </c>
      <c r="X131" s="3">
        <f t="shared" si="44"/>
        <v>11103.046670815183</v>
      </c>
      <c r="Y131" s="3">
        <f t="shared" si="45"/>
        <v>12009.245072069903</v>
      </c>
      <c r="Z131" s="3">
        <f t="shared" si="46"/>
        <v>14548.903027233413</v>
      </c>
      <c r="AA131" s="3">
        <f t="shared" si="47"/>
        <v>14370.138761512082</v>
      </c>
      <c r="AB131" s="3">
        <f>IF(ISNA(VLOOKUP($C131,NOE22_23,7,FALSE)),0,VLOOKUP($C131,NOE22_23,7,FALSE))</f>
        <v>15482.963706361666</v>
      </c>
      <c r="AC131" s="17">
        <f>+AB131*(1+Parameters!$B$17)</f>
        <v>16236.706155553595</v>
      </c>
      <c r="AD131" s="17">
        <f>+AC131*(1+Parameters!$B$18)</f>
        <v>16960.941612803879</v>
      </c>
      <c r="AE131" s="17">
        <f>+AD131*(1+Parameters!$B$19)</f>
        <v>18014.110677705175</v>
      </c>
    </row>
    <row r="132" spans="1:31" ht="12.75" customHeight="1" x14ac:dyDescent="0.2">
      <c r="A132" s="24">
        <v>2106</v>
      </c>
      <c r="B132" s="25" t="s">
        <v>232</v>
      </c>
      <c r="C132" s="16">
        <v>2114</v>
      </c>
      <c r="D132" s="16" t="s">
        <v>127</v>
      </c>
      <c r="E132" s="17">
        <f>+'1999-00'!G134</f>
        <v>8378.674698795181</v>
      </c>
      <c r="F132" s="17">
        <f>+'2000-01'!G134</f>
        <v>6801.4833501513631</v>
      </c>
      <c r="G132" s="17">
        <f>+'2001-02'!G134</f>
        <v>6688.1387181738355</v>
      </c>
      <c r="H132" s="17">
        <f>+'2002-03'!G134</f>
        <v>8001.4966219105445</v>
      </c>
      <c r="I132" s="22">
        <f>+'2003-04'!G134</f>
        <v>9191.6437875288684</v>
      </c>
      <c r="J132" s="33">
        <f>+'2004-05'!G133</f>
        <v>13092.252290170834</v>
      </c>
      <c r="K132" s="33">
        <f>+'2005-06'!G133</f>
        <v>11227.513448894202</v>
      </c>
      <c r="L132" s="22">
        <f>+'2006-07'!G133</f>
        <v>13481.119672368575</v>
      </c>
      <c r="M132" s="22">
        <f>+'2007-08'!G133</f>
        <v>11288.33558365924</v>
      </c>
      <c r="N132" s="22">
        <f>+'2008-09'!G133</f>
        <v>11860.518120197296</v>
      </c>
      <c r="O132" s="22">
        <f>+'2009-10'!G133</f>
        <v>15726.279462044431</v>
      </c>
      <c r="P132" s="3">
        <f t="shared" si="36"/>
        <v>15002.805796000001</v>
      </c>
      <c r="Q132" s="3">
        <f t="shared" si="37"/>
        <v>13069.667846</v>
      </c>
      <c r="R132" s="3">
        <f t="shared" si="38"/>
        <v>9687.7964604739609</v>
      </c>
      <c r="S132" s="3">
        <f t="shared" si="39"/>
        <v>13376.171023778499</v>
      </c>
      <c r="T132" s="3">
        <f t="shared" si="40"/>
        <v>13361.223779125199</v>
      </c>
      <c r="U132" s="3">
        <f t="shared" si="41"/>
        <v>12385.8590004701</v>
      </c>
      <c r="V132" s="3">
        <f t="shared" si="42"/>
        <v>14763.160112078454</v>
      </c>
      <c r="W132" s="3">
        <f t="shared" si="43"/>
        <v>14629.600768122898</v>
      </c>
      <c r="X132" s="3">
        <f t="shared" si="44"/>
        <v>15670.510128033635</v>
      </c>
      <c r="Y132" s="3">
        <f t="shared" si="45"/>
        <v>15470.162612035849</v>
      </c>
      <c r="Z132" s="3">
        <f t="shared" si="46"/>
        <v>9429.5896851908092</v>
      </c>
      <c r="AA132" s="3">
        <f t="shared" si="47"/>
        <v>8074.0989382448543</v>
      </c>
      <c r="AB132" s="3">
        <f>IF(ISNA(VLOOKUP($C132,NOE22_23,7,FALSE)),0,VLOOKUP($C132,NOE22_23,7,FALSE))</f>
        <v>9324.2530538821957</v>
      </c>
      <c r="AC132" s="17">
        <f>+AB132*(1+Parameters!$B$17)</f>
        <v>9778.1768288782441</v>
      </c>
      <c r="AD132" s="17">
        <f>+AC132*(1+Parameters!$B$18)</f>
        <v>10214.330707558529</v>
      </c>
      <c r="AE132" s="17">
        <f>+AD132*(1+Parameters!$B$19)</f>
        <v>10848.577164238221</v>
      </c>
    </row>
    <row r="133" spans="1:31" ht="12.75" customHeight="1" x14ac:dyDescent="0.2">
      <c r="A133" s="24">
        <v>2106</v>
      </c>
      <c r="B133" s="25" t="s">
        <v>232</v>
      </c>
      <c r="C133" s="16">
        <v>2115</v>
      </c>
      <c r="D133" s="16" t="s">
        <v>128</v>
      </c>
      <c r="E133" s="17">
        <f>+'1999-00'!G135</f>
        <v>9808.4810126582288</v>
      </c>
      <c r="F133" s="17">
        <f>+'2000-01'!G135</f>
        <v>9969.8113207547176</v>
      </c>
      <c r="G133" s="17">
        <f>+'2001-02'!G135</f>
        <v>11960.325581395349</v>
      </c>
      <c r="H133" s="17">
        <f>+'2002-03'!G135</f>
        <v>12690.830115830116</v>
      </c>
      <c r="I133" s="22">
        <f>+'2003-04'!G135</f>
        <v>9971.2534598655602</v>
      </c>
      <c r="J133" s="33">
        <f>+'2004-05'!G134</f>
        <v>10647.283531409168</v>
      </c>
      <c r="K133" s="33">
        <f>+'2005-06'!G134</f>
        <v>10926.523809523811</v>
      </c>
      <c r="L133" s="22">
        <f>+'2006-07'!G134</f>
        <v>10693.857142857143</v>
      </c>
      <c r="M133" s="22">
        <f>+'2007-08'!G134</f>
        <v>6283.8666666666659</v>
      </c>
      <c r="N133" s="22">
        <f>+'2008-09'!G134</f>
        <v>16004.600606060607</v>
      </c>
      <c r="O133" s="22">
        <f>+'2009-10'!G134</f>
        <v>15289.057603037756</v>
      </c>
      <c r="P133" s="3">
        <f t="shared" si="36"/>
        <v>16969.027271999999</v>
      </c>
      <c r="Q133" s="3">
        <f t="shared" si="37"/>
        <v>13975.812222</v>
      </c>
      <c r="R133" s="3">
        <f t="shared" si="38"/>
        <v>18936.8766666667</v>
      </c>
      <c r="S133" s="3">
        <f t="shared" si="39"/>
        <v>23557.6067721525</v>
      </c>
      <c r="T133" s="3">
        <f t="shared" si="40"/>
        <v>16289.5041666667</v>
      </c>
      <c r="U133" s="3">
        <f t="shared" si="41"/>
        <v>18669.9725</v>
      </c>
      <c r="V133" s="3">
        <f t="shared" si="42"/>
        <v>15181.137091162145</v>
      </c>
      <c r="W133" s="3">
        <f t="shared" si="43"/>
        <v>16823.072204472843</v>
      </c>
      <c r="X133" s="3">
        <f t="shared" si="44"/>
        <v>12348.984341252701</v>
      </c>
      <c r="Y133" s="3">
        <f t="shared" si="45"/>
        <v>17621.751332149201</v>
      </c>
      <c r="Z133" s="3">
        <f t="shared" si="46"/>
        <v>18401.489862655329</v>
      </c>
      <c r="AA133" s="3">
        <f t="shared" si="47"/>
        <v>21107.185296324078</v>
      </c>
      <c r="AB133" s="3">
        <f>IF(ISNA(VLOOKUP($C133,NOE22_23,7,FALSE)),0,VLOOKUP($C133,NOE22_23,7,FALSE))</f>
        <v>16984.189416716777</v>
      </c>
      <c r="AC133" s="17">
        <f>+AB133*(1+Parameters!$B$17)</f>
        <v>17811.01461448145</v>
      </c>
      <c r="AD133" s="17">
        <f>+AC133*(1+Parameters!$B$18)</f>
        <v>18605.471827036126</v>
      </c>
      <c r="AE133" s="17">
        <f>+AD133*(1+Parameters!$B$19)</f>
        <v>19760.75599777668</v>
      </c>
    </row>
    <row r="134" spans="1:31" ht="12.75" customHeight="1" x14ac:dyDescent="0.2">
      <c r="A134" s="24">
        <v>2106</v>
      </c>
      <c r="B134" s="25" t="s">
        <v>232</v>
      </c>
      <c r="C134" s="16">
        <v>2116</v>
      </c>
      <c r="D134" s="16" t="s">
        <v>129</v>
      </c>
      <c r="E134" s="17">
        <f>+'1999-00'!G136</f>
        <v>5267.8493723849369</v>
      </c>
      <c r="F134" s="17">
        <f>+'2000-01'!G136</f>
        <v>5627.0765925080814</v>
      </c>
      <c r="G134" s="17">
        <f>+'2001-02'!G136</f>
        <v>5920.4899659698585</v>
      </c>
      <c r="H134" s="17">
        <f>+'2002-03'!G136</f>
        <v>5988.7830230585951</v>
      </c>
      <c r="I134" s="22">
        <f>+'2003-04'!G136</f>
        <v>6264.9846293233313</v>
      </c>
      <c r="J134" s="33">
        <f>+'2004-05'!G135</f>
        <v>6660.1859130100684</v>
      </c>
      <c r="K134" s="33">
        <f>+'2005-06'!G135</f>
        <v>6368.6593451811641</v>
      </c>
      <c r="L134" s="22">
        <f>+'2006-07'!G135</f>
        <v>6912.1763486994005</v>
      </c>
      <c r="M134" s="22">
        <f>+'2007-08'!G135</f>
        <v>7767.940650758228</v>
      </c>
      <c r="N134" s="22">
        <f>+'2008-09'!G135</f>
        <v>7981.3061283027182</v>
      </c>
      <c r="O134" s="22">
        <f>+'2009-10'!G135</f>
        <v>7186.8569348111523</v>
      </c>
      <c r="P134" s="3">
        <f t="shared" si="36"/>
        <v>7798.0675639999999</v>
      </c>
      <c r="Q134" s="3">
        <f t="shared" si="37"/>
        <v>8099.3483120000001</v>
      </c>
      <c r="R134" s="3">
        <f t="shared" si="38"/>
        <v>8070.6387850604697</v>
      </c>
      <c r="S134" s="3">
        <f t="shared" si="39"/>
        <v>8060.6011119348595</v>
      </c>
      <c r="T134" s="3">
        <f t="shared" si="40"/>
        <v>8701.73448926327</v>
      </c>
      <c r="U134" s="3">
        <f t="shared" si="41"/>
        <v>8837.3529234363796</v>
      </c>
      <c r="V134" s="3">
        <f t="shared" si="42"/>
        <v>9226.1670572694729</v>
      </c>
      <c r="W134" s="3">
        <f t="shared" si="43"/>
        <v>9628.9322574239959</v>
      </c>
      <c r="X134" s="3">
        <f t="shared" si="44"/>
        <v>9608.9098394445646</v>
      </c>
      <c r="Y134" s="3">
        <f t="shared" si="45"/>
        <v>10269.333103915278</v>
      </c>
      <c r="Z134" s="3">
        <f t="shared" si="46"/>
        <v>11707.422257358307</v>
      </c>
      <c r="AA134" s="3">
        <f t="shared" si="47"/>
        <v>11200.574285647803</v>
      </c>
      <c r="AB134" s="3">
        <f>IF(ISNA(VLOOKUP($C134,NOE22_23,7,FALSE)),0,VLOOKUP($C134,NOE22_23,7,FALSE))</f>
        <v>11284.97461707261</v>
      </c>
      <c r="AC134" s="17">
        <f>+AB134*(1+Parameters!$B$17)</f>
        <v>11834.350341789068</v>
      </c>
      <c r="AD134" s="17">
        <f>+AC134*(1+Parameters!$B$18)</f>
        <v>12362.219482791788</v>
      </c>
      <c r="AE134" s="17">
        <f>+AD134*(1+Parameters!$B$19)</f>
        <v>13129.836483664425</v>
      </c>
    </row>
    <row r="135" spans="1:31" ht="12.75" customHeight="1" x14ac:dyDescent="0.2">
      <c r="A135" s="24">
        <v>2117</v>
      </c>
      <c r="B135" s="25" t="s">
        <v>247</v>
      </c>
      <c r="C135" s="16">
        <v>2137</v>
      </c>
      <c r="D135" s="16" t="s">
        <v>221</v>
      </c>
      <c r="E135" s="17">
        <f>+'1999-00'!G137</f>
        <v>5880.9116124260363</v>
      </c>
      <c r="F135" s="17">
        <f>+'2000-01'!G137</f>
        <v>6181.4834120151818</v>
      </c>
      <c r="G135" s="17">
        <f>+'2001-02'!G137</f>
        <v>6714.2919069679492</v>
      </c>
      <c r="H135" s="17">
        <f>+'2002-03'!G137</f>
        <v>6594.9574382461715</v>
      </c>
      <c r="I135" s="22">
        <f>+'2003-04'!G137</f>
        <v>6297.6561844266571</v>
      </c>
      <c r="J135" s="33">
        <f>+'2004-05'!G136</f>
        <v>6434.1654486437246</v>
      </c>
      <c r="K135" s="33">
        <f>+'2005-06'!G136</f>
        <v>6742.4147484270752</v>
      </c>
      <c r="L135" s="22">
        <f>+'2006-07'!G136</f>
        <v>7007.1201769336431</v>
      </c>
      <c r="M135" s="22">
        <f>+'2007-08'!G136</f>
        <v>7642.3775797783092</v>
      </c>
      <c r="N135" s="22">
        <f>+'2008-09'!G136</f>
        <v>8757.2795199568664</v>
      </c>
      <c r="O135" s="22">
        <f>+'2009-10'!G136</f>
        <v>8244.9602949459604</v>
      </c>
      <c r="P135" s="3">
        <f t="shared" ref="P135:P166" si="48">IF(ISNA(VLOOKUP(C135,NOE10_11,7,FALSE)),0,VLOOKUP(C135,NOE10_11,7,FALSE))</f>
        <v>8547.0506359999999</v>
      </c>
      <c r="Q135" s="3">
        <f t="shared" ref="Q135:Q166" si="49">IF(ISNA(VLOOKUP(C135,NOE11_12,7,FALSE)),0,VLOOKUP(C135,NOE11_12,7,FALSE))</f>
        <v>8583.7128169999996</v>
      </c>
      <c r="R135" s="3">
        <f t="shared" ref="R135:R166" si="50">IF(ISNA(VLOOKUP($C135,NOE12_13,7,FALSE)),0,VLOOKUP($C135,NOE12_13,7,FALSE))</f>
        <v>8948.1533044248499</v>
      </c>
      <c r="S135" s="3">
        <f t="shared" ref="S135:S166" si="51">IF(ISNA(VLOOKUP($C135,NOE13_14,7,FALSE)),0,VLOOKUP($C135,NOE13_14,7,FALSE))</f>
        <v>9168.7573843679893</v>
      </c>
      <c r="T135" s="3">
        <f t="shared" ref="T135:T166" si="52">IF(ISNA(VLOOKUP($C135,NOE14_15,7,FALSE)),0,VLOOKUP($C135,NOE14_15,7,FALSE))</f>
        <v>9605.8757043522091</v>
      </c>
      <c r="U135" s="3">
        <f t="shared" ref="U135:U166" si="53">IF(ISNA(VLOOKUP($C135,NOE15_16,7,FALSE)),0,VLOOKUP($C135,NOE15_16,7,FALSE))</f>
        <v>8827.2476537054608</v>
      </c>
      <c r="V135" s="3">
        <f t="shared" ref="V135:V166" si="54">IF(ISNA(VLOOKUP($C135,NOE16_17,7,FALSE)),0,VLOOKUP($C135,NOE16_17,7,FALSE))</f>
        <v>9645.4694139009389</v>
      </c>
      <c r="W135" s="3">
        <f t="shared" ref="W135:W166" si="55">IF(ISNA(VLOOKUP($C135,NOE_1718,7,FALSE)),0,VLOOKUP($C135,NOE_1718,7,FALSE))</f>
        <v>9148.1895546013457</v>
      </c>
      <c r="X135" s="3">
        <f t="shared" ref="X135:X166" si="56">IF(ISNA(VLOOKUP($C135,NOE_1819,7,FALSE)),0,VLOOKUP($C135,NOE_1819,7,FALSE))</f>
        <v>9458.0612043053952</v>
      </c>
      <c r="Y135" s="3">
        <f t="shared" ref="Y135:Y166" si="57">IF(ISNA(VLOOKUP($C135,NOE_1920,7,FALSE)),0,VLOOKUP($C135,NOE_1920,7,FALSE))</f>
        <v>10313.368501272582</v>
      </c>
      <c r="Z135" s="3">
        <f t="shared" ref="Z135:Z166" si="58">IF(ISNA(VLOOKUP($C135,NOE_2021,7,FALSE)),0,VLOOKUP($C135,NOE_2021,7,FALSE))</f>
        <v>10025.393251959909</v>
      </c>
      <c r="AA135" s="3">
        <f t="shared" ref="AA135:AA166" si="59">IF(ISNA(VLOOKUP($C135,NOE21_22,7,FALSE)),0,VLOOKUP($C135,NOE21_22,7,FALSE))</f>
        <v>11667.108580170512</v>
      </c>
      <c r="AB135" s="3">
        <f>IF(ISNA(VLOOKUP($C135,NOE22_23,7,FALSE)),0,VLOOKUP($C135,NOE22_23,7,FALSE))</f>
        <v>11680.377982716369</v>
      </c>
      <c r="AC135" s="17">
        <f>+AB135*(1+Parameters!$B$17)</f>
        <v>12249.002754765839</v>
      </c>
      <c r="AD135" s="17">
        <f>+AC135*(1+Parameters!$B$18)</f>
        <v>12795.367394611436</v>
      </c>
      <c r="AE135" s="17">
        <f>+AD135*(1+Parameters!$B$19)</f>
        <v>13589.880188870371</v>
      </c>
    </row>
    <row r="136" spans="1:31" ht="12.75" customHeight="1" x14ac:dyDescent="0.2">
      <c r="A136" s="24">
        <v>2117</v>
      </c>
      <c r="B136" s="25" t="s">
        <v>247</v>
      </c>
      <c r="C136" s="16">
        <v>2138</v>
      </c>
      <c r="D136" s="16" t="s">
        <v>131</v>
      </c>
      <c r="E136" s="17">
        <f>+'1999-00'!G138</f>
        <v>5440.516157092412</v>
      </c>
      <c r="F136" s="17">
        <f>+'2000-01'!G138</f>
        <v>5700.214905756784</v>
      </c>
      <c r="G136" s="17">
        <f>+'2001-02'!G138</f>
        <v>5912.8667835529659</v>
      </c>
      <c r="H136" s="17">
        <f>+'2002-03'!G138</f>
        <v>5687.0948648871608</v>
      </c>
      <c r="I136" s="22">
        <f>+'2003-04'!G138</f>
        <v>5822.7112483442625</v>
      </c>
      <c r="J136" s="33">
        <f>+'2004-05'!G137</f>
        <v>6013.0293539095255</v>
      </c>
      <c r="K136" s="33">
        <f>+'2005-06'!G137</f>
        <v>6161.5307560809124</v>
      </c>
      <c r="L136" s="22">
        <f>+'2006-07'!G137</f>
        <v>6704.2343027988991</v>
      </c>
      <c r="M136" s="22">
        <f>+'2007-08'!G137</f>
        <v>7259.2822056631048</v>
      </c>
      <c r="N136" s="22">
        <f>+'2008-09'!G137</f>
        <v>7529.4736053981333</v>
      </c>
      <c r="O136" s="22">
        <f>+'2009-10'!G137</f>
        <v>7110.3254929699224</v>
      </c>
      <c r="P136" s="3">
        <f t="shared" si="48"/>
        <v>7241.0515539999997</v>
      </c>
      <c r="Q136" s="3">
        <f t="shared" si="49"/>
        <v>7277.0722239999996</v>
      </c>
      <c r="R136" s="3">
        <f t="shared" si="50"/>
        <v>7228.4496613004803</v>
      </c>
      <c r="S136" s="3">
        <f t="shared" si="51"/>
        <v>7823.9365823364897</v>
      </c>
      <c r="T136" s="3">
        <f t="shared" si="52"/>
        <v>8174.9761737885001</v>
      </c>
      <c r="U136" s="3">
        <f t="shared" si="53"/>
        <v>8147.75970506674</v>
      </c>
      <c r="V136" s="3">
        <f t="shared" si="54"/>
        <v>8495.0459414462111</v>
      </c>
      <c r="W136" s="3">
        <f t="shared" si="55"/>
        <v>9041.4617859519913</v>
      </c>
      <c r="X136" s="3">
        <f t="shared" si="56"/>
        <v>9540.3816200049241</v>
      </c>
      <c r="Y136" s="3">
        <f t="shared" si="57"/>
        <v>10458.454927453589</v>
      </c>
      <c r="Z136" s="3">
        <f t="shared" si="58"/>
        <v>11877.381503085542</v>
      </c>
      <c r="AA136" s="3">
        <f t="shared" si="59"/>
        <v>11957.352707128819</v>
      </c>
      <c r="AB136" s="3">
        <f>IF(ISNA(VLOOKUP($C136,NOE22_23,7,FALSE)),0,VLOOKUP($C136,NOE22_23,7,FALSE))</f>
        <v>12431.302433105353</v>
      </c>
      <c r="AC136" s="17">
        <f>+AB136*(1+Parameters!$B$17)</f>
        <v>13036.48374853558</v>
      </c>
      <c r="AD136" s="17">
        <f>+AC136*(1+Parameters!$B$18)</f>
        <v>13617.973841298464</v>
      </c>
      <c r="AE136" s="17">
        <f>+AD136*(1+Parameters!$B$19)</f>
        <v>14463.565383543015</v>
      </c>
    </row>
    <row r="137" spans="1:31" ht="12.75" customHeight="1" x14ac:dyDescent="0.2">
      <c r="A137" s="24">
        <v>2117</v>
      </c>
      <c r="B137" s="25" t="s">
        <v>247</v>
      </c>
      <c r="C137" s="16">
        <v>2139</v>
      </c>
      <c r="D137" s="16" t="s">
        <v>132</v>
      </c>
      <c r="E137" s="17">
        <f>+'1999-00'!G139</f>
        <v>4917.3618182664986</v>
      </c>
      <c r="F137" s="17">
        <f>+'2000-01'!G139</f>
        <v>5227.4982756177069</v>
      </c>
      <c r="G137" s="17">
        <f>+'2001-02'!G139</f>
        <v>5378.2023165126966</v>
      </c>
      <c r="H137" s="17">
        <f>+'2002-03'!G139</f>
        <v>5082.1850181203072</v>
      </c>
      <c r="I137" s="22">
        <f>+'2003-04'!G139</f>
        <v>5236.8005321107667</v>
      </c>
      <c r="J137" s="33">
        <f>+'2004-05'!G138</f>
        <v>5562.0630249964161</v>
      </c>
      <c r="K137" s="33">
        <f>+'2005-06'!G138</f>
        <v>5582.8937405643937</v>
      </c>
      <c r="L137" s="22">
        <f>+'2006-07'!G138</f>
        <v>5835.2681434102587</v>
      </c>
      <c r="M137" s="22">
        <f>+'2007-08'!G138</f>
        <v>6667.3414458007201</v>
      </c>
      <c r="N137" s="22">
        <f>+'2008-09'!G138</f>
        <v>6916.9142121012183</v>
      </c>
      <c r="O137" s="22">
        <f>+'2009-10'!G138</f>
        <v>6857.6391235552082</v>
      </c>
      <c r="P137" s="3">
        <f t="shared" si="48"/>
        <v>6938.129492</v>
      </c>
      <c r="Q137" s="3">
        <f t="shared" si="49"/>
        <v>6909.2520960000002</v>
      </c>
      <c r="R137" s="3">
        <f t="shared" si="50"/>
        <v>6997.27674425638</v>
      </c>
      <c r="S137" s="3">
        <f t="shared" si="51"/>
        <v>7595.4222399827004</v>
      </c>
      <c r="T137" s="3">
        <f t="shared" si="52"/>
        <v>8058.6487438865597</v>
      </c>
      <c r="U137" s="3">
        <f t="shared" si="53"/>
        <v>7944.1352108826504</v>
      </c>
      <c r="V137" s="3">
        <f t="shared" si="54"/>
        <v>8173.0666612588529</v>
      </c>
      <c r="W137" s="3">
        <f t="shared" si="55"/>
        <v>8820.4528957344537</v>
      </c>
      <c r="X137" s="3">
        <f t="shared" si="56"/>
        <v>9019.819353712237</v>
      </c>
      <c r="Y137" s="3">
        <f t="shared" si="57"/>
        <v>9234.7375614674565</v>
      </c>
      <c r="Z137" s="3">
        <f t="shared" si="58"/>
        <v>10140.375718943473</v>
      </c>
      <c r="AA137" s="3">
        <f t="shared" si="59"/>
        <v>9819.498243995884</v>
      </c>
      <c r="AB137" s="3">
        <f>IF(ISNA(VLOOKUP($C137,NOE22_23,7,FALSE)),0,VLOOKUP($C137,NOE22_23,7,FALSE))</f>
        <v>10899.045020175738</v>
      </c>
      <c r="AC137" s="17">
        <f>+AB137*(1+Parameters!$B$17)</f>
        <v>11429.632900064969</v>
      </c>
      <c r="AD137" s="17">
        <f>+AC137*(1+Parameters!$B$18)</f>
        <v>11939.449689891528</v>
      </c>
      <c r="AE137" s="17">
        <f>+AD137*(1+Parameters!$B$19)</f>
        <v>12680.815314064585</v>
      </c>
    </row>
    <row r="138" spans="1:31" ht="12.75" customHeight="1" x14ac:dyDescent="0.2">
      <c r="A138" s="24">
        <v>2117</v>
      </c>
      <c r="B138" s="25" t="s">
        <v>247</v>
      </c>
      <c r="C138" s="16">
        <v>2140</v>
      </c>
      <c r="D138" s="16" t="s">
        <v>133</v>
      </c>
      <c r="E138" s="17">
        <f>+'1999-00'!G140</f>
        <v>5215.2430123018949</v>
      </c>
      <c r="F138" s="17">
        <f>+'2000-01'!G140</f>
        <v>4984.193684210527</v>
      </c>
      <c r="G138" s="17">
        <f>+'2001-02'!G140</f>
        <v>5466.26662611965</v>
      </c>
      <c r="H138" s="17">
        <f>+'2002-03'!G140</f>
        <v>5627.4870413592462</v>
      </c>
      <c r="I138" s="22">
        <f>+'2003-04'!G140</f>
        <v>6007.056370030371</v>
      </c>
      <c r="J138" s="33">
        <f>+'2004-05'!G139</f>
        <v>6321.606660013781</v>
      </c>
      <c r="K138" s="33">
        <f>+'2005-06'!G139</f>
        <v>6699.4142736892736</v>
      </c>
      <c r="L138" s="22">
        <f>+'2006-07'!G139</f>
        <v>6917.9456580236147</v>
      </c>
      <c r="M138" s="22">
        <f>+'2007-08'!G139</f>
        <v>7368.4224158622856</v>
      </c>
      <c r="N138" s="22">
        <f>+'2008-09'!G139</f>
        <v>7654.2377008020139</v>
      </c>
      <c r="O138" s="22">
        <f>+'2009-10'!G139</f>
        <v>7470.0315190051606</v>
      </c>
      <c r="P138" s="3">
        <f t="shared" si="48"/>
        <v>7954.6192440000004</v>
      </c>
      <c r="Q138" s="3">
        <f t="shared" si="49"/>
        <v>7471.7935209999996</v>
      </c>
      <c r="R138" s="3">
        <f t="shared" si="50"/>
        <v>7709.3348465015197</v>
      </c>
      <c r="S138" s="3">
        <f t="shared" si="51"/>
        <v>8522.5531880359795</v>
      </c>
      <c r="T138" s="3">
        <f t="shared" si="52"/>
        <v>8808.5558000326291</v>
      </c>
      <c r="U138" s="3">
        <f t="shared" si="53"/>
        <v>8561.9152237277704</v>
      </c>
      <c r="V138" s="3">
        <f t="shared" si="54"/>
        <v>9213.6108248023702</v>
      </c>
      <c r="W138" s="3">
        <f t="shared" si="55"/>
        <v>9575.1036553586655</v>
      </c>
      <c r="X138" s="3">
        <f t="shared" si="56"/>
        <v>9947.3751106326999</v>
      </c>
      <c r="Y138" s="3">
        <f t="shared" si="57"/>
        <v>10734.529288959842</v>
      </c>
      <c r="Z138" s="3">
        <f t="shared" si="58"/>
        <v>11027.982962793185</v>
      </c>
      <c r="AA138" s="3">
        <f t="shared" si="59"/>
        <v>11210.702539674323</v>
      </c>
      <c r="AB138" s="3">
        <f>IF(ISNA(VLOOKUP($C138,NOE22_23,7,FALSE)),0,VLOOKUP($C138,NOE22_23,7,FALSE))</f>
        <v>12583.540163495041</v>
      </c>
      <c r="AC138" s="17">
        <f>+AB138*(1+Parameters!$B$17)</f>
        <v>13196.132724080884</v>
      </c>
      <c r="AD138" s="17">
        <f>+AC138*(1+Parameters!$B$18)</f>
        <v>13784.743931662</v>
      </c>
      <c r="AE138" s="17">
        <f>+AD138*(1+Parameters!$B$19)</f>
        <v>14640.690860071496</v>
      </c>
    </row>
    <row r="139" spans="1:31" ht="12.75" customHeight="1" x14ac:dyDescent="0.2">
      <c r="A139" s="24">
        <v>2117</v>
      </c>
      <c r="B139" s="25" t="s">
        <v>247</v>
      </c>
      <c r="C139" s="16">
        <v>2141</v>
      </c>
      <c r="D139" s="16" t="s">
        <v>134</v>
      </c>
      <c r="E139" s="17">
        <f>+'1999-00'!G141</f>
        <v>5547.6011560343786</v>
      </c>
      <c r="F139" s="17">
        <f>+'2000-01'!G141</f>
        <v>5928.4941527299561</v>
      </c>
      <c r="G139" s="17">
        <f>+'2001-02'!G141</f>
        <v>5719.3673624060139</v>
      </c>
      <c r="H139" s="17">
        <f>+'2002-03'!G141</f>
        <v>4966.7600070794369</v>
      </c>
      <c r="I139" s="22">
        <f>+'2003-04'!G141</f>
        <v>5185.2701603532414</v>
      </c>
      <c r="J139" s="33">
        <f>+'2004-05'!G140</f>
        <v>5359.3310605933684</v>
      </c>
      <c r="K139" s="33">
        <f>+'2005-06'!G140</f>
        <v>6099.1431161603432</v>
      </c>
      <c r="L139" s="22">
        <f>+'2006-07'!G140</f>
        <v>6668.5044535788929</v>
      </c>
      <c r="M139" s="22">
        <f>+'2007-08'!G140</f>
        <v>7413.1801936806769</v>
      </c>
      <c r="N139" s="22">
        <f>+'2008-09'!G140</f>
        <v>7674.8625327836089</v>
      </c>
      <c r="O139" s="22">
        <f>+'2009-10'!G140</f>
        <v>7065.0432254357102</v>
      </c>
      <c r="P139" s="3">
        <f t="shared" si="48"/>
        <v>7484.4095289999996</v>
      </c>
      <c r="Q139" s="3">
        <f t="shared" si="49"/>
        <v>7266.5012690000003</v>
      </c>
      <c r="R139" s="3">
        <f t="shared" si="50"/>
        <v>7379.0787660039005</v>
      </c>
      <c r="S139" s="3">
        <f t="shared" si="51"/>
        <v>8130.0872254977703</v>
      </c>
      <c r="T139" s="3">
        <f t="shared" si="52"/>
        <v>8428.3258908979806</v>
      </c>
      <c r="U139" s="3">
        <f t="shared" si="53"/>
        <v>8631.6292248192403</v>
      </c>
      <c r="V139" s="3">
        <f t="shared" si="54"/>
        <v>8893.6797596186916</v>
      </c>
      <c r="W139" s="3">
        <f t="shared" si="55"/>
        <v>9264.0608882787292</v>
      </c>
      <c r="X139" s="3">
        <f t="shared" si="56"/>
        <v>9778.2194486999579</v>
      </c>
      <c r="Y139" s="3">
        <f t="shared" si="57"/>
        <v>10322.056385862112</v>
      </c>
      <c r="Z139" s="3">
        <f t="shared" si="58"/>
        <v>10470.072069920447</v>
      </c>
      <c r="AA139" s="3">
        <f t="shared" si="59"/>
        <v>11041.836620750997</v>
      </c>
      <c r="AB139" s="3">
        <f>IF(ISNA(VLOOKUP($C139,NOE22_23,7,FALSE)),0,VLOOKUP($C139,NOE22_23,7,FALSE))</f>
        <v>12498.382842841635</v>
      </c>
      <c r="AC139" s="17">
        <f>+AB139*(1+Parameters!$B$17)</f>
        <v>13106.829770288161</v>
      </c>
      <c r="AD139" s="17">
        <f>+AC139*(1+Parameters!$B$18)</f>
        <v>13691.457635130038</v>
      </c>
      <c r="AE139" s="17">
        <f>+AD139*(1+Parameters!$B$19)</f>
        <v>14541.612064282741</v>
      </c>
    </row>
    <row r="140" spans="1:31" ht="12.75" customHeight="1" x14ac:dyDescent="0.2">
      <c r="A140" s="24">
        <v>2117</v>
      </c>
      <c r="B140" s="25" t="s">
        <v>247</v>
      </c>
      <c r="C140" s="16">
        <v>2142</v>
      </c>
      <c r="D140" s="16" t="s">
        <v>135</v>
      </c>
      <c r="E140" s="17">
        <f>+'1999-00'!G142</f>
        <v>5508.3688958275934</v>
      </c>
      <c r="F140" s="17">
        <f>+'2000-01'!G142</f>
        <v>5765.4067487967814</v>
      </c>
      <c r="G140" s="17">
        <f>+'2001-02'!G142</f>
        <v>5949.6863033048876</v>
      </c>
      <c r="H140" s="17">
        <f>+'2002-03'!G142</f>
        <v>5850.4714169556346</v>
      </c>
      <c r="I140" s="22">
        <f>+'2003-04'!G142</f>
        <v>5983.1313108908043</v>
      </c>
      <c r="J140" s="33">
        <f>+'2004-05'!G141</f>
        <v>6386.2908084253313</v>
      </c>
      <c r="K140" s="33">
        <f>+'2005-06'!G141</f>
        <v>6858.1606295444999</v>
      </c>
      <c r="L140" s="22">
        <f>+'2006-07'!G141</f>
        <v>7183.2528219409814</v>
      </c>
      <c r="M140" s="22">
        <f>+'2007-08'!G141</f>
        <v>7711.9853092686617</v>
      </c>
      <c r="N140" s="22">
        <f>+'2008-09'!G141</f>
        <v>7957.7806596218888</v>
      </c>
      <c r="O140" s="22">
        <f>+'2009-10'!G141</f>
        <v>7919.062874449206</v>
      </c>
      <c r="P140" s="3">
        <f t="shared" si="48"/>
        <v>7929.7833929999997</v>
      </c>
      <c r="Q140" s="3">
        <f t="shared" si="49"/>
        <v>7820.7196510000003</v>
      </c>
      <c r="R140" s="3">
        <f t="shared" si="50"/>
        <v>7894.8231837266303</v>
      </c>
      <c r="S140" s="3">
        <f t="shared" si="51"/>
        <v>8480.1257660956308</v>
      </c>
      <c r="T140" s="3">
        <f t="shared" si="52"/>
        <v>8725.7415177805597</v>
      </c>
      <c r="U140" s="3">
        <f t="shared" si="53"/>
        <v>9095.6223568498208</v>
      </c>
      <c r="V140" s="3">
        <f t="shared" si="54"/>
        <v>9424.4627411836518</v>
      </c>
      <c r="W140" s="3">
        <f t="shared" si="55"/>
        <v>9835.8735305152368</v>
      </c>
      <c r="X140" s="3">
        <f t="shared" si="56"/>
        <v>10152.158693122037</v>
      </c>
      <c r="Y140" s="3">
        <f t="shared" si="57"/>
        <v>10562.320184459351</v>
      </c>
      <c r="Z140" s="3">
        <f t="shared" si="58"/>
        <v>11118.896841458705</v>
      </c>
      <c r="AA140" s="3">
        <f t="shared" si="59"/>
        <v>11263.094316416247</v>
      </c>
      <c r="AB140" s="3">
        <f>IF(ISNA(VLOOKUP($C140,NOE22_23,7,FALSE)),0,VLOOKUP($C140,NOE22_23,7,FALSE))</f>
        <v>12712.285940645586</v>
      </c>
      <c r="AC140" s="17">
        <f>+AB140*(1+Parameters!$B$17)</f>
        <v>13331.146109890402</v>
      </c>
      <c r="AD140" s="17">
        <f>+AC140*(1+Parameters!$B$18)</f>
        <v>13925.77956608955</v>
      </c>
      <c r="AE140" s="17">
        <f>+AD140*(1+Parameters!$B$19)</f>
        <v>14790.483930885461</v>
      </c>
    </row>
    <row r="141" spans="1:31" ht="12.75" customHeight="1" x14ac:dyDescent="0.2">
      <c r="A141" s="24">
        <v>2117</v>
      </c>
      <c r="B141" s="25" t="s">
        <v>247</v>
      </c>
      <c r="C141" s="16">
        <v>2143</v>
      </c>
      <c r="D141" s="16" t="s">
        <v>136</v>
      </c>
      <c r="E141" s="17">
        <f>+'1999-00'!G143</f>
        <v>5025.7473324273378</v>
      </c>
      <c r="F141" s="17">
        <f>+'2000-01'!G143</f>
        <v>5488.8081621718165</v>
      </c>
      <c r="G141" s="17">
        <f>+'2001-02'!G143</f>
        <v>5543.9659550216993</v>
      </c>
      <c r="H141" s="17">
        <f>+'2002-03'!G143</f>
        <v>5031.7379373753593</v>
      </c>
      <c r="I141" s="22">
        <f>+'2003-04'!G143</f>
        <v>4830.4887424746348</v>
      </c>
      <c r="J141" s="33">
        <f>+'2004-05'!G142</f>
        <v>5553.4365730561876</v>
      </c>
      <c r="K141" s="33">
        <f>+'2005-06'!G142</f>
        <v>5795.5269416573756</v>
      </c>
      <c r="L141" s="22">
        <f>+'2006-07'!G142</f>
        <v>6277.6238365487197</v>
      </c>
      <c r="M141" s="22">
        <f>+'2007-08'!G142</f>
        <v>7174.8963194425514</v>
      </c>
      <c r="N141" s="22">
        <f>+'2008-09'!G142</f>
        <v>7349.3238583386574</v>
      </c>
      <c r="O141" s="22">
        <f>+'2009-10'!G142</f>
        <v>6899.687844662958</v>
      </c>
      <c r="P141" s="3">
        <f t="shared" si="48"/>
        <v>6702.6712699999998</v>
      </c>
      <c r="Q141" s="3">
        <f t="shared" si="49"/>
        <v>6885.2455040000004</v>
      </c>
      <c r="R141" s="3">
        <f t="shared" si="50"/>
        <v>7225.1676553583102</v>
      </c>
      <c r="S141" s="3">
        <f t="shared" si="51"/>
        <v>7483.3573869414304</v>
      </c>
      <c r="T141" s="3">
        <f t="shared" si="52"/>
        <v>7919.1908379464103</v>
      </c>
      <c r="U141" s="3">
        <f t="shared" si="53"/>
        <v>7906.3938776313398</v>
      </c>
      <c r="V141" s="3">
        <f t="shared" si="54"/>
        <v>8107.5960445756064</v>
      </c>
      <c r="W141" s="3">
        <f t="shared" si="55"/>
        <v>8509.3576412684579</v>
      </c>
      <c r="X141" s="3">
        <f t="shared" si="56"/>
        <v>8952.9365131858249</v>
      </c>
      <c r="Y141" s="3">
        <f t="shared" si="57"/>
        <v>9256.2970865019433</v>
      </c>
      <c r="Z141" s="3">
        <f t="shared" si="58"/>
        <v>10423.94701191762</v>
      </c>
      <c r="AA141" s="3">
        <f t="shared" si="59"/>
        <v>10677.838062738281</v>
      </c>
      <c r="AB141" s="3">
        <f>IF(ISNA(VLOOKUP($C141,NOE22_23,7,FALSE)),0,VLOOKUP($C141,NOE22_23,7,FALSE))</f>
        <v>10803.135407350726</v>
      </c>
      <c r="AC141" s="17">
        <f>+AB141*(1+Parameters!$B$17)</f>
        <v>11329.054210450604</v>
      </c>
      <c r="AD141" s="17">
        <f>+AC141*(1+Parameters!$B$18)</f>
        <v>11834.384705300543</v>
      </c>
      <c r="AE141" s="17">
        <f>+AD141*(1+Parameters!$B$19)</f>
        <v>12569.226446890807</v>
      </c>
    </row>
    <row r="142" spans="1:31" ht="12.75" customHeight="1" x14ac:dyDescent="0.2">
      <c r="A142" s="24">
        <v>2117</v>
      </c>
      <c r="B142" s="25" t="s">
        <v>247</v>
      </c>
      <c r="C142" s="16">
        <v>2144</v>
      </c>
      <c r="D142" s="16" t="s">
        <v>137</v>
      </c>
      <c r="E142" s="17">
        <f>+'1999-00'!G144</f>
        <v>5425.1793823038397</v>
      </c>
      <c r="F142" s="17">
        <f>+'2000-01'!G144</f>
        <v>5785.6281277728485</v>
      </c>
      <c r="G142" s="17">
        <f>+'2001-02'!G144</f>
        <v>6151.6600518806745</v>
      </c>
      <c r="H142" s="17">
        <f>+'2002-03'!G144</f>
        <v>5795.8120757563056</v>
      </c>
      <c r="I142" s="22">
        <f>+'2003-04'!G144</f>
        <v>5578.2394639976837</v>
      </c>
      <c r="J142" s="33">
        <f>+'2004-05'!G143</f>
        <v>6573.9624471410179</v>
      </c>
      <c r="K142" s="33">
        <f>+'2005-06'!G143</f>
        <v>7235.6086361428752</v>
      </c>
      <c r="L142" s="22">
        <f>+'2006-07'!G143</f>
        <v>7605.9459949843385</v>
      </c>
      <c r="M142" s="22">
        <f>+'2007-08'!G143</f>
        <v>8258.8309859868132</v>
      </c>
      <c r="N142" s="22">
        <f>+'2008-09'!G143</f>
        <v>8053.3294195656908</v>
      </c>
      <c r="O142" s="22">
        <f>+'2009-10'!G143</f>
        <v>6978.2645729574242</v>
      </c>
      <c r="P142" s="3">
        <f t="shared" si="48"/>
        <v>7758.8240800000003</v>
      </c>
      <c r="Q142" s="3">
        <f t="shared" si="49"/>
        <v>8962.89876</v>
      </c>
      <c r="R142" s="3">
        <f t="shared" si="50"/>
        <v>9152.8073531024893</v>
      </c>
      <c r="S142" s="3">
        <f t="shared" si="51"/>
        <v>9666.3459113910503</v>
      </c>
      <c r="T142" s="3">
        <f t="shared" si="52"/>
        <v>10701.8594430145</v>
      </c>
      <c r="U142" s="3">
        <f t="shared" si="53"/>
        <v>11223.6067899268</v>
      </c>
      <c r="V142" s="3">
        <f t="shared" si="54"/>
        <v>11527.515429421243</v>
      </c>
      <c r="W142" s="3">
        <f t="shared" si="55"/>
        <v>14842.061520142885</v>
      </c>
      <c r="X142" s="3">
        <f t="shared" si="56"/>
        <v>11479.169494452359</v>
      </c>
      <c r="Y142" s="3">
        <f t="shared" si="57"/>
        <v>13297.197793472356</v>
      </c>
      <c r="Z142" s="3">
        <f t="shared" si="58"/>
        <v>12916.758748888709</v>
      </c>
      <c r="AA142" s="3">
        <f t="shared" si="59"/>
        <v>12968.115546900359</v>
      </c>
      <c r="AB142" s="3">
        <f>IF(ISNA(VLOOKUP($C142,NOE22_23,7,FALSE)),0,VLOOKUP($C142,NOE22_23,7,FALSE))</f>
        <v>16001.8529880967</v>
      </c>
      <c r="AC142" s="17">
        <f>+AB142*(1+Parameters!$B$17)</f>
        <v>16780.856032449341</v>
      </c>
      <c r="AD142" s="17">
        <f>+AC142*(1+Parameters!$B$18)</f>
        <v>17529.363200422889</v>
      </c>
      <c r="AE142" s="17">
        <f>+AD142*(1+Parameters!$B$19)</f>
        <v>18617.827713275641</v>
      </c>
    </row>
    <row r="143" spans="1:31" ht="12.75" customHeight="1" x14ac:dyDescent="0.2">
      <c r="A143" s="24">
        <v>2117</v>
      </c>
      <c r="B143" s="25" t="s">
        <v>247</v>
      </c>
      <c r="C143" s="16">
        <v>2145</v>
      </c>
      <c r="D143" s="16" t="s">
        <v>138</v>
      </c>
      <c r="E143" s="17">
        <f>+'1999-00'!G145</f>
        <v>5811.8160138408311</v>
      </c>
      <c r="F143" s="17">
        <f>+'2000-01'!G145</f>
        <v>5801.0950135869562</v>
      </c>
      <c r="G143" s="17">
        <f>+'2001-02'!G145</f>
        <v>6424.6729236343353</v>
      </c>
      <c r="H143" s="17">
        <f>+'2002-03'!G145</f>
        <v>5850.2064045282423</v>
      </c>
      <c r="I143" s="22">
        <f>+'2003-04'!G145</f>
        <v>5667.6510662960854</v>
      </c>
      <c r="J143" s="33">
        <f>+'2004-05'!G144</f>
        <v>5932.4974891592301</v>
      </c>
      <c r="K143" s="33">
        <f>+'2005-06'!G144</f>
        <v>6655.8231667579048</v>
      </c>
      <c r="L143" s="22">
        <f>+'2006-07'!G144</f>
        <v>6984.5218319261885</v>
      </c>
      <c r="M143" s="22">
        <f>+'2007-08'!G144</f>
        <v>7876.3095850416375</v>
      </c>
      <c r="N143" s="22">
        <f>+'2008-09'!G144</f>
        <v>8836.1471541336323</v>
      </c>
      <c r="O143" s="22">
        <f>+'2009-10'!G144</f>
        <v>8568.4039441880814</v>
      </c>
      <c r="P143" s="3">
        <f t="shared" si="48"/>
        <v>8912.9237410000005</v>
      </c>
      <c r="Q143" s="3">
        <f t="shared" si="49"/>
        <v>8831.3112400000009</v>
      </c>
      <c r="R143" s="3">
        <f t="shared" si="50"/>
        <v>8053.3035898710996</v>
      </c>
      <c r="S143" s="3">
        <f t="shared" si="51"/>
        <v>8711.8333367920804</v>
      </c>
      <c r="T143" s="3">
        <f t="shared" si="52"/>
        <v>9645.5102191634196</v>
      </c>
      <c r="U143" s="3">
        <f t="shared" si="53"/>
        <v>9920.9210695048896</v>
      </c>
      <c r="V143" s="3">
        <f t="shared" si="54"/>
        <v>9468.505248472864</v>
      </c>
      <c r="W143" s="3">
        <f t="shared" si="55"/>
        <v>10127.97999653735</v>
      </c>
      <c r="X143" s="3">
        <f t="shared" si="56"/>
        <v>10505.520959557969</v>
      </c>
      <c r="Y143" s="3">
        <f t="shared" si="57"/>
        <v>11715.663393951347</v>
      </c>
      <c r="Z143" s="3">
        <f t="shared" si="58"/>
        <v>13188.344466129438</v>
      </c>
      <c r="AA143" s="3">
        <f t="shared" si="59"/>
        <v>13390.457420457997</v>
      </c>
      <c r="AB143" s="3">
        <f>IF(ISNA(VLOOKUP($C143,NOE22_23,7,FALSE)),0,VLOOKUP($C143,NOE22_23,7,FALSE))</f>
        <v>11759.67373942067</v>
      </c>
      <c r="AC143" s="17">
        <f>+AB143*(1+Parameters!$B$17)</f>
        <v>12332.15879164662</v>
      </c>
      <c r="AD143" s="17">
        <f>+AC143*(1+Parameters!$B$18)</f>
        <v>12882.232592070508</v>
      </c>
      <c r="AE143" s="17">
        <f>+AD143*(1+Parameters!$B$19)</f>
        <v>13682.139175239805</v>
      </c>
    </row>
    <row r="144" spans="1:31" ht="12.75" customHeight="1" x14ac:dyDescent="0.2">
      <c r="A144" s="24">
        <v>2117</v>
      </c>
      <c r="B144" s="25" t="s">
        <v>247</v>
      </c>
      <c r="C144" s="16">
        <v>2146</v>
      </c>
      <c r="D144" s="16" t="s">
        <v>139</v>
      </c>
      <c r="E144" s="17">
        <f>+'1999-00'!G146</f>
        <v>6023.7170403587443</v>
      </c>
      <c r="F144" s="17">
        <f>+'2000-01'!G146</f>
        <v>6472.3254397419159</v>
      </c>
      <c r="G144" s="17">
        <f>+'2001-02'!G146</f>
        <v>6664.7644435827833</v>
      </c>
      <c r="H144" s="17">
        <f>+'2002-03'!G146</f>
        <v>6649.2302040740115</v>
      </c>
      <c r="I144" s="22">
        <f>+'2003-04'!G146</f>
        <v>6425.7628627842951</v>
      </c>
      <c r="J144" s="33">
        <f>+'2004-05'!G145</f>
        <v>6708.1703647645754</v>
      </c>
      <c r="K144" s="33">
        <f>+'2005-06'!G145</f>
        <v>7723.9674423656552</v>
      </c>
      <c r="L144" s="22">
        <f>+'2006-07'!G145</f>
        <v>7764.5560386044344</v>
      </c>
      <c r="M144" s="22">
        <f>+'2007-08'!G145</f>
        <v>8367.4234939581183</v>
      </c>
      <c r="N144" s="22">
        <f>+'2008-09'!G145</f>
        <v>8785.4482544218754</v>
      </c>
      <c r="O144" s="22">
        <f>+'2009-10'!G145</f>
        <v>8256.5921863014501</v>
      </c>
      <c r="P144" s="3">
        <f t="shared" si="48"/>
        <v>8427.2781670000004</v>
      </c>
      <c r="Q144" s="3">
        <f t="shared" si="49"/>
        <v>8636.2680440000004</v>
      </c>
      <c r="R144" s="3">
        <f t="shared" si="50"/>
        <v>7903.0025109394601</v>
      </c>
      <c r="S144" s="3">
        <f t="shared" si="51"/>
        <v>8707.3354094608694</v>
      </c>
      <c r="T144" s="3">
        <f t="shared" si="52"/>
        <v>9022.7358018928098</v>
      </c>
      <c r="U144" s="3">
        <f t="shared" si="53"/>
        <v>9101.2966416409108</v>
      </c>
      <c r="V144" s="3">
        <f t="shared" si="54"/>
        <v>9417.1919453725222</v>
      </c>
      <c r="W144" s="3">
        <f t="shared" si="55"/>
        <v>9868.0795480938013</v>
      </c>
      <c r="X144" s="3">
        <f t="shared" si="56"/>
        <v>10484.223477423417</v>
      </c>
      <c r="Y144" s="3">
        <f t="shared" si="57"/>
        <v>11162.589031342855</v>
      </c>
      <c r="Z144" s="3">
        <f t="shared" si="58"/>
        <v>11905.34854441688</v>
      </c>
      <c r="AA144" s="3">
        <f t="shared" si="59"/>
        <v>12435.442874112468</v>
      </c>
      <c r="AB144" s="3">
        <f>IF(ISNA(VLOOKUP($C144,NOE22_23,7,FALSE)),0,VLOOKUP($C144,NOE22_23,7,FALSE))</f>
        <v>13301.065398371979</v>
      </c>
      <c r="AC144" s="17">
        <f>+AB144*(1+Parameters!$B$17)</f>
        <v>13948.588559981637</v>
      </c>
      <c r="AD144" s="17">
        <f>+AC144*(1+Parameters!$B$18)</f>
        <v>14570.76292939825</v>
      </c>
      <c r="AE144" s="17">
        <f>+AD144*(1+Parameters!$B$19)</f>
        <v>15475.516752598045</v>
      </c>
    </row>
    <row r="145" spans="1:31" ht="12.75" customHeight="1" x14ac:dyDescent="0.2">
      <c r="A145" s="24">
        <v>2200</v>
      </c>
      <c r="B145" s="25" t="s">
        <v>248</v>
      </c>
      <c r="C145" s="16">
        <v>2147</v>
      </c>
      <c r="D145" s="16" t="s">
        <v>140</v>
      </c>
      <c r="E145" s="17">
        <f>+'1999-00'!G147</f>
        <v>6465.3894606559725</v>
      </c>
      <c r="F145" s="17">
        <f>+'2000-01'!G147</f>
        <v>6119.9484859692111</v>
      </c>
      <c r="G145" s="17">
        <f>+'2001-02'!G147</f>
        <v>6170.0753309916236</v>
      </c>
      <c r="H145" s="17">
        <f>+'2002-03'!G147</f>
        <v>6367.1971158833894</v>
      </c>
      <c r="I145" s="22">
        <f>+'2003-04'!G147</f>
        <v>6065.8193787374157</v>
      </c>
      <c r="J145" s="33">
        <f>+'2004-05'!G146</f>
        <v>6838.1285980931716</v>
      </c>
      <c r="K145" s="33">
        <f>+'2005-06'!G146</f>
        <v>7302.4364990179038</v>
      </c>
      <c r="L145" s="22">
        <f>+'2006-07'!G146</f>
        <v>7875.350660946483</v>
      </c>
      <c r="M145" s="22">
        <f>+'2007-08'!G146</f>
        <v>8170.9128009568076</v>
      </c>
      <c r="N145" s="22">
        <f>+'2008-09'!G146</f>
        <v>8070.6851719170472</v>
      </c>
      <c r="O145" s="22">
        <f>+'2009-10'!G146</f>
        <v>7786.2658368649409</v>
      </c>
      <c r="P145" s="3">
        <f t="shared" si="48"/>
        <v>8001.5034569999998</v>
      </c>
      <c r="Q145" s="3">
        <f t="shared" si="49"/>
        <v>8504.3500540000005</v>
      </c>
      <c r="R145" s="3">
        <f t="shared" si="50"/>
        <v>7986.1514067410499</v>
      </c>
      <c r="S145" s="3">
        <f t="shared" si="51"/>
        <v>8774.5094184494101</v>
      </c>
      <c r="T145" s="3">
        <f t="shared" si="52"/>
        <v>9066.3523627291197</v>
      </c>
      <c r="U145" s="3">
        <f t="shared" si="53"/>
        <v>9553.1033968750799</v>
      </c>
      <c r="V145" s="3">
        <f t="shared" si="54"/>
        <v>9771.8670277675719</v>
      </c>
      <c r="W145" s="3">
        <f t="shared" si="55"/>
        <v>10142.845878770713</v>
      </c>
      <c r="X145" s="3">
        <f t="shared" si="56"/>
        <v>10501.960803239634</v>
      </c>
      <c r="Y145" s="3">
        <f t="shared" si="57"/>
        <v>11583.689478636143</v>
      </c>
      <c r="Z145" s="3">
        <f t="shared" si="58"/>
        <v>11671.321244805942</v>
      </c>
      <c r="AA145" s="3">
        <f t="shared" si="59"/>
        <v>11681.959990457088</v>
      </c>
      <c r="AB145" s="3">
        <f>IF(ISNA(VLOOKUP($C145,NOE22_23,7,FALSE)),0,VLOOKUP($C145,NOE22_23,7,FALSE))</f>
        <v>12660.696274646658</v>
      </c>
      <c r="AC145" s="17">
        <f>+AB145*(1+Parameters!$B$17)</f>
        <v>13277.044953072242</v>
      </c>
      <c r="AD145" s="17">
        <f>+AC145*(1+Parameters!$B$18)</f>
        <v>13869.26523657056</v>
      </c>
      <c r="AE145" s="17">
        <f>+AD145*(1+Parameters!$B$19)</f>
        <v>14730.460412729908</v>
      </c>
    </row>
    <row r="146" spans="1:31" ht="12.75" customHeight="1" x14ac:dyDescent="0.2">
      <c r="A146" s="24">
        <v>2148</v>
      </c>
      <c r="B146" s="25" t="s">
        <v>249</v>
      </c>
      <c r="C146" s="16">
        <v>2180</v>
      </c>
      <c r="D146" s="13" t="s">
        <v>222</v>
      </c>
      <c r="E146" s="17">
        <f>+'1999-00'!G148</f>
        <v>6457.739825151586</v>
      </c>
      <c r="F146" s="17">
        <f>+'2000-01'!G148</f>
        <v>6936.1485305641008</v>
      </c>
      <c r="G146" s="17">
        <f>+'2001-02'!G148</f>
        <v>6950.5416797155676</v>
      </c>
      <c r="H146" s="17">
        <f>+'2002-03'!G148</f>
        <v>6698.701676329134</v>
      </c>
      <c r="I146" s="22">
        <f>+'2003-04'!G148</f>
        <v>7281.4761741824386</v>
      </c>
      <c r="J146" s="33">
        <f>+'2004-05'!G147</f>
        <v>7778.9632607680878</v>
      </c>
      <c r="K146" s="33">
        <f>+'2005-06'!G147</f>
        <v>7806.6621604158327</v>
      </c>
      <c r="L146" s="22">
        <f>+'2006-07'!G147</f>
        <v>8063.7883995365182</v>
      </c>
      <c r="M146" s="22">
        <f>+'2007-08'!G147</f>
        <v>9352.7423713375465</v>
      </c>
      <c r="N146" s="22">
        <f>+'2008-09'!G147</f>
        <v>8987.6065893055111</v>
      </c>
      <c r="O146" s="22">
        <f>+'2009-10'!G147</f>
        <v>9014.0828816967769</v>
      </c>
      <c r="P146" s="3">
        <f t="shared" si="48"/>
        <v>9119.9292960000002</v>
      </c>
      <c r="Q146" s="3">
        <f t="shared" si="49"/>
        <v>9267.0802640000002</v>
      </c>
      <c r="R146" s="3">
        <f t="shared" si="50"/>
        <v>9026.5230989868396</v>
      </c>
      <c r="S146" s="3">
        <f t="shared" si="51"/>
        <v>9646.7996847100203</v>
      </c>
      <c r="T146" s="3">
        <f t="shared" si="52"/>
        <v>10332.222153836299</v>
      </c>
      <c r="U146" s="3">
        <f t="shared" si="53"/>
        <v>10684.6814768438</v>
      </c>
      <c r="V146" s="3">
        <f t="shared" si="54"/>
        <v>10991.942101869523</v>
      </c>
      <c r="W146" s="3">
        <f t="shared" si="55"/>
        <v>11453.335209348583</v>
      </c>
      <c r="X146" s="3">
        <f t="shared" si="56"/>
        <v>11884.248496926139</v>
      </c>
      <c r="Y146" s="3">
        <f t="shared" si="57"/>
        <v>12548.093995957213</v>
      </c>
      <c r="Z146" s="3">
        <f t="shared" si="58"/>
        <v>13296.659022935479</v>
      </c>
      <c r="AA146" s="3">
        <f t="shared" si="59"/>
        <v>13861.542252882171</v>
      </c>
      <c r="AB146" s="3">
        <f>IF(ISNA(VLOOKUP($C146,NOE22_23,7,FALSE)),0,VLOOKUP($C146,NOE22_23,7,FALSE))</f>
        <v>15004.353917738455</v>
      </c>
      <c r="AC146" s="17">
        <f>+AB146*(1+Parameters!$B$17)</f>
        <v>15734.796660160688</v>
      </c>
      <c r="AD146" s="17">
        <f>+AC146*(1+Parameters!$B$18)</f>
        <v>16436.644531566177</v>
      </c>
      <c r="AE146" s="17">
        <f>+AD146*(1+Parameters!$B$19)</f>
        <v>17457.258006136286</v>
      </c>
    </row>
    <row r="147" spans="1:31" ht="12.75" customHeight="1" x14ac:dyDescent="0.2">
      <c r="A147" s="24">
        <v>2148</v>
      </c>
      <c r="B147" s="25" t="s">
        <v>249</v>
      </c>
      <c r="C147" s="16">
        <v>2181</v>
      </c>
      <c r="D147" s="16" t="s">
        <v>142</v>
      </c>
      <c r="E147" s="17">
        <f>+'1999-00'!G149</f>
        <v>5587.3041064995177</v>
      </c>
      <c r="F147" s="17">
        <f>+'2000-01'!G149</f>
        <v>5649.8092420681551</v>
      </c>
      <c r="G147" s="17">
        <f>+'2001-02'!G149</f>
        <v>5595.0336651635043</v>
      </c>
      <c r="H147" s="17">
        <f>+'2002-03'!G149</f>
        <v>5369.4510081752987</v>
      </c>
      <c r="I147" s="22">
        <f>+'2003-04'!G149</f>
        <v>6317.6926235844039</v>
      </c>
      <c r="J147" s="33">
        <f>+'2004-05'!G148</f>
        <v>6736.3480418084118</v>
      </c>
      <c r="K147" s="33">
        <f>+'2005-06'!G148</f>
        <v>6878.2971156861931</v>
      </c>
      <c r="L147" s="22">
        <f>+'2006-07'!G148</f>
        <v>7343.1568699229147</v>
      </c>
      <c r="M147" s="22">
        <f>+'2007-08'!G148</f>
        <v>8087.3094033445177</v>
      </c>
      <c r="N147" s="22">
        <f>+'2008-09'!G148</f>
        <v>8395.7112507305319</v>
      </c>
      <c r="O147" s="22">
        <f>+'2009-10'!G148</f>
        <v>8157.1325253730938</v>
      </c>
      <c r="P147" s="3">
        <f t="shared" si="48"/>
        <v>8020.5120180000004</v>
      </c>
      <c r="Q147" s="3">
        <f t="shared" si="49"/>
        <v>8031.7048569999997</v>
      </c>
      <c r="R147" s="3">
        <f t="shared" si="50"/>
        <v>7847.1867343202202</v>
      </c>
      <c r="S147" s="3">
        <f t="shared" si="51"/>
        <v>8200.78464373514</v>
      </c>
      <c r="T147" s="3">
        <f t="shared" si="52"/>
        <v>8667.8827589519897</v>
      </c>
      <c r="U147" s="3">
        <f t="shared" si="53"/>
        <v>8878.6408423052108</v>
      </c>
      <c r="V147" s="3">
        <f t="shared" si="54"/>
        <v>9257.1299303294254</v>
      </c>
      <c r="W147" s="3">
        <f t="shared" si="55"/>
        <v>10146.412466982283</v>
      </c>
      <c r="X147" s="3">
        <f t="shared" si="56"/>
        <v>9977.2829284517193</v>
      </c>
      <c r="Y147" s="3">
        <f t="shared" si="57"/>
        <v>10298.739307615191</v>
      </c>
      <c r="Z147" s="3">
        <f t="shared" si="58"/>
        <v>11038.739087866456</v>
      </c>
      <c r="AA147" s="3">
        <f t="shared" si="59"/>
        <v>11652.519873472467</v>
      </c>
      <c r="AB147" s="3">
        <f>IF(ISNA(VLOOKUP($C147,NOE22_23,7,FALSE)),0,VLOOKUP($C147,NOE22_23,7,FALSE))</f>
        <v>10839.102631288908</v>
      </c>
      <c r="AC147" s="17">
        <f>+AB147*(1+Parameters!$B$17)</f>
        <v>11366.77239266628</v>
      </c>
      <c r="AD147" s="17">
        <f>+AC147*(1+Parameters!$B$18)</f>
        <v>11873.785300481133</v>
      </c>
      <c r="AE147" s="17">
        <f>+AD147*(1+Parameters!$B$19)</f>
        <v>12611.073574164377</v>
      </c>
    </row>
    <row r="148" spans="1:31" ht="12.75" customHeight="1" x14ac:dyDescent="0.2">
      <c r="A148" s="24">
        <v>2148</v>
      </c>
      <c r="B148" s="25" t="s">
        <v>249</v>
      </c>
      <c r="C148" s="16">
        <v>2182</v>
      </c>
      <c r="D148" s="16" t="s">
        <v>143</v>
      </c>
      <c r="E148" s="17">
        <f>+'1999-00'!G150</f>
        <v>5615.8046896427686</v>
      </c>
      <c r="F148" s="17">
        <f>+'2000-01'!G150</f>
        <v>5998.2251683575296</v>
      </c>
      <c r="G148" s="17">
        <f>+'2001-02'!G150</f>
        <v>6125.8861386657163</v>
      </c>
      <c r="H148" s="17">
        <f>+'2002-03'!G150</f>
        <v>5724.4534588623819</v>
      </c>
      <c r="I148" s="22">
        <f>+'2003-04'!G150</f>
        <v>6609.5393773796186</v>
      </c>
      <c r="J148" s="33">
        <f>+'2004-05'!G149</f>
        <v>7245.1756702218499</v>
      </c>
      <c r="K148" s="33">
        <f>+'2005-06'!G149</f>
        <v>7431.4055527290529</v>
      </c>
      <c r="L148" s="22">
        <f>+'2006-07'!G149</f>
        <v>7668.8758026706046</v>
      </c>
      <c r="M148" s="22">
        <f>+'2007-08'!G149</f>
        <v>8095.7960702265136</v>
      </c>
      <c r="N148" s="22">
        <f>+'2008-09'!G149</f>
        <v>7657.9941024918371</v>
      </c>
      <c r="O148" s="63">
        <v>7537</v>
      </c>
      <c r="P148" s="3">
        <f t="shared" si="48"/>
        <v>7535.3453980000004</v>
      </c>
      <c r="Q148" s="3">
        <f t="shared" si="49"/>
        <v>7685.4374889999999</v>
      </c>
      <c r="R148" s="3">
        <f t="shared" si="50"/>
        <v>8400.5598825011493</v>
      </c>
      <c r="S148" s="3">
        <f t="shared" si="51"/>
        <v>8397.3304373064293</v>
      </c>
      <c r="T148" s="3">
        <f t="shared" si="52"/>
        <v>8895.9873092801899</v>
      </c>
      <c r="U148" s="3">
        <f t="shared" si="53"/>
        <v>9261.7874204310792</v>
      </c>
      <c r="V148" s="3">
        <f t="shared" si="54"/>
        <v>9493.2626155514063</v>
      </c>
      <c r="W148" s="3">
        <f t="shared" si="55"/>
        <v>9809.5686796204736</v>
      </c>
      <c r="X148" s="3">
        <f t="shared" si="56"/>
        <v>10247.217834988502</v>
      </c>
      <c r="Y148" s="3">
        <f t="shared" si="57"/>
        <v>11038.884993151663</v>
      </c>
      <c r="Z148" s="3">
        <f t="shared" si="58"/>
        <v>11077.580229308947</v>
      </c>
      <c r="AA148" s="3">
        <f t="shared" si="59"/>
        <v>12118.335004238428</v>
      </c>
      <c r="AB148" s="3">
        <f>IF(ISNA(VLOOKUP($C148,NOE22_23,7,FALSE)),0,VLOOKUP($C148,NOE22_23,7,FALSE))</f>
        <v>13741.653809667814</v>
      </c>
      <c r="AC148" s="17">
        <f>+AB148*(1+Parameters!$B$17)</f>
        <v>14410.625719366913</v>
      </c>
      <c r="AD148" s="17">
        <f>+AC148*(1+Parameters!$B$18)</f>
        <v>15053.409176007757</v>
      </c>
      <c r="AE148" s="17">
        <f>+AD148*(1+Parameters!$B$19)</f>
        <v>15988.132331560901</v>
      </c>
    </row>
    <row r="149" spans="1:31" ht="12.75" customHeight="1" x14ac:dyDescent="0.2">
      <c r="A149" s="24">
        <v>2148</v>
      </c>
      <c r="B149" s="25" t="s">
        <v>249</v>
      </c>
      <c r="C149" s="16">
        <v>2183</v>
      </c>
      <c r="D149" s="16" t="s">
        <v>144</v>
      </c>
      <c r="E149" s="17">
        <f>+'1999-00'!G151</f>
        <v>5366.4620518047177</v>
      </c>
      <c r="F149" s="17">
        <f>+'2000-01'!G151</f>
        <v>5521.9084832002018</v>
      </c>
      <c r="G149" s="17">
        <f>+'2001-02'!G151</f>
        <v>5706.6942732331463</v>
      </c>
      <c r="H149" s="17">
        <f>+'2002-03'!G151</f>
        <v>5514.8052824504939</v>
      </c>
      <c r="I149" s="22">
        <f>+'2003-04'!G151</f>
        <v>5977.1403017973662</v>
      </c>
      <c r="J149" s="33">
        <f>+'2004-05'!G150</f>
        <v>6397.40009800403</v>
      </c>
      <c r="K149" s="33">
        <f>+'2005-06'!G150</f>
        <v>6740.9397741982793</v>
      </c>
      <c r="L149" s="22">
        <f>+'2006-07'!G150</f>
        <v>6888.8829878911674</v>
      </c>
      <c r="M149" s="22">
        <f>+'2007-08'!G150</f>
        <v>7291.4026767134292</v>
      </c>
      <c r="N149" s="22">
        <f>+'2008-09'!G150</f>
        <v>7414.7509427839759</v>
      </c>
      <c r="O149" s="22">
        <f>+'2009-10'!G150</f>
        <v>6879.9617471203919</v>
      </c>
      <c r="P149" s="3">
        <f t="shared" si="48"/>
        <v>7072.0201619999998</v>
      </c>
      <c r="Q149" s="3">
        <f t="shared" si="49"/>
        <v>7393.6669309999997</v>
      </c>
      <c r="R149" s="3">
        <f t="shared" si="50"/>
        <v>7454.5097818020704</v>
      </c>
      <c r="S149" s="3">
        <f t="shared" si="51"/>
        <v>7933.0834202792103</v>
      </c>
      <c r="T149" s="3">
        <f t="shared" si="52"/>
        <v>8475.3678482449104</v>
      </c>
      <c r="U149" s="3">
        <f t="shared" si="53"/>
        <v>8247.0809514922403</v>
      </c>
      <c r="V149" s="3">
        <f t="shared" si="54"/>
        <v>8618.8274643288878</v>
      </c>
      <c r="W149" s="3">
        <f t="shared" si="55"/>
        <v>9052.2508348828396</v>
      </c>
      <c r="X149" s="3">
        <f t="shared" si="56"/>
        <v>9442.5561728269731</v>
      </c>
      <c r="Y149" s="3">
        <f t="shared" si="57"/>
        <v>9807.6409034353146</v>
      </c>
      <c r="Z149" s="3">
        <f t="shared" si="58"/>
        <v>10324.602295539242</v>
      </c>
      <c r="AA149" s="3">
        <f t="shared" si="59"/>
        <v>10599.687065324202</v>
      </c>
      <c r="AB149" s="3">
        <f>IF(ISNA(VLOOKUP($C149,NOE22_23,7,FALSE)),0,VLOOKUP($C149,NOE22_23,7,FALSE))</f>
        <v>11960.284740898069</v>
      </c>
      <c r="AC149" s="17">
        <f>+AB149*(1+Parameters!$B$17)</f>
        <v>12542.535948393523</v>
      </c>
      <c r="AD149" s="17">
        <f>+AC149*(1+Parameters!$B$18)</f>
        <v>13101.993585345084</v>
      </c>
      <c r="AE149" s="17">
        <f>+AD149*(1+Parameters!$B$19)</f>
        <v>13915.545960421008</v>
      </c>
    </row>
    <row r="150" spans="1:31" ht="12.75" customHeight="1" x14ac:dyDescent="0.2">
      <c r="A150" s="24">
        <v>2148</v>
      </c>
      <c r="B150" s="25" t="s">
        <v>249</v>
      </c>
      <c r="C150" s="16">
        <v>2185</v>
      </c>
      <c r="D150" s="16" t="s">
        <v>145</v>
      </c>
      <c r="E150" s="17">
        <f>+'1999-00'!G152</f>
        <v>5458.420071739688</v>
      </c>
      <c r="F150" s="17">
        <f>+'2000-01'!G152</f>
        <v>5595.6035565843276</v>
      </c>
      <c r="G150" s="17">
        <f>+'2001-02'!G152</f>
        <v>5790.3857411842428</v>
      </c>
      <c r="H150" s="17">
        <f>+'2002-03'!G152</f>
        <v>5599.559058887121</v>
      </c>
      <c r="I150" s="22">
        <f>+'2003-04'!G152</f>
        <v>6797.0844661699302</v>
      </c>
      <c r="J150" s="33">
        <f>+'2004-05'!G151</f>
        <v>7134.040676083654</v>
      </c>
      <c r="K150" s="33">
        <f>+'2005-06'!G151</f>
        <v>7147.3070124272263</v>
      </c>
      <c r="L150" s="22">
        <f>+'2006-07'!G151</f>
        <v>7323.3320587843909</v>
      </c>
      <c r="M150" s="22">
        <f>+'2007-08'!G151</f>
        <v>7813.0591122032092</v>
      </c>
      <c r="N150" s="22">
        <f>+'2008-09'!G151</f>
        <v>8278.9266435226236</v>
      </c>
      <c r="O150" s="22">
        <f>+'2009-10'!G151</f>
        <v>7454.8357464997625</v>
      </c>
      <c r="P150" s="3">
        <f t="shared" si="48"/>
        <v>7573.8103209999999</v>
      </c>
      <c r="Q150" s="3">
        <f t="shared" si="49"/>
        <v>7620.3544359999996</v>
      </c>
      <c r="R150" s="3">
        <f t="shared" si="50"/>
        <v>8076.9288461175302</v>
      </c>
      <c r="S150" s="3">
        <f t="shared" si="51"/>
        <v>8502.3985053056804</v>
      </c>
      <c r="T150" s="3">
        <f t="shared" si="52"/>
        <v>8926.2971986510202</v>
      </c>
      <c r="U150" s="3">
        <f t="shared" si="53"/>
        <v>9139.3453593109607</v>
      </c>
      <c r="V150" s="3">
        <f t="shared" si="54"/>
        <v>9481.3141375006089</v>
      </c>
      <c r="W150" s="3">
        <f t="shared" si="55"/>
        <v>10095.518799068925</v>
      </c>
      <c r="X150" s="3">
        <f t="shared" si="56"/>
        <v>10496.995688869292</v>
      </c>
      <c r="Y150" s="3">
        <f t="shared" si="57"/>
        <v>10886.101882328994</v>
      </c>
      <c r="Z150" s="3">
        <f t="shared" si="58"/>
        <v>11114.110040108682</v>
      </c>
      <c r="AA150" s="3">
        <f t="shared" si="59"/>
        <v>11598.875234014911</v>
      </c>
      <c r="AB150" s="3">
        <f>IF(ISNA(VLOOKUP($C150,NOE22_23,7,FALSE)),0,VLOOKUP($C150,NOE22_23,7,FALSE))</f>
        <v>12372.439737918832</v>
      </c>
      <c r="AC150" s="17">
        <f>+AB150*(1+Parameters!$B$17)</f>
        <v>12974.755496542406</v>
      </c>
      <c r="AD150" s="17">
        <f>+AC150*(1+Parameters!$B$18)</f>
        <v>13553.492211349243</v>
      </c>
      <c r="AE150" s="17">
        <f>+AD150*(1+Parameters!$B$19)</f>
        <v>14395.079845115879</v>
      </c>
    </row>
    <row r="151" spans="1:31" ht="12.75" customHeight="1" x14ac:dyDescent="0.2">
      <c r="A151" s="24">
        <v>2148</v>
      </c>
      <c r="B151" s="25" t="s">
        <v>249</v>
      </c>
      <c r="C151" s="16">
        <v>2186</v>
      </c>
      <c r="D151" s="16" t="s">
        <v>146</v>
      </c>
      <c r="E151" s="17">
        <f>+'1999-00'!G153</f>
        <v>5848.1340751981115</v>
      </c>
      <c r="F151" s="17">
        <f>+'2000-01'!G153</f>
        <v>6106.0430826057755</v>
      </c>
      <c r="G151" s="17">
        <f>+'2001-02'!G153</f>
        <v>5922.0541114508997</v>
      </c>
      <c r="H151" s="17">
        <f>+'2002-03'!G153</f>
        <v>5689.3068625504593</v>
      </c>
      <c r="I151" s="22">
        <f>+'2003-04'!G153</f>
        <v>5792.0408411624394</v>
      </c>
      <c r="J151" s="33">
        <f>+'2004-05'!G152</f>
        <v>6582.3640867078921</v>
      </c>
      <c r="K151" s="33">
        <f>+'2005-06'!G152</f>
        <v>6745.2202583276676</v>
      </c>
      <c r="L151" s="22">
        <f>+'2006-07'!G152</f>
        <v>6861.1879104825839</v>
      </c>
      <c r="M151" s="22">
        <f>+'2007-08'!G152</f>
        <v>6980.1056468115476</v>
      </c>
      <c r="N151" s="22">
        <f>+'2008-09'!G152</f>
        <v>7297.4950829909158</v>
      </c>
      <c r="O151" s="22">
        <f>+'2009-10'!G152</f>
        <v>5178.7036387843655</v>
      </c>
      <c r="P151" s="3">
        <f t="shared" si="48"/>
        <v>7067.3414350000003</v>
      </c>
      <c r="Q151" s="3">
        <f t="shared" si="49"/>
        <v>6469.0091620000003</v>
      </c>
      <c r="R151" s="3">
        <f t="shared" si="50"/>
        <v>7013.4997181315402</v>
      </c>
      <c r="S151" s="3">
        <f t="shared" si="51"/>
        <v>7666.3971171386502</v>
      </c>
      <c r="T151" s="3">
        <f t="shared" si="52"/>
        <v>7854.8319523940099</v>
      </c>
      <c r="U151" s="3">
        <f t="shared" si="53"/>
        <v>7916.2006254122098</v>
      </c>
      <c r="V151" s="3">
        <f t="shared" si="54"/>
        <v>8045.067971365047</v>
      </c>
      <c r="W151" s="3">
        <f t="shared" si="55"/>
        <v>8408.0006659869759</v>
      </c>
      <c r="X151" s="3">
        <f t="shared" si="56"/>
        <v>8505.5365135017237</v>
      </c>
      <c r="Y151" s="3">
        <f t="shared" si="57"/>
        <v>9561.8477292813932</v>
      </c>
      <c r="Z151" s="3">
        <f t="shared" si="58"/>
        <v>11031.225153163841</v>
      </c>
      <c r="AA151" s="3">
        <f t="shared" si="59"/>
        <v>11418.498315618286</v>
      </c>
      <c r="AB151" s="3">
        <f>IF(ISNA(VLOOKUP($C151,NOE22_23,7,FALSE)),0,VLOOKUP($C151,NOE22_23,7,FALSE))</f>
        <v>12222.945273921438</v>
      </c>
      <c r="AC151" s="17">
        <f>+AB151*(1+Parameters!$B$17)</f>
        <v>12817.983335227427</v>
      </c>
      <c r="AD151" s="17">
        <f>+AC151*(1+Parameters!$B$18)</f>
        <v>13389.727255014983</v>
      </c>
      <c r="AE151" s="17">
        <f>+AD151*(1+Parameters!$B$19)</f>
        <v>14221.146102763514</v>
      </c>
    </row>
    <row r="152" spans="1:31" ht="12.75" customHeight="1" x14ac:dyDescent="0.2">
      <c r="A152" s="24">
        <v>2148</v>
      </c>
      <c r="B152" s="25" t="s">
        <v>249</v>
      </c>
      <c r="C152" s="16">
        <v>2187</v>
      </c>
      <c r="D152" s="16" t="s">
        <v>147</v>
      </c>
      <c r="E152" s="17">
        <f>+'1999-00'!G154</f>
        <v>5374.2394966343236</v>
      </c>
      <c r="F152" s="17">
        <f>+'2000-01'!G154</f>
        <v>5590.1513307984796</v>
      </c>
      <c r="G152" s="17">
        <f>+'2001-02'!G154</f>
        <v>5850.8445856708377</v>
      </c>
      <c r="H152" s="17">
        <f>+'2002-03'!G154</f>
        <v>5605.5444028204975</v>
      </c>
      <c r="I152" s="22">
        <f>+'2003-04'!G154</f>
        <v>5673.7842607053508</v>
      </c>
      <c r="J152" s="33">
        <f>+'2004-05'!G153</f>
        <v>5815.0408368855187</v>
      </c>
      <c r="K152" s="33">
        <f>+'2005-06'!G153</f>
        <v>6506.8079001783417</v>
      </c>
      <c r="L152" s="22">
        <f>+'2006-07'!G153</f>
        <v>7139.4645908236225</v>
      </c>
      <c r="M152" s="22">
        <f>+'2007-08'!G153</f>
        <v>7627.4564018454403</v>
      </c>
      <c r="N152" s="22">
        <f>+'2008-09'!G153</f>
        <v>8496.8472986737197</v>
      </c>
      <c r="O152" s="22">
        <f>+'2009-10'!G153</f>
        <v>8098.761705780058</v>
      </c>
      <c r="P152" s="3">
        <f t="shared" si="48"/>
        <v>7842.0429990000002</v>
      </c>
      <c r="Q152" s="3">
        <f t="shared" si="49"/>
        <v>7890.2266589999999</v>
      </c>
      <c r="R152" s="3">
        <f t="shared" si="50"/>
        <v>7608.7317650508403</v>
      </c>
      <c r="S152" s="3">
        <f t="shared" si="51"/>
        <v>7935.7785986630097</v>
      </c>
      <c r="T152" s="3">
        <f t="shared" si="52"/>
        <v>8595.0921115208403</v>
      </c>
      <c r="U152" s="3">
        <f t="shared" si="53"/>
        <v>8736.9816615380205</v>
      </c>
      <c r="V152" s="3">
        <f t="shared" si="54"/>
        <v>9191.4794422932391</v>
      </c>
      <c r="W152" s="3">
        <f t="shared" si="55"/>
        <v>9926.4585921826219</v>
      </c>
      <c r="X152" s="3">
        <f t="shared" si="56"/>
        <v>10689.910929242218</v>
      </c>
      <c r="Y152" s="3">
        <f t="shared" si="57"/>
        <v>11288.489414694894</v>
      </c>
      <c r="Z152" s="3">
        <f t="shared" si="58"/>
        <v>11273.216626945818</v>
      </c>
      <c r="AA152" s="3">
        <f t="shared" si="59"/>
        <v>12030.806524793663</v>
      </c>
      <c r="AB152" s="3">
        <f>IF(ISNA(VLOOKUP($C152,NOE22_23,7,FALSE)),0,VLOOKUP($C152,NOE22_23,7,FALSE))</f>
        <v>12804.559977256495</v>
      </c>
      <c r="AC152" s="17">
        <f>+AB152*(1+Parameters!$B$17)</f>
        <v>13427.912235979204</v>
      </c>
      <c r="AD152" s="17">
        <f>+AC152*(1+Parameters!$B$18)</f>
        <v>14026.861928421273</v>
      </c>
      <c r="AE152" s="17">
        <f>+AD152*(1+Parameters!$B$19)</f>
        <v>14897.842879708971</v>
      </c>
    </row>
    <row r="153" spans="1:31" ht="12.75" customHeight="1" x14ac:dyDescent="0.2">
      <c r="A153" s="24">
        <v>2148</v>
      </c>
      <c r="B153" s="25" t="s">
        <v>249</v>
      </c>
      <c r="C153" s="16">
        <v>2188</v>
      </c>
      <c r="D153" s="16" t="s">
        <v>148</v>
      </c>
      <c r="E153" s="17">
        <f>+'1999-00'!G155</f>
        <v>9320.2436283415518</v>
      </c>
      <c r="F153" s="17">
        <f>+'2000-01'!G155</f>
        <v>8521.5388518342079</v>
      </c>
      <c r="G153" s="17">
        <f>+'2001-02'!G155</f>
        <v>8756.6733979299715</v>
      </c>
      <c r="H153" s="17">
        <f>+'2002-03'!G155</f>
        <v>8210.1192039002981</v>
      </c>
      <c r="I153" s="22">
        <f>+'2003-04'!G155</f>
        <v>8854.672880323662</v>
      </c>
      <c r="J153" s="33">
        <f>+'2004-05'!G154</f>
        <v>9381.1282544785427</v>
      </c>
      <c r="K153" s="33">
        <f>+'2005-06'!G154</f>
        <v>9210.6486025041104</v>
      </c>
      <c r="L153" s="22">
        <f>+'2006-07'!G154</f>
        <v>9396.6817163562882</v>
      </c>
      <c r="M153" s="22">
        <f>+'2007-08'!G154</f>
        <v>10800.633231666368</v>
      </c>
      <c r="N153" s="22">
        <f>+'2008-09'!G154</f>
        <v>10408.730501474429</v>
      </c>
      <c r="O153" s="22">
        <f>+'2009-10'!G154</f>
        <v>11013.100194040398</v>
      </c>
      <c r="P153" s="3">
        <f t="shared" si="48"/>
        <v>10741.808703999999</v>
      </c>
      <c r="Q153" s="3">
        <f t="shared" si="49"/>
        <v>10306.083758000001</v>
      </c>
      <c r="R153" s="3">
        <f t="shared" si="50"/>
        <v>10652.250019122999</v>
      </c>
      <c r="S153" s="3">
        <f t="shared" si="51"/>
        <v>10807.170877360901</v>
      </c>
      <c r="T153" s="3">
        <f t="shared" si="52"/>
        <v>13451.1758235056</v>
      </c>
      <c r="U153" s="3">
        <f t="shared" si="53"/>
        <v>12837.275043003599</v>
      </c>
      <c r="V153" s="3">
        <f t="shared" si="54"/>
        <v>12757.245905462372</v>
      </c>
      <c r="W153" s="3">
        <f t="shared" si="55"/>
        <v>14016.557780390642</v>
      </c>
      <c r="X153" s="3">
        <f t="shared" si="56"/>
        <v>13541.214443161542</v>
      </c>
      <c r="Y153" s="3">
        <f t="shared" si="57"/>
        <v>14927.241720561526</v>
      </c>
      <c r="Z153" s="3">
        <f t="shared" si="58"/>
        <v>16753.843671573584</v>
      </c>
      <c r="AA153" s="3">
        <f t="shared" si="59"/>
        <v>16445.538328465933</v>
      </c>
      <c r="AB153" s="3">
        <f>IF(ISNA(VLOOKUP($C153,NOE22_23,7,FALSE)),0,VLOOKUP($C153,NOE22_23,7,FALSE))</f>
        <v>17590.485117225307</v>
      </c>
      <c r="AC153" s="17">
        <f>+AB153*(1+Parameters!$B$17)</f>
        <v>18446.826034002359</v>
      </c>
      <c r="AD153" s="17">
        <f>+AC153*(1+Parameters!$B$18)</f>
        <v>19269.64350446465</v>
      </c>
      <c r="AE153" s="17">
        <f>+AD153*(1+Parameters!$B$19)</f>
        <v>20466.168608663946</v>
      </c>
    </row>
    <row r="154" spans="1:31" ht="12.75" customHeight="1" x14ac:dyDescent="0.2">
      <c r="A154" s="24">
        <v>2117</v>
      </c>
      <c r="B154" s="25" t="s">
        <v>247</v>
      </c>
      <c r="C154" s="16">
        <v>2190</v>
      </c>
      <c r="D154" s="16" t="s">
        <v>149</v>
      </c>
      <c r="E154" s="17">
        <f>+'1999-00'!G156</f>
        <v>4970.0551265660952</v>
      </c>
      <c r="F154" s="17">
        <f>+'2000-01'!G156</f>
        <v>5330.497412123329</v>
      </c>
      <c r="G154" s="17">
        <f>+'2001-02'!G156</f>
        <v>5725.5445980930726</v>
      </c>
      <c r="H154" s="17">
        <f>+'2002-03'!G156</f>
        <v>6315.1045918695008</v>
      </c>
      <c r="I154" s="22">
        <f>+'2003-04'!G156</f>
        <v>5258.5152794055093</v>
      </c>
      <c r="J154" s="33">
        <f>+'2004-05'!G155</f>
        <v>5246.4183324370033</v>
      </c>
      <c r="K154" s="33">
        <f>+'2005-06'!G155</f>
        <v>5610.1476599591597</v>
      </c>
      <c r="L154" s="22">
        <f>+'2006-07'!G155</f>
        <v>6265.581122589736</v>
      </c>
      <c r="M154" s="22">
        <f>+'2007-08'!G155</f>
        <v>6613.8763136272273</v>
      </c>
      <c r="N154" s="22">
        <f>+'2008-09'!G155</f>
        <v>6753.1486211898955</v>
      </c>
      <c r="O154" s="22">
        <f>+'2009-10'!G155</f>
        <v>6769.5216905226043</v>
      </c>
      <c r="P154" s="3">
        <f t="shared" si="48"/>
        <v>6921.8301799999999</v>
      </c>
      <c r="Q154" s="3">
        <f t="shared" si="49"/>
        <v>6847.8290079999997</v>
      </c>
      <c r="R154" s="3">
        <f t="shared" si="50"/>
        <v>6864.1560999641197</v>
      </c>
      <c r="S154" s="3">
        <f t="shared" si="51"/>
        <v>7636.5989120804697</v>
      </c>
      <c r="T154" s="3">
        <f t="shared" si="52"/>
        <v>7834.1901988333002</v>
      </c>
      <c r="U154" s="3">
        <f t="shared" si="53"/>
        <v>8242.5080884375693</v>
      </c>
      <c r="V154" s="3">
        <f t="shared" si="54"/>
        <v>8551.8037773134638</v>
      </c>
      <c r="W154" s="3">
        <f t="shared" si="55"/>
        <v>9342.8992823810077</v>
      </c>
      <c r="X154" s="3">
        <f t="shared" si="56"/>
        <v>9015.7514863702654</v>
      </c>
      <c r="Y154" s="3">
        <f t="shared" si="57"/>
        <v>9939.9359990461671</v>
      </c>
      <c r="Z154" s="3">
        <f t="shared" si="58"/>
        <v>10966.78737236453</v>
      </c>
      <c r="AA154" s="3">
        <f t="shared" si="59"/>
        <v>10923.880306347908</v>
      </c>
      <c r="AB154" s="3">
        <f>IF(ISNA(VLOOKUP($C154,NOE22_23,7,FALSE)),0,VLOOKUP($C154,NOE22_23,7,FALSE))</f>
        <v>12015.360115746642</v>
      </c>
      <c r="AC154" s="17">
        <f>+AB154*(1+Parameters!$B$17)</f>
        <v>12600.292505521911</v>
      </c>
      <c r="AD154" s="17">
        <f>+AC154*(1+Parameters!$B$18)</f>
        <v>13162.326363670085</v>
      </c>
      <c r="AE154" s="17">
        <f>+AD154*(1+Parameters!$B$19)</f>
        <v>13979.625029322438</v>
      </c>
    </row>
    <row r="155" spans="1:31" ht="12.75" customHeight="1" x14ac:dyDescent="0.2">
      <c r="A155" s="24">
        <v>2117</v>
      </c>
      <c r="B155" s="25" t="s">
        <v>247</v>
      </c>
      <c r="C155" s="16">
        <v>2191</v>
      </c>
      <c r="D155" s="16" t="s">
        <v>150</v>
      </c>
      <c r="E155" s="17">
        <f>+'1999-00'!G157</f>
        <v>5405.3464937939752</v>
      </c>
      <c r="F155" s="17">
        <f>+'2000-01'!G157</f>
        <v>5749.2544918529138</v>
      </c>
      <c r="G155" s="17">
        <f>+'2001-02'!G157</f>
        <v>6189.0036619032144</v>
      </c>
      <c r="H155" s="17">
        <f>+'2002-03'!G157</f>
        <v>5850.3638766983522</v>
      </c>
      <c r="I155" s="22">
        <f>+'2003-04'!G157</f>
        <v>5305.8564711466133</v>
      </c>
      <c r="J155" s="33">
        <f>+'2004-05'!G156</f>
        <v>5774.6339381339376</v>
      </c>
      <c r="K155" s="33">
        <f>+'2005-06'!G156</f>
        <v>6070.2732556144101</v>
      </c>
      <c r="L155" s="22">
        <f>+'2006-07'!G156</f>
        <v>6733.6045049859822</v>
      </c>
      <c r="M155" s="22">
        <f>+'2007-08'!G156</f>
        <v>7132.4861727542302</v>
      </c>
      <c r="N155" s="22">
        <f>+'2008-09'!G156</f>
        <v>7371.0930025638127</v>
      </c>
      <c r="O155" s="22">
        <f>+'2009-10'!G156</f>
        <v>7294.0795166375301</v>
      </c>
      <c r="P155" s="3">
        <f t="shared" si="48"/>
        <v>7252.5379059999996</v>
      </c>
      <c r="Q155" s="3">
        <f t="shared" si="49"/>
        <v>7576.1460129999996</v>
      </c>
      <c r="R155" s="3">
        <f t="shared" si="50"/>
        <v>7711.41532613646</v>
      </c>
      <c r="S155" s="3">
        <f t="shared" si="51"/>
        <v>8033.3921781723802</v>
      </c>
      <c r="T155" s="3">
        <f t="shared" si="52"/>
        <v>8458.6749610594907</v>
      </c>
      <c r="U155" s="3">
        <f t="shared" si="53"/>
        <v>8411.8827920368494</v>
      </c>
      <c r="V155" s="3">
        <f t="shared" si="54"/>
        <v>8818.7876030061525</v>
      </c>
      <c r="W155" s="3">
        <f t="shared" si="55"/>
        <v>9226.9177991966371</v>
      </c>
      <c r="X155" s="3">
        <f t="shared" si="56"/>
        <v>9708.1352749598736</v>
      </c>
      <c r="Y155" s="3">
        <f t="shared" si="57"/>
        <v>10446.601772505104</v>
      </c>
      <c r="Z155" s="3">
        <f t="shared" si="58"/>
        <v>10946.925281877651</v>
      </c>
      <c r="AA155" s="3">
        <f t="shared" si="59"/>
        <v>10583.843875339271</v>
      </c>
      <c r="AB155" s="3">
        <f>IF(ISNA(VLOOKUP($C155,NOE22_23,7,FALSE)),0,VLOOKUP($C155,NOE22_23,7,FALSE))</f>
        <v>12392.324737642759</v>
      </c>
      <c r="AC155" s="17">
        <f>+AB155*(1+Parameters!$B$17)</f>
        <v>12995.608538863238</v>
      </c>
      <c r="AD155" s="17">
        <f>+AC155*(1+Parameters!$B$18)</f>
        <v>13575.275399999977</v>
      </c>
      <c r="AE155" s="17">
        <f>+AD155*(1+Parameters!$B$19)</f>
        <v>14418.215634403155</v>
      </c>
    </row>
    <row r="156" spans="1:31" ht="12.75" customHeight="1" x14ac:dyDescent="0.2">
      <c r="A156" s="24">
        <v>2117</v>
      </c>
      <c r="B156" s="25" t="s">
        <v>247</v>
      </c>
      <c r="C156" s="16">
        <v>2192</v>
      </c>
      <c r="D156" s="16" t="s">
        <v>151</v>
      </c>
      <c r="E156" s="17">
        <f>+'1999-00'!G158</f>
        <v>4668.6568954248369</v>
      </c>
      <c r="F156" s="17">
        <f>+'2000-01'!G158</f>
        <v>5127.058047493404</v>
      </c>
      <c r="G156" s="17">
        <f>+'2001-02'!G158</f>
        <v>5239.864540647719</v>
      </c>
      <c r="H156" s="17">
        <f>+'2002-03'!G158</f>
        <v>4965.1622950819665</v>
      </c>
      <c r="I156" s="22">
        <f>+'2003-04'!G158</f>
        <v>5182.9111978759956</v>
      </c>
      <c r="J156" s="33">
        <f>+'2004-05'!G157</f>
        <v>5861.7138031828517</v>
      </c>
      <c r="K156" s="33">
        <f>+'2005-06'!G157</f>
        <v>5976.9040350708774</v>
      </c>
      <c r="L156" s="22">
        <f>+'2006-07'!G157</f>
        <v>6117.497972502676</v>
      </c>
      <c r="M156" s="22">
        <f>+'2007-08'!G157</f>
        <v>6412.5897456893126</v>
      </c>
      <c r="N156" s="22">
        <f>+'2008-09'!G157</f>
        <v>7183.8739504725045</v>
      </c>
      <c r="O156" s="22">
        <f>+'2009-10'!G157</f>
        <v>7226.0487966045857</v>
      </c>
      <c r="P156" s="3">
        <f t="shared" si="48"/>
        <v>7408.9262200000003</v>
      </c>
      <c r="Q156" s="3">
        <f t="shared" si="49"/>
        <v>7275.851017</v>
      </c>
      <c r="R156" s="3">
        <f t="shared" si="50"/>
        <v>7671.9155849726503</v>
      </c>
      <c r="S156" s="3">
        <f t="shared" si="51"/>
        <v>8276.9680525473705</v>
      </c>
      <c r="T156" s="3">
        <f t="shared" si="52"/>
        <v>9071.4069375194704</v>
      </c>
      <c r="U156" s="3">
        <f t="shared" si="53"/>
        <v>8922.1017128266394</v>
      </c>
      <c r="V156" s="3">
        <f t="shared" si="54"/>
        <v>9036.4254115553285</v>
      </c>
      <c r="W156" s="3">
        <f t="shared" si="55"/>
        <v>10458.028533043311</v>
      </c>
      <c r="X156" s="3">
        <f t="shared" si="56"/>
        <v>10266.412475558547</v>
      </c>
      <c r="Y156" s="3">
        <f t="shared" si="57"/>
        <v>11127.373503817033</v>
      </c>
      <c r="Z156" s="3">
        <f t="shared" si="58"/>
        <v>11702.017176286523</v>
      </c>
      <c r="AA156" s="3">
        <f t="shared" si="59"/>
        <v>11690.883380339121</v>
      </c>
      <c r="AB156" s="3">
        <f>IF(ISNA(VLOOKUP($C156,NOE22_23,7,FALSE)),0,VLOOKUP($C156,NOE22_23,7,FALSE))</f>
        <v>11439.763961798746</v>
      </c>
      <c r="AC156" s="17">
        <f>+AB156*(1+Parameters!$B$17)</f>
        <v>11996.675149493441</v>
      </c>
      <c r="AD156" s="17">
        <f>+AC156*(1+Parameters!$B$18)</f>
        <v>12531.784760342975</v>
      </c>
      <c r="AE156" s="17">
        <f>+AD156*(1+Parameters!$B$19)</f>
        <v>13309.930711133315</v>
      </c>
    </row>
    <row r="157" spans="1:31" ht="12.75" customHeight="1" x14ac:dyDescent="0.2">
      <c r="A157" s="24">
        <v>2117</v>
      </c>
      <c r="B157" s="25" t="s">
        <v>247</v>
      </c>
      <c r="C157" s="16">
        <v>2193</v>
      </c>
      <c r="D157" s="16" t="s">
        <v>152</v>
      </c>
      <c r="E157" s="17">
        <f>+'1999-00'!G159</f>
        <v>6833.1643650410433</v>
      </c>
      <c r="F157" s="17">
        <f>+'2000-01'!G159</f>
        <v>7296.7149606299217</v>
      </c>
      <c r="G157" s="17">
        <f>+'2001-02'!G159</f>
        <v>7069.6817248459947</v>
      </c>
      <c r="H157" s="17">
        <f>+'2002-03'!G159</f>
        <v>6989.3756347949538</v>
      </c>
      <c r="I157" s="22">
        <f>+'2003-04'!G159</f>
        <v>7796.5673669064745</v>
      </c>
      <c r="J157" s="33">
        <f>+'2004-05'!G158</f>
        <v>7327.5252464731184</v>
      </c>
      <c r="K157" s="33">
        <f>+'2005-06'!G158</f>
        <v>7946.720192469088</v>
      </c>
      <c r="L157" s="22">
        <f>+'2006-07'!G158</f>
        <v>9035.1112555351829</v>
      </c>
      <c r="M157" s="22">
        <f>+'2007-08'!G158</f>
        <v>10158.87136048026</v>
      </c>
      <c r="N157" s="22">
        <f>+'2008-09'!G158</f>
        <v>9735.9252748460531</v>
      </c>
      <c r="O157" s="22">
        <f>+'2009-10'!G158</f>
        <v>11280.519074376894</v>
      </c>
      <c r="P157" s="3">
        <f t="shared" si="48"/>
        <v>9583.1459020000002</v>
      </c>
      <c r="Q157" s="3">
        <f t="shared" si="49"/>
        <v>11192.078831999999</v>
      </c>
      <c r="R157" s="3">
        <f t="shared" si="50"/>
        <v>12845.039587454599</v>
      </c>
      <c r="S157" s="3">
        <f t="shared" si="51"/>
        <v>12709.804678426501</v>
      </c>
      <c r="T157" s="3">
        <f t="shared" si="52"/>
        <v>13086.2624846525</v>
      </c>
      <c r="U157" s="3">
        <f t="shared" si="53"/>
        <v>11668.4049946223</v>
      </c>
      <c r="V157" s="3">
        <f t="shared" si="54"/>
        <v>11614.471888676915</v>
      </c>
      <c r="W157" s="3">
        <f t="shared" si="55"/>
        <v>11564.711123804085</v>
      </c>
      <c r="X157" s="3">
        <f t="shared" si="56"/>
        <v>13992.467434328895</v>
      </c>
      <c r="Y157" s="3">
        <f t="shared" si="57"/>
        <v>15082.006707416022</v>
      </c>
      <c r="Z157" s="3">
        <f t="shared" si="58"/>
        <v>16937.606566011236</v>
      </c>
      <c r="AA157" s="3">
        <f t="shared" si="59"/>
        <v>16631.030339596622</v>
      </c>
      <c r="AB157" s="3">
        <f>IF(ISNA(VLOOKUP($C157,NOE22_23,7,FALSE)),0,VLOOKUP($C157,NOE22_23,7,FALSE))</f>
        <v>18674.883047150288</v>
      </c>
      <c r="AC157" s="17">
        <f>+AB157*(1+Parameters!$B$17)</f>
        <v>19584.014680685559</v>
      </c>
      <c r="AD157" s="17">
        <f>+AC157*(1+Parameters!$B$18)</f>
        <v>20457.556253168306</v>
      </c>
      <c r="AE157" s="17">
        <f>+AD157*(1+Parameters!$B$19)</f>
        <v>21727.843356394362</v>
      </c>
    </row>
    <row r="158" spans="1:31" ht="12.75" customHeight="1" x14ac:dyDescent="0.2">
      <c r="A158" s="24">
        <v>2004</v>
      </c>
      <c r="B158" s="25" t="s">
        <v>239</v>
      </c>
      <c r="C158" s="16">
        <v>2195</v>
      </c>
      <c r="D158" s="16" t="s">
        <v>153</v>
      </c>
      <c r="E158" s="17">
        <f>+'1999-00'!G160</f>
        <v>8255.2516987095078</v>
      </c>
      <c r="F158" s="17">
        <f>+'2000-01'!G160</f>
        <v>8911.1193991416312</v>
      </c>
      <c r="G158" s="17">
        <f>+'2001-02'!G160</f>
        <v>9360.285975250441</v>
      </c>
      <c r="H158" s="17">
        <f>+'2002-03'!G160</f>
        <v>9512.3562107595717</v>
      </c>
      <c r="I158" s="22">
        <f>+'2003-04'!G160</f>
        <v>8889.113179267315</v>
      </c>
      <c r="J158" s="33">
        <f>+'2004-05'!G159</f>
        <v>10158.753436018958</v>
      </c>
      <c r="K158" s="33">
        <f>+'2005-06'!G159</f>
        <v>11388.399104854443</v>
      </c>
      <c r="L158" s="22">
        <f>+'2006-07'!G159</f>
        <v>11897.914075938334</v>
      </c>
      <c r="M158" s="22">
        <f>+'2007-08'!G159</f>
        <v>12046.299037153432</v>
      </c>
      <c r="N158" s="22">
        <f>+'2008-09'!G159</f>
        <v>12713.254478449946</v>
      </c>
      <c r="O158" s="22">
        <f>+'2009-10'!G159</f>
        <v>12446.017683889178</v>
      </c>
      <c r="P158" s="3">
        <f t="shared" si="48"/>
        <v>13424.722843</v>
      </c>
      <c r="Q158" s="3">
        <f t="shared" si="49"/>
        <v>12305.385913</v>
      </c>
      <c r="R158" s="3">
        <f t="shared" si="50"/>
        <v>10985.2275548784</v>
      </c>
      <c r="S158" s="3">
        <f t="shared" si="51"/>
        <v>12405.902883654</v>
      </c>
      <c r="T158" s="3">
        <f t="shared" si="52"/>
        <v>11453.4333925746</v>
      </c>
      <c r="U158" s="3">
        <f t="shared" si="53"/>
        <v>10923.343495925101</v>
      </c>
      <c r="V158" s="3">
        <f t="shared" si="54"/>
        <v>10195.015151515152</v>
      </c>
      <c r="W158" s="3">
        <f t="shared" si="55"/>
        <v>10550.096743256743</v>
      </c>
      <c r="X158" s="3">
        <f t="shared" si="56"/>
        <v>9848.8269019993204</v>
      </c>
      <c r="Y158" s="3">
        <f t="shared" si="57"/>
        <v>11259.79288099575</v>
      </c>
      <c r="Z158" s="3">
        <f t="shared" si="58"/>
        <v>12481.015848406547</v>
      </c>
      <c r="AA158" s="3">
        <f t="shared" si="59"/>
        <v>11534.956899992017</v>
      </c>
      <c r="AB158" s="3">
        <f>IF(ISNA(VLOOKUP($C158,NOE22_23,7,FALSE)),0,VLOOKUP($C158,NOE22_23,7,FALSE))</f>
        <v>11330.207338654342</v>
      </c>
      <c r="AC158" s="17">
        <f>+AB158*(1+Parameters!$B$17)</f>
        <v>11881.78508508933</v>
      </c>
      <c r="AD158" s="17">
        <f>+AC158*(1+Parameters!$B$18)</f>
        <v>12411.770044576077</v>
      </c>
      <c r="AE158" s="17">
        <f>+AD158*(1+Parameters!$B$19)</f>
        <v>13182.463827387535</v>
      </c>
    </row>
    <row r="159" spans="1:31" ht="12.75" customHeight="1" x14ac:dyDescent="0.2">
      <c r="A159" s="24">
        <v>2230</v>
      </c>
      <c r="B159" s="25" t="s">
        <v>235</v>
      </c>
      <c r="C159" s="16">
        <v>2197</v>
      </c>
      <c r="D159" s="16" t="s">
        <v>154</v>
      </c>
      <c r="E159" s="17">
        <f>+'1999-00'!G161</f>
        <v>5341.155097604058</v>
      </c>
      <c r="F159" s="17">
        <f>+'2000-01'!G161</f>
        <v>5639.9644379627553</v>
      </c>
      <c r="G159" s="17">
        <f>+'2001-02'!G161</f>
        <v>5886.0776548979693</v>
      </c>
      <c r="H159" s="17">
        <f>+'2002-03'!G161</f>
        <v>5096.4392658058396</v>
      </c>
      <c r="I159" s="22">
        <f>+'2003-04'!G161</f>
        <v>5046.4935969365933</v>
      </c>
      <c r="J159" s="33">
        <f>+'2004-05'!G160</f>
        <v>5402.0236159563174</v>
      </c>
      <c r="K159" s="33">
        <f>+'2005-06'!G160</f>
        <v>5643.3047442579027</v>
      </c>
      <c r="L159" s="22">
        <f>+'2006-07'!G160</f>
        <v>6518.9233722608078</v>
      </c>
      <c r="M159" s="22">
        <f>+'2007-08'!G160</f>
        <v>7120.9164733918242</v>
      </c>
      <c r="N159" s="22">
        <f>+'2008-09'!G160</f>
        <v>7346.8631272059392</v>
      </c>
      <c r="O159" s="22">
        <f>+'2009-10'!G160</f>
        <v>7296.889607883204</v>
      </c>
      <c r="P159" s="3">
        <f t="shared" si="48"/>
        <v>7043.5232999999998</v>
      </c>
      <c r="Q159" s="3">
        <f t="shared" si="49"/>
        <v>7287.6173390000004</v>
      </c>
      <c r="R159" s="3">
        <f t="shared" si="50"/>
        <v>7493.9265334930196</v>
      </c>
      <c r="S159" s="3">
        <f t="shared" si="51"/>
        <v>8010.3438693131302</v>
      </c>
      <c r="T159" s="3">
        <f t="shared" si="52"/>
        <v>7797.6800577787899</v>
      </c>
      <c r="U159" s="3">
        <f t="shared" si="53"/>
        <v>7756.4177364870302</v>
      </c>
      <c r="V159" s="3">
        <f t="shared" si="54"/>
        <v>8147.584415397323</v>
      </c>
      <c r="W159" s="3">
        <f t="shared" si="55"/>
        <v>8204.5988320414854</v>
      </c>
      <c r="X159" s="3">
        <f t="shared" si="56"/>
        <v>8761.2311682687759</v>
      </c>
      <c r="Y159" s="3">
        <f t="shared" si="57"/>
        <v>8929.2137434754877</v>
      </c>
      <c r="Z159" s="3">
        <f t="shared" si="58"/>
        <v>9497.8522327000082</v>
      </c>
      <c r="AA159" s="3">
        <f t="shared" si="59"/>
        <v>9407.7045356866583</v>
      </c>
      <c r="AB159" s="3">
        <f>IF(ISNA(VLOOKUP($C159,NOE22_23,7,FALSE)),0,VLOOKUP($C159,NOE22_23,7,FALSE))</f>
        <v>10557.381194520762</v>
      </c>
      <c r="AC159" s="17">
        <f>+AB159*(1+Parameters!$B$17)</f>
        <v>11071.336178174264</v>
      </c>
      <c r="AD159" s="17">
        <f>+AC159*(1+Parameters!$B$18)</f>
        <v>11565.171204968112</v>
      </c>
      <c r="AE159" s="17">
        <f>+AD159*(1+Parameters!$B$19)</f>
        <v>12283.296461302045</v>
      </c>
    </row>
    <row r="160" spans="1:31" ht="12.75" customHeight="1" x14ac:dyDescent="0.2">
      <c r="A160" s="24">
        <v>2230</v>
      </c>
      <c r="B160" s="25" t="s">
        <v>235</v>
      </c>
      <c r="C160" s="16">
        <v>2198</v>
      </c>
      <c r="D160" s="16" t="s">
        <v>155</v>
      </c>
      <c r="E160" s="17">
        <f>+'1999-00'!G162</f>
        <v>6998.0631478658524</v>
      </c>
      <c r="F160" s="17">
        <f>+'2000-01'!G162</f>
        <v>7761.900382604259</v>
      </c>
      <c r="G160" s="17">
        <f>+'2001-02'!G162</f>
        <v>8420.0458217621817</v>
      </c>
      <c r="H160" s="17">
        <f>+'2002-03'!G162</f>
        <v>8062.1050946215764</v>
      </c>
      <c r="I160" s="22">
        <f>+'2003-04'!G162</f>
        <v>8020.9121083411874</v>
      </c>
      <c r="J160" s="33">
        <f>+'2004-05'!G161</f>
        <v>9009.8443545903683</v>
      </c>
      <c r="K160" s="33">
        <f>+'2005-06'!G161</f>
        <v>10114.03432398493</v>
      </c>
      <c r="L160" s="22">
        <f>+'2006-07'!G161</f>
        <v>11348.4064753905</v>
      </c>
      <c r="M160" s="22">
        <f>+'2007-08'!G161</f>
        <v>12349.582404802235</v>
      </c>
      <c r="N160" s="22">
        <f>+'2008-09'!G161</f>
        <v>12825.55001671928</v>
      </c>
      <c r="O160" s="22">
        <f>+'2009-10'!G161</f>
        <v>12385.022955293705</v>
      </c>
      <c r="P160" s="3">
        <f t="shared" si="48"/>
        <v>12344.443525000001</v>
      </c>
      <c r="Q160" s="3">
        <f t="shared" si="49"/>
        <v>13001.752874</v>
      </c>
      <c r="R160" s="3">
        <f t="shared" si="50"/>
        <v>13049.6503936727</v>
      </c>
      <c r="S160" s="3">
        <f t="shared" si="51"/>
        <v>12515.880881529099</v>
      </c>
      <c r="T160" s="3">
        <f t="shared" si="52"/>
        <v>12600.6981027293</v>
      </c>
      <c r="U160" s="3">
        <f t="shared" si="53"/>
        <v>11909.9496612364</v>
      </c>
      <c r="V160" s="3">
        <f t="shared" si="54"/>
        <v>12676.191532180039</v>
      </c>
      <c r="W160" s="3">
        <f t="shared" si="55"/>
        <v>13389.470711459382</v>
      </c>
      <c r="X160" s="3">
        <f t="shared" si="56"/>
        <v>13904.363391603929</v>
      </c>
      <c r="Y160" s="3">
        <f t="shared" si="57"/>
        <v>14786.512953629031</v>
      </c>
      <c r="Z160" s="3">
        <f t="shared" si="58"/>
        <v>16708.178896460759</v>
      </c>
      <c r="AA160" s="3">
        <f t="shared" si="59"/>
        <v>16407.843345230554</v>
      </c>
      <c r="AB160" s="3">
        <f>IF(ISNA(VLOOKUP($C160,NOE22_23,7,FALSE)),0,VLOOKUP($C160,NOE22_23,7,FALSE))</f>
        <v>18134.652574835287</v>
      </c>
      <c r="AC160" s="17">
        <f>+AB160*(1+Parameters!$B$17)</f>
        <v>19017.484680253503</v>
      </c>
      <c r="AD160" s="17">
        <f>+AC160*(1+Parameters!$B$18)</f>
        <v>19865.756280490765</v>
      </c>
      <c r="AE160" s="17">
        <f>+AD160*(1+Parameters!$B$19)</f>
        <v>21099.29628334576</v>
      </c>
    </row>
    <row r="161" spans="1:31" ht="12.75" customHeight="1" x14ac:dyDescent="0.2">
      <c r="A161" s="24">
        <v>2230</v>
      </c>
      <c r="B161" s="25" t="s">
        <v>235</v>
      </c>
      <c r="C161" s="16">
        <v>2199</v>
      </c>
      <c r="D161" s="16" t="s">
        <v>156</v>
      </c>
      <c r="E161" s="17">
        <f>+'1999-00'!G163</f>
        <v>6500.2684634840343</v>
      </c>
      <c r="F161" s="17">
        <f>+'2000-01'!G163</f>
        <v>6857.1044888178913</v>
      </c>
      <c r="G161" s="17">
        <f>+'2001-02'!G163</f>
        <v>7392.3288556422094</v>
      </c>
      <c r="H161" s="17">
        <f>+'2002-03'!G163</f>
        <v>7057.3177390454475</v>
      </c>
      <c r="I161" s="22">
        <f>+'2003-04'!G163</f>
        <v>6698.3423060363375</v>
      </c>
      <c r="J161" s="33">
        <f>+'2004-05'!G162</f>
        <v>6886.2834457835615</v>
      </c>
      <c r="K161" s="33">
        <f>+'2005-06'!G162</f>
        <v>7745.564810242663</v>
      </c>
      <c r="L161" s="22">
        <f>+'2006-07'!G162</f>
        <v>8469.4221974115844</v>
      </c>
      <c r="M161" s="22">
        <f>+'2007-08'!G162</f>
        <v>9819.2635551958665</v>
      </c>
      <c r="N161" s="22">
        <f>+'2008-09'!G162</f>
        <v>8437.0101382489993</v>
      </c>
      <c r="O161" s="22">
        <f>+'2009-10'!G162</f>
        <v>8715.46651530093</v>
      </c>
      <c r="P161" s="3">
        <f t="shared" si="48"/>
        <v>9086.2750269999997</v>
      </c>
      <c r="Q161" s="3">
        <f t="shared" si="49"/>
        <v>9447.0137869999999</v>
      </c>
      <c r="R161" s="3">
        <f t="shared" si="50"/>
        <v>10648.8521201577</v>
      </c>
      <c r="S161" s="3">
        <f t="shared" si="51"/>
        <v>12291.3805006935</v>
      </c>
      <c r="T161" s="3">
        <f t="shared" si="52"/>
        <v>12294.314395822599</v>
      </c>
      <c r="U161" s="3">
        <f t="shared" si="53"/>
        <v>12109.917583921</v>
      </c>
      <c r="V161" s="3">
        <f t="shared" si="54"/>
        <v>12008.37763055339</v>
      </c>
      <c r="W161" s="3">
        <f t="shared" si="55"/>
        <v>12070.109510086455</v>
      </c>
      <c r="X161" s="3">
        <f t="shared" si="56"/>
        <v>11553.650469638296</v>
      </c>
      <c r="Y161" s="3">
        <f t="shared" si="57"/>
        <v>11681.9435273498</v>
      </c>
      <c r="Z161" s="3">
        <f t="shared" si="58"/>
        <v>13098.713386542082</v>
      </c>
      <c r="AA161" s="3">
        <f t="shared" si="59"/>
        <v>12806.20897037366</v>
      </c>
      <c r="AB161" s="3">
        <f>IF(ISNA(VLOOKUP($C161,NOE22_23,7,FALSE)),0,VLOOKUP($C161,NOE22_23,7,FALSE))</f>
        <v>14278.670514350557</v>
      </c>
      <c r="AC161" s="17">
        <f>+AB161*(1+Parameters!$B$17)</f>
        <v>14973.785499362702</v>
      </c>
      <c r="AD161" s="17">
        <f>+AC161*(1+Parameters!$B$18)</f>
        <v>15641.688600151982</v>
      </c>
      <c r="AE161" s="17">
        <f>+AD161*(1+Parameters!$B$19)</f>
        <v>16612.940251891854</v>
      </c>
    </row>
    <row r="162" spans="1:31" ht="12.75" customHeight="1" x14ac:dyDescent="0.2">
      <c r="A162" s="24">
        <v>2200</v>
      </c>
      <c r="B162" s="25" t="s">
        <v>248</v>
      </c>
      <c r="C162" s="16">
        <v>2201</v>
      </c>
      <c r="D162" s="16" t="s">
        <v>157</v>
      </c>
      <c r="E162" s="17">
        <f>+'1999-00'!G164</f>
        <v>7142.7034009156314</v>
      </c>
      <c r="F162" s="17">
        <f>+'2000-01'!G164</f>
        <v>7258.7222367560489</v>
      </c>
      <c r="G162" s="17">
        <f>+'2001-02'!G164</f>
        <v>6653.0411556603767</v>
      </c>
      <c r="H162" s="17">
        <f>+'2002-03'!G164</f>
        <v>6579.7362255478947</v>
      </c>
      <c r="I162" s="22">
        <f>+'2003-04'!G164</f>
        <v>6861.8272110435182</v>
      </c>
      <c r="J162" s="33">
        <f>+'2004-05'!G163</f>
        <v>7636.926085835803</v>
      </c>
      <c r="K162" s="33">
        <f>+'2005-06'!G163</f>
        <v>8538.1528363242196</v>
      </c>
      <c r="L162" s="22">
        <f>+'2006-07'!G163</f>
        <v>8421.923786612082</v>
      </c>
      <c r="M162" s="22">
        <f>+'2007-08'!G163</f>
        <v>9419.103237058267</v>
      </c>
      <c r="N162" s="22">
        <f>+'2008-09'!G163</f>
        <v>8755.7699049511284</v>
      </c>
      <c r="O162" s="22">
        <f>+'2009-10'!G163</f>
        <v>8978.9186161849429</v>
      </c>
      <c r="P162" s="3">
        <f t="shared" si="48"/>
        <v>9542.4907729999995</v>
      </c>
      <c r="Q162" s="3">
        <f t="shared" si="49"/>
        <v>9558.313795</v>
      </c>
      <c r="R162" s="3">
        <f t="shared" si="50"/>
        <v>9827.5627638958995</v>
      </c>
      <c r="S162" s="3">
        <f t="shared" si="51"/>
        <v>9678.6403051239704</v>
      </c>
      <c r="T162" s="3">
        <f t="shared" si="52"/>
        <v>10278.209626529801</v>
      </c>
      <c r="U162" s="3">
        <f t="shared" si="53"/>
        <v>9814.0368854823992</v>
      </c>
      <c r="V162" s="3">
        <f t="shared" si="54"/>
        <v>10598.6328548288</v>
      </c>
      <c r="W162" s="3">
        <f t="shared" si="55"/>
        <v>10584.589420251135</v>
      </c>
      <c r="X162" s="3">
        <f t="shared" si="56"/>
        <v>11414.486955572536</v>
      </c>
      <c r="Y162" s="3">
        <f t="shared" si="57"/>
        <v>12884.626910977426</v>
      </c>
      <c r="Z162" s="3">
        <f t="shared" si="58"/>
        <v>14392.761893039571</v>
      </c>
      <c r="AA162" s="3">
        <f t="shared" si="59"/>
        <v>14656.137619853356</v>
      </c>
      <c r="AB162" s="3">
        <f>IF(ISNA(VLOOKUP($C162,NOE22_23,7,FALSE)),0,VLOOKUP($C162,NOE22_23,7,FALSE))</f>
        <v>18465.779658730695</v>
      </c>
      <c r="AC162" s="17">
        <f>+AB162*(1+Parameters!$B$17)</f>
        <v>19364.731710171036</v>
      </c>
      <c r="AD162" s="17">
        <f>+AC162*(1+Parameters!$B$18)</f>
        <v>20228.492203850219</v>
      </c>
      <c r="AE162" s="17">
        <f>+AD162*(1+Parameters!$B$19)</f>
        <v>21484.555853206195</v>
      </c>
    </row>
    <row r="163" spans="1:31" ht="12.75" customHeight="1" x14ac:dyDescent="0.2">
      <c r="A163" s="24">
        <v>2200</v>
      </c>
      <c r="B163" s="25" t="s">
        <v>248</v>
      </c>
      <c r="C163" s="16">
        <v>2202</v>
      </c>
      <c r="D163" s="16" t="s">
        <v>158</v>
      </c>
      <c r="E163" s="17">
        <f>+'1999-00'!G165</f>
        <v>5407.662128712871</v>
      </c>
      <c r="F163" s="17">
        <f>+'2000-01'!G165</f>
        <v>6035.0917512130573</v>
      </c>
      <c r="G163" s="17">
        <f>+'2001-02'!G165</f>
        <v>6544.0630079402144</v>
      </c>
      <c r="H163" s="17">
        <f>+'2002-03'!G165</f>
        <v>5831.4801576198461</v>
      </c>
      <c r="I163" s="22">
        <f>+'2003-04'!G165</f>
        <v>5604.4898362507056</v>
      </c>
      <c r="J163" s="33">
        <f>+'2004-05'!G164</f>
        <v>6328.4857015744328</v>
      </c>
      <c r="K163" s="33">
        <f>+'2005-06'!G164</f>
        <v>7056.9021628239125</v>
      </c>
      <c r="L163" s="22">
        <f>+'2006-07'!G164</f>
        <v>7062.0106930634611</v>
      </c>
      <c r="M163" s="22">
        <f>+'2007-08'!G164</f>
        <v>8143.2902766693869</v>
      </c>
      <c r="N163" s="22">
        <f>+'2008-09'!G164</f>
        <v>10148.390397119414</v>
      </c>
      <c r="O163" s="22">
        <f>+'2009-10'!G164</f>
        <v>8937.3147697312652</v>
      </c>
      <c r="P163" s="3">
        <f t="shared" si="48"/>
        <v>7712.1300160000001</v>
      </c>
      <c r="Q163" s="3">
        <f t="shared" si="49"/>
        <v>8441.4506770000007</v>
      </c>
      <c r="R163" s="3">
        <f t="shared" si="50"/>
        <v>8454.9782970441393</v>
      </c>
      <c r="S163" s="3">
        <f t="shared" si="51"/>
        <v>9438.4962107941792</v>
      </c>
      <c r="T163" s="3">
        <f t="shared" si="52"/>
        <v>8790.6878920462495</v>
      </c>
      <c r="U163" s="3">
        <f t="shared" si="53"/>
        <v>8633.6784696510695</v>
      </c>
      <c r="V163" s="3">
        <f t="shared" si="54"/>
        <v>9906.9797460879836</v>
      </c>
      <c r="W163" s="3">
        <f t="shared" si="55"/>
        <v>10148.154624365792</v>
      </c>
      <c r="X163" s="3">
        <f t="shared" si="56"/>
        <v>10693.581896141019</v>
      </c>
      <c r="Y163" s="3">
        <f t="shared" si="57"/>
        <v>12096.235312127914</v>
      </c>
      <c r="Z163" s="3">
        <f t="shared" si="58"/>
        <v>12888.51741728102</v>
      </c>
      <c r="AA163" s="3">
        <f t="shared" si="59"/>
        <v>12977.844673515339</v>
      </c>
      <c r="AB163" s="3">
        <f>IF(ISNA(VLOOKUP($C163,NOE22_23,7,FALSE)),0,VLOOKUP($C163,NOE22_23,7,FALSE))</f>
        <v>13792.368513394966</v>
      </c>
      <c r="AC163" s="17">
        <f>+AB163*(1+Parameters!$B$17)</f>
        <v>14463.809318954207</v>
      </c>
      <c r="AD163" s="17">
        <f>+AC163*(1+Parameters!$B$18)</f>
        <v>15108.965020815005</v>
      </c>
      <c r="AE163" s="17">
        <f>+AD163*(1+Parameters!$B$19)</f>
        <v>16047.137849060924</v>
      </c>
    </row>
    <row r="164" spans="1:31" ht="12.75" customHeight="1" x14ac:dyDescent="0.2">
      <c r="A164" s="24">
        <v>2200</v>
      </c>
      <c r="B164" s="25" t="s">
        <v>248</v>
      </c>
      <c r="C164" s="16">
        <v>2203</v>
      </c>
      <c r="D164" s="16" t="s">
        <v>215</v>
      </c>
      <c r="E164" s="17"/>
      <c r="F164" s="17">
        <f>+'2000-01'!G166</f>
        <v>6281.7646698731969</v>
      </c>
      <c r="G164" s="17">
        <f>+'2001-02'!G166</f>
        <v>5696.4976744186042</v>
      </c>
      <c r="H164" s="17">
        <f>+'2002-03'!G166</f>
        <v>5845.9276058493451</v>
      </c>
      <c r="I164" s="22">
        <f>+'2003-04'!G166</f>
        <v>5686.1635378445262</v>
      </c>
      <c r="J164" s="33">
        <f>+'2004-05'!G165</f>
        <v>6363.9845519635501</v>
      </c>
      <c r="K164" s="33">
        <f>+'2005-06'!G165</f>
        <v>6409.6074854909384</v>
      </c>
      <c r="L164" s="22">
        <f>+'2006-07'!G165</f>
        <v>6842.9083112654016</v>
      </c>
      <c r="M164" s="22">
        <f>+'2007-08'!G165</f>
        <v>7067.148529041111</v>
      </c>
      <c r="N164" s="22">
        <f>+'2008-09'!G165</f>
        <v>6921.9294607338215</v>
      </c>
      <c r="O164" s="22">
        <f>+'2009-10'!G165</f>
        <v>7537.4671148704911</v>
      </c>
      <c r="P164" s="3">
        <f t="shared" si="48"/>
        <v>8538.5991099999992</v>
      </c>
      <c r="Q164" s="3">
        <f t="shared" si="49"/>
        <v>8350.1319930000009</v>
      </c>
      <c r="R164" s="3">
        <f t="shared" si="50"/>
        <v>9105.4106252804704</v>
      </c>
      <c r="S164" s="3">
        <f t="shared" si="51"/>
        <v>9400.0067027536606</v>
      </c>
      <c r="T164" s="3">
        <f t="shared" si="52"/>
        <v>9504.3176681953792</v>
      </c>
      <c r="U164" s="3">
        <f t="shared" si="53"/>
        <v>8884.8553294993399</v>
      </c>
      <c r="V164" s="3">
        <f t="shared" si="54"/>
        <v>9248.4955957348157</v>
      </c>
      <c r="W164" s="3">
        <f t="shared" si="55"/>
        <v>10001.702163005153</v>
      </c>
      <c r="X164" s="3">
        <f t="shared" si="56"/>
        <v>11683.116302472685</v>
      </c>
      <c r="Y164" s="3">
        <f t="shared" si="57"/>
        <v>12085.735357364143</v>
      </c>
      <c r="Z164" s="3">
        <f t="shared" si="58"/>
        <v>10956.460639670748</v>
      </c>
      <c r="AA164" s="3">
        <f t="shared" si="59"/>
        <v>10396.924703779705</v>
      </c>
      <c r="AB164" s="3">
        <f>IF(ISNA(VLOOKUP($C164,NOE22_23,7,FALSE)),0,VLOOKUP($C164,NOE22_23,7,FALSE))</f>
        <v>10837.944088526499</v>
      </c>
      <c r="AC164" s="17">
        <f>+AB164*(1+Parameters!$B$17)</f>
        <v>11365.5574496645</v>
      </c>
      <c r="AD164" s="17">
        <f>+AC164*(1+Parameters!$B$18)</f>
        <v>11872.516165157833</v>
      </c>
      <c r="AE164" s="17">
        <f>+AD164*(1+Parameters!$B$19)</f>
        <v>12609.725633424952</v>
      </c>
    </row>
    <row r="165" spans="1:31" ht="12.75" customHeight="1" x14ac:dyDescent="0.2">
      <c r="A165" s="24">
        <v>2200</v>
      </c>
      <c r="B165" s="25" t="s">
        <v>248</v>
      </c>
      <c r="C165" s="16">
        <v>2204</v>
      </c>
      <c r="D165" s="16" t="s">
        <v>159</v>
      </c>
      <c r="E165" s="17">
        <f>+'1999-00'!G167</f>
        <v>5824.9138220178529</v>
      </c>
      <c r="F165" s="17">
        <f>+'2000-01'!G167</f>
        <v>5916.7108518911282</v>
      </c>
      <c r="G165" s="17">
        <f>+'2001-02'!G167</f>
        <v>5492.9049281150155</v>
      </c>
      <c r="H165" s="17">
        <f>+'2002-03'!G167</f>
        <v>5925.6494798521016</v>
      </c>
      <c r="I165" s="22">
        <f>+'2003-04'!G167</f>
        <v>6124.3960058334587</v>
      </c>
      <c r="J165" s="33">
        <f>+'2004-05'!G166</f>
        <v>7060.3130188568603</v>
      </c>
      <c r="K165" s="33">
        <f>+'2005-06'!G166</f>
        <v>7384.4721598144251</v>
      </c>
      <c r="L165" s="22">
        <f>+'2006-07'!G166</f>
        <v>7919.8517211605895</v>
      </c>
      <c r="M165" s="22">
        <f>+'2007-08'!G166</f>
        <v>7958.538632125219</v>
      </c>
      <c r="N165" s="22">
        <f>+'2008-09'!G166</f>
        <v>8087.3421043276612</v>
      </c>
      <c r="O165" s="22">
        <f>+'2009-10'!G166</f>
        <v>8067.4987503335678</v>
      </c>
      <c r="P165" s="3">
        <f t="shared" si="48"/>
        <v>6820.6843870000002</v>
      </c>
      <c r="Q165" s="3">
        <f t="shared" si="49"/>
        <v>7792.4870360000004</v>
      </c>
      <c r="R165" s="3">
        <f t="shared" si="50"/>
        <v>8363.5504426505195</v>
      </c>
      <c r="S165" s="3">
        <f t="shared" si="51"/>
        <v>8815.2785572808407</v>
      </c>
      <c r="T165" s="3">
        <f t="shared" si="52"/>
        <v>8220.6491859429807</v>
      </c>
      <c r="U165" s="3">
        <f t="shared" si="53"/>
        <v>8575.0672131586707</v>
      </c>
      <c r="V165" s="3">
        <f t="shared" si="54"/>
        <v>8912.8152434010208</v>
      </c>
      <c r="W165" s="3">
        <f t="shared" si="55"/>
        <v>9644.896616302929</v>
      </c>
      <c r="X165" s="3">
        <f t="shared" si="56"/>
        <v>9898.0459640512036</v>
      </c>
      <c r="Y165" s="3">
        <f t="shared" si="57"/>
        <v>10768.893491674899</v>
      </c>
      <c r="Z165" s="3">
        <f t="shared" si="58"/>
        <v>10015.422369876624</v>
      </c>
      <c r="AA165" s="3">
        <f t="shared" si="59"/>
        <v>10437.104237493482</v>
      </c>
      <c r="AB165" s="3">
        <f>IF(ISNA(VLOOKUP($C165,NOE22_23,7,FALSE)),0,VLOOKUP($C165,NOE22_23,7,FALSE))</f>
        <v>12149.91671701107</v>
      </c>
      <c r="AC165" s="17">
        <f>+AB165*(1+Parameters!$B$17)</f>
        <v>12741.399598288837</v>
      </c>
      <c r="AD165" s="17">
        <f>+AC165*(1+Parameters!$B$18)</f>
        <v>13309.727513795211</v>
      </c>
      <c r="AE165" s="17">
        <f>+AD165*(1+Parameters!$B$19)</f>
        <v>14136.178874798245</v>
      </c>
    </row>
    <row r="166" spans="1:31" ht="12.75" customHeight="1" x14ac:dyDescent="0.2">
      <c r="A166" s="24">
        <v>2200</v>
      </c>
      <c r="B166" s="25" t="s">
        <v>248</v>
      </c>
      <c r="C166" s="16">
        <v>2205</v>
      </c>
      <c r="D166" s="13" t="s">
        <v>223</v>
      </c>
      <c r="E166" s="17">
        <f>+'1999-00'!G168</f>
        <v>5389.6575486126276</v>
      </c>
      <c r="F166" s="17">
        <f>+'2000-01'!G168</f>
        <v>5599.381069066465</v>
      </c>
      <c r="G166" s="17">
        <f>+'2001-02'!G168</f>
        <v>5694.7163758460238</v>
      </c>
      <c r="H166" s="17">
        <f>+'2002-03'!G168</f>
        <v>5845.3768430946366</v>
      </c>
      <c r="I166" s="22">
        <f>+'2003-04'!G168</f>
        <v>5854.0557073638702</v>
      </c>
      <c r="J166" s="33">
        <f>+'2004-05'!G167</f>
        <v>6426.4888560208083</v>
      </c>
      <c r="K166" s="33">
        <f>+'2005-06'!G167</f>
        <v>6723.9349299403239</v>
      </c>
      <c r="L166" s="22">
        <f>+'2006-07'!G167</f>
        <v>7036.96926635624</v>
      </c>
      <c r="M166" s="22">
        <f>+'2007-08'!G167</f>
        <v>8049.8852954781423</v>
      </c>
      <c r="N166" s="22">
        <f>+'2008-09'!G167</f>
        <v>8756.5575523157931</v>
      </c>
      <c r="O166" s="22">
        <f>+'2009-10'!G167</f>
        <v>8149.0013621915577</v>
      </c>
      <c r="P166" s="3">
        <f t="shared" si="48"/>
        <v>7711.4863590000004</v>
      </c>
      <c r="Q166" s="3">
        <f t="shared" si="49"/>
        <v>8148.2827960000004</v>
      </c>
      <c r="R166" s="3">
        <f t="shared" si="50"/>
        <v>8380.5945731569209</v>
      </c>
      <c r="S166" s="3">
        <f t="shared" si="51"/>
        <v>8233.5108268984495</v>
      </c>
      <c r="T166" s="3">
        <f t="shared" si="52"/>
        <v>8608.3905805742907</v>
      </c>
      <c r="U166" s="3">
        <f t="shared" si="53"/>
        <v>8433.2832629610602</v>
      </c>
      <c r="V166" s="3">
        <f t="shared" si="54"/>
        <v>8360.0771977830846</v>
      </c>
      <c r="W166" s="3">
        <f t="shared" si="55"/>
        <v>8967.4310147700489</v>
      </c>
      <c r="X166" s="3">
        <f t="shared" si="56"/>
        <v>9542.3648620254935</v>
      </c>
      <c r="Y166" s="3">
        <f t="shared" si="57"/>
        <v>10749.825755353477</v>
      </c>
      <c r="Z166" s="3">
        <f t="shared" si="58"/>
        <v>10581.534548729698</v>
      </c>
      <c r="AA166" s="3">
        <f t="shared" si="59"/>
        <v>10660.343493088119</v>
      </c>
      <c r="AB166" s="3">
        <f>IF(ISNA(VLOOKUP($C166,NOE22_23,7,FALSE)),0,VLOOKUP($C166,NOE22_23,7,FALSE))</f>
        <v>12213.259868900217</v>
      </c>
      <c r="AC166" s="17">
        <f>+AB166*(1+Parameters!$B$17)</f>
        <v>12807.826424812243</v>
      </c>
      <c r="AD166" s="17">
        <f>+AC166*(1+Parameters!$B$18)</f>
        <v>13379.1172973753</v>
      </c>
      <c r="AE166" s="17">
        <f>+AD166*(1+Parameters!$B$19)</f>
        <v>14209.877332693419</v>
      </c>
    </row>
    <row r="167" spans="1:31" ht="12.75" customHeight="1" x14ac:dyDescent="0.2">
      <c r="A167" s="24">
        <v>2200</v>
      </c>
      <c r="B167" s="25" t="s">
        <v>248</v>
      </c>
      <c r="C167" s="16">
        <v>2206</v>
      </c>
      <c r="D167" s="16" t="s">
        <v>161</v>
      </c>
      <c r="E167" s="17">
        <f>+'1999-00'!G169</f>
        <v>5789.155053896221</v>
      </c>
      <c r="F167" s="17">
        <f>+'2000-01'!G169</f>
        <v>6137.6070566793305</v>
      </c>
      <c r="G167" s="17">
        <f>+'2001-02'!G169</f>
        <v>5816.8266094101918</v>
      </c>
      <c r="H167" s="17">
        <f>+'2002-03'!G169</f>
        <v>6054.2191688359444</v>
      </c>
      <c r="I167" s="22">
        <f>+'2003-04'!G169</f>
        <v>5990.6015210986543</v>
      </c>
      <c r="J167" s="33">
        <f>+'2004-05'!G168</f>
        <v>6150.8045999697069</v>
      </c>
      <c r="K167" s="33">
        <f>+'2005-06'!G168</f>
        <v>6491.88767514353</v>
      </c>
      <c r="L167" s="22">
        <f>+'2006-07'!G168</f>
        <v>6676.5321012097456</v>
      </c>
      <c r="M167" s="22">
        <f>+'2007-08'!G168</f>
        <v>6949.6047623754021</v>
      </c>
      <c r="N167" s="22">
        <f>+'2008-09'!G168</f>
        <v>7564.2862886491812</v>
      </c>
      <c r="O167" s="22">
        <f>+'2009-10'!G168</f>
        <v>6894.9466499227774</v>
      </c>
      <c r="P167" s="3">
        <f t="shared" ref="P167:P203" si="60">IF(ISNA(VLOOKUP(C167,NOE10_11,7,FALSE)),0,VLOOKUP(C167,NOE10_11,7,FALSE))</f>
        <v>6789.6652340000001</v>
      </c>
      <c r="Q167" s="3">
        <f t="shared" ref="Q167:Q203" si="61">IF(ISNA(VLOOKUP(C167,NOE11_12,7,FALSE)),0,VLOOKUP(C167,NOE11_12,7,FALSE))</f>
        <v>7332.0736960000004</v>
      </c>
      <c r="R167" s="3">
        <f t="shared" ref="R167:R203" si="62">IF(ISNA(VLOOKUP($C167,NOE12_13,7,FALSE)),0,VLOOKUP($C167,NOE12_13,7,FALSE))</f>
        <v>7031.4709247621404</v>
      </c>
      <c r="S167" s="3">
        <f t="shared" ref="S167:S203" si="63">IF(ISNA(VLOOKUP($C167,NOE13_14,7,FALSE)),0,VLOOKUP($C167,NOE13_14,7,FALSE))</f>
        <v>7486.1204224057101</v>
      </c>
      <c r="T167" s="3">
        <f t="shared" ref="T167:T203" si="64">IF(ISNA(VLOOKUP($C167,NOE14_15,7,FALSE)),0,VLOOKUP($C167,NOE14_15,7,FALSE))</f>
        <v>7944.6719954431501</v>
      </c>
      <c r="U167" s="3">
        <f t="shared" ref="U167:U203" si="65">IF(ISNA(VLOOKUP($C167,NOE15_16,7,FALSE)),0,VLOOKUP($C167,NOE15_16,7,FALSE))</f>
        <v>8020.0664006110301</v>
      </c>
      <c r="V167" s="3">
        <f t="shared" ref="V167:V203" si="66">IF(ISNA(VLOOKUP($C167,NOE16_17,7,FALSE)),0,VLOOKUP($C167,NOE16_17,7,FALSE))</f>
        <v>8401.7880848992099</v>
      </c>
      <c r="W167" s="3">
        <f t="shared" ref="W167:W203" si="67">IF(ISNA(VLOOKUP($C167,NOE_1718,7,FALSE)),0,VLOOKUP($C167,NOE_1718,7,FALSE))</f>
        <v>8677.9498569588341</v>
      </c>
      <c r="X167" s="3">
        <f t="shared" ref="X167:X203" si="68">IF(ISNA(VLOOKUP($C167,NOE_1819,7,FALSE)),0,VLOOKUP($C167,NOE_1819,7,FALSE))</f>
        <v>9262.7863465594401</v>
      </c>
      <c r="Y167" s="3">
        <f t="shared" ref="Y167:Y203" si="69">IF(ISNA(VLOOKUP($C167,NOE_1920,7,FALSE)),0,VLOOKUP($C167,NOE_1920,7,FALSE))</f>
        <v>10161.805309076093</v>
      </c>
      <c r="Z167" s="3">
        <f t="shared" ref="Z167:Z203" si="70">IF(ISNA(VLOOKUP($C167,NOE_2021,7,FALSE)),0,VLOOKUP($C167,NOE_2021,7,FALSE))</f>
        <v>10366.271122067013</v>
      </c>
      <c r="AA167" s="3">
        <f t="shared" ref="AA167:AA203" si="71">IF(ISNA(VLOOKUP($C167,NOE21_22,7,FALSE)),0,VLOOKUP($C167,NOE21_22,7,FALSE))</f>
        <v>10626.435922297385</v>
      </c>
      <c r="AB167" s="3">
        <f>IF(ISNA(VLOOKUP($C167,NOE22_23,7,FALSE)),0,VLOOKUP($C167,NOE22_23,7,FALSE))</f>
        <v>11924.87607938673</v>
      </c>
      <c r="AC167" s="17">
        <f>+AB167*(1+Parameters!$B$17)</f>
        <v>12505.403520569975</v>
      </c>
      <c r="AD167" s="17">
        <f>+AC167*(1+Parameters!$B$18)</f>
        <v>13063.204872029519</v>
      </c>
      <c r="AE167" s="17">
        <f>+AD167*(1+Parameters!$B$19)</f>
        <v>13874.348709073542</v>
      </c>
    </row>
    <row r="168" spans="1:31" ht="12.75" customHeight="1" x14ac:dyDescent="0.2">
      <c r="A168" s="24">
        <v>2200</v>
      </c>
      <c r="B168" s="25" t="s">
        <v>248</v>
      </c>
      <c r="C168" s="16">
        <v>2207</v>
      </c>
      <c r="D168" s="16" t="s">
        <v>162</v>
      </c>
      <c r="E168" s="17">
        <f>+'1999-00'!G170</f>
        <v>5337.9382445675328</v>
      </c>
      <c r="F168" s="17">
        <f>+'2000-01'!G170</f>
        <v>5580.9518912803851</v>
      </c>
      <c r="G168" s="17">
        <f>+'2001-02'!G170</f>
        <v>5934.7583745837446</v>
      </c>
      <c r="H168" s="17">
        <f>+'2002-03'!G170</f>
        <v>5095.3105758783049</v>
      </c>
      <c r="I168" s="22">
        <f>+'2003-04'!G170</f>
        <v>5584.5513412274586</v>
      </c>
      <c r="J168" s="33">
        <f>+'2004-05'!G169</f>
        <v>5828.0173771029285</v>
      </c>
      <c r="K168" s="33">
        <f>+'2005-06'!G169</f>
        <v>6179.3093727607411</v>
      </c>
      <c r="L168" s="22">
        <f>+'2006-07'!G169</f>
        <v>6683.7771290698802</v>
      </c>
      <c r="M168" s="22">
        <f>+'2007-08'!G169</f>
        <v>7129.4845151237796</v>
      </c>
      <c r="N168" s="22">
        <f>+'2008-09'!G169</f>
        <v>7355.9614263656267</v>
      </c>
      <c r="O168" s="22">
        <f>+'2009-10'!G169</f>
        <v>6737.3891997746705</v>
      </c>
      <c r="P168" s="3">
        <f t="shared" si="60"/>
        <v>6817.788211</v>
      </c>
      <c r="Q168" s="3">
        <f t="shared" si="61"/>
        <v>6603.1658740000003</v>
      </c>
      <c r="R168" s="3">
        <f t="shared" si="62"/>
        <v>7191.6180726140201</v>
      </c>
      <c r="S168" s="3">
        <f t="shared" si="63"/>
        <v>7638.6026894080796</v>
      </c>
      <c r="T168" s="3">
        <f t="shared" si="64"/>
        <v>8221.4371534432103</v>
      </c>
      <c r="U168" s="3">
        <f t="shared" si="65"/>
        <v>8336.8427855945702</v>
      </c>
      <c r="V168" s="3">
        <f t="shared" si="66"/>
        <v>9030.4471255587159</v>
      </c>
      <c r="W168" s="3">
        <f t="shared" si="67"/>
        <v>8886.1501178588533</v>
      </c>
      <c r="X168" s="3">
        <f t="shared" si="68"/>
        <v>9414.2734162310917</v>
      </c>
      <c r="Y168" s="3">
        <f t="shared" si="69"/>
        <v>9781.9802212526647</v>
      </c>
      <c r="Z168" s="3">
        <f t="shared" si="70"/>
        <v>10115.428378071278</v>
      </c>
      <c r="AA168" s="3">
        <f t="shared" si="71"/>
        <v>10160.658698454474</v>
      </c>
      <c r="AB168" s="3">
        <f>IF(ISNA(VLOOKUP($C168,NOE22_23,7,FALSE)),0,VLOOKUP($C168,NOE22_23,7,FALSE))</f>
        <v>11667.255856021271</v>
      </c>
      <c r="AC168" s="17">
        <f>+AB168*(1+Parameters!$B$17)</f>
        <v>12235.241816012445</v>
      </c>
      <c r="AD168" s="17">
        <f>+AC168*(1+Parameters!$B$18)</f>
        <v>12780.992651575647</v>
      </c>
      <c r="AE168" s="17">
        <f>+AD168*(1+Parameters!$B$19)</f>
        <v>13574.612863628547</v>
      </c>
    </row>
    <row r="169" spans="1:31" ht="12.75" customHeight="1" x14ac:dyDescent="0.2">
      <c r="A169" s="24">
        <v>2200</v>
      </c>
      <c r="B169" s="25" t="s">
        <v>248</v>
      </c>
      <c r="C169" s="16">
        <v>2208</v>
      </c>
      <c r="D169" s="16" t="s">
        <v>163</v>
      </c>
      <c r="E169" s="17">
        <f>+'1999-00'!G171</f>
        <v>5682.3676736672051</v>
      </c>
      <c r="F169" s="17">
        <f>+'2000-01'!G171</f>
        <v>5733.4327682685971</v>
      </c>
      <c r="G169" s="17">
        <f>+'2001-02'!G171</f>
        <v>5742.3784523015347</v>
      </c>
      <c r="H169" s="17">
        <f>+'2002-03'!G171</f>
        <v>6254.963059986072</v>
      </c>
      <c r="I169" s="22">
        <f>+'2003-04'!G171</f>
        <v>6157.1804271117271</v>
      </c>
      <c r="J169" s="33">
        <f>+'2004-05'!G170</f>
        <v>6188.2655772552134</v>
      </c>
      <c r="K169" s="33">
        <f>+'2005-06'!G170</f>
        <v>7094.0937255568779</v>
      </c>
      <c r="L169" s="22">
        <f>+'2006-07'!G170</f>
        <v>7119.568470410406</v>
      </c>
      <c r="M169" s="22">
        <f>+'2007-08'!G170</f>
        <v>7904.1511003017804</v>
      </c>
      <c r="N169" s="22">
        <f>+'2008-09'!G170</f>
        <v>8075.0900633317278</v>
      </c>
      <c r="O169" s="22">
        <f>+'2009-10'!G170</f>
        <v>8103.5993424380058</v>
      </c>
      <c r="P169" s="3">
        <f t="shared" si="60"/>
        <v>8217.7676900000006</v>
      </c>
      <c r="Q169" s="3">
        <f t="shared" si="61"/>
        <v>7563.4054050000004</v>
      </c>
      <c r="R169" s="3">
        <f t="shared" si="62"/>
        <v>8038.32094021595</v>
      </c>
      <c r="S169" s="3">
        <f t="shared" si="63"/>
        <v>8885.3477634840001</v>
      </c>
      <c r="T169" s="3">
        <f t="shared" si="64"/>
        <v>9466.5671154290703</v>
      </c>
      <c r="U169" s="3">
        <f t="shared" si="65"/>
        <v>9206.5699261900409</v>
      </c>
      <c r="V169" s="3">
        <f t="shared" si="66"/>
        <v>8043.317821476372</v>
      </c>
      <c r="W169" s="3">
        <f t="shared" si="67"/>
        <v>8732.5629950364346</v>
      </c>
      <c r="X169" s="3">
        <f t="shared" si="68"/>
        <v>8870.9148302764843</v>
      </c>
      <c r="Y169" s="3">
        <f t="shared" si="69"/>
        <v>9826.6749805682684</v>
      </c>
      <c r="Z169" s="3">
        <f t="shared" si="70"/>
        <v>10939.315289562715</v>
      </c>
      <c r="AA169" s="3">
        <f t="shared" si="71"/>
        <v>10291.368508842103</v>
      </c>
      <c r="AB169" s="3">
        <f>IF(ISNA(VLOOKUP($C169,NOE22_23,7,FALSE)),0,VLOOKUP($C169,NOE22_23,7,FALSE))</f>
        <v>13284.489081872498</v>
      </c>
      <c r="AC169" s="17">
        <f>+AB169*(1+Parameters!$B$17)</f>
        <v>13931.205274375088</v>
      </c>
      <c r="AD169" s="17">
        <f>+AC169*(1+Parameters!$B$18)</f>
        <v>14552.604265357235</v>
      </c>
      <c r="AE169" s="17">
        <f>+AD169*(1+Parameters!$B$19)</f>
        <v>15456.230548372971</v>
      </c>
    </row>
    <row r="170" spans="1:31" ht="12.75" customHeight="1" x14ac:dyDescent="0.2">
      <c r="A170" s="24">
        <v>2200</v>
      </c>
      <c r="B170" s="25" t="s">
        <v>248</v>
      </c>
      <c r="C170" s="16">
        <v>2209</v>
      </c>
      <c r="D170" s="16" t="s">
        <v>164</v>
      </c>
      <c r="E170" s="17">
        <f>+'1999-00'!G172</f>
        <v>5040.2667247386762</v>
      </c>
      <c r="F170" s="17">
        <f>+'2000-01'!G172</f>
        <v>5915.970582329317</v>
      </c>
      <c r="G170" s="17">
        <f>+'2001-02'!G172</f>
        <v>6049.0382856113802</v>
      </c>
      <c r="H170" s="17">
        <f>+'2002-03'!G172</f>
        <v>5901.9212229220011</v>
      </c>
      <c r="I170" s="22">
        <f>+'2003-04'!G172</f>
        <v>6251.2899070869007</v>
      </c>
      <c r="J170" s="33">
        <f>+'2004-05'!G171</f>
        <v>6812.4936666601197</v>
      </c>
      <c r="K170" s="33">
        <f>+'2005-06'!G171</f>
        <v>7053.1646463325787</v>
      </c>
      <c r="L170" s="22">
        <f>+'2006-07'!G171</f>
        <v>7287.1628206174973</v>
      </c>
      <c r="M170" s="22">
        <f>+'2007-08'!G171</f>
        <v>7028.1037726731147</v>
      </c>
      <c r="N170" s="22">
        <f>+'2008-09'!G171</f>
        <v>7401.8607368049279</v>
      </c>
      <c r="O170" s="22">
        <f>+'2009-10'!G171</f>
        <v>7446.6224560286591</v>
      </c>
      <c r="P170" s="3">
        <f t="shared" si="60"/>
        <v>8707.3984569999993</v>
      </c>
      <c r="Q170" s="3">
        <f t="shared" si="61"/>
        <v>8432.7780889999995</v>
      </c>
      <c r="R170" s="3">
        <f t="shared" si="62"/>
        <v>8339.21281213572</v>
      </c>
      <c r="S170" s="3">
        <f t="shared" si="63"/>
        <v>8298.0466778385307</v>
      </c>
      <c r="T170" s="3">
        <f t="shared" si="64"/>
        <v>8802.1149335453392</v>
      </c>
      <c r="U170" s="3">
        <f t="shared" si="65"/>
        <v>8552.9078610974793</v>
      </c>
      <c r="V170" s="3">
        <f t="shared" si="66"/>
        <v>9109.3264610324495</v>
      </c>
      <c r="W170" s="3">
        <f t="shared" si="67"/>
        <v>9864.3250732688848</v>
      </c>
      <c r="X170" s="3">
        <f t="shared" si="68"/>
        <v>9369.1474110234922</v>
      </c>
      <c r="Y170" s="3">
        <f t="shared" si="69"/>
        <v>8725.3207752899816</v>
      </c>
      <c r="Z170" s="3">
        <f t="shared" si="70"/>
        <v>10061.610750360751</v>
      </c>
      <c r="AA170" s="3">
        <f t="shared" si="71"/>
        <v>9633.3831599953937</v>
      </c>
      <c r="AB170" s="3">
        <f>IF(ISNA(VLOOKUP($C170,NOE22_23,7,FALSE)),0,VLOOKUP($C170,NOE22_23,7,FALSE))</f>
        <v>11348.225863411113</v>
      </c>
      <c r="AC170" s="17">
        <f>+AB170*(1+Parameters!$B$17)</f>
        <v>11900.680788611005</v>
      </c>
      <c r="AD170" s="17">
        <f>+AC170*(1+Parameters!$B$18)</f>
        <v>12431.508587670567</v>
      </c>
      <c r="AE170" s="17">
        <f>+AD170*(1+Parameters!$B$19)</f>
        <v>13203.428011336637</v>
      </c>
    </row>
    <row r="171" spans="1:31" ht="12.75" customHeight="1" x14ac:dyDescent="0.2">
      <c r="A171" s="24">
        <v>2200</v>
      </c>
      <c r="B171" s="25" t="s">
        <v>248</v>
      </c>
      <c r="C171" s="16">
        <v>2210</v>
      </c>
      <c r="D171" s="16" t="s">
        <v>165</v>
      </c>
      <c r="E171" s="17">
        <f>+'1999-00'!G173</f>
        <v>11445.521245421245</v>
      </c>
      <c r="F171" s="17">
        <f>+'2000-01'!G173</f>
        <v>12156.615759849907</v>
      </c>
      <c r="G171" s="17">
        <f>+'2001-02'!G173</f>
        <v>12357.526601941747</v>
      </c>
      <c r="H171" s="17">
        <f>+'2002-03'!G173</f>
        <v>12376.996957017878</v>
      </c>
      <c r="I171" s="22">
        <f>+'2003-04'!G173</f>
        <v>11159.21565466595</v>
      </c>
      <c r="J171" s="33">
        <f>+'2004-05'!G172</f>
        <v>13128.684959349595</v>
      </c>
      <c r="K171" s="33">
        <f>+'2005-06'!G172</f>
        <v>15355.206838833095</v>
      </c>
      <c r="L171" s="22">
        <f>+'2006-07'!G172</f>
        <v>16173.83718241367</v>
      </c>
      <c r="M171" s="22">
        <f>+'2007-08'!G172</f>
        <v>17656.930547581665</v>
      </c>
      <c r="N171" s="22">
        <f>+'2008-09'!G172</f>
        <v>15380.258513085619</v>
      </c>
      <c r="O171" s="22">
        <f>+'2009-10'!G172</f>
        <v>14338.507553933376</v>
      </c>
      <c r="P171" s="3">
        <f t="shared" si="60"/>
        <v>16557.803257</v>
      </c>
      <c r="Q171" s="3">
        <f t="shared" si="61"/>
        <v>16437.749346000001</v>
      </c>
      <c r="R171" s="3">
        <f t="shared" si="62"/>
        <v>17235.360610600601</v>
      </c>
      <c r="S171" s="3">
        <f t="shared" si="63"/>
        <v>21677.3978420821</v>
      </c>
      <c r="T171" s="3">
        <f t="shared" si="64"/>
        <v>18556.7947014247</v>
      </c>
      <c r="U171" s="3">
        <f t="shared" si="65"/>
        <v>26969.243475953801</v>
      </c>
      <c r="V171" s="3">
        <f t="shared" si="66"/>
        <v>28934.398029134532</v>
      </c>
      <c r="W171" s="3">
        <f t="shared" si="67"/>
        <v>28053.420087976541</v>
      </c>
      <c r="X171" s="3">
        <f t="shared" si="68"/>
        <v>25024.252747252744</v>
      </c>
      <c r="Y171" s="3">
        <f t="shared" si="69"/>
        <v>31434.963703703703</v>
      </c>
      <c r="Z171" s="3">
        <f t="shared" si="70"/>
        <v>29526.623913799096</v>
      </c>
      <c r="AA171" s="3">
        <f t="shared" si="71"/>
        <v>36860.492387994782</v>
      </c>
      <c r="AB171" s="3">
        <f>IF(ISNA(VLOOKUP($C171,NOE22_23,7,FALSE)),0,VLOOKUP($C171,NOE22_23,7,FALSE))</f>
        <v>40745.077889447239</v>
      </c>
      <c r="AC171" s="17">
        <f>+AB171*(1+Parameters!$B$17)</f>
        <v>42728.63190296528</v>
      </c>
      <c r="AD171" s="17">
        <f>+AC171*(1+Parameters!$B$18)</f>
        <v>44634.535105711766</v>
      </c>
      <c r="AE171" s="17">
        <f>+AD171*(1+Parameters!$B$19)</f>
        <v>47406.062340031131</v>
      </c>
    </row>
    <row r="172" spans="1:31" ht="12.75" customHeight="1" x14ac:dyDescent="0.2">
      <c r="A172" s="24">
        <v>2211</v>
      </c>
      <c r="B172" s="25" t="s">
        <v>231</v>
      </c>
      <c r="C172" s="16">
        <v>2212</v>
      </c>
      <c r="D172" s="16" t="s">
        <v>166</v>
      </c>
      <c r="E172" s="17">
        <f>+'1999-00'!G174</f>
        <v>4989.8405337222594</v>
      </c>
      <c r="F172" s="17">
        <f>+'2000-01'!G174</f>
        <v>5525.9519012647897</v>
      </c>
      <c r="G172" s="17">
        <f>+'2001-02'!G174</f>
        <v>5883.0708331568467</v>
      </c>
      <c r="H172" s="17">
        <f>+'2002-03'!G174</f>
        <v>6053.5579952163507</v>
      </c>
      <c r="I172" s="22">
        <f>+'2003-04'!G174</f>
        <v>5807.7869007522913</v>
      </c>
      <c r="J172" s="33">
        <f>+'2004-05'!G173</f>
        <v>6279.1281127145285</v>
      </c>
      <c r="K172" s="33">
        <f>+'2005-06'!G173</f>
        <v>6621.9654347919277</v>
      </c>
      <c r="L172" s="22">
        <f>+'2006-07'!G173</f>
        <v>7004.6638530367827</v>
      </c>
      <c r="M172" s="22">
        <f>+'2007-08'!G173</f>
        <v>7413.9405532957817</v>
      </c>
      <c r="N172" s="22">
        <f>+'2008-09'!G173</f>
        <v>7464.6372642575179</v>
      </c>
      <c r="O172" s="22">
        <f>+'2009-10'!G173</f>
        <v>7054.4941359612221</v>
      </c>
      <c r="P172" s="3">
        <f t="shared" si="60"/>
        <v>6919.8098440000003</v>
      </c>
      <c r="Q172" s="3">
        <f t="shared" si="61"/>
        <v>7088.7915279999997</v>
      </c>
      <c r="R172" s="3">
        <f t="shared" si="62"/>
        <v>7209.4903707356098</v>
      </c>
      <c r="S172" s="3">
        <f t="shared" si="63"/>
        <v>7336.4614864484902</v>
      </c>
      <c r="T172" s="3">
        <f t="shared" si="64"/>
        <v>7662.2990713733698</v>
      </c>
      <c r="U172" s="3">
        <f t="shared" si="65"/>
        <v>7366.04584044892</v>
      </c>
      <c r="V172" s="3">
        <f t="shared" si="66"/>
        <v>7750.7729053439525</v>
      </c>
      <c r="W172" s="3">
        <f t="shared" si="67"/>
        <v>8110.6411376755432</v>
      </c>
      <c r="X172" s="3">
        <f t="shared" si="68"/>
        <v>8686.5724336202475</v>
      </c>
      <c r="Y172" s="3">
        <f t="shared" si="69"/>
        <v>9085.6448035280846</v>
      </c>
      <c r="Z172" s="3">
        <f t="shared" si="70"/>
        <v>9814.8507746531286</v>
      </c>
      <c r="AA172" s="3">
        <f t="shared" si="71"/>
        <v>10066.004763993935</v>
      </c>
      <c r="AB172" s="3">
        <f>IF(ISNA(VLOOKUP($C172,NOE22_23,7,FALSE)),0,VLOOKUP($C172,NOE22_23,7,FALSE))</f>
        <v>9748.0922064559345</v>
      </c>
      <c r="AC172" s="17">
        <f>+AB172*(1+Parameters!$B$17)</f>
        <v>10222.649341252025</v>
      </c>
      <c r="AD172" s="17">
        <f>+AC172*(1+Parameters!$B$18)</f>
        <v>10678.628839128116</v>
      </c>
      <c r="AE172" s="17">
        <f>+AD172*(1+Parameters!$B$19)</f>
        <v>11341.705324247469</v>
      </c>
    </row>
    <row r="173" spans="1:31" ht="12.75" customHeight="1" x14ac:dyDescent="0.2">
      <c r="A173" s="24">
        <v>2211</v>
      </c>
      <c r="B173" s="25" t="s">
        <v>231</v>
      </c>
      <c r="C173" s="16">
        <v>2213</v>
      </c>
      <c r="D173" s="16" t="s">
        <v>167</v>
      </c>
      <c r="E173" s="17">
        <f>+'1999-00'!G175</f>
        <v>5019.4054186228477</v>
      </c>
      <c r="F173" s="17">
        <f>+'2000-01'!G175</f>
        <v>5911.3747268604402</v>
      </c>
      <c r="G173" s="17">
        <f>+'2001-02'!G175</f>
        <v>5975.4042174901797</v>
      </c>
      <c r="H173" s="17">
        <f>+'2002-03'!G175</f>
        <v>5970.8116448988876</v>
      </c>
      <c r="I173" s="22">
        <f>+'2003-04'!G175</f>
        <v>6260.0074402632699</v>
      </c>
      <c r="J173" s="33">
        <f>+'2004-05'!G174</f>
        <v>7327.4242762438325</v>
      </c>
      <c r="K173" s="33">
        <f>+'2005-06'!G174</f>
        <v>7425.5480015277799</v>
      </c>
      <c r="L173" s="22">
        <f>+'2006-07'!G174</f>
        <v>7671.3450423224958</v>
      </c>
      <c r="M173" s="22">
        <f>+'2007-08'!G174</f>
        <v>8097.5001217405461</v>
      </c>
      <c r="N173" s="22">
        <f>+'2008-09'!G174</f>
        <v>8325.7187808183808</v>
      </c>
      <c r="O173" s="22">
        <f>+'2009-10'!G174</f>
        <v>7655.8434140972304</v>
      </c>
      <c r="P173" s="3">
        <f t="shared" si="60"/>
        <v>8380.8315039999998</v>
      </c>
      <c r="Q173" s="3">
        <f t="shared" si="61"/>
        <v>8052.8309499999996</v>
      </c>
      <c r="R173" s="3">
        <f t="shared" si="62"/>
        <v>7958.52120952935</v>
      </c>
      <c r="S173" s="3">
        <f t="shared" si="63"/>
        <v>8519.8809598479002</v>
      </c>
      <c r="T173" s="3">
        <f t="shared" si="64"/>
        <v>8362.9682408578701</v>
      </c>
      <c r="U173" s="3">
        <f t="shared" si="65"/>
        <v>8769.4913071979299</v>
      </c>
      <c r="V173" s="3">
        <f t="shared" si="66"/>
        <v>9373.445893582837</v>
      </c>
      <c r="W173" s="3">
        <f t="shared" si="67"/>
        <v>9084.1662117076139</v>
      </c>
      <c r="X173" s="3">
        <f t="shared" si="68"/>
        <v>9223.2511469544388</v>
      </c>
      <c r="Y173" s="3">
        <f t="shared" si="69"/>
        <v>9082.906294897035</v>
      </c>
      <c r="Z173" s="3">
        <f t="shared" si="70"/>
        <v>10469.678593779759</v>
      </c>
      <c r="AA173" s="3">
        <f t="shared" si="71"/>
        <v>10532.332720689086</v>
      </c>
      <c r="AB173" s="3">
        <f>IF(ISNA(VLOOKUP($C173,NOE22_23,7,FALSE)),0,VLOOKUP($C173,NOE22_23,7,FALSE))</f>
        <v>11800.299538192048</v>
      </c>
      <c r="AC173" s="17">
        <f>+AB173*(1+Parameters!$B$17)</f>
        <v>12374.762337679251</v>
      </c>
      <c r="AD173" s="17">
        <f>+AC173*(1+Parameters!$B$18)</f>
        <v>12926.73646187237</v>
      </c>
      <c r="AE173" s="17">
        <f>+AD173*(1+Parameters!$B$19)</f>
        <v>13729.406458772679</v>
      </c>
    </row>
    <row r="174" spans="1:31" ht="12.75" customHeight="1" x14ac:dyDescent="0.2">
      <c r="A174" s="24">
        <v>2211</v>
      </c>
      <c r="B174" s="25" t="s">
        <v>231</v>
      </c>
      <c r="C174" s="16">
        <v>2214</v>
      </c>
      <c r="D174" s="16" t="s">
        <v>168</v>
      </c>
      <c r="E174" s="17">
        <f>+'1999-00'!G176</f>
        <v>6061.6464948844268</v>
      </c>
      <c r="F174" s="17">
        <f>+'2000-01'!G176</f>
        <v>6166.2897178198682</v>
      </c>
      <c r="G174" s="17">
        <f>+'2001-02'!G176</f>
        <v>6591.6354687499997</v>
      </c>
      <c r="H174" s="17">
        <f>+'2002-03'!G176</f>
        <v>7480.4339614722785</v>
      </c>
      <c r="I174" s="22">
        <f>+'2003-04'!G176</f>
        <v>8075.3435638829724</v>
      </c>
      <c r="J174" s="33">
        <f>+'2004-05'!G175</f>
        <v>9448.7986090412323</v>
      </c>
      <c r="K174" s="33">
        <f>+'2005-06'!G175</f>
        <v>9712.0947452229302</v>
      </c>
      <c r="L174" s="22">
        <f>+'2006-07'!G175</f>
        <v>9094.1325141497909</v>
      </c>
      <c r="M174" s="22">
        <f>+'2007-08'!G175</f>
        <v>9261.3489428091143</v>
      </c>
      <c r="N174" s="22">
        <f>+'2008-09'!G175</f>
        <v>10041.595451117317</v>
      </c>
      <c r="O174" s="22">
        <f>+'2009-10'!G175</f>
        <v>9577.0132445972322</v>
      </c>
      <c r="P174" s="3">
        <f t="shared" si="60"/>
        <v>9965.7162960000005</v>
      </c>
      <c r="Q174" s="3">
        <f t="shared" si="61"/>
        <v>10047.962756000001</v>
      </c>
      <c r="R174" s="3">
        <f t="shared" si="62"/>
        <v>9401.01341212839</v>
      </c>
      <c r="S174" s="3">
        <f t="shared" si="63"/>
        <v>8187.0588738022698</v>
      </c>
      <c r="T174" s="3">
        <f t="shared" si="64"/>
        <v>9111.5473552116091</v>
      </c>
      <c r="U174" s="3">
        <f t="shared" si="65"/>
        <v>9460.9180201083509</v>
      </c>
      <c r="V174" s="3">
        <f t="shared" si="66"/>
        <v>10034.453016412835</v>
      </c>
      <c r="W174" s="3">
        <f t="shared" si="67"/>
        <v>10609.651665548059</v>
      </c>
      <c r="X174" s="3">
        <f t="shared" si="68"/>
        <v>11527.047765342695</v>
      </c>
      <c r="Y174" s="3">
        <f t="shared" si="69"/>
        <v>13262.141320641584</v>
      </c>
      <c r="Z174" s="3">
        <f t="shared" si="70"/>
        <v>14013.03717226646</v>
      </c>
      <c r="AA174" s="3">
        <f t="shared" si="71"/>
        <v>13524.64186151079</v>
      </c>
      <c r="AB174" s="3">
        <f>IF(ISNA(VLOOKUP($C174,NOE22_23,7,FALSE)),0,VLOOKUP($C174,NOE22_23,7,FALSE))</f>
        <v>12556.680162691811</v>
      </c>
      <c r="AC174" s="17">
        <f>+AB174*(1+Parameters!$B$17)</f>
        <v>13167.965123313288</v>
      </c>
      <c r="AD174" s="17">
        <f>+AC174*(1+Parameters!$B$18)</f>
        <v>13755.319919955749</v>
      </c>
      <c r="AE174" s="17">
        <f>+AD174*(1+Parameters!$B$19)</f>
        <v>14609.439800103319</v>
      </c>
    </row>
    <row r="175" spans="1:31" ht="12.75" customHeight="1" x14ac:dyDescent="0.2">
      <c r="A175" s="24">
        <v>2211</v>
      </c>
      <c r="B175" s="25" t="s">
        <v>231</v>
      </c>
      <c r="C175" s="16">
        <v>2215</v>
      </c>
      <c r="D175" s="16" t="s">
        <v>169</v>
      </c>
      <c r="E175" s="17">
        <f>+'1999-00'!G177</f>
        <v>5197.5846322121961</v>
      </c>
      <c r="F175" s="17">
        <f>+'2000-01'!G177</f>
        <v>6301.1105857865005</v>
      </c>
      <c r="G175" s="17">
        <f>+'2001-02'!G177</f>
        <v>5900.6134429116519</v>
      </c>
      <c r="H175" s="17">
        <f>+'2002-03'!G177</f>
        <v>6264.0265530768775</v>
      </c>
      <c r="I175" s="22">
        <f>+'2003-04'!G177</f>
        <v>6499.7163484524908</v>
      </c>
      <c r="J175" s="33">
        <f>+'2004-05'!G176</f>
        <v>6757.6425303837223</v>
      </c>
      <c r="K175" s="33">
        <f>+'2005-06'!G176</f>
        <v>6595.9847676336467</v>
      </c>
      <c r="L175" s="22">
        <f>+'2006-07'!G176</f>
        <v>7198.8614005199761</v>
      </c>
      <c r="M175" s="22">
        <f>+'2007-08'!G176</f>
        <v>7706.7687180458533</v>
      </c>
      <c r="N175" s="22">
        <f>+'2008-09'!G176</f>
        <v>8118.5874200581202</v>
      </c>
      <c r="O175" s="22">
        <f>+'2009-10'!G176</f>
        <v>7210.5148848137578</v>
      </c>
      <c r="P175" s="3">
        <f t="shared" si="60"/>
        <v>7269.7892830000001</v>
      </c>
      <c r="Q175" s="3">
        <f t="shared" si="61"/>
        <v>8353.1538180000007</v>
      </c>
      <c r="R175" s="3">
        <f t="shared" si="62"/>
        <v>8133.7836524436898</v>
      </c>
      <c r="S175" s="3">
        <f t="shared" si="63"/>
        <v>8699.3094908477997</v>
      </c>
      <c r="T175" s="3">
        <f t="shared" si="64"/>
        <v>9693.0288440121403</v>
      </c>
      <c r="U175" s="3">
        <f t="shared" si="65"/>
        <v>9318.5849154625303</v>
      </c>
      <c r="V175" s="3">
        <f t="shared" si="66"/>
        <v>10067.628230036915</v>
      </c>
      <c r="W175" s="3">
        <f t="shared" si="67"/>
        <v>10993.350115779027</v>
      </c>
      <c r="X175" s="3">
        <f t="shared" si="68"/>
        <v>11756.725209449251</v>
      </c>
      <c r="Y175" s="3">
        <f t="shared" si="69"/>
        <v>12367.319395888686</v>
      </c>
      <c r="Z175" s="3">
        <f t="shared" si="70"/>
        <v>12092.045235369618</v>
      </c>
      <c r="AA175" s="3">
        <f t="shared" si="71"/>
        <v>12086.594590846047</v>
      </c>
      <c r="AB175" s="3">
        <f>IF(ISNA(VLOOKUP($C175,NOE22_23,7,FALSE)),0,VLOOKUP($C175,NOE22_23,7,FALSE))</f>
        <v>13139.563329190874</v>
      </c>
      <c r="AC175" s="17">
        <f>+AB175*(1+Parameters!$B$17)</f>
        <v>13779.224238619183</v>
      </c>
      <c r="AD175" s="17">
        <f>+AC175*(1+Parameters!$B$18)</f>
        <v>14393.844141905245</v>
      </c>
      <c r="AE175" s="17">
        <f>+AD175*(1+Parameters!$B$19)</f>
        <v>15287.612407920715</v>
      </c>
    </row>
    <row r="176" spans="1:31" ht="12.75" customHeight="1" x14ac:dyDescent="0.2">
      <c r="A176" s="24">
        <v>2211</v>
      </c>
      <c r="B176" s="25" t="s">
        <v>231</v>
      </c>
      <c r="C176" s="16">
        <v>2216</v>
      </c>
      <c r="D176" s="16" t="s">
        <v>170</v>
      </c>
      <c r="E176" s="17">
        <f>+'1999-00'!G178</f>
        <v>5692.3946451338716</v>
      </c>
      <c r="F176" s="17">
        <f>+'2000-01'!G178</f>
        <v>6156.8013882863343</v>
      </c>
      <c r="G176" s="17">
        <f>+'2001-02'!G178</f>
        <v>6418.8976364417704</v>
      </c>
      <c r="H176" s="17">
        <f>+'2002-03'!G178</f>
        <v>6587.8086949101917</v>
      </c>
      <c r="I176" s="22">
        <f>+'2003-04'!G178</f>
        <v>6304.3974769804881</v>
      </c>
      <c r="J176" s="33">
        <f>+'2004-05'!G177</f>
        <v>7776.2685005636968</v>
      </c>
      <c r="K176" s="33">
        <f>+'2005-06'!G177</f>
        <v>7406.0356722194165</v>
      </c>
      <c r="L176" s="22">
        <f>+'2006-07'!G177</f>
        <v>7878.7824535600994</v>
      </c>
      <c r="M176" s="22">
        <f>+'2007-08'!G177</f>
        <v>8702.7704237154285</v>
      </c>
      <c r="N176" s="22">
        <f>+'2008-09'!G177</f>
        <v>8887.4297092244342</v>
      </c>
      <c r="O176" s="22">
        <f>+'2009-10'!G177</f>
        <v>8530.9936660526837</v>
      </c>
      <c r="P176" s="3">
        <f t="shared" si="60"/>
        <v>8378.9822249999997</v>
      </c>
      <c r="Q176" s="3">
        <f t="shared" si="61"/>
        <v>8599.1941009999991</v>
      </c>
      <c r="R176" s="3">
        <f t="shared" si="62"/>
        <v>8610.6338303559696</v>
      </c>
      <c r="S176" s="3">
        <f t="shared" si="63"/>
        <v>9303.6760497221094</v>
      </c>
      <c r="T176" s="3">
        <f t="shared" si="64"/>
        <v>9624.0183015485309</v>
      </c>
      <c r="U176" s="3">
        <f t="shared" si="65"/>
        <v>10671.624414018201</v>
      </c>
      <c r="V176" s="3">
        <f t="shared" si="66"/>
        <v>10047.494770450292</v>
      </c>
      <c r="W176" s="3">
        <f t="shared" si="67"/>
        <v>10321.642136015678</v>
      </c>
      <c r="X176" s="3">
        <f t="shared" si="68"/>
        <v>10625.346047275341</v>
      </c>
      <c r="Y176" s="3">
        <f t="shared" si="69"/>
        <v>17007.521856318464</v>
      </c>
      <c r="Z176" s="3">
        <f t="shared" si="70"/>
        <v>11665.261781307428</v>
      </c>
      <c r="AA176" s="3">
        <f t="shared" si="71"/>
        <v>11366.841167817855</v>
      </c>
      <c r="AB176" s="3">
        <f>IF(ISNA(VLOOKUP($C176,NOE22_23,7,FALSE)),0,VLOOKUP($C176,NOE22_23,7,FALSE))</f>
        <v>12470.031359483412</v>
      </c>
      <c r="AC176" s="17">
        <f>+AB176*(1+Parameters!$B$17)</f>
        <v>13077.098078533798</v>
      </c>
      <c r="AD176" s="17">
        <f>+AC176*(1+Parameters!$B$18)</f>
        <v>13660.399766430288</v>
      </c>
      <c r="AE176" s="17">
        <f>+AD176*(1+Parameters!$B$19)</f>
        <v>14508.625694955901</v>
      </c>
    </row>
    <row r="177" spans="1:31" ht="12.75" customHeight="1" x14ac:dyDescent="0.2">
      <c r="A177" s="24">
        <v>2211</v>
      </c>
      <c r="B177" s="25" t="s">
        <v>231</v>
      </c>
      <c r="C177" s="16">
        <v>2217</v>
      </c>
      <c r="D177" s="16" t="s">
        <v>171</v>
      </c>
      <c r="E177" s="17">
        <f>+'1999-00'!G179</f>
        <v>5547.1802957717136</v>
      </c>
      <c r="F177" s="17">
        <f>+'2000-01'!G179</f>
        <v>5598.9057290589453</v>
      </c>
      <c r="G177" s="17">
        <f>+'2001-02'!G179</f>
        <v>5578.6436172406675</v>
      </c>
      <c r="H177" s="17">
        <f>+'2002-03'!G179</f>
        <v>6025.5218582228545</v>
      </c>
      <c r="I177" s="22">
        <f>+'2003-04'!G179</f>
        <v>5984.3088310689564</v>
      </c>
      <c r="J177" s="33">
        <f>+'2004-05'!G178</f>
        <v>6962.9267202022802</v>
      </c>
      <c r="K177" s="33">
        <f>+'2005-06'!G178</f>
        <v>7650.9507507071867</v>
      </c>
      <c r="L177" s="22">
        <f>+'2006-07'!G178</f>
        <v>8130.9124735594378</v>
      </c>
      <c r="M177" s="22">
        <f>+'2007-08'!G178</f>
        <v>8393.4059097956506</v>
      </c>
      <c r="N177" s="22">
        <f>+'2008-09'!G178</f>
        <v>9858.334100864824</v>
      </c>
      <c r="O177" s="22">
        <f>+'2009-10'!G178</f>
        <v>9239.3400592556191</v>
      </c>
      <c r="P177" s="3">
        <f t="shared" si="60"/>
        <v>8794.7238539999998</v>
      </c>
      <c r="Q177" s="3">
        <f t="shared" si="61"/>
        <v>8269.7248930000005</v>
      </c>
      <c r="R177" s="3">
        <f t="shared" si="62"/>
        <v>8359.1807576423907</v>
      </c>
      <c r="S177" s="3">
        <f t="shared" si="63"/>
        <v>9458.4585044221603</v>
      </c>
      <c r="T177" s="3">
        <f t="shared" si="64"/>
        <v>9539.89184566324</v>
      </c>
      <c r="U177" s="3">
        <f t="shared" si="65"/>
        <v>9488.2701181838402</v>
      </c>
      <c r="V177" s="3">
        <f t="shared" si="66"/>
        <v>9227.7063677960559</v>
      </c>
      <c r="W177" s="3">
        <f t="shared" si="67"/>
        <v>10391.172237697307</v>
      </c>
      <c r="X177" s="3">
        <f t="shared" si="68"/>
        <v>9980.1625847479881</v>
      </c>
      <c r="Y177" s="3">
        <f t="shared" si="69"/>
        <v>10346.882562532879</v>
      </c>
      <c r="Z177" s="3">
        <f t="shared" si="70"/>
        <v>10358.814996159754</v>
      </c>
      <c r="AA177" s="3">
        <f t="shared" si="71"/>
        <v>11041.201569546716</v>
      </c>
      <c r="AB177" s="3">
        <f>IF(ISNA(VLOOKUP($C177,NOE22_23,7,FALSE)),0,VLOOKUP($C177,NOE22_23,7,FALSE))</f>
        <v>13137.545763917105</v>
      </c>
      <c r="AC177" s="17">
        <f>+AB177*(1+Parameters!$B$17)</f>
        <v>13777.108454127201</v>
      </c>
      <c r="AD177" s="17">
        <f>+AC177*(1+Parameters!$B$18)</f>
        <v>14391.633983213575</v>
      </c>
      <c r="AE177" s="17">
        <f>+AD177*(1+Parameters!$B$19)</f>
        <v>15285.265012110036</v>
      </c>
    </row>
    <row r="178" spans="1:31" ht="12.75" customHeight="1" x14ac:dyDescent="0.2">
      <c r="A178" s="24">
        <v>2218</v>
      </c>
      <c r="B178" s="25" t="s">
        <v>250</v>
      </c>
      <c r="C178" s="16">
        <v>2219</v>
      </c>
      <c r="D178" s="16" t="s">
        <v>172</v>
      </c>
      <c r="E178" s="17">
        <f>+'1999-00'!G180</f>
        <v>6369.8087117966288</v>
      </c>
      <c r="F178" s="17">
        <f>+'2000-01'!G180</f>
        <v>6554.8164125560534</v>
      </c>
      <c r="G178" s="17">
        <f>+'2001-02'!G180</f>
        <v>6187.5665498566423</v>
      </c>
      <c r="H178" s="17">
        <f>+'2002-03'!G180</f>
        <v>5993.7225149858368</v>
      </c>
      <c r="I178" s="22">
        <f>+'2003-04'!G180</f>
        <v>5616.4625775594623</v>
      </c>
      <c r="J178" s="33">
        <f>+'2004-05'!G179</f>
        <v>7269.8982109808749</v>
      </c>
      <c r="K178" s="33">
        <f>+'2005-06'!G179</f>
        <v>7451.4484099931824</v>
      </c>
      <c r="L178" s="22">
        <f>+'2006-07'!G179</f>
        <v>7983.598435895984</v>
      </c>
      <c r="M178" s="22">
        <f>+'2007-08'!G179</f>
        <v>8571.0511209812448</v>
      </c>
      <c r="N178" s="22">
        <f>+'2008-09'!G179</f>
        <v>9074.1148412459788</v>
      </c>
      <c r="O178" s="22">
        <f>+'2009-10'!G179</f>
        <v>9588.2484189816878</v>
      </c>
      <c r="P178" s="3">
        <f t="shared" si="60"/>
        <v>9859.4873470000002</v>
      </c>
      <c r="Q178" s="3">
        <f t="shared" si="61"/>
        <v>9885.692067</v>
      </c>
      <c r="R178" s="3">
        <f t="shared" si="62"/>
        <v>10003.4799811669</v>
      </c>
      <c r="S178" s="3">
        <f t="shared" si="63"/>
        <v>10405.409327696199</v>
      </c>
      <c r="T178" s="3">
        <f t="shared" si="64"/>
        <v>11665.6910616688</v>
      </c>
      <c r="U178" s="3">
        <f t="shared" si="65"/>
        <v>10150.004879361601</v>
      </c>
      <c r="V178" s="3">
        <f t="shared" si="66"/>
        <v>10349.093015010045</v>
      </c>
      <c r="W178" s="3">
        <f t="shared" si="67"/>
        <v>11715.692407136086</v>
      </c>
      <c r="X178" s="3">
        <f t="shared" si="68"/>
        <v>10990.164006921745</v>
      </c>
      <c r="Y178" s="3">
        <f t="shared" si="69"/>
        <v>11988.696799840985</v>
      </c>
      <c r="Z178" s="3">
        <f t="shared" si="70"/>
        <v>10843.310660877954</v>
      </c>
      <c r="AA178" s="3">
        <f t="shared" si="71"/>
        <v>10611.001815606958</v>
      </c>
      <c r="AB178" s="3">
        <f>IF(ISNA(VLOOKUP($C178,NOE22_23,7,FALSE)),0,VLOOKUP($C178,NOE22_23,7,FALSE))</f>
        <v>12334.236295902076</v>
      </c>
      <c r="AC178" s="17">
        <f>+AB178*(1+Parameters!$B$17)</f>
        <v>12934.69223256266</v>
      </c>
      <c r="AD178" s="17">
        <f>+AC178*(1+Parameters!$B$18)</f>
        <v>13511.641932439908</v>
      </c>
      <c r="AE178" s="17">
        <f>+AD178*(1+Parameters!$B$19)</f>
        <v>14350.63092397836</v>
      </c>
    </row>
    <row r="179" spans="1:31" ht="12.75" customHeight="1" x14ac:dyDescent="0.2">
      <c r="A179" s="24">
        <v>2218</v>
      </c>
      <c r="B179" s="25" t="s">
        <v>250</v>
      </c>
      <c r="C179" s="16">
        <v>2220</v>
      </c>
      <c r="D179" s="16" t="s">
        <v>173</v>
      </c>
      <c r="E179" s="17">
        <f>+'1999-00'!G181</f>
        <v>6114.1879413362303</v>
      </c>
      <c r="F179" s="17">
        <f>+'2000-01'!G181</f>
        <v>6994.7650845446451</v>
      </c>
      <c r="G179" s="17">
        <f>+'2001-02'!G181</f>
        <v>6722.3475379374413</v>
      </c>
      <c r="H179" s="17">
        <f>+'2002-03'!G181</f>
        <v>7066.5329798586099</v>
      </c>
      <c r="I179" s="22">
        <f>+'2003-04'!G181</f>
        <v>7390.4046006209419</v>
      </c>
      <c r="J179" s="33">
        <f>+'2004-05'!G180</f>
        <v>8190.8490393775792</v>
      </c>
      <c r="K179" s="33">
        <f>+'2005-06'!G180</f>
        <v>8873.5335966786242</v>
      </c>
      <c r="L179" s="22">
        <f>+'2006-07'!G180</f>
        <v>9473.4102220722289</v>
      </c>
      <c r="M179" s="22">
        <f>+'2007-08'!G180</f>
        <v>9692.7703752030284</v>
      </c>
      <c r="N179" s="22">
        <f>+'2008-09'!G180</f>
        <v>8820.0870957493244</v>
      </c>
      <c r="O179" s="22">
        <f>+'2009-10'!G180</f>
        <v>8245.7623793429593</v>
      </c>
      <c r="P179" s="3">
        <f t="shared" si="60"/>
        <v>9099.4851849999995</v>
      </c>
      <c r="Q179" s="3">
        <f t="shared" si="61"/>
        <v>9300.4173150000006</v>
      </c>
      <c r="R179" s="3">
        <f t="shared" si="62"/>
        <v>10216.847833452401</v>
      </c>
      <c r="S179" s="3">
        <f t="shared" si="63"/>
        <v>10283.4831182403</v>
      </c>
      <c r="T179" s="3">
        <f t="shared" si="64"/>
        <v>10757.7432072711</v>
      </c>
      <c r="U179" s="3">
        <f t="shared" si="65"/>
        <v>11514.8379529264</v>
      </c>
      <c r="V179" s="3">
        <f t="shared" si="66"/>
        <v>11920.672226855711</v>
      </c>
      <c r="W179" s="3">
        <f t="shared" si="67"/>
        <v>13510.418013062908</v>
      </c>
      <c r="X179" s="3">
        <f t="shared" si="68"/>
        <v>13468.648473325133</v>
      </c>
      <c r="Y179" s="3">
        <f t="shared" si="69"/>
        <v>14553.795896672689</v>
      </c>
      <c r="Z179" s="3">
        <f t="shared" si="70"/>
        <v>14873.261114486111</v>
      </c>
      <c r="AA179" s="3">
        <f t="shared" si="71"/>
        <v>13678.203006755042</v>
      </c>
      <c r="AB179" s="3">
        <f>IF(ISNA(VLOOKUP($C179,NOE22_23,7,FALSE)),0,VLOOKUP($C179,NOE22_23,7,FALSE))</f>
        <v>15675.023004130286</v>
      </c>
      <c r="AC179" s="17">
        <f>+AB179*(1+Parameters!$B$17)</f>
        <v>16438.115294104358</v>
      </c>
      <c r="AD179" s="17">
        <f>+AC179*(1+Parameters!$B$18)</f>
        <v>17171.3345709887</v>
      </c>
      <c r="AE179" s="17">
        <f>+AD179*(1+Parameters!$B$19)</f>
        <v>18237.567731038231</v>
      </c>
    </row>
    <row r="180" spans="1:31" ht="12.75" customHeight="1" x14ac:dyDescent="0.2">
      <c r="A180" s="24">
        <v>2218</v>
      </c>
      <c r="B180" s="25" t="s">
        <v>250</v>
      </c>
      <c r="C180" s="16">
        <v>2221</v>
      </c>
      <c r="D180" s="16" t="s">
        <v>174</v>
      </c>
      <c r="E180" s="17">
        <f>+'1999-00'!G182</f>
        <v>6192.7012961296123</v>
      </c>
      <c r="F180" s="17">
        <f>+'2000-01'!G182</f>
        <v>6106.436988039145</v>
      </c>
      <c r="G180" s="17">
        <f>+'2001-02'!G182</f>
        <v>5648.0983172216247</v>
      </c>
      <c r="H180" s="17">
        <f>+'2002-03'!G182</f>
        <v>6062.3061850144713</v>
      </c>
      <c r="I180" s="22">
        <f>+'2003-04'!G182</f>
        <v>5966.3137404018344</v>
      </c>
      <c r="J180" s="33">
        <f>+'2004-05'!G181</f>
        <v>6407.3100201570123</v>
      </c>
      <c r="K180" s="33">
        <f>+'2005-06'!G181</f>
        <v>6526.4380356414085</v>
      </c>
      <c r="L180" s="22">
        <f>+'2006-07'!G181</f>
        <v>6499.0110472570414</v>
      </c>
      <c r="M180" s="22">
        <f>+'2007-08'!G181</f>
        <v>7414.592271399255</v>
      </c>
      <c r="N180" s="22">
        <f>+'2008-09'!G181</f>
        <v>7792.1009037099502</v>
      </c>
      <c r="O180" s="22">
        <f>+'2009-10'!G181</f>
        <v>7950.9593054300522</v>
      </c>
      <c r="P180" s="3">
        <f t="shared" si="60"/>
        <v>7629.4695080000001</v>
      </c>
      <c r="Q180" s="3">
        <f t="shared" si="61"/>
        <v>8037.2264880000002</v>
      </c>
      <c r="R180" s="3">
        <f t="shared" si="62"/>
        <v>8507.6715199526807</v>
      </c>
      <c r="S180" s="3">
        <f t="shared" si="63"/>
        <v>8149.4855610036902</v>
      </c>
      <c r="T180" s="3">
        <f t="shared" si="64"/>
        <v>8507.0860973574509</v>
      </c>
      <c r="U180" s="3">
        <f t="shared" si="65"/>
        <v>7849.0754936757603</v>
      </c>
      <c r="V180" s="3">
        <f t="shared" si="66"/>
        <v>8377.7774861545877</v>
      </c>
      <c r="W180" s="3">
        <f t="shared" si="67"/>
        <v>9394.5228278333943</v>
      </c>
      <c r="X180" s="3">
        <f t="shared" si="68"/>
        <v>9582.0655496354466</v>
      </c>
      <c r="Y180" s="3">
        <f t="shared" si="69"/>
        <v>11061.878633702981</v>
      </c>
      <c r="Z180" s="3">
        <f t="shared" si="70"/>
        <v>11850.275469965429</v>
      </c>
      <c r="AA180" s="3">
        <f t="shared" si="71"/>
        <v>11022.34892601432</v>
      </c>
      <c r="AB180" s="3">
        <f>IF(ISNA(VLOOKUP($C180,NOE22_23,7,FALSE)),0,VLOOKUP($C180,NOE22_23,7,FALSE))</f>
        <v>10644.137041093281</v>
      </c>
      <c r="AC180" s="17">
        <f>+AB180*(1+Parameters!$B$17)</f>
        <v>11162.315477408527</v>
      </c>
      <c r="AD180" s="17">
        <f>+AC180*(1+Parameters!$B$18)</f>
        <v>11660.2086200388</v>
      </c>
      <c r="AE180" s="17">
        <f>+AD180*(1+Parameters!$B$19)</f>
        <v>12384.23510920789</v>
      </c>
    </row>
    <row r="181" spans="1:31" ht="12.75" customHeight="1" x14ac:dyDescent="0.2">
      <c r="A181" s="24">
        <v>2218</v>
      </c>
      <c r="B181" s="25" t="s">
        <v>250</v>
      </c>
      <c r="C181" s="16">
        <v>2222</v>
      </c>
      <c r="D181" s="16" t="s">
        <v>175</v>
      </c>
      <c r="E181" s="17">
        <f>+'1999-00'!G183</f>
        <v>14935.8375</v>
      </c>
      <c r="F181" s="17">
        <f>+'2000-01'!G183</f>
        <v>32115.952499999999</v>
      </c>
      <c r="G181" s="17">
        <f>+'2001-02'!G183</f>
        <v>35953.235714285714</v>
      </c>
      <c r="H181" s="17">
        <f>+'2002-03'!G183</f>
        <v>43635.362831858409</v>
      </c>
      <c r="I181" s="22">
        <f>+'2003-04'!G183</f>
        <v>39739.845986984816</v>
      </c>
      <c r="J181" s="33">
        <f>+'2004-05'!G182</f>
        <v>20751.894031668697</v>
      </c>
      <c r="K181" s="33">
        <f>+'2005-06'!G182</f>
        <v>30200.873517786564</v>
      </c>
      <c r="L181" s="22">
        <f>+'2006-07'!G182</f>
        <v>43751.922500000001</v>
      </c>
      <c r="M181" s="22">
        <f>+'2007-08'!G182</f>
        <v>68773.814136170666</v>
      </c>
      <c r="N181" s="22">
        <f>+'2008-09'!G182</f>
        <v>44567.893229797941</v>
      </c>
      <c r="O181" s="22">
        <f>+'2009-10'!G182</f>
        <v>23989.524615384616</v>
      </c>
      <c r="P181" s="3">
        <f t="shared" si="60"/>
        <v>25411.95</v>
      </c>
      <c r="Q181" s="3">
        <f t="shared" si="61"/>
        <v>54091.333333000002</v>
      </c>
      <c r="R181" s="3">
        <f t="shared" si="62"/>
        <v>72741.434999999998</v>
      </c>
      <c r="S181" s="3">
        <f t="shared" si="63"/>
        <v>54862.553333333301</v>
      </c>
      <c r="T181" s="3">
        <f t="shared" si="64"/>
        <v>50920.7</v>
      </c>
      <c r="U181" s="3">
        <f t="shared" si="65"/>
        <v>78281.684999999998</v>
      </c>
      <c r="V181" s="3">
        <f t="shared" si="66"/>
        <v>43237.28142076503</v>
      </c>
      <c r="W181" s="3">
        <f t="shared" si="67"/>
        <v>1325064.7692307692</v>
      </c>
      <c r="X181" s="3">
        <f t="shared" si="68"/>
        <v>90609.67</v>
      </c>
      <c r="Y181" s="3">
        <f t="shared" si="69"/>
        <v>108203.10650887575</v>
      </c>
      <c r="Z181" s="3">
        <f t="shared" si="70"/>
        <v>64885.996666666666</v>
      </c>
      <c r="AA181" s="3">
        <f t="shared" si="71"/>
        <v>97328.994999999995</v>
      </c>
      <c r="AB181" s="3">
        <f>IF(ISNA(VLOOKUP($C181,NOE22_23,7,FALSE)),0,VLOOKUP($C181,NOE22_23,7,FALSE))</f>
        <v>97720.934999999998</v>
      </c>
      <c r="AC181" s="17">
        <f>+AB181*(1+Parameters!$B$17)</f>
        <v>102478.19067024103</v>
      </c>
      <c r="AD181" s="17">
        <f>+AC181*(1+Parameters!$B$18)</f>
        <v>107049.21256145499</v>
      </c>
      <c r="AE181" s="17">
        <f>+AD181*(1+Parameters!$B$19)</f>
        <v>113696.30336958908</v>
      </c>
    </row>
    <row r="182" spans="1:31" ht="12.75" customHeight="1" x14ac:dyDescent="0.2">
      <c r="A182" s="24">
        <v>2223</v>
      </c>
      <c r="B182" s="25" t="s">
        <v>242</v>
      </c>
      <c r="C182" s="16">
        <v>2225</v>
      </c>
      <c r="D182" s="16" t="s">
        <v>176</v>
      </c>
      <c r="E182" s="17">
        <f>+'1999-00'!G184</f>
        <v>7313.2854812398045</v>
      </c>
      <c r="F182" s="17">
        <f>+'2000-01'!G184</f>
        <v>7971.2417926565877</v>
      </c>
      <c r="G182" s="17">
        <f>+'2001-02'!G184</f>
        <v>7886.1918218327855</v>
      </c>
      <c r="H182" s="17">
        <f>+'2002-03'!G184</f>
        <v>8297.5902369154537</v>
      </c>
      <c r="I182" s="22">
        <f>+'2003-04'!G184</f>
        <v>8010.4528533945549</v>
      </c>
      <c r="J182" s="33">
        <f>+'2004-05'!G183</f>
        <v>8272.3799637502052</v>
      </c>
      <c r="K182" s="33">
        <f>+'2005-06'!G183</f>
        <v>8612.3673877404144</v>
      </c>
      <c r="L182" s="22">
        <f>+'2006-07'!G183</f>
        <v>9770.5677558526459</v>
      </c>
      <c r="M182" s="22">
        <f>+'2007-08'!G183</f>
        <v>10205.270855488179</v>
      </c>
      <c r="N182" s="22">
        <f>+'2008-09'!G183</f>
        <v>9354.3250981184319</v>
      </c>
      <c r="O182" s="22">
        <f>+'2009-10'!G183</f>
        <v>10519.117004009655</v>
      </c>
      <c r="P182" s="3">
        <f t="shared" si="60"/>
        <v>10828.686922999999</v>
      </c>
      <c r="Q182" s="3">
        <f t="shared" si="61"/>
        <v>11332.920432999999</v>
      </c>
      <c r="R182" s="3">
        <f t="shared" si="62"/>
        <v>9768.4403077669303</v>
      </c>
      <c r="S182" s="3">
        <f t="shared" si="63"/>
        <v>10147.413671460399</v>
      </c>
      <c r="T182" s="3">
        <f t="shared" si="64"/>
        <v>11248.656963424501</v>
      </c>
      <c r="U182" s="3">
        <f t="shared" si="65"/>
        <v>11360.430530715999</v>
      </c>
      <c r="V182" s="3">
        <f t="shared" si="66"/>
        <v>11784.238233805667</v>
      </c>
      <c r="W182" s="3">
        <f t="shared" si="67"/>
        <v>12471.846936630083</v>
      </c>
      <c r="X182" s="3">
        <f t="shared" si="68"/>
        <v>12964.733684959605</v>
      </c>
      <c r="Y182" s="3">
        <f t="shared" si="69"/>
        <v>14449.2381655481</v>
      </c>
      <c r="Z182" s="3">
        <f t="shared" si="70"/>
        <v>12990.709825566699</v>
      </c>
      <c r="AA182" s="3">
        <f t="shared" si="71"/>
        <v>14039.502162925186</v>
      </c>
      <c r="AB182" s="3">
        <f>IF(ISNA(VLOOKUP($C182,NOE22_23,7,FALSE)),0,VLOOKUP($C182,NOE22_23,7,FALSE))</f>
        <v>18128.686024337087</v>
      </c>
      <c r="AC182" s="17">
        <f>+AB182*(1+Parameters!$B$17)</f>
        <v>19011.22766583179</v>
      </c>
      <c r="AD182" s="17">
        <f>+AC182*(1+Parameters!$B$18)</f>
        <v>19859.22017302781</v>
      </c>
      <c r="AE182" s="17">
        <f>+AD182*(1+Parameters!$B$19)</f>
        <v>21092.354324230109</v>
      </c>
    </row>
    <row r="183" spans="1:31" ht="12.75" customHeight="1" x14ac:dyDescent="0.2">
      <c r="A183" s="24">
        <v>2223</v>
      </c>
      <c r="B183" s="25" t="s">
        <v>242</v>
      </c>
      <c r="C183" s="16">
        <v>2229</v>
      </c>
      <c r="D183" s="16" t="s">
        <v>179</v>
      </c>
      <c r="E183" s="17">
        <f>+'1999-00'!G187</f>
        <v>8020.8965051903124</v>
      </c>
      <c r="F183" s="17">
        <f>+'2000-01'!G187</f>
        <v>7756.2584333333325</v>
      </c>
      <c r="G183" s="17">
        <f>+'2001-02'!G187</f>
        <v>7509.4363346613536</v>
      </c>
      <c r="H183" s="17">
        <f>+'2002-03'!G187</f>
        <v>7188.3735237154897</v>
      </c>
      <c r="I183" s="22">
        <f>+'2003-04'!G187</f>
        <v>7144.1569807296828</v>
      </c>
      <c r="J183" s="33">
        <f>+'2004-05'!G186</f>
        <v>7802.610193335744</v>
      </c>
      <c r="K183" s="33">
        <f>+'2005-06'!G186</f>
        <v>8457.0994585244789</v>
      </c>
      <c r="L183" s="22">
        <f>+'2006-07'!G186</f>
        <v>8864.4181107201839</v>
      </c>
      <c r="M183" s="22">
        <f>+'2007-08'!G186</f>
        <v>9052.8187228639254</v>
      </c>
      <c r="N183" s="22">
        <f>+'2008-09'!G186</f>
        <v>9560.687754160359</v>
      </c>
      <c r="O183" s="22">
        <f>+'2009-10'!G186</f>
        <v>9911.8106126529437</v>
      </c>
      <c r="P183" s="3">
        <f t="shared" si="60"/>
        <v>10692.037682</v>
      </c>
      <c r="Q183" s="3">
        <f t="shared" si="61"/>
        <v>9151.1445700000004</v>
      </c>
      <c r="R183" s="3">
        <f t="shared" si="62"/>
        <v>8997.0724505928902</v>
      </c>
      <c r="S183" s="3">
        <f t="shared" si="63"/>
        <v>9499.5579871523096</v>
      </c>
      <c r="T183" s="3">
        <f t="shared" si="64"/>
        <v>9568.4271238279107</v>
      </c>
      <c r="U183" s="3">
        <f t="shared" si="65"/>
        <v>9344.0580045297393</v>
      </c>
      <c r="V183" s="3">
        <f t="shared" si="66"/>
        <v>10048.979798644468</v>
      </c>
      <c r="W183" s="3">
        <f t="shared" si="67"/>
        <v>10864.328989803562</v>
      </c>
      <c r="X183" s="3">
        <f t="shared" si="68"/>
        <v>10904.99512708678</v>
      </c>
      <c r="Y183" s="3">
        <f t="shared" si="69"/>
        <v>12806.203644254207</v>
      </c>
      <c r="Z183" s="3">
        <f t="shared" si="70"/>
        <v>11237.287486202291</v>
      </c>
      <c r="AA183" s="3">
        <f t="shared" si="71"/>
        <v>11003.063515130792</v>
      </c>
      <c r="AB183" s="3">
        <f>IF(ISNA(VLOOKUP($C183,NOE22_23,7,FALSE)),0,VLOOKUP($C183,NOE22_23,7,FALSE))</f>
        <v>14997.327996852586</v>
      </c>
      <c r="AC183" s="17">
        <f>+AB183*(1+Parameters!$B$17)</f>
        <v>15727.42870302667</v>
      </c>
      <c r="AD183" s="17">
        <f>+AC183*(1+Parameters!$B$18)</f>
        <v>16428.947927984238</v>
      </c>
      <c r="AE183" s="17">
        <f>+AD183*(1+Parameters!$B$19)</f>
        <v>17449.08349130494</v>
      </c>
    </row>
    <row r="184" spans="1:31" ht="12.75" customHeight="1" x14ac:dyDescent="0.2">
      <c r="A184" s="24">
        <v>2230</v>
      </c>
      <c r="B184" s="25" t="s">
        <v>235</v>
      </c>
      <c r="C184" s="16">
        <v>2239</v>
      </c>
      <c r="D184" s="16" t="s">
        <v>180</v>
      </c>
      <c r="E184" s="17">
        <f>+'1999-00'!G188</f>
        <v>5575.6431063351392</v>
      </c>
      <c r="F184" s="17">
        <f>+'2000-01'!G188</f>
        <v>5794.4718897797329</v>
      </c>
      <c r="G184" s="17">
        <f>+'2001-02'!G188</f>
        <v>6285.4737734825967</v>
      </c>
      <c r="H184" s="17">
        <f>+'2002-03'!G188</f>
        <v>5670.348387129121</v>
      </c>
      <c r="I184" s="22">
        <f>+'2003-04'!G188</f>
        <v>5554.8182948077592</v>
      </c>
      <c r="J184" s="33">
        <f>+'2004-05'!G187</f>
        <v>6061.5689307304465</v>
      </c>
      <c r="K184" s="33">
        <f>+'2005-06'!G187</f>
        <v>6229.5358758615312</v>
      </c>
      <c r="L184" s="22">
        <f>+'2006-07'!G187</f>
        <v>6603.4941825313272</v>
      </c>
      <c r="M184" s="22">
        <f>+'2007-08'!G187</f>
        <v>7174.430584170088</v>
      </c>
      <c r="N184" s="22">
        <f>+'2008-09'!G187</f>
        <v>7492.9163246995195</v>
      </c>
      <c r="O184" s="22">
        <f>+'2009-10'!G187</f>
        <v>7138.1698647129888</v>
      </c>
      <c r="P184" s="3">
        <f t="shared" si="60"/>
        <v>7284.4808489999996</v>
      </c>
      <c r="Q184" s="3">
        <f t="shared" si="61"/>
        <v>7175.1093259999998</v>
      </c>
      <c r="R184" s="3">
        <f t="shared" si="62"/>
        <v>7273.7655685774398</v>
      </c>
      <c r="S184" s="3">
        <f t="shared" si="63"/>
        <v>7690.8044694904702</v>
      </c>
      <c r="T184" s="3">
        <f t="shared" si="64"/>
        <v>8304.0484818902205</v>
      </c>
      <c r="U184" s="3">
        <f t="shared" si="65"/>
        <v>8541.5754087105197</v>
      </c>
      <c r="V184" s="3">
        <f t="shared" si="66"/>
        <v>9006.1676772011087</v>
      </c>
      <c r="W184" s="3">
        <f t="shared" si="67"/>
        <v>9585.3165284063707</v>
      </c>
      <c r="X184" s="3">
        <f t="shared" si="68"/>
        <v>9941.5399494435842</v>
      </c>
      <c r="Y184" s="3">
        <f t="shared" si="69"/>
        <v>10223.807852250733</v>
      </c>
      <c r="Z184" s="3">
        <f t="shared" si="70"/>
        <v>10622.735952942892</v>
      </c>
      <c r="AA184" s="3">
        <f t="shared" si="71"/>
        <v>10898.269721565335</v>
      </c>
      <c r="AB184" s="3">
        <f>IF(ISNA(VLOOKUP($C184,NOE22_23,7,FALSE)),0,VLOOKUP($C184,NOE22_23,7,FALSE))</f>
        <v>12236.515434058361</v>
      </c>
      <c r="AC184" s="17">
        <f>+AB184*(1+Parameters!$B$17)</f>
        <v>12832.214118610102</v>
      </c>
      <c r="AD184" s="17">
        <f>+AC184*(1+Parameters!$B$18)</f>
        <v>13404.592800018114</v>
      </c>
      <c r="AE184" s="17">
        <f>+AD184*(1+Parameters!$B$19)</f>
        <v>14236.934705724605</v>
      </c>
    </row>
    <row r="185" spans="1:31" ht="12.75" customHeight="1" x14ac:dyDescent="0.2">
      <c r="A185" s="24">
        <v>2230</v>
      </c>
      <c r="B185" s="25" t="s">
        <v>235</v>
      </c>
      <c r="C185" s="16">
        <v>2240</v>
      </c>
      <c r="D185" s="16" t="s">
        <v>181</v>
      </c>
      <c r="E185" s="17">
        <f>+'1999-00'!G189</f>
        <v>4863.9120380047507</v>
      </c>
      <c r="F185" s="17">
        <f>+'2000-01'!G189</f>
        <v>4956.0099392748707</v>
      </c>
      <c r="G185" s="17">
        <f>+'2001-02'!G189</f>
        <v>5339.7787852718502</v>
      </c>
      <c r="H185" s="17">
        <f>+'2002-03'!G189</f>
        <v>5280.5563181302132</v>
      </c>
      <c r="I185" s="22">
        <f>+'2003-04'!G189</f>
        <v>5196.8602712412121</v>
      </c>
      <c r="J185" s="33">
        <f>+'2004-05'!G188</f>
        <v>5203.5780087890034</v>
      </c>
      <c r="K185" s="33">
        <f>+'2005-06'!G188</f>
        <v>5876.6320327890744</v>
      </c>
      <c r="L185" s="22">
        <f>+'2006-07'!G188</f>
        <v>6356.4101296358276</v>
      </c>
      <c r="M185" s="22">
        <f>+'2007-08'!G188</f>
        <v>6673.7188794316471</v>
      </c>
      <c r="N185" s="22">
        <f>+'2008-09'!G188</f>
        <v>6830.1885141082521</v>
      </c>
      <c r="O185" s="22">
        <f>+'2009-10'!G188</f>
        <v>6492.3605825068162</v>
      </c>
      <c r="P185" s="3">
        <f t="shared" si="60"/>
        <v>6876.2555439999996</v>
      </c>
      <c r="Q185" s="3">
        <f t="shared" si="61"/>
        <v>6498.6147069999997</v>
      </c>
      <c r="R185" s="3">
        <f t="shared" si="62"/>
        <v>6395.2679407267797</v>
      </c>
      <c r="S185" s="3">
        <f t="shared" si="63"/>
        <v>7249.9062992094096</v>
      </c>
      <c r="T185" s="3">
        <f t="shared" si="64"/>
        <v>7975.1669599582901</v>
      </c>
      <c r="U185" s="3">
        <f t="shared" si="65"/>
        <v>7929.5466542629401</v>
      </c>
      <c r="V185" s="3">
        <f t="shared" si="66"/>
        <v>7607.339595118352</v>
      </c>
      <c r="W185" s="3">
        <f t="shared" si="67"/>
        <v>8755.3722893473314</v>
      </c>
      <c r="X185" s="3">
        <f t="shared" si="68"/>
        <v>9174.8221923467281</v>
      </c>
      <c r="Y185" s="3">
        <f t="shared" si="69"/>
        <v>9229.2070552550613</v>
      </c>
      <c r="Z185" s="3">
        <f t="shared" si="70"/>
        <v>9851.7739207529139</v>
      </c>
      <c r="AA185" s="3">
        <f t="shared" si="71"/>
        <v>10857.54702414826</v>
      </c>
      <c r="AB185" s="3">
        <f>IF(ISNA(VLOOKUP($C185,NOE22_23,7,FALSE)),0,VLOOKUP($C185,NOE22_23,7,FALSE))</f>
        <v>11187.979028635069</v>
      </c>
      <c r="AC185" s="17">
        <f>+AB185*(1+Parameters!$B$17)</f>
        <v>11732.632809040588</v>
      </c>
      <c r="AD185" s="17">
        <f>+AC185*(1+Parameters!$B$18)</f>
        <v>12255.964857166544</v>
      </c>
      <c r="AE185" s="17">
        <f>+AD185*(1+Parameters!$B$19)</f>
        <v>13016.984106141568</v>
      </c>
    </row>
    <row r="186" spans="1:31" ht="12.75" customHeight="1" x14ac:dyDescent="0.2">
      <c r="A186" s="24">
        <v>2230</v>
      </c>
      <c r="B186" s="25" t="s">
        <v>235</v>
      </c>
      <c r="C186" s="16">
        <v>2241</v>
      </c>
      <c r="D186" s="16" t="s">
        <v>182</v>
      </c>
      <c r="E186" s="17">
        <f>+'1999-00'!G190</f>
        <v>5801.9693426779168</v>
      </c>
      <c r="F186" s="17">
        <f>+'2000-01'!G190</f>
        <v>5919.8958392031591</v>
      </c>
      <c r="G186" s="17">
        <f>+'2001-02'!G190</f>
        <v>6122.2166240893175</v>
      </c>
      <c r="H186" s="17">
        <f>+'2002-03'!G190</f>
        <v>5790.944340431106</v>
      </c>
      <c r="I186" s="22">
        <f>+'2003-04'!G190</f>
        <v>5886.2566594185682</v>
      </c>
      <c r="J186" s="33">
        <f>+'2004-05'!G189</f>
        <v>6252.35225909779</v>
      </c>
      <c r="K186" s="33">
        <f>+'2005-06'!G189</f>
        <v>6755.0991597960901</v>
      </c>
      <c r="L186" s="22">
        <f>+'2006-07'!G189</f>
        <v>7229.7528070089338</v>
      </c>
      <c r="M186" s="22">
        <f>+'2007-08'!G189</f>
        <v>7630.5594206556798</v>
      </c>
      <c r="N186" s="22">
        <f>+'2008-09'!G189</f>
        <v>7947.7073587880577</v>
      </c>
      <c r="O186" s="22">
        <f>+'2009-10'!G189</f>
        <v>7614.1556146296653</v>
      </c>
      <c r="P186" s="3">
        <f t="shared" si="60"/>
        <v>7791.8925799999997</v>
      </c>
      <c r="Q186" s="3">
        <f t="shared" si="61"/>
        <v>7860.69409</v>
      </c>
      <c r="R186" s="3">
        <f t="shared" si="62"/>
        <v>7604.0108929800099</v>
      </c>
      <c r="S186" s="3">
        <f t="shared" si="63"/>
        <v>8361.8128877633408</v>
      </c>
      <c r="T186" s="3">
        <f t="shared" si="64"/>
        <v>8893.9647917128896</v>
      </c>
      <c r="U186" s="3">
        <f t="shared" si="65"/>
        <v>8676.2412039735009</v>
      </c>
      <c r="V186" s="3">
        <f t="shared" si="66"/>
        <v>9222.553041002091</v>
      </c>
      <c r="W186" s="3">
        <f t="shared" si="67"/>
        <v>9710.6557298916159</v>
      </c>
      <c r="X186" s="3">
        <f t="shared" si="68"/>
        <v>10077.25622661042</v>
      </c>
      <c r="Y186" s="3">
        <f t="shared" si="69"/>
        <v>10363.785554884</v>
      </c>
      <c r="Z186" s="3">
        <f t="shared" si="70"/>
        <v>11199.774254282018</v>
      </c>
      <c r="AA186" s="3">
        <f t="shared" si="71"/>
        <v>11237.711445010098</v>
      </c>
      <c r="AB186" s="3">
        <f>IF(ISNA(VLOOKUP($C186,NOE22_23,7,FALSE)),0,VLOOKUP($C186,NOE22_23,7,FALSE))</f>
        <v>12412.139024921009</v>
      </c>
      <c r="AC186" s="17">
        <f>+AB186*(1+Parameters!$B$17)</f>
        <v>13016.387426311414</v>
      </c>
      <c r="AD186" s="17">
        <f>+AC186*(1+Parameters!$B$18)</f>
        <v>13596.981126112842</v>
      </c>
      <c r="AE186" s="17">
        <f>+AD186*(1+Parameters!$B$19)</f>
        <v>14441.269151210379</v>
      </c>
    </row>
    <row r="187" spans="1:31" ht="12.75" customHeight="1" x14ac:dyDescent="0.2">
      <c r="A187" s="24">
        <v>2230</v>
      </c>
      <c r="B187" s="25" t="s">
        <v>235</v>
      </c>
      <c r="C187" s="16">
        <v>2242</v>
      </c>
      <c r="D187" s="16" t="s">
        <v>183</v>
      </c>
      <c r="E187" s="17">
        <f>+'1999-00'!G191</f>
        <v>5182.9553226268208</v>
      </c>
      <c r="F187" s="17">
        <f>+'2000-01'!G191</f>
        <v>5695.6232442696328</v>
      </c>
      <c r="G187" s="17">
        <f>+'2001-02'!G191</f>
        <v>5946.2129722385034</v>
      </c>
      <c r="H187" s="17">
        <f>+'2002-03'!G191</f>
        <v>5638.8683303593298</v>
      </c>
      <c r="I187" s="22">
        <f>+'2003-04'!G191</f>
        <v>5907.9743872375857</v>
      </c>
      <c r="J187" s="33">
        <f>+'2004-05'!G190</f>
        <v>6099.0064993266778</v>
      </c>
      <c r="K187" s="33">
        <f>+'2005-06'!G190</f>
        <v>6497.7098516498809</v>
      </c>
      <c r="L187" s="22">
        <f>+'2006-07'!G190</f>
        <v>6850.3742219800888</v>
      </c>
      <c r="M187" s="22">
        <f>+'2007-08'!G190</f>
        <v>7449.967638059069</v>
      </c>
      <c r="N187" s="22">
        <f>+'2008-09'!G190</f>
        <v>7594.655995306056</v>
      </c>
      <c r="O187" s="22">
        <f>+'2009-10'!G190</f>
        <v>7439.4183328298823</v>
      </c>
      <c r="P187" s="3">
        <f t="shared" si="60"/>
        <v>7580.4353970000002</v>
      </c>
      <c r="Q187" s="3">
        <f t="shared" si="61"/>
        <v>7667.5720849999998</v>
      </c>
      <c r="R187" s="3">
        <f t="shared" si="62"/>
        <v>7748.0930112004899</v>
      </c>
      <c r="S187" s="3">
        <f t="shared" si="63"/>
        <v>7812.1950619335903</v>
      </c>
      <c r="T187" s="3">
        <f t="shared" si="64"/>
        <v>8326.8380930000294</v>
      </c>
      <c r="U187" s="3">
        <f t="shared" si="65"/>
        <v>8614.8399713135896</v>
      </c>
      <c r="V187" s="3">
        <f t="shared" si="66"/>
        <v>8972.2587856955834</v>
      </c>
      <c r="W187" s="3">
        <f t="shared" si="67"/>
        <v>9832.0534646989599</v>
      </c>
      <c r="X187" s="3">
        <f t="shared" si="68"/>
        <v>10113.578190767386</v>
      </c>
      <c r="Y187" s="3">
        <f t="shared" si="69"/>
        <v>10797.87368279982</v>
      </c>
      <c r="Z187" s="3">
        <f t="shared" si="70"/>
        <v>11526.148313906322</v>
      </c>
      <c r="AA187" s="3">
        <f t="shared" si="71"/>
        <v>11595.337934868245</v>
      </c>
      <c r="AB187" s="3">
        <f>IF(ISNA(VLOOKUP($C187,NOE22_23,7,FALSE)),0,VLOOKUP($C187,NOE22_23,7,FALSE))</f>
        <v>13263.630978117835</v>
      </c>
      <c r="AC187" s="17">
        <f>+AB187*(1+Parameters!$B$17)</f>
        <v>13909.331755322186</v>
      </c>
      <c r="AD187" s="17">
        <f>+AC187*(1+Parameters!$B$18)</f>
        <v>14529.755081787085</v>
      </c>
      <c r="AE187" s="17">
        <f>+AD187*(1+Parameters!$B$19)</f>
        <v>15431.962572506751</v>
      </c>
    </row>
    <row r="188" spans="1:31" ht="12.75" customHeight="1" x14ac:dyDescent="0.2">
      <c r="A188" s="24">
        <v>2230</v>
      </c>
      <c r="B188" s="25" t="s">
        <v>235</v>
      </c>
      <c r="C188" s="16">
        <v>2243</v>
      </c>
      <c r="D188" s="16" t="s">
        <v>184</v>
      </c>
      <c r="E188" s="17">
        <f>+'1999-00'!G192</f>
        <v>5268.2579632150837</v>
      </c>
      <c r="F188" s="17">
        <f>+'2000-01'!G192</f>
        <v>5434.5635612358847</v>
      </c>
      <c r="G188" s="17">
        <f>+'2001-02'!G192</f>
        <v>5527.6997740010565</v>
      </c>
      <c r="H188" s="17">
        <f>+'2002-03'!G192</f>
        <v>5522.1063957797542</v>
      </c>
      <c r="I188" s="22">
        <f>+'2003-04'!G192</f>
        <v>5360.6741118962555</v>
      </c>
      <c r="J188" s="33">
        <f>+'2004-05'!G191</f>
        <v>5988.9677671572135</v>
      </c>
      <c r="K188" s="33">
        <f>+'2005-06'!G191</f>
        <v>6539.2493846426651</v>
      </c>
      <c r="L188" s="22">
        <f>+'2006-07'!G191</f>
        <v>7026.5068246764104</v>
      </c>
      <c r="M188" s="22">
        <f>+'2007-08'!G191</f>
        <v>7460.9605096041405</v>
      </c>
      <c r="N188" s="22">
        <f>+'2008-09'!G191</f>
        <v>7451.4369791035324</v>
      </c>
      <c r="O188" s="22">
        <f>+'2009-10'!G191</f>
        <v>7128.0212032779245</v>
      </c>
      <c r="P188" s="3">
        <f t="shared" si="60"/>
        <v>7291.9128270000001</v>
      </c>
      <c r="Q188" s="3">
        <f t="shared" si="61"/>
        <v>7595.0317930000001</v>
      </c>
      <c r="R188" s="3">
        <f t="shared" si="62"/>
        <v>7209.28070483996</v>
      </c>
      <c r="S188" s="3">
        <f t="shared" si="63"/>
        <v>7877.1458663266703</v>
      </c>
      <c r="T188" s="3">
        <f t="shared" si="64"/>
        <v>8636.6930738749597</v>
      </c>
      <c r="U188" s="3">
        <f t="shared" si="65"/>
        <v>9022.8314807113602</v>
      </c>
      <c r="V188" s="3">
        <f t="shared" si="66"/>
        <v>9598.9910585093658</v>
      </c>
      <c r="W188" s="3">
        <f t="shared" si="67"/>
        <v>10416.73947777496</v>
      </c>
      <c r="X188" s="3">
        <f t="shared" si="68"/>
        <v>10755.149971447447</v>
      </c>
      <c r="Y188" s="3">
        <f t="shared" si="69"/>
        <v>10623.046299466056</v>
      </c>
      <c r="Z188" s="3">
        <f t="shared" si="70"/>
        <v>11103.076976989829</v>
      </c>
      <c r="AA188" s="3">
        <f t="shared" si="71"/>
        <v>11211.7619484511</v>
      </c>
      <c r="AB188" s="3">
        <f>IF(ISNA(VLOOKUP($C188,NOE22_23,7,FALSE)),0,VLOOKUP($C188,NOE22_23,7,FALSE))</f>
        <v>12349.7138135242</v>
      </c>
      <c r="AC188" s="17">
        <f>+AB188*(1+Parameters!$B$17)</f>
        <v>12950.923227507417</v>
      </c>
      <c r="AD188" s="17">
        <f>+AC188*(1+Parameters!$B$18)</f>
        <v>13528.596908094351</v>
      </c>
      <c r="AE188" s="17">
        <f>+AD188*(1+Parameters!$B$19)</f>
        <v>14368.638698248766</v>
      </c>
    </row>
    <row r="189" spans="1:31" ht="12.75" customHeight="1" x14ac:dyDescent="0.2">
      <c r="A189" s="24">
        <v>2230</v>
      </c>
      <c r="B189" s="25" t="s">
        <v>235</v>
      </c>
      <c r="C189" s="16">
        <v>2244</v>
      </c>
      <c r="D189" s="16" t="s">
        <v>185</v>
      </c>
      <c r="E189" s="17">
        <f>+'1999-00'!G193</f>
        <v>5113.8047754450199</v>
      </c>
      <c r="F189" s="17">
        <f>+'2000-01'!G193</f>
        <v>5158.6609949164858</v>
      </c>
      <c r="G189" s="17">
        <f>+'2001-02'!G193</f>
        <v>5197.2902543964483</v>
      </c>
      <c r="H189" s="17">
        <f>+'2002-03'!G193</f>
        <v>5038.7679944433676</v>
      </c>
      <c r="I189" s="22">
        <f>+'2003-04'!G193</f>
        <v>4999.3065107875955</v>
      </c>
      <c r="J189" s="33">
        <f>+'2004-05'!G192</f>
        <v>5240.5745388307405</v>
      </c>
      <c r="K189" s="33">
        <f>+'2005-06'!G192</f>
        <v>5481.215118030731</v>
      </c>
      <c r="L189" s="22">
        <f>+'2006-07'!G192</f>
        <v>5530.2179620649476</v>
      </c>
      <c r="M189" s="22">
        <f>+'2007-08'!G192</f>
        <v>6159.9189169623924</v>
      </c>
      <c r="N189" s="22">
        <f>+'2008-09'!G192</f>
        <v>6428.6999189816397</v>
      </c>
      <c r="O189" s="22">
        <f>+'2009-10'!G192</f>
        <v>6588.0593205172681</v>
      </c>
      <c r="P189" s="3">
        <f t="shared" si="60"/>
        <v>6888.366411</v>
      </c>
      <c r="Q189" s="3">
        <f t="shared" si="61"/>
        <v>7033.6779720000004</v>
      </c>
      <c r="R189" s="3">
        <f t="shared" si="62"/>
        <v>6978.8528023011204</v>
      </c>
      <c r="S189" s="3">
        <f t="shared" si="63"/>
        <v>7179.7352940622704</v>
      </c>
      <c r="T189" s="3">
        <f t="shared" si="64"/>
        <v>7887.2649371851603</v>
      </c>
      <c r="U189" s="3">
        <f t="shared" si="65"/>
        <v>7937.8024235720504</v>
      </c>
      <c r="V189" s="3">
        <f t="shared" si="66"/>
        <v>8219.3794067921626</v>
      </c>
      <c r="W189" s="3">
        <f t="shared" si="67"/>
        <v>8719.1662453897407</v>
      </c>
      <c r="X189" s="3">
        <f t="shared" si="68"/>
        <v>9127.6097513830809</v>
      </c>
      <c r="Y189" s="3">
        <f t="shared" si="69"/>
        <v>9727.6018966809042</v>
      </c>
      <c r="Z189" s="3">
        <f t="shared" si="70"/>
        <v>11045.442402310104</v>
      </c>
      <c r="AA189" s="3">
        <f t="shared" si="71"/>
        <v>10891.582072127052</v>
      </c>
      <c r="AB189" s="3">
        <f>IF(ISNA(VLOOKUP($C189,NOE22_23,7,FALSE)),0,VLOOKUP($C189,NOE22_23,7,FALSE))</f>
        <v>11252.95128733307</v>
      </c>
      <c r="AC189" s="17">
        <f>+AB189*(1+Parameters!$B$17)</f>
        <v>11800.768050635748</v>
      </c>
      <c r="AD189" s="17">
        <f>+AC189*(1+Parameters!$B$18)</f>
        <v>12327.139259375857</v>
      </c>
      <c r="AE189" s="17">
        <f>+AD189*(1+Parameters!$B$19)</f>
        <v>13092.577996391752</v>
      </c>
    </row>
    <row r="190" spans="1:31" ht="12.75" customHeight="1" x14ac:dyDescent="0.2">
      <c r="A190" s="24">
        <v>2230</v>
      </c>
      <c r="B190" s="25" t="s">
        <v>235</v>
      </c>
      <c r="C190" s="16">
        <v>2245</v>
      </c>
      <c r="D190" s="16" t="s">
        <v>186</v>
      </c>
      <c r="E190" s="17">
        <f>+'1999-00'!G194</f>
        <v>5789.6793395885961</v>
      </c>
      <c r="F190" s="17">
        <f>+'2000-01'!G194</f>
        <v>5578.0906007067133</v>
      </c>
      <c r="G190" s="17">
        <f>+'2001-02'!G194</f>
        <v>6185.6834487787091</v>
      </c>
      <c r="H190" s="17">
        <f>+'2002-03'!G194</f>
        <v>5610.1039352055632</v>
      </c>
      <c r="I190" s="22">
        <f>+'2003-04'!G194</f>
        <v>6055.2934302381173</v>
      </c>
      <c r="J190" s="33">
        <f>+'2004-05'!G193</f>
        <v>6840.5942058511937</v>
      </c>
      <c r="K190" s="33">
        <f>+'2005-06'!G193</f>
        <v>6870.5236381283612</v>
      </c>
      <c r="L190" s="22">
        <f>+'2006-07'!G193</f>
        <v>7463.0492223173778</v>
      </c>
      <c r="M190" s="22">
        <f>+'2007-08'!G193</f>
        <v>8480.0020068230751</v>
      </c>
      <c r="N190" s="22">
        <f>+'2008-09'!G193</f>
        <v>9302.7860804539196</v>
      </c>
      <c r="O190" s="22">
        <f>+'2009-10'!G193</f>
        <v>8537.3765901055067</v>
      </c>
      <c r="P190" s="3">
        <f t="shared" si="60"/>
        <v>9320.6740229999996</v>
      </c>
      <c r="Q190" s="3">
        <f t="shared" si="61"/>
        <v>8685.3876180000007</v>
      </c>
      <c r="R190" s="3">
        <f t="shared" si="62"/>
        <v>8599.1759670831107</v>
      </c>
      <c r="S190" s="3">
        <f t="shared" si="63"/>
        <v>8662.3210683232701</v>
      </c>
      <c r="T190" s="3">
        <f t="shared" si="64"/>
        <v>9211.8753613253502</v>
      </c>
      <c r="U190" s="3">
        <f t="shared" si="65"/>
        <v>9370.0315196365591</v>
      </c>
      <c r="V190" s="3">
        <f t="shared" si="66"/>
        <v>9147.5209150091741</v>
      </c>
      <c r="W190" s="3">
        <f t="shared" si="67"/>
        <v>9322.9829798853189</v>
      </c>
      <c r="X190" s="3">
        <f t="shared" si="68"/>
        <v>9609.4458024974829</v>
      </c>
      <c r="Y190" s="3">
        <f t="shared" si="69"/>
        <v>11178.034017388727</v>
      </c>
      <c r="Z190" s="3">
        <f t="shared" si="70"/>
        <v>10617.642939266192</v>
      </c>
      <c r="AA190" s="3">
        <f t="shared" si="71"/>
        <v>11080.74695295232</v>
      </c>
      <c r="AB190" s="3">
        <f>IF(ISNA(VLOOKUP($C190,NOE22_23,7,FALSE)),0,VLOOKUP($C190,NOE22_23,7,FALSE))</f>
        <v>13117.921107266437</v>
      </c>
      <c r="AC190" s="17">
        <f>+AB190*(1+Parameters!$B$17)</f>
        <v>13756.52842891474</v>
      </c>
      <c r="AD190" s="17">
        <f>+AC190*(1+Parameters!$B$18)</f>
        <v>14370.1359895519</v>
      </c>
      <c r="AE190" s="17">
        <f>+AD190*(1+Parameters!$B$19)</f>
        <v>15262.432126648202</v>
      </c>
    </row>
    <row r="191" spans="1:31" ht="12.75" customHeight="1" x14ac:dyDescent="0.2">
      <c r="A191" s="24">
        <v>2004</v>
      </c>
      <c r="B191" s="25" t="s">
        <v>239</v>
      </c>
      <c r="C191" s="16">
        <v>2247</v>
      </c>
      <c r="D191" s="16" t="s">
        <v>187</v>
      </c>
      <c r="E191" s="17">
        <f>+'1999-00'!G195</f>
        <v>11553.050615595077</v>
      </c>
      <c r="F191" s="17">
        <f>+'2000-01'!G195</f>
        <v>10059.651860744298</v>
      </c>
      <c r="G191" s="17">
        <f>+'2001-02'!G195</f>
        <v>13784.993033381712</v>
      </c>
      <c r="H191" s="17">
        <f>+'2002-03'!G195</f>
        <v>12359.394435569755</v>
      </c>
      <c r="I191" s="22">
        <f>+'2003-04'!G195</f>
        <v>14398.205702319588</v>
      </c>
      <c r="J191" s="33">
        <f>+'2004-05'!G194</f>
        <v>12368.332003192339</v>
      </c>
      <c r="K191" s="33">
        <f>+'2005-06'!G194</f>
        <v>12404.628557874765</v>
      </c>
      <c r="L191" s="22">
        <f>+'2006-07'!G194</f>
        <v>12389.948471837137</v>
      </c>
      <c r="M191" s="22">
        <f>+'2007-08'!G194</f>
        <v>14635.147968671792</v>
      </c>
      <c r="N191" s="22">
        <f>+'2008-09'!G194</f>
        <v>16937.444415161834</v>
      </c>
      <c r="O191" s="22">
        <f>+'2009-10'!G194</f>
        <v>17673.301533389567</v>
      </c>
      <c r="P191" s="3">
        <f t="shared" si="60"/>
        <v>21841.504947000001</v>
      </c>
      <c r="Q191" s="3">
        <f t="shared" si="61"/>
        <v>21436.557248000001</v>
      </c>
      <c r="R191" s="3">
        <f t="shared" si="62"/>
        <v>19867.188885518601</v>
      </c>
      <c r="S191" s="3">
        <f t="shared" si="63"/>
        <v>18713.2388459953</v>
      </c>
      <c r="T191" s="3">
        <f t="shared" si="64"/>
        <v>18844.700373001699</v>
      </c>
      <c r="U191" s="3">
        <f t="shared" si="65"/>
        <v>17677.832895350199</v>
      </c>
      <c r="V191" s="3">
        <f t="shared" si="66"/>
        <v>14280.110622710623</v>
      </c>
      <c r="W191" s="3">
        <f t="shared" si="67"/>
        <v>16313.183665644174</v>
      </c>
      <c r="X191" s="3">
        <f t="shared" si="68"/>
        <v>16085.241023936171</v>
      </c>
      <c r="Y191" s="3">
        <f t="shared" si="69"/>
        <v>21236.383531960993</v>
      </c>
      <c r="Z191" s="3">
        <f t="shared" si="70"/>
        <v>20812.979497598815</v>
      </c>
      <c r="AA191" s="3">
        <f t="shared" si="71"/>
        <v>17516.162132752994</v>
      </c>
      <c r="AB191" s="3">
        <f>IF(ISNA(VLOOKUP($C191,NOE22_23,7,FALSE)),0,VLOOKUP($C191,NOE22_23,7,FALSE))</f>
        <v>20623.239225181595</v>
      </c>
      <c r="AC191" s="17">
        <f>+AB191*(1+Parameters!$B$17)</f>
        <v>21627.220836110027</v>
      </c>
      <c r="AD191" s="17">
        <f>+AC191*(1+Parameters!$B$18)</f>
        <v>22591.899264187359</v>
      </c>
      <c r="AE191" s="17">
        <f>+AD191*(1+Parameters!$B$19)</f>
        <v>23994.715803833187</v>
      </c>
    </row>
    <row r="192" spans="1:31" ht="12.75" customHeight="1" x14ac:dyDescent="0.2">
      <c r="A192" s="24">
        <v>2004</v>
      </c>
      <c r="B192" s="25" t="s">
        <v>239</v>
      </c>
      <c r="C192" s="16">
        <v>2248</v>
      </c>
      <c r="D192" s="16" t="s">
        <v>188</v>
      </c>
      <c r="E192" s="17">
        <f>+'1999-00'!G196</f>
        <v>11383.11276102088</v>
      </c>
      <c r="F192" s="17">
        <f>+'2000-01'!G196</f>
        <v>11653.83530726257</v>
      </c>
      <c r="G192" s="17">
        <f>+'2001-02'!G196</f>
        <v>11445.290471311477</v>
      </c>
      <c r="H192" s="17">
        <f>+'2002-03'!G196</f>
        <v>11612.926439899833</v>
      </c>
      <c r="I192" s="22">
        <f>+'2003-04'!G196</f>
        <v>11404.884184860912</v>
      </c>
      <c r="J192" s="33">
        <f>+'2004-05'!G195</f>
        <v>13749.357442606764</v>
      </c>
      <c r="K192" s="33">
        <f>+'2005-06'!G195</f>
        <v>16773.558970099668</v>
      </c>
      <c r="L192" s="22">
        <f>+'2006-07'!G195</f>
        <v>13462.655279714156</v>
      </c>
      <c r="M192" s="22">
        <f>+'2007-08'!G195</f>
        <v>14450.593785525109</v>
      </c>
      <c r="N192" s="22">
        <f>+'2008-09'!G195</f>
        <v>15571.907483637413</v>
      </c>
      <c r="O192" s="22">
        <f>+'2009-10'!G195</f>
        <v>9488.6963883261287</v>
      </c>
      <c r="P192" s="3">
        <f t="shared" si="60"/>
        <v>10647.093376000001</v>
      </c>
      <c r="Q192" s="3">
        <f t="shared" si="61"/>
        <v>9223.8118009999998</v>
      </c>
      <c r="R192" s="3">
        <f t="shared" si="62"/>
        <v>8526.8536712136593</v>
      </c>
      <c r="S192" s="3">
        <f t="shared" si="63"/>
        <v>8839.5857692443096</v>
      </c>
      <c r="T192" s="3">
        <f t="shared" si="64"/>
        <v>8834.4206001027705</v>
      </c>
      <c r="U192" s="3">
        <f t="shared" si="65"/>
        <v>6932.25018876187</v>
      </c>
      <c r="V192" s="3">
        <f t="shared" si="66"/>
        <v>7365.929620535715</v>
      </c>
      <c r="W192" s="3">
        <f t="shared" si="67"/>
        <v>8441.2515163033586</v>
      </c>
      <c r="X192" s="3">
        <f t="shared" si="68"/>
        <v>8200.7120632423703</v>
      </c>
      <c r="Y192" s="3">
        <f t="shared" si="69"/>
        <v>8728.6340628198068</v>
      </c>
      <c r="Z192" s="3">
        <f t="shared" si="70"/>
        <v>8491.0217655162141</v>
      </c>
      <c r="AA192" s="3">
        <f t="shared" si="71"/>
        <v>7977.4296248102355</v>
      </c>
      <c r="AB192" s="3">
        <f>IF(ISNA(VLOOKUP($C192,NOE22_23,7,FALSE)),0,VLOOKUP($C192,NOE22_23,7,FALSE))</f>
        <v>8966.5175417304072</v>
      </c>
      <c r="AC192" s="17">
        <f>+AB192*(1+Parameters!$B$17)</f>
        <v>9403.0260178078497</v>
      </c>
      <c r="AD192" s="17">
        <f>+AC192*(1+Parameters!$B$18)</f>
        <v>9822.4463597356425</v>
      </c>
      <c r="AE192" s="17">
        <f>+AD192*(1+Parameters!$B$19)</f>
        <v>10432.35923390748</v>
      </c>
    </row>
    <row r="193" spans="1:31" ht="12.75" customHeight="1" x14ac:dyDescent="0.2">
      <c r="A193" s="24">
        <v>2004</v>
      </c>
      <c r="B193" s="25" t="s">
        <v>239</v>
      </c>
      <c r="C193" s="16">
        <v>2249</v>
      </c>
      <c r="D193" s="16" t="s">
        <v>189</v>
      </c>
      <c r="E193" s="17">
        <f>+'1999-00'!G197</f>
        <v>11568.737590711175</v>
      </c>
      <c r="F193" s="17">
        <f>+'2000-01'!G197</f>
        <v>12727.102446483179</v>
      </c>
      <c r="G193" s="17">
        <f>+'2001-02'!G197</f>
        <v>11168.803753351207</v>
      </c>
      <c r="H193" s="17">
        <f>+'2002-03'!G197</f>
        <v>11065.65028586986</v>
      </c>
      <c r="I193" s="22">
        <f>+'2003-04'!G197</f>
        <v>10641.679458239279</v>
      </c>
      <c r="J193" s="33">
        <f>+'2004-05'!G196</f>
        <v>11591.451668092386</v>
      </c>
      <c r="K193" s="33">
        <f>+'2005-06'!G196</f>
        <v>12477.136867689504</v>
      </c>
      <c r="L193" s="22">
        <f>+'2006-07'!G196</f>
        <v>13617.108651564722</v>
      </c>
      <c r="M193" s="22">
        <f>+'2007-08'!G196</f>
        <v>14345.854822045276</v>
      </c>
      <c r="N193" s="22">
        <f>+'2008-09'!G196</f>
        <v>13643.375415809405</v>
      </c>
      <c r="O193" s="22">
        <f>+'2009-10'!G196</f>
        <v>12579.126022601356</v>
      </c>
      <c r="P193" s="3">
        <f t="shared" si="60"/>
        <v>13020.281027999999</v>
      </c>
      <c r="Q193" s="3">
        <f t="shared" si="61"/>
        <v>12962.141412000001</v>
      </c>
      <c r="R193" s="3">
        <f t="shared" si="62"/>
        <v>15204.255390366199</v>
      </c>
      <c r="S193" s="3">
        <f t="shared" si="63"/>
        <v>17971.1762998505</v>
      </c>
      <c r="T193" s="3">
        <f t="shared" si="64"/>
        <v>13740.756510266399</v>
      </c>
      <c r="U193" s="3">
        <f t="shared" si="65"/>
        <v>2817.9801848476</v>
      </c>
      <c r="V193" s="3">
        <f t="shared" si="66"/>
        <v>8549.1564143608521</v>
      </c>
      <c r="W193" s="3">
        <f t="shared" si="67"/>
        <v>9344.2391416927476</v>
      </c>
      <c r="X193" s="3">
        <f t="shared" si="68"/>
        <v>9155.8518817666263</v>
      </c>
      <c r="Y193" s="3">
        <f t="shared" si="69"/>
        <v>12172.836732406991</v>
      </c>
      <c r="Z193" s="3">
        <f t="shared" si="70"/>
        <v>9103.7845775278038</v>
      </c>
      <c r="AA193" s="3">
        <f t="shared" si="71"/>
        <v>11610.705546226707</v>
      </c>
      <c r="AB193" s="3">
        <f>IF(ISNA(VLOOKUP($C193,NOE22_23,7,FALSE)),0,VLOOKUP($C193,NOE22_23,7,FALSE))</f>
        <v>9442.8629994011462</v>
      </c>
      <c r="AC193" s="17">
        <f>+AB193*(1+Parameters!$B$17)</f>
        <v>9902.5609499703914</v>
      </c>
      <c r="AD193" s="17">
        <f>+AC193*(1+Parameters!$B$18)</f>
        <v>10344.262960762622</v>
      </c>
      <c r="AE193" s="17">
        <f>+AD193*(1+Parameters!$B$19)</f>
        <v>10986.577402860305</v>
      </c>
    </row>
    <row r="194" spans="1:31" ht="12.75" customHeight="1" x14ac:dyDescent="0.2">
      <c r="A194" s="24">
        <v>2117</v>
      </c>
      <c r="B194" s="25" t="s">
        <v>247</v>
      </c>
      <c r="C194" s="16">
        <v>2251</v>
      </c>
      <c r="D194" s="16" t="s">
        <v>190</v>
      </c>
      <c r="E194" s="17">
        <f>+'1999-00'!G198</f>
        <v>5525.8710708323388</v>
      </c>
      <c r="F194" s="17">
        <f>+'2000-01'!G198</f>
        <v>5255.8202727201069</v>
      </c>
      <c r="G194" s="17">
        <f>+'2001-02'!G198</f>
        <v>5217.0049720223815</v>
      </c>
      <c r="H194" s="17">
        <f>+'2002-03'!G198</f>
        <v>5829.6560522168211</v>
      </c>
      <c r="I194" s="22">
        <f>+'2003-04'!G198</f>
        <v>4838.2797705043249</v>
      </c>
      <c r="J194" s="33">
        <f>+'2004-05'!G197</f>
        <v>5574.4634328797292</v>
      </c>
      <c r="K194" s="33">
        <f>+'2005-06'!G197</f>
        <v>6030.8060336409862</v>
      </c>
      <c r="L194" s="22">
        <f>+'2006-07'!G197</f>
        <v>6419.3637800028291</v>
      </c>
      <c r="M194" s="22">
        <f>+'2007-08'!G197</f>
        <v>6370.3547525928816</v>
      </c>
      <c r="N194" s="22">
        <f>+'2008-09'!G197</f>
        <v>6358.4101728015112</v>
      </c>
      <c r="O194" s="22">
        <f>+'2009-10'!G197</f>
        <v>6346.5496723035903</v>
      </c>
      <c r="P194" s="3">
        <f t="shared" si="60"/>
        <v>7122.0537379999996</v>
      </c>
      <c r="Q194" s="3">
        <f t="shared" si="61"/>
        <v>6976.9697070000002</v>
      </c>
      <c r="R194" s="3">
        <f t="shared" si="62"/>
        <v>7173.9116963517599</v>
      </c>
      <c r="S194" s="3">
        <f t="shared" si="63"/>
        <v>7630.9343590409098</v>
      </c>
      <c r="T194" s="3">
        <f t="shared" si="64"/>
        <v>7966.49012336954</v>
      </c>
      <c r="U194" s="3">
        <f t="shared" si="65"/>
        <v>7856.2558856435198</v>
      </c>
      <c r="V194" s="3">
        <f t="shared" si="66"/>
        <v>8181.2706317752654</v>
      </c>
      <c r="W194" s="3">
        <f t="shared" si="67"/>
        <v>8461.9730492838316</v>
      </c>
      <c r="X194" s="3">
        <f t="shared" si="68"/>
        <v>8620.3555128370281</v>
      </c>
      <c r="Y194" s="3">
        <f t="shared" si="69"/>
        <v>8678.8941486373933</v>
      </c>
      <c r="Z194" s="3">
        <f t="shared" si="70"/>
        <v>9636.8943790614794</v>
      </c>
      <c r="AA194" s="3">
        <f t="shared" si="71"/>
        <v>9498.3082888229474</v>
      </c>
      <c r="AB194" s="3">
        <f>IF(ISNA(VLOOKUP($C194,NOE22_23,7,FALSE)),0,VLOOKUP($C194,NOE22_23,7,FALSE))</f>
        <v>9681.3000064325824</v>
      </c>
      <c r="AC194" s="17">
        <f>+AB194*(1+Parameters!$B$17)</f>
        <v>10152.605559852696</v>
      </c>
      <c r="AD194" s="17">
        <f>+AC194*(1+Parameters!$B$18)</f>
        <v>10605.460767028242</v>
      </c>
      <c r="AE194" s="17">
        <f>+AD194*(1+Parameters!$B$19)</f>
        <v>11263.993969596826</v>
      </c>
    </row>
    <row r="195" spans="1:31" ht="12.75" customHeight="1" x14ac:dyDescent="0.2">
      <c r="A195" s="24">
        <v>2117</v>
      </c>
      <c r="B195" s="25" t="s">
        <v>247</v>
      </c>
      <c r="C195" s="16">
        <v>2252</v>
      </c>
      <c r="D195" s="16" t="s">
        <v>191</v>
      </c>
      <c r="E195" s="17">
        <f>+'1999-00'!G199</f>
        <v>5037.0712739288965</v>
      </c>
      <c r="F195" s="17">
        <f>+'2000-01'!G199</f>
        <v>5593.7616470313778</v>
      </c>
      <c r="G195" s="17">
        <f>+'2001-02'!G199</f>
        <v>5718.6828869400324</v>
      </c>
      <c r="H195" s="17">
        <f>+'2002-03'!G199</f>
        <v>5796.6404594069027</v>
      </c>
      <c r="I195" s="22">
        <f>+'2003-04'!G199</f>
        <v>6145.2538642370791</v>
      </c>
      <c r="J195" s="33">
        <f>+'2004-05'!G198</f>
        <v>6388.7094191130536</v>
      </c>
      <c r="K195" s="33">
        <f>+'2005-06'!G198</f>
        <v>6521.1494327390592</v>
      </c>
      <c r="L195" s="22">
        <f>+'2006-07'!G198</f>
        <v>6869.1507847100602</v>
      </c>
      <c r="M195" s="22">
        <f>+'2007-08'!G198</f>
        <v>7024.1915246371564</v>
      </c>
      <c r="N195" s="22">
        <f>+'2008-09'!G198</f>
        <v>7244.8400280179312</v>
      </c>
      <c r="O195" s="22">
        <f>+'2009-10'!G198</f>
        <v>7267.5744512793099</v>
      </c>
      <c r="P195" s="3">
        <f t="shared" si="60"/>
        <v>7107.6508990000002</v>
      </c>
      <c r="Q195" s="3">
        <f t="shared" si="61"/>
        <v>7196.7122319999999</v>
      </c>
      <c r="R195" s="3">
        <f t="shared" si="62"/>
        <v>6989.7507512890397</v>
      </c>
      <c r="S195" s="3">
        <f t="shared" si="63"/>
        <v>7943.7158904286398</v>
      </c>
      <c r="T195" s="3">
        <f t="shared" si="64"/>
        <v>8186.8796280285796</v>
      </c>
      <c r="U195" s="3">
        <f t="shared" si="65"/>
        <v>8394.16832029744</v>
      </c>
      <c r="V195" s="3">
        <f t="shared" si="66"/>
        <v>8067.1483909691115</v>
      </c>
      <c r="W195" s="3">
        <f t="shared" si="67"/>
        <v>8618.8197140707307</v>
      </c>
      <c r="X195" s="3">
        <f t="shared" si="68"/>
        <v>9371.4633567737019</v>
      </c>
      <c r="Y195" s="3">
        <f t="shared" si="69"/>
        <v>10130.185125115848</v>
      </c>
      <c r="Z195" s="3">
        <f t="shared" si="70"/>
        <v>10582.378357441465</v>
      </c>
      <c r="AA195" s="3">
        <f t="shared" si="71"/>
        <v>10083.400147627775</v>
      </c>
      <c r="AB195" s="3">
        <f>IF(ISNA(VLOOKUP($C195,NOE22_23,7,FALSE)),0,VLOOKUP($C195,NOE22_23,7,FALSE))</f>
        <v>11822.615523271454</v>
      </c>
      <c r="AC195" s="17">
        <f>+AB195*(1+Parameters!$B$17)</f>
        <v>12398.164710711821</v>
      </c>
      <c r="AD195" s="17">
        <f>+AC195*(1+Parameters!$B$18)</f>
        <v>12951.182693688341</v>
      </c>
      <c r="AE195" s="17">
        <f>+AD195*(1+Parameters!$B$19)</f>
        <v>13755.370649655413</v>
      </c>
    </row>
    <row r="196" spans="1:31" ht="12.75" customHeight="1" x14ac:dyDescent="0.2">
      <c r="A196" s="24">
        <v>2117</v>
      </c>
      <c r="B196" s="25" t="s">
        <v>247</v>
      </c>
      <c r="C196" s="16">
        <v>2253</v>
      </c>
      <c r="D196" s="16" t="s">
        <v>192</v>
      </c>
      <c r="E196" s="17">
        <f>+'1999-00'!G200</f>
        <v>5393.9067942982001</v>
      </c>
      <c r="F196" s="17">
        <f>+'2000-01'!G200</f>
        <v>5679.8852971845672</v>
      </c>
      <c r="G196" s="17">
        <f>+'2001-02'!G200</f>
        <v>5931.0877905206526</v>
      </c>
      <c r="H196" s="17">
        <f>+'2002-03'!G200</f>
        <v>5500.4337355345779</v>
      </c>
      <c r="I196" s="22">
        <f>+'2003-04'!G200</f>
        <v>5994.1313055574738</v>
      </c>
      <c r="J196" s="33">
        <f>+'2004-05'!G199</f>
        <v>6244.902867677597</v>
      </c>
      <c r="K196" s="33">
        <f>+'2005-06'!G199</f>
        <v>6381.5026480452507</v>
      </c>
      <c r="L196" s="22">
        <f>+'2006-07'!G199</f>
        <v>6872.5996568013488</v>
      </c>
      <c r="M196" s="22">
        <f>+'2007-08'!G199</f>
        <v>7660.6659562706454</v>
      </c>
      <c r="N196" s="22">
        <f>+'2008-09'!G199</f>
        <v>7931.0515232151611</v>
      </c>
      <c r="O196" s="22">
        <f>+'2009-10'!G199</f>
        <v>7190.6545693382095</v>
      </c>
      <c r="P196" s="3">
        <f t="shared" si="60"/>
        <v>7685.597812</v>
      </c>
      <c r="Q196" s="3">
        <f t="shared" si="61"/>
        <v>7665.0374069999998</v>
      </c>
      <c r="R196" s="3">
        <f t="shared" si="62"/>
        <v>8402.1913502528896</v>
      </c>
      <c r="S196" s="3">
        <f t="shared" si="63"/>
        <v>8179.1969772801503</v>
      </c>
      <c r="T196" s="3">
        <f t="shared" si="64"/>
        <v>8603.3124924169097</v>
      </c>
      <c r="U196" s="3">
        <f t="shared" si="65"/>
        <v>8458.2825220755294</v>
      </c>
      <c r="V196" s="3">
        <f t="shared" si="66"/>
        <v>8855.6299648687746</v>
      </c>
      <c r="W196" s="3">
        <f t="shared" si="67"/>
        <v>8999.8964889572053</v>
      </c>
      <c r="X196" s="3">
        <f t="shared" si="68"/>
        <v>9166.2946563378882</v>
      </c>
      <c r="Y196" s="3">
        <f t="shared" si="69"/>
        <v>9843.8060356816477</v>
      </c>
      <c r="Z196" s="3">
        <f t="shared" si="70"/>
        <v>10442.088973497257</v>
      </c>
      <c r="AA196" s="3">
        <f t="shared" si="71"/>
        <v>11097.536346354049</v>
      </c>
      <c r="AB196" s="3">
        <f>IF(ISNA(VLOOKUP($C196,NOE22_23,7,FALSE)),0,VLOOKUP($C196,NOE22_23,7,FALSE))</f>
        <v>11632.417186693567</v>
      </c>
      <c r="AC196" s="17">
        <f>+AB196*(1+Parameters!$B$17)</f>
        <v>12198.707128761838</v>
      </c>
      <c r="AD196" s="17">
        <f>+AC196*(1+Parameters!$B$18)</f>
        <v>12742.828340947433</v>
      </c>
      <c r="AE196" s="17">
        <f>+AD196*(1+Parameters!$B$19)</f>
        <v>13534.078786494765</v>
      </c>
    </row>
    <row r="197" spans="1:31" ht="12.75" customHeight="1" x14ac:dyDescent="0.2">
      <c r="A197" s="24">
        <v>2117</v>
      </c>
      <c r="B197" s="25" t="s">
        <v>247</v>
      </c>
      <c r="C197" s="16">
        <v>2254</v>
      </c>
      <c r="D197" s="16" t="s">
        <v>193</v>
      </c>
      <c r="E197" s="17">
        <f>+'1999-00'!G201</f>
        <v>5449.7680514065887</v>
      </c>
      <c r="F197" s="17">
        <f>+'2000-01'!G201</f>
        <v>5444.988551426577</v>
      </c>
      <c r="G197" s="17">
        <f>+'2001-02'!G201</f>
        <v>5548.2888472391851</v>
      </c>
      <c r="H197" s="17">
        <f>+'2002-03'!G201</f>
        <v>5325.9293901275478</v>
      </c>
      <c r="I197" s="22">
        <f>+'2003-04'!G201</f>
        <v>5384.6134268899568</v>
      </c>
      <c r="J197" s="33">
        <f>+'2004-05'!G200</f>
        <v>5849.4835994219011</v>
      </c>
      <c r="K197" s="33">
        <f>+'2005-06'!G200</f>
        <v>6378.2888517981592</v>
      </c>
      <c r="L197" s="22">
        <f>+'2006-07'!G200</f>
        <v>6787.3119656568424</v>
      </c>
      <c r="M197" s="22">
        <f>+'2007-08'!G200</f>
        <v>7183.7656106339437</v>
      </c>
      <c r="N197" s="22">
        <f>+'2008-09'!G200</f>
        <v>7182.5403082620414</v>
      </c>
      <c r="O197" s="22">
        <f>+'2009-10'!G200</f>
        <v>6756.8625656011427</v>
      </c>
      <c r="P197" s="3">
        <f t="shared" si="60"/>
        <v>6981.3151969999999</v>
      </c>
      <c r="Q197" s="3">
        <f t="shared" si="61"/>
        <v>7385.2908960000004</v>
      </c>
      <c r="R197" s="3">
        <f t="shared" si="62"/>
        <v>7546.8593905380503</v>
      </c>
      <c r="S197" s="3">
        <f t="shared" si="63"/>
        <v>7776.7623668576498</v>
      </c>
      <c r="T197" s="3">
        <f t="shared" si="64"/>
        <v>8373.1972993791496</v>
      </c>
      <c r="U197" s="3">
        <f t="shared" si="65"/>
        <v>8801.6685674026794</v>
      </c>
      <c r="V197" s="3">
        <f t="shared" si="66"/>
        <v>8995.9346419238736</v>
      </c>
      <c r="W197" s="3">
        <f t="shared" si="67"/>
        <v>9056.8242174685001</v>
      </c>
      <c r="X197" s="3">
        <f t="shared" si="68"/>
        <v>8916.4401565631069</v>
      </c>
      <c r="Y197" s="3">
        <f t="shared" si="69"/>
        <v>10063.329479997665</v>
      </c>
      <c r="Z197" s="3">
        <f t="shared" si="70"/>
        <v>11554.294756779211</v>
      </c>
      <c r="AA197" s="3">
        <f t="shared" si="71"/>
        <v>12055.035155000096</v>
      </c>
      <c r="AB197" s="3">
        <f>IF(ISNA(VLOOKUP($C197,NOE22_23,7,FALSE)),0,VLOOKUP($C197,NOE22_23,7,FALSE))</f>
        <v>12015.151384637631</v>
      </c>
      <c r="AC197" s="17">
        <f>+AB197*(1+Parameters!$B$17)</f>
        <v>12600.073612954131</v>
      </c>
      <c r="AD197" s="17">
        <f>+AC197*(1+Parameters!$B$18)</f>
        <v>13162.097707437348</v>
      </c>
      <c r="AE197" s="17">
        <f>+AD197*(1+Parameters!$B$19)</f>
        <v>13979.382174958708</v>
      </c>
    </row>
    <row r="198" spans="1:31" ht="12.75" customHeight="1" x14ac:dyDescent="0.2">
      <c r="A198" s="24">
        <v>2117</v>
      </c>
      <c r="B198" s="25" t="s">
        <v>247</v>
      </c>
      <c r="C198" s="16">
        <v>2255</v>
      </c>
      <c r="D198" s="16" t="s">
        <v>194</v>
      </c>
      <c r="E198" s="17">
        <f>+'1999-00'!G202</f>
        <v>5368.7604275917702</v>
      </c>
      <c r="F198" s="17">
        <f>+'2000-01'!G202</f>
        <v>5722.4418974848777</v>
      </c>
      <c r="G198" s="17">
        <f>+'2001-02'!G202</f>
        <v>5915.8062452399081</v>
      </c>
      <c r="H198" s="17">
        <f>+'2002-03'!G202</f>
        <v>5472.4060846841867</v>
      </c>
      <c r="I198" s="22">
        <f>+'2003-04'!G202</f>
        <v>5399.6192044781737</v>
      </c>
      <c r="J198" s="33">
        <f>+'2004-05'!G201</f>
        <v>5809.7348163341003</v>
      </c>
      <c r="K198" s="33">
        <f>+'2005-06'!G201</f>
        <v>6834.5762514807166</v>
      </c>
      <c r="L198" s="22">
        <f>+'2006-07'!G201</f>
        <v>6789.2031974164311</v>
      </c>
      <c r="M198" s="22">
        <f>+'2007-08'!G201</f>
        <v>7102.0657314711052</v>
      </c>
      <c r="N198" s="22">
        <f>+'2008-09'!G201</f>
        <v>7681.8518944563539</v>
      </c>
      <c r="O198" s="22">
        <f>+'2009-10'!G201</f>
        <v>7838.5211602400586</v>
      </c>
      <c r="P198" s="3">
        <f t="shared" si="60"/>
        <v>7807.9932980000003</v>
      </c>
      <c r="Q198" s="3">
        <f t="shared" si="61"/>
        <v>7613.193158</v>
      </c>
      <c r="R198" s="3">
        <f t="shared" si="62"/>
        <v>8061.70730646231</v>
      </c>
      <c r="S198" s="3">
        <f t="shared" si="63"/>
        <v>8189.0672771865202</v>
      </c>
      <c r="T198" s="3">
        <f t="shared" si="64"/>
        <v>8591.8487550918398</v>
      </c>
      <c r="U198" s="3">
        <f t="shared" si="65"/>
        <v>8392.0534725494799</v>
      </c>
      <c r="V198" s="3">
        <f t="shared" si="66"/>
        <v>8563.4418511603108</v>
      </c>
      <c r="W198" s="3">
        <f t="shared" si="67"/>
        <v>8581.1605444650231</v>
      </c>
      <c r="X198" s="3">
        <f t="shared" si="68"/>
        <v>10059.549546853113</v>
      </c>
      <c r="Y198" s="3">
        <f t="shared" si="69"/>
        <v>9887.6490283010207</v>
      </c>
      <c r="Z198" s="3">
        <f t="shared" si="70"/>
        <v>9787.1727164746408</v>
      </c>
      <c r="AA198" s="3">
        <f t="shared" si="71"/>
        <v>9665.0407351448339</v>
      </c>
      <c r="AB198" s="3">
        <f>IF(ISNA(VLOOKUP($C198,NOE22_23,7,FALSE)),0,VLOOKUP($C198,NOE22_23,7,FALSE))</f>
        <v>10619.298800224171</v>
      </c>
      <c r="AC198" s="17">
        <f>+AB198*(1+Parameters!$B$17)</f>
        <v>11136.268059997938</v>
      </c>
      <c r="AD198" s="17">
        <f>+AC198*(1+Parameters!$B$18)</f>
        <v>11632.999362099854</v>
      </c>
      <c r="AE198" s="17">
        <f>+AD198*(1+Parameters!$B$19)</f>
        <v>12355.336325451663</v>
      </c>
    </row>
    <row r="199" spans="1:31" ht="12.75" customHeight="1" x14ac:dyDescent="0.2">
      <c r="A199" s="24">
        <v>2117</v>
      </c>
      <c r="B199" s="25" t="s">
        <v>247</v>
      </c>
      <c r="C199" s="16">
        <v>2256</v>
      </c>
      <c r="D199" s="16" t="s">
        <v>195</v>
      </c>
      <c r="E199" s="17">
        <f>+'1999-00'!G203</f>
        <v>5316.850259648294</v>
      </c>
      <c r="F199" s="17">
        <f>+'2000-01'!G203</f>
        <v>5379.6667233910894</v>
      </c>
      <c r="G199" s="17">
        <f>+'2001-02'!G203</f>
        <v>5601.3525698418989</v>
      </c>
      <c r="H199" s="17">
        <f>+'2002-03'!G203</f>
        <v>5349.3377148727732</v>
      </c>
      <c r="I199" s="22">
        <f>+'2003-04'!G203</f>
        <v>5738.4952883596579</v>
      </c>
      <c r="J199" s="33">
        <f>+'2004-05'!G202</f>
        <v>5692.059458166882</v>
      </c>
      <c r="K199" s="33">
        <f>+'2005-06'!G202</f>
        <v>6210.2425183425148</v>
      </c>
      <c r="L199" s="22">
        <f>+'2006-07'!G202</f>
        <v>6745.5784575460411</v>
      </c>
      <c r="M199" s="22">
        <f>+'2007-08'!G202</f>
        <v>6979.3402197635787</v>
      </c>
      <c r="N199" s="22">
        <f>+'2008-09'!G202</f>
        <v>7231.0706711875173</v>
      </c>
      <c r="O199" s="22">
        <f>+'2009-10'!G202</f>
        <v>7042.7259561116862</v>
      </c>
      <c r="P199" s="3">
        <f t="shared" si="60"/>
        <v>7613.048659</v>
      </c>
      <c r="Q199" s="3">
        <f t="shared" si="61"/>
        <v>7558.3807900000002</v>
      </c>
      <c r="R199" s="3">
        <f t="shared" si="62"/>
        <v>7631.1676422867404</v>
      </c>
      <c r="S199" s="3">
        <f t="shared" si="63"/>
        <v>8026.7361034007199</v>
      </c>
      <c r="T199" s="3">
        <f t="shared" si="64"/>
        <v>8489.9615868580895</v>
      </c>
      <c r="U199" s="3">
        <f t="shared" si="65"/>
        <v>8684.0228647687109</v>
      </c>
      <c r="V199" s="3">
        <f t="shared" si="66"/>
        <v>9009.0464199079179</v>
      </c>
      <c r="W199" s="3">
        <f t="shared" si="67"/>
        <v>9408.5768245252457</v>
      </c>
      <c r="X199" s="3">
        <f t="shared" si="68"/>
        <v>9754.5250404685248</v>
      </c>
      <c r="Y199" s="3">
        <f t="shared" si="69"/>
        <v>10290.502145681436</v>
      </c>
      <c r="Z199" s="3">
        <f t="shared" si="70"/>
        <v>10719.063380392579</v>
      </c>
      <c r="AA199" s="3">
        <f t="shared" si="71"/>
        <v>10740.643230621166</v>
      </c>
      <c r="AB199" s="3">
        <f>IF(ISNA(VLOOKUP($C199,NOE22_23,7,FALSE)),0,VLOOKUP($C199,NOE22_23,7,FALSE))</f>
        <v>11123.328280413609</v>
      </c>
      <c r="AC199" s="17">
        <f>+AB199*(1+Parameters!$B$17)</f>
        <v>11664.834729711809</v>
      </c>
      <c r="AD199" s="17">
        <f>+AC199*(1+Parameters!$B$18)</f>
        <v>12185.14265628793</v>
      </c>
      <c r="AE199" s="17">
        <f>+AD199*(1+Parameters!$B$19)</f>
        <v>12941.76428673585</v>
      </c>
    </row>
    <row r="200" spans="1:31" ht="12.75" customHeight="1" x14ac:dyDescent="0.2">
      <c r="A200" s="24">
        <v>2117</v>
      </c>
      <c r="B200" s="25" t="s">
        <v>247</v>
      </c>
      <c r="C200" s="16">
        <v>2257</v>
      </c>
      <c r="D200" s="16" t="s">
        <v>196</v>
      </c>
      <c r="E200" s="17">
        <f>+'1999-00'!G204</f>
        <v>5774.1501560874085</v>
      </c>
      <c r="F200" s="17">
        <f>+'2000-01'!G204</f>
        <v>5740.3678738718154</v>
      </c>
      <c r="G200" s="17">
        <f>+'2001-02'!G204</f>
        <v>5941.1899977497751</v>
      </c>
      <c r="H200" s="17">
        <f>+'2002-03'!G204</f>
        <v>5224.908282232228</v>
      </c>
      <c r="I200" s="22">
        <f>+'2003-04'!G204</f>
        <v>5779.3609145979835</v>
      </c>
      <c r="J200" s="33">
        <f>+'2004-05'!G203</f>
        <v>6540.9054041368081</v>
      </c>
      <c r="K200" s="33">
        <f>+'2005-06'!G203</f>
        <v>6493.2817874988586</v>
      </c>
      <c r="L200" s="22">
        <f>+'2006-07'!G203</f>
        <v>6887.189042586263</v>
      </c>
      <c r="M200" s="22">
        <f>+'2007-08'!G203</f>
        <v>7712.0102916563565</v>
      </c>
      <c r="N200" s="22">
        <f>+'2008-09'!G203</f>
        <v>7762.3388085760507</v>
      </c>
      <c r="O200" s="22">
        <f>+'2009-10'!G203</f>
        <v>6844.5911160490332</v>
      </c>
      <c r="P200" s="3">
        <f t="shared" si="60"/>
        <v>7672.014494</v>
      </c>
      <c r="Q200" s="3">
        <f t="shared" si="61"/>
        <v>7568.9701009999999</v>
      </c>
      <c r="R200" s="3">
        <f t="shared" si="62"/>
        <v>7255.5240797175102</v>
      </c>
      <c r="S200" s="3">
        <f t="shared" si="63"/>
        <v>8092.9927913237698</v>
      </c>
      <c r="T200" s="3">
        <f t="shared" si="64"/>
        <v>8453.6468915690402</v>
      </c>
      <c r="U200" s="3">
        <f t="shared" si="65"/>
        <v>8421.2423962091907</v>
      </c>
      <c r="V200" s="3">
        <f t="shared" si="66"/>
        <v>8397.6450180795491</v>
      </c>
      <c r="W200" s="3">
        <f t="shared" si="67"/>
        <v>9212.2566140049021</v>
      </c>
      <c r="X200" s="3">
        <f t="shared" si="68"/>
        <v>9622.8062337333922</v>
      </c>
      <c r="Y200" s="3">
        <f t="shared" si="69"/>
        <v>9893.3228120516505</v>
      </c>
      <c r="Z200" s="3">
        <f t="shared" si="70"/>
        <v>9693.3101258290335</v>
      </c>
      <c r="AA200" s="3">
        <f t="shared" si="71"/>
        <v>9870.5870525631562</v>
      </c>
      <c r="AB200" s="3">
        <f>IF(ISNA(VLOOKUP($C200,NOE22_23,7,FALSE)),0,VLOOKUP($C200,NOE22_23,7,FALSE))</f>
        <v>11750.086385321101</v>
      </c>
      <c r="AC200" s="17">
        <f>+AB200*(1+Parameters!$B$17)</f>
        <v>12322.104705473184</v>
      </c>
      <c r="AD200" s="17">
        <f>+AC200*(1+Parameters!$B$18)</f>
        <v>12871.730045130013</v>
      </c>
      <c r="AE200" s="17">
        <f>+AD200*(1+Parameters!$B$19)</f>
        <v>13670.984485405777</v>
      </c>
    </row>
    <row r="201" spans="1:31" ht="12.75" customHeight="1" x14ac:dyDescent="0.2">
      <c r="A201" s="24">
        <v>2230</v>
      </c>
      <c r="B201" s="25" t="s">
        <v>235</v>
      </c>
      <c r="C201" s="16">
        <v>2262</v>
      </c>
      <c r="D201" s="13" t="s">
        <v>224</v>
      </c>
      <c r="E201" s="17">
        <f>+'1999-00'!G205</f>
        <v>5866.4981643200854</v>
      </c>
      <c r="F201" s="17">
        <f>+'2000-01'!G205</f>
        <v>5433.3976783885291</v>
      </c>
      <c r="G201" s="17">
        <f>+'2001-02'!G205</f>
        <v>5969.116578947368</v>
      </c>
      <c r="H201" s="17">
        <f>+'2002-03'!G205</f>
        <v>5583.7798325999929</v>
      </c>
      <c r="I201" s="22">
        <f>+'2003-04'!G205</f>
        <v>5817.7946126796624</v>
      </c>
      <c r="J201" s="33">
        <f>+'2004-05'!G204</f>
        <v>6270.8432882522693</v>
      </c>
      <c r="K201" s="33">
        <f>+'2005-06'!G204</f>
        <v>7105.3686734349822</v>
      </c>
      <c r="L201" s="22">
        <f>+'2006-07'!G204</f>
        <v>7187.6627839438688</v>
      </c>
      <c r="M201" s="22">
        <f>+'2007-08'!G204</f>
        <v>7883.8170162326078</v>
      </c>
      <c r="N201" s="22">
        <f>+'2008-09'!G204</f>
        <v>8062.476191193563</v>
      </c>
      <c r="O201" s="22">
        <f>+'2009-10'!G204</f>
        <v>8328.5661045310862</v>
      </c>
      <c r="P201" s="3">
        <f t="shared" si="60"/>
        <v>8372.2524620000004</v>
      </c>
      <c r="Q201" s="3">
        <f t="shared" si="61"/>
        <v>7886.641001</v>
      </c>
      <c r="R201" s="3">
        <f t="shared" si="62"/>
        <v>7592.5639246146202</v>
      </c>
      <c r="S201" s="3">
        <f t="shared" si="63"/>
        <v>7691.0063082555698</v>
      </c>
      <c r="T201" s="3">
        <f t="shared" si="64"/>
        <v>8290.0805797409994</v>
      </c>
      <c r="U201" s="3">
        <f t="shared" si="65"/>
        <v>8247.6932945930002</v>
      </c>
      <c r="V201" s="3">
        <f t="shared" si="66"/>
        <v>9307.7918714887637</v>
      </c>
      <c r="W201" s="3">
        <f t="shared" si="67"/>
        <v>9374.9660676210788</v>
      </c>
      <c r="X201" s="3">
        <f t="shared" si="68"/>
        <v>9239.6773718207514</v>
      </c>
      <c r="Y201" s="3">
        <f t="shared" si="69"/>
        <v>10280.596458715227</v>
      </c>
      <c r="Z201" s="3">
        <f t="shared" si="70"/>
        <v>10993.702097786587</v>
      </c>
      <c r="AA201" s="3">
        <f t="shared" si="71"/>
        <v>11301.967268790728</v>
      </c>
      <c r="AB201" s="3">
        <f>IF(ISNA(VLOOKUP($C201,NOE22_23,7,FALSE)),0,VLOOKUP($C201,NOE22_23,7,FALSE))</f>
        <v>13548.417155082121</v>
      </c>
      <c r="AC201" s="17">
        <f>+AB201*(1+Parameters!$B$17)</f>
        <v>14207.981907852911</v>
      </c>
      <c r="AD201" s="17">
        <f>+AC201*(1+Parameters!$B$18)</f>
        <v>14841.726472486671</v>
      </c>
      <c r="AE201" s="17">
        <f>+AD201*(1+Parameters!$B$19)</f>
        <v>15763.305447721737</v>
      </c>
    </row>
    <row r="202" spans="1:31" ht="12.75" customHeight="1" x14ac:dyDescent="0.2">
      <c r="A202" s="24">
        <v>2200</v>
      </c>
      <c r="B202" s="25" t="s">
        <v>248</v>
      </c>
      <c r="C202" s="13">
        <v>3997</v>
      </c>
      <c r="D202" s="13" t="s">
        <v>229</v>
      </c>
      <c r="E202" s="39" t="s">
        <v>257</v>
      </c>
      <c r="F202" s="39" t="s">
        <v>257</v>
      </c>
      <c r="G202" s="39" t="s">
        <v>257</v>
      </c>
      <c r="H202" s="39" t="s">
        <v>257</v>
      </c>
      <c r="I202" s="22">
        <f>+'2003-04'!G206</f>
        <v>7095.9867554121274</v>
      </c>
      <c r="J202" s="33">
        <f>+'2004-05'!G205</f>
        <v>9233.8571014282606</v>
      </c>
      <c r="K202" s="33">
        <f>+'2005-06'!G205</f>
        <v>9002.4157022208328</v>
      </c>
      <c r="L202" s="22">
        <f>+'2006-07'!G205</f>
        <v>10015.208734664764</v>
      </c>
      <c r="M202" s="22">
        <f>+'2007-08'!G205</f>
        <v>11041.671356408116</v>
      </c>
      <c r="N202" s="22">
        <f>+'2008-09'!G205</f>
        <v>11536.071189199698</v>
      </c>
      <c r="O202" s="22">
        <f>+'2009-10'!G205</f>
        <v>9962.7195494209391</v>
      </c>
      <c r="P202" s="3">
        <f t="shared" si="60"/>
        <v>10467.392053</v>
      </c>
      <c r="Q202" s="3">
        <f t="shared" si="61"/>
        <v>9930.8636979999992</v>
      </c>
      <c r="R202" s="3">
        <f t="shared" si="62"/>
        <v>10691.526605675101</v>
      </c>
      <c r="S202" s="3">
        <f t="shared" si="63"/>
        <v>10764.6532097237</v>
      </c>
      <c r="T202" s="3">
        <f t="shared" si="64"/>
        <v>12247.7844341278</v>
      </c>
      <c r="U202" s="3">
        <f t="shared" si="65"/>
        <v>12119.430919275301</v>
      </c>
      <c r="V202" s="3">
        <f t="shared" si="66"/>
        <v>12548.468840322499</v>
      </c>
      <c r="W202" s="3">
        <f t="shared" si="67"/>
        <v>14377.304902506963</v>
      </c>
      <c r="X202" s="3">
        <f t="shared" si="68"/>
        <v>15374.158757124071</v>
      </c>
      <c r="Y202" s="3">
        <f t="shared" si="69"/>
        <v>16850.239275394531</v>
      </c>
      <c r="Z202" s="3">
        <f t="shared" si="70"/>
        <v>19931.726497434873</v>
      </c>
      <c r="AA202" s="3">
        <f t="shared" si="71"/>
        <v>23335.045475819035</v>
      </c>
      <c r="AB202" s="3">
        <f>IF(ISNA(VLOOKUP($C202,NOE22_23,7,FALSE)),0,VLOOKUP($C202,NOE22_23,7,FALSE))</f>
        <v>29729.108269898752</v>
      </c>
      <c r="AC202" s="17">
        <f>+AB202*(1+Parameters!$B$17)</f>
        <v>31176.382274063628</v>
      </c>
      <c r="AD202" s="17">
        <f>+AC202*(1+Parameters!$B$18)</f>
        <v>32566.999389096112</v>
      </c>
      <c r="AE202" s="17">
        <f>+AD202*(1+Parameters!$B$19)</f>
        <v>34589.207653014862</v>
      </c>
    </row>
    <row r="203" spans="1:31" ht="12.75" customHeight="1" x14ac:dyDescent="0.2">
      <c r="A203" s="24">
        <v>2223</v>
      </c>
      <c r="B203" s="25" t="s">
        <v>242</v>
      </c>
      <c r="C203" s="24">
        <v>4131</v>
      </c>
      <c r="D203" s="25" t="s">
        <v>256</v>
      </c>
      <c r="E203" s="39" t="s">
        <v>257</v>
      </c>
      <c r="F203" s="39" t="s">
        <v>257</v>
      </c>
      <c r="G203" s="39" t="s">
        <v>257</v>
      </c>
      <c r="H203" s="39" t="s">
        <v>257</v>
      </c>
      <c r="I203" s="39" t="s">
        <v>257</v>
      </c>
      <c r="J203" s="33">
        <f>+'2004-05'!G206</f>
        <v>6299.3073811279683</v>
      </c>
      <c r="K203" s="33">
        <f>+'2005-06'!G206</f>
        <v>7207.2342233539466</v>
      </c>
      <c r="L203" s="22">
        <f>+'2006-07'!G206</f>
        <v>7339.7011748652521</v>
      </c>
      <c r="M203" s="22">
        <f>+'2007-08'!G206</f>
        <v>7694.8064862806114</v>
      </c>
      <c r="N203" s="22">
        <f>+'2008-09'!G206</f>
        <v>8054.6661989407448</v>
      </c>
      <c r="O203" s="22">
        <f>+'2009-10'!G206</f>
        <v>7641.7610957842817</v>
      </c>
      <c r="P203" s="3">
        <f t="shared" si="60"/>
        <v>7533.8033240000004</v>
      </c>
      <c r="Q203" s="3">
        <f t="shared" si="61"/>
        <v>7738.0751819999996</v>
      </c>
      <c r="R203" s="3">
        <f t="shared" si="62"/>
        <v>7864.68892031218</v>
      </c>
      <c r="S203" s="3">
        <f t="shared" si="63"/>
        <v>8364.2254534003205</v>
      </c>
      <c r="T203" s="3">
        <f t="shared" si="64"/>
        <v>8982.8762230315097</v>
      </c>
      <c r="U203" s="3">
        <f t="shared" si="65"/>
        <v>8521.0249050874609</v>
      </c>
      <c r="V203" s="3">
        <f t="shared" si="66"/>
        <v>8924.816654473072</v>
      </c>
      <c r="W203" s="3">
        <f t="shared" si="67"/>
        <v>9656.4737150555738</v>
      </c>
      <c r="X203" s="3">
        <f t="shared" si="68"/>
        <v>10031.832274520963</v>
      </c>
      <c r="Y203" s="3">
        <f t="shared" si="69"/>
        <v>10436.735306764822</v>
      </c>
      <c r="Z203" s="3">
        <f t="shared" si="70"/>
        <v>10588.442346025695</v>
      </c>
      <c r="AA203" s="3">
        <f t="shared" si="71"/>
        <v>10701.051808119166</v>
      </c>
      <c r="AB203" s="3">
        <f>IF(ISNA(VLOOKUP($C203,NOE22_23,7,FALSE)),0,VLOOKUP($C203,NOE22_23,7,FALSE))</f>
        <v>18116.069826700063</v>
      </c>
      <c r="AC203" s="17">
        <f>+AB203*(1+Parameters!$B$17)</f>
        <v>18997.997285801346</v>
      </c>
      <c r="AD203" s="17">
        <f>+AC203*(1+Parameters!$B$18)</f>
        <v>19845.399654194633</v>
      </c>
      <c r="AE203" s="17">
        <f>+AD203*(1+Parameters!$B$19)</f>
        <v>21077.675637069471</v>
      </c>
    </row>
    <row r="204" spans="1:31" ht="12.75" customHeight="1" x14ac:dyDescent="0.2">
      <c r="A204" s="24"/>
      <c r="B204" s="25"/>
      <c r="C204" s="24"/>
      <c r="D204" s="25"/>
      <c r="E204" s="17"/>
      <c r="F204" s="17"/>
      <c r="G204" s="17"/>
      <c r="H204" s="17"/>
      <c r="I204" s="22"/>
      <c r="J204" s="33"/>
      <c r="K204" s="33"/>
      <c r="L204" s="22"/>
      <c r="M204" s="22"/>
      <c r="N204" s="22"/>
      <c r="O204" s="22"/>
      <c r="P204" s="17"/>
      <c r="Q204" s="17"/>
      <c r="R204" s="17"/>
    </row>
    <row r="205" spans="1:31" ht="12.75" customHeight="1" x14ac:dyDescent="0.2">
      <c r="A205" s="13" t="s">
        <v>226</v>
      </c>
      <c r="C205" s="13">
        <f>COUNTIF(C7:C203,"&gt;0")</f>
        <v>197</v>
      </c>
      <c r="D205" s="13" t="s">
        <v>204</v>
      </c>
      <c r="E205" s="17">
        <f>+'1999-00'!G207</f>
        <v>5572.759465842877</v>
      </c>
      <c r="F205" s="17">
        <f>+'2000-01'!G207</f>
        <v>5818.8257868779856</v>
      </c>
      <c r="G205" s="17">
        <f>+'2001-02'!G207</f>
        <v>5977.9818109087691</v>
      </c>
      <c r="H205" s="17">
        <f>+'2002-03'!G207</f>
        <v>5788.0114450290503</v>
      </c>
      <c r="I205" s="22">
        <f>+'2003-04'!G208</f>
        <v>5853.3493368860118</v>
      </c>
      <c r="J205" s="17">
        <v>6190.61</v>
      </c>
      <c r="K205" s="33">
        <f>+'2005-06'!G208</f>
        <v>6542.1932955030607</v>
      </c>
      <c r="L205" s="22">
        <f>+'2006-07'!G208</f>
        <v>6941.3194198860429</v>
      </c>
      <c r="M205" s="22">
        <f>+'2007-08'!G208</f>
        <v>7559.0200051494512</v>
      </c>
      <c r="N205" s="22">
        <f>+'2008-09'!G208</f>
        <v>7712.7599804485626</v>
      </c>
      <c r="O205" s="22">
        <f>+'2009-10'!G208</f>
        <v>7440.7896967365268</v>
      </c>
      <c r="P205" s="17">
        <f>'2010-11'!G206</f>
        <v>7523.0143395316745</v>
      </c>
      <c r="Q205" s="17">
        <f>'2011-12'!G207</f>
        <v>7622.1935579463834</v>
      </c>
      <c r="R205" s="17">
        <f>'2012-13'!G207</f>
        <v>7649.0859784178228</v>
      </c>
      <c r="S205" s="17">
        <f>'2013-14'!G207</f>
        <v>8100.481274126927</v>
      </c>
      <c r="T205" s="17">
        <f>'2014-15'!G207</f>
        <v>8544.3201769719726</v>
      </c>
      <c r="U205" s="17">
        <f>'2015-16'!G207</f>
        <v>8675.8210334095438</v>
      </c>
      <c r="V205" s="17">
        <f>'2016-17'!G207</f>
        <v>9027.3038422508234</v>
      </c>
      <c r="W205" s="17">
        <f>'2017-18'!G205</f>
        <v>9540.2208274009699</v>
      </c>
      <c r="X205" s="17">
        <f>'2018-19'!G205</f>
        <v>9900.7946133088572</v>
      </c>
      <c r="Y205" s="17">
        <f>'2019-20'!G205</f>
        <v>10451.254381926028</v>
      </c>
      <c r="Z205" s="17">
        <f>'2020-21'!G205</f>
        <v>10978.774563904552</v>
      </c>
      <c r="AA205" s="17">
        <f>'2021-22'!G205</f>
        <v>11166.007283109706</v>
      </c>
      <c r="AB205" s="17">
        <f>'2022-23'!G205</f>
        <v>12203.441777653152</v>
      </c>
      <c r="AC205" s="17">
        <f>+AB205*(1+Parameters!$B$17)</f>
        <v>12797.530368733424</v>
      </c>
      <c r="AD205" s="17">
        <f>+AC205*(1+Parameters!$B$18)</f>
        <v>13368.361987503828</v>
      </c>
      <c r="AE205" s="17">
        <f>+AD205*(1+Parameters!$B$19)</f>
        <v>14198.454184921276</v>
      </c>
    </row>
    <row r="206" spans="1:31" ht="12.75" customHeight="1" x14ac:dyDescent="0.2">
      <c r="F206" s="18"/>
      <c r="O206" s="17"/>
    </row>
    <row r="207" spans="1:31" ht="12.75" customHeight="1" x14ac:dyDescent="0.2">
      <c r="A207" s="13" t="s">
        <v>263</v>
      </c>
      <c r="F207" s="55"/>
      <c r="G207" s="55"/>
      <c r="H207" s="55"/>
      <c r="I207" s="55"/>
      <c r="J207" s="55"/>
      <c r="K207" s="55"/>
      <c r="L207" s="55"/>
      <c r="M207" s="55"/>
      <c r="N207" s="55"/>
      <c r="P207" s="18"/>
    </row>
    <row r="208" spans="1:31" ht="12.75" customHeight="1" x14ac:dyDescent="0.2">
      <c r="A208" s="13" t="s">
        <v>478</v>
      </c>
      <c r="I208" s="20"/>
      <c r="J208" s="34"/>
      <c r="O208" s="17"/>
      <c r="P208" s="17"/>
      <c r="Q208" s="17"/>
      <c r="R208" s="17"/>
    </row>
    <row r="209" spans="1:16" ht="12.75" customHeight="1" x14ac:dyDescent="0.25">
      <c r="A209" s="62" t="s">
        <v>530</v>
      </c>
      <c r="P209" s="61"/>
    </row>
    <row r="210" spans="1:16" ht="12.75" customHeight="1" x14ac:dyDescent="0.2">
      <c r="P210" s="61"/>
    </row>
    <row r="211" spans="1:16" ht="12.75" customHeight="1" x14ac:dyDescent="0.2">
      <c r="A211" s="19"/>
      <c r="P211" s="61"/>
    </row>
    <row r="212" spans="1:16" ht="12.75" customHeight="1" x14ac:dyDescent="0.2">
      <c r="P212" s="61"/>
    </row>
    <row r="213" spans="1:16" ht="12.75" customHeight="1" x14ac:dyDescent="0.2">
      <c r="B213" s="163"/>
      <c r="P213" s="61"/>
    </row>
    <row r="214" spans="1:16" ht="12.75" customHeight="1" x14ac:dyDescent="0.2">
      <c r="A214" s="23"/>
      <c r="P214" s="61"/>
    </row>
    <row r="215" spans="1:16" ht="12.75" customHeight="1" x14ac:dyDescent="0.2">
      <c r="P215" s="61"/>
    </row>
    <row r="216" spans="1:16" ht="12.75" customHeight="1" x14ac:dyDescent="0.2">
      <c r="P216" s="61"/>
    </row>
    <row r="217" spans="1:16" ht="12.75" customHeight="1" x14ac:dyDescent="0.2">
      <c r="P217" s="61"/>
    </row>
    <row r="218" spans="1:16" ht="12.75" customHeight="1" x14ac:dyDescent="0.2">
      <c r="P218" s="61"/>
    </row>
    <row r="219" spans="1:16" ht="12.75" customHeight="1" x14ac:dyDescent="0.2"/>
    <row r="220" spans="1:16" ht="12.75" customHeight="1" x14ac:dyDescent="0.2"/>
    <row r="221" spans="1:16" ht="12.75" customHeight="1" x14ac:dyDescent="0.2"/>
    <row r="222" spans="1:16" ht="12.75" customHeight="1" x14ac:dyDescent="0.2"/>
    <row r="223" spans="1:16" ht="12.75" customHeight="1" x14ac:dyDescent="0.2"/>
    <row r="224" spans="1:16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</sheetData>
  <customSheetViews>
    <customSheetView guid="{28872955-5421-4224-B499-16C8624B44C2}" showPageBreaks="1" fitToPage="1" printArea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1"/>
      <headerFooter alignWithMargins="0"/>
    </customSheetView>
    <customSheetView guid="{893AB55A-276E-48DE-A72E-991CBB459AAF}" fitToPage="1">
      <pane xSplit="4" ySplit="6" topLeftCell="K179" activePane="bottomRight" state="frozen"/>
      <selection pane="bottomRight" activeCell="P205" sqref="P205"/>
      <pageMargins left="0.67" right="0.52" top="0.96" bottom="0.96" header="0.5" footer="0.5"/>
      <pageSetup scale="84" fitToHeight="4" orientation="portrait" r:id="rId2"/>
      <headerFooter alignWithMargins="0"/>
    </customSheetView>
    <customSheetView guid="{3A6669F1-A5AA-4E52-8C7F-B2E5CA5E220D}" fitToPage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3"/>
      <headerFooter alignWithMargins="0"/>
    </customSheetView>
  </customSheetViews>
  <phoneticPr fontId="0" type="noConversion"/>
  <pageMargins left="0.67" right="0.52" top="0.96" bottom="0.96" header="0.5" footer="0.5"/>
  <pageSetup scale="90" fitToHeight="4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8"/>
  <sheetViews>
    <sheetView zoomScale="90" zoomScaleNormal="90" workbookViewId="0">
      <pane ySplit="6" topLeftCell="A184" activePane="bottomLeft" state="frozen"/>
      <selection pane="bottomLeft" activeCell="A7" sqref="A7"/>
    </sheetView>
  </sheetViews>
  <sheetFormatPr defaultColWidth="9.140625" defaultRowHeight="12.75" x14ac:dyDescent="0.2"/>
  <cols>
    <col min="1" max="1" width="9.140625" style="44"/>
    <col min="2" max="2" width="37.28515625" customWidth="1"/>
    <col min="3" max="5" width="13.28515625" customWidth="1"/>
    <col min="6" max="6" width="11.5703125" style="5" customWidth="1"/>
    <col min="7" max="7" width="11.5703125" customWidth="1"/>
  </cols>
  <sheetData>
    <row r="1" spans="1:7" ht="23.25" x14ac:dyDescent="0.35">
      <c r="A1" s="42" t="s">
        <v>198</v>
      </c>
      <c r="C1" s="3"/>
      <c r="D1" s="3"/>
      <c r="E1" s="3"/>
      <c r="G1" s="3"/>
    </row>
    <row r="2" spans="1:7" ht="15.75" x14ac:dyDescent="0.25">
      <c r="A2" s="43" t="s">
        <v>260</v>
      </c>
      <c r="C2" s="3"/>
      <c r="D2" s="3"/>
      <c r="E2" s="3"/>
      <c r="G2" s="3"/>
    </row>
    <row r="3" spans="1:7" x14ac:dyDescent="0.2">
      <c r="C3" s="3"/>
      <c r="D3" s="3"/>
      <c r="E3" s="3"/>
      <c r="G3" s="9" t="s">
        <v>201</v>
      </c>
    </row>
    <row r="4" spans="1:7" x14ac:dyDescent="0.2">
      <c r="C4" s="3"/>
      <c r="D4" s="3"/>
      <c r="E4" s="9" t="s">
        <v>201</v>
      </c>
      <c r="G4" s="9" t="s">
        <v>200</v>
      </c>
    </row>
    <row r="5" spans="1:7" x14ac:dyDescent="0.2">
      <c r="C5" s="3"/>
      <c r="D5" s="3"/>
      <c r="E5" s="9" t="s">
        <v>200</v>
      </c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45">
        <v>1894</v>
      </c>
      <c r="B7" s="41" t="s">
        <v>2</v>
      </c>
      <c r="C7" s="46">
        <v>12939051.310000001</v>
      </c>
      <c r="D7" s="46">
        <v>740.06</v>
      </c>
      <c r="E7" s="46">
        <v>12938311.25</v>
      </c>
      <c r="F7" s="47">
        <v>1938.45</v>
      </c>
      <c r="G7" s="46">
        <v>6674.5653743970688</v>
      </c>
    </row>
    <row r="8" spans="1:7" x14ac:dyDescent="0.2">
      <c r="A8" s="45">
        <v>1895</v>
      </c>
      <c r="B8" s="41" t="s">
        <v>3</v>
      </c>
      <c r="C8" s="46">
        <v>1021718.4</v>
      </c>
      <c r="D8" s="46">
        <v>0</v>
      </c>
      <c r="E8" s="46">
        <v>1021718.4</v>
      </c>
      <c r="F8" s="47">
        <v>84.32</v>
      </c>
      <c r="G8" s="46">
        <v>12117.153700189754</v>
      </c>
    </row>
    <row r="9" spans="1:7" x14ac:dyDescent="0.2">
      <c r="A9" s="45">
        <v>1896</v>
      </c>
      <c r="B9" s="41" t="s">
        <v>4</v>
      </c>
      <c r="C9" s="46">
        <v>932185</v>
      </c>
      <c r="D9" s="46">
        <v>0</v>
      </c>
      <c r="E9" s="46">
        <v>932185</v>
      </c>
      <c r="F9" s="47">
        <v>70.680000000000007</v>
      </c>
      <c r="G9" s="46">
        <v>13188.808715336731</v>
      </c>
    </row>
    <row r="10" spans="1:7" x14ac:dyDescent="0.2">
      <c r="A10" s="45">
        <v>1897</v>
      </c>
      <c r="B10" s="41" t="s">
        <v>5</v>
      </c>
      <c r="C10" s="46">
        <v>2150941</v>
      </c>
      <c r="D10" s="46">
        <v>0</v>
      </c>
      <c r="E10" s="46">
        <v>2150941</v>
      </c>
      <c r="F10" s="47">
        <v>178.79</v>
      </c>
      <c r="G10" s="46">
        <v>12030.544213882207</v>
      </c>
    </row>
    <row r="11" spans="1:7" x14ac:dyDescent="0.2">
      <c r="A11" s="45">
        <v>1898</v>
      </c>
      <c r="B11" s="41" t="s">
        <v>6</v>
      </c>
      <c r="C11" s="46">
        <v>3301645.51</v>
      </c>
      <c r="D11" s="46">
        <v>0</v>
      </c>
      <c r="E11" s="46">
        <v>3301645.51</v>
      </c>
      <c r="F11" s="47">
        <v>443.12</v>
      </c>
      <c r="G11" s="46">
        <v>7450.9060976710589</v>
      </c>
    </row>
    <row r="12" spans="1:7" x14ac:dyDescent="0.2">
      <c r="A12" s="45">
        <v>1899</v>
      </c>
      <c r="B12" s="41" t="s">
        <v>7</v>
      </c>
      <c r="C12" s="46">
        <v>1356895.59</v>
      </c>
      <c r="D12" s="46">
        <v>0</v>
      </c>
      <c r="E12" s="46">
        <v>1356895.59</v>
      </c>
      <c r="F12" s="47">
        <v>138.71</v>
      </c>
      <c r="G12" s="46">
        <v>9782.2477831446904</v>
      </c>
    </row>
    <row r="13" spans="1:7" x14ac:dyDescent="0.2">
      <c r="A13" s="45">
        <v>1900</v>
      </c>
      <c r="B13" s="41" t="s">
        <v>8</v>
      </c>
      <c r="C13" s="46">
        <v>9782361.4700000007</v>
      </c>
      <c r="D13" s="46">
        <v>87193.279999999999</v>
      </c>
      <c r="E13" s="46">
        <v>9695168.1899999995</v>
      </c>
      <c r="F13" s="47">
        <v>1677.92</v>
      </c>
      <c r="G13" s="46">
        <v>5778.0872687613237</v>
      </c>
    </row>
    <row r="14" spans="1:7" x14ac:dyDescent="0.2">
      <c r="A14" s="45">
        <v>1901</v>
      </c>
      <c r="B14" s="41" t="s">
        <v>9</v>
      </c>
      <c r="C14" s="46">
        <v>37182545.270000003</v>
      </c>
      <c r="D14" s="46">
        <v>25490.400000000001</v>
      </c>
      <c r="E14" s="46">
        <v>37157054.869999997</v>
      </c>
      <c r="F14" s="47">
        <v>6591.39</v>
      </c>
      <c r="G14" s="46">
        <v>5637.2107962053524</v>
      </c>
    </row>
    <row r="15" spans="1:7" x14ac:dyDescent="0.2">
      <c r="A15" s="45">
        <v>1922</v>
      </c>
      <c r="B15" s="41" t="s">
        <v>10</v>
      </c>
      <c r="C15" s="46">
        <v>50377795.630000003</v>
      </c>
      <c r="D15" s="46">
        <v>737616.15</v>
      </c>
      <c r="E15" s="46">
        <v>49640179.479999997</v>
      </c>
      <c r="F15" s="47">
        <v>7812.03</v>
      </c>
      <c r="G15" s="46">
        <v>6354.3252496470186</v>
      </c>
    </row>
    <row r="16" spans="1:7" x14ac:dyDescent="0.2">
      <c r="A16" s="45">
        <v>1923</v>
      </c>
      <c r="B16" s="41" t="s">
        <v>11</v>
      </c>
      <c r="C16" s="46">
        <v>40247165.299999997</v>
      </c>
      <c r="D16" s="46">
        <v>260864.58</v>
      </c>
      <c r="E16" s="46">
        <v>39986300.719999999</v>
      </c>
      <c r="F16" s="47">
        <v>6623.23</v>
      </c>
      <c r="G16" s="46">
        <v>6037.2810124365296</v>
      </c>
    </row>
    <row r="17" spans="1:7" x14ac:dyDescent="0.2">
      <c r="A17" s="45">
        <v>1924</v>
      </c>
      <c r="B17" s="41" t="s">
        <v>12</v>
      </c>
      <c r="C17" s="46">
        <v>92086334.939999998</v>
      </c>
      <c r="D17" s="46">
        <v>89167.09</v>
      </c>
      <c r="E17" s="46">
        <v>91997167.849999994</v>
      </c>
      <c r="F17" s="47">
        <v>16391.189999999999</v>
      </c>
      <c r="G17" s="46">
        <v>5612.5984660052136</v>
      </c>
    </row>
    <row r="18" spans="1:7" x14ac:dyDescent="0.2">
      <c r="A18" s="45">
        <v>1925</v>
      </c>
      <c r="B18" s="41" t="s">
        <v>13</v>
      </c>
      <c r="C18" s="46">
        <v>15967212.9</v>
      </c>
      <c r="D18" s="46">
        <v>0</v>
      </c>
      <c r="E18" s="46">
        <v>15967212.9</v>
      </c>
      <c r="F18" s="47">
        <v>2796.47</v>
      </c>
      <c r="G18" s="46">
        <v>5709.7744299062742</v>
      </c>
    </row>
    <row r="19" spans="1:7" x14ac:dyDescent="0.2">
      <c r="A19" s="45">
        <v>1926</v>
      </c>
      <c r="B19" s="41" t="s">
        <v>14</v>
      </c>
      <c r="C19" s="46">
        <v>24188378.289999999</v>
      </c>
      <c r="D19" s="46">
        <v>7350</v>
      </c>
      <c r="E19" s="46">
        <v>24181028.289999999</v>
      </c>
      <c r="F19" s="47">
        <v>4021.65</v>
      </c>
      <c r="G19" s="46">
        <v>6012.7132619695894</v>
      </c>
    </row>
    <row r="20" spans="1:7" x14ac:dyDescent="0.2">
      <c r="A20" s="45">
        <v>1927</v>
      </c>
      <c r="B20" s="41" t="s">
        <v>15</v>
      </c>
      <c r="C20" s="46">
        <v>4824301.18</v>
      </c>
      <c r="D20" s="46">
        <v>0</v>
      </c>
      <c r="E20" s="46">
        <v>4824301.18</v>
      </c>
      <c r="F20" s="47">
        <v>769.5</v>
      </c>
      <c r="G20" s="46">
        <v>6269.3972449642624</v>
      </c>
    </row>
    <row r="21" spans="1:7" x14ac:dyDescent="0.2">
      <c r="A21" s="45">
        <v>1928</v>
      </c>
      <c r="B21" s="41" t="s">
        <v>16</v>
      </c>
      <c r="C21" s="46">
        <v>48088907.909999996</v>
      </c>
      <c r="D21" s="46">
        <v>0</v>
      </c>
      <c r="E21" s="46">
        <v>48088907.909999996</v>
      </c>
      <c r="F21" s="47">
        <v>7786.78</v>
      </c>
      <c r="G21" s="46">
        <v>6175.7116433236843</v>
      </c>
    </row>
    <row r="22" spans="1:7" x14ac:dyDescent="0.2">
      <c r="A22" s="45">
        <v>1929</v>
      </c>
      <c r="B22" s="41" t="s">
        <v>17</v>
      </c>
      <c r="C22" s="46">
        <v>31309163.239999998</v>
      </c>
      <c r="D22" s="46">
        <v>21648.81</v>
      </c>
      <c r="E22" s="46">
        <v>31287514.43</v>
      </c>
      <c r="F22" s="47">
        <v>4994.2299999999996</v>
      </c>
      <c r="G22" s="46">
        <v>6264.7323871747994</v>
      </c>
    </row>
    <row r="23" spans="1:7" x14ac:dyDescent="0.2">
      <c r="A23" s="45">
        <v>1930</v>
      </c>
      <c r="B23" s="41" t="s">
        <v>18</v>
      </c>
      <c r="C23" s="46">
        <v>14747027.98</v>
      </c>
      <c r="D23" s="46">
        <v>50124.77</v>
      </c>
      <c r="E23" s="46">
        <v>14696903.210000001</v>
      </c>
      <c r="F23" s="47">
        <v>2330.91</v>
      </c>
      <c r="G23" s="46">
        <v>6305.2212269027968</v>
      </c>
    </row>
    <row r="24" spans="1:7" x14ac:dyDescent="0.2">
      <c r="A24" s="45">
        <v>1931</v>
      </c>
      <c r="B24" s="41" t="s">
        <v>19</v>
      </c>
      <c r="C24" s="46">
        <v>13201194.68</v>
      </c>
      <c r="D24" s="46">
        <v>39230</v>
      </c>
      <c r="E24" s="46">
        <v>13161964.68</v>
      </c>
      <c r="F24" s="47">
        <v>2150.81</v>
      </c>
      <c r="G24" s="46">
        <v>6119.5385366443334</v>
      </c>
    </row>
    <row r="25" spans="1:7" x14ac:dyDescent="0.2">
      <c r="A25" s="45">
        <v>1933</v>
      </c>
      <c r="B25" s="41" t="s">
        <v>20</v>
      </c>
      <c r="C25" s="46">
        <v>11563799.710000001</v>
      </c>
      <c r="D25" s="46">
        <v>36656.559999999998</v>
      </c>
      <c r="E25" s="46">
        <v>11527143.15</v>
      </c>
      <c r="F25" s="47">
        <v>1943.59</v>
      </c>
      <c r="G25" s="46">
        <v>5930.8512340565649</v>
      </c>
    </row>
    <row r="26" spans="1:7" x14ac:dyDescent="0.2">
      <c r="A26" s="45">
        <v>1934</v>
      </c>
      <c r="B26" s="41" t="s">
        <v>21</v>
      </c>
      <c r="C26" s="46">
        <v>2133261.2000000002</v>
      </c>
      <c r="D26" s="46">
        <v>0</v>
      </c>
      <c r="E26" s="46">
        <v>2133261.2000000002</v>
      </c>
      <c r="F26" s="47">
        <v>182.82</v>
      </c>
      <c r="G26" s="46">
        <v>11668.642380483536</v>
      </c>
    </row>
    <row r="27" spans="1:7" x14ac:dyDescent="0.2">
      <c r="A27" s="45">
        <v>1935</v>
      </c>
      <c r="B27" s="41" t="s">
        <v>22</v>
      </c>
      <c r="C27" s="46">
        <v>11493241.539999999</v>
      </c>
      <c r="D27" s="46">
        <v>0</v>
      </c>
      <c r="E27" s="46">
        <v>11493241.539999999</v>
      </c>
      <c r="F27" s="47">
        <v>1518.71</v>
      </c>
      <c r="G27" s="46">
        <v>7567.7657617319956</v>
      </c>
    </row>
    <row r="28" spans="1:7" x14ac:dyDescent="0.2">
      <c r="A28" s="45">
        <v>1936</v>
      </c>
      <c r="B28" s="41" t="s">
        <v>23</v>
      </c>
      <c r="C28" s="46">
        <v>5190675.9000000004</v>
      </c>
      <c r="D28" s="46">
        <v>63896.95</v>
      </c>
      <c r="E28" s="46">
        <v>5126778.95</v>
      </c>
      <c r="F28" s="47">
        <v>768.1</v>
      </c>
      <c r="G28" s="46">
        <v>6674.62433276917</v>
      </c>
    </row>
    <row r="29" spans="1:7" x14ac:dyDescent="0.2">
      <c r="A29" s="45">
        <v>1944</v>
      </c>
      <c r="B29" s="41" t="s">
        <v>24</v>
      </c>
      <c r="C29" s="46">
        <v>12909033.93</v>
      </c>
      <c r="D29" s="46">
        <v>0</v>
      </c>
      <c r="E29" s="46">
        <v>12909033.93</v>
      </c>
      <c r="F29" s="47">
        <v>2154.6</v>
      </c>
      <c r="G29" s="46">
        <v>5991.3830548593705</v>
      </c>
    </row>
    <row r="30" spans="1:7" x14ac:dyDescent="0.2">
      <c r="A30" s="45">
        <v>1945</v>
      </c>
      <c r="B30" s="41" t="s">
        <v>25</v>
      </c>
      <c r="C30" s="46">
        <v>5478080.6900000004</v>
      </c>
      <c r="D30" s="46">
        <v>40708.86</v>
      </c>
      <c r="E30" s="46">
        <v>5437371.8300000001</v>
      </c>
      <c r="F30" s="47">
        <v>838.2</v>
      </c>
      <c r="G30" s="46">
        <v>6486.9623359580055</v>
      </c>
    </row>
    <row r="31" spans="1:7" x14ac:dyDescent="0.2">
      <c r="A31" s="45">
        <v>1946</v>
      </c>
      <c r="B31" s="41" t="s">
        <v>26</v>
      </c>
      <c r="C31" s="46">
        <v>6709418.8200000003</v>
      </c>
      <c r="D31" s="46">
        <v>0</v>
      </c>
      <c r="E31" s="46">
        <v>6709418.8200000003</v>
      </c>
      <c r="F31" s="47">
        <v>1154.8599999999999</v>
      </c>
      <c r="G31" s="46">
        <v>5809.7248324472221</v>
      </c>
    </row>
    <row r="32" spans="1:7" x14ac:dyDescent="0.2">
      <c r="A32" s="45">
        <v>1947</v>
      </c>
      <c r="B32" s="41" t="s">
        <v>27</v>
      </c>
      <c r="C32" s="46">
        <v>4889109.5</v>
      </c>
      <c r="D32" s="46">
        <v>99.36</v>
      </c>
      <c r="E32" s="46">
        <v>4889010.1399999997</v>
      </c>
      <c r="F32" s="47">
        <v>685.54</v>
      </c>
      <c r="G32" s="46">
        <v>7131.6190740146449</v>
      </c>
    </row>
    <row r="33" spans="1:7" x14ac:dyDescent="0.2">
      <c r="A33" s="45">
        <v>1948</v>
      </c>
      <c r="B33" s="41" t="s">
        <v>28</v>
      </c>
      <c r="C33" s="46">
        <v>19502470.23</v>
      </c>
      <c r="D33" s="46">
        <v>0</v>
      </c>
      <c r="E33" s="46">
        <v>19502470.23</v>
      </c>
      <c r="F33" s="47">
        <v>3499.23</v>
      </c>
      <c r="G33" s="46">
        <v>5573.3604907365334</v>
      </c>
    </row>
    <row r="34" spans="1:7" x14ac:dyDescent="0.2">
      <c r="A34" s="45">
        <v>1964</v>
      </c>
      <c r="B34" s="41" t="s">
        <v>29</v>
      </c>
      <c r="C34" s="46">
        <v>6178329.5499999998</v>
      </c>
      <c r="D34" s="46">
        <v>0</v>
      </c>
      <c r="E34" s="46">
        <v>6178329.5499999998</v>
      </c>
      <c r="F34" s="47">
        <v>983.34</v>
      </c>
      <c r="G34" s="46">
        <v>6283.004403359977</v>
      </c>
    </row>
    <row r="35" spans="1:7" x14ac:dyDescent="0.2">
      <c r="A35" s="45">
        <v>1965</v>
      </c>
      <c r="B35" s="41" t="s">
        <v>30</v>
      </c>
      <c r="C35" s="46">
        <v>21559813.539999999</v>
      </c>
      <c r="D35" s="46">
        <v>0</v>
      </c>
      <c r="E35" s="46">
        <v>21559813.539999999</v>
      </c>
      <c r="F35" s="47">
        <v>3407.44</v>
      </c>
      <c r="G35" s="46">
        <v>6327.2760606202892</v>
      </c>
    </row>
    <row r="36" spans="1:7" x14ac:dyDescent="0.2">
      <c r="A36" s="45">
        <v>1966</v>
      </c>
      <c r="B36" s="41" t="s">
        <v>31</v>
      </c>
      <c r="C36" s="46">
        <v>11970819</v>
      </c>
      <c r="D36" s="46">
        <v>0</v>
      </c>
      <c r="E36" s="46">
        <v>11970819</v>
      </c>
      <c r="F36" s="47">
        <v>2139.87</v>
      </c>
      <c r="G36" s="46">
        <v>5594.1804875997132</v>
      </c>
    </row>
    <row r="37" spans="1:7" x14ac:dyDescent="0.2">
      <c r="A37" s="45">
        <v>1967</v>
      </c>
      <c r="B37" s="41" t="s">
        <v>32</v>
      </c>
      <c r="C37" s="46">
        <v>1522505.48</v>
      </c>
      <c r="D37" s="46">
        <v>0</v>
      </c>
      <c r="E37" s="46">
        <v>1522505.48</v>
      </c>
      <c r="F37" s="47">
        <v>155.91999999999999</v>
      </c>
      <c r="G37" s="46">
        <v>9764.6580297588516</v>
      </c>
    </row>
    <row r="38" spans="1:7" x14ac:dyDescent="0.2">
      <c r="A38" s="45">
        <v>1968</v>
      </c>
      <c r="B38" s="41" t="s">
        <v>33</v>
      </c>
      <c r="C38" s="46">
        <v>4324734.2</v>
      </c>
      <c r="D38" s="46">
        <v>0</v>
      </c>
      <c r="E38" s="46">
        <v>4324734.2</v>
      </c>
      <c r="F38" s="47">
        <v>690.62</v>
      </c>
      <c r="G38" s="46">
        <v>6262.1039066346175</v>
      </c>
    </row>
    <row r="39" spans="1:7" x14ac:dyDescent="0.2">
      <c r="A39" s="45">
        <v>1969</v>
      </c>
      <c r="B39" s="41" t="s">
        <v>34</v>
      </c>
      <c r="C39" s="46">
        <v>5544436.9000000004</v>
      </c>
      <c r="D39" s="46">
        <v>14302.86</v>
      </c>
      <c r="E39" s="46">
        <v>5530134.04</v>
      </c>
      <c r="F39" s="47">
        <v>755.4</v>
      </c>
      <c r="G39" s="46">
        <v>7320.8022769393692</v>
      </c>
    </row>
    <row r="40" spans="1:7" x14ac:dyDescent="0.2">
      <c r="A40" s="45">
        <v>1970</v>
      </c>
      <c r="B40" s="41" t="s">
        <v>35</v>
      </c>
      <c r="C40" s="46">
        <v>17841816.510000002</v>
      </c>
      <c r="D40" s="46">
        <v>4050</v>
      </c>
      <c r="E40" s="46">
        <v>17837766.510000002</v>
      </c>
      <c r="F40" s="47">
        <v>3128.32</v>
      </c>
      <c r="G40" s="46">
        <v>5702.0274492379294</v>
      </c>
    </row>
    <row r="41" spans="1:7" x14ac:dyDescent="0.2">
      <c r="A41" s="45">
        <v>1972</v>
      </c>
      <c r="B41" s="41" t="s">
        <v>36</v>
      </c>
      <c r="C41" s="46">
        <v>4349507.87</v>
      </c>
      <c r="D41" s="46">
        <v>0</v>
      </c>
      <c r="E41" s="46">
        <v>4349507.87</v>
      </c>
      <c r="F41" s="47">
        <v>647.79999999999995</v>
      </c>
      <c r="G41" s="46">
        <v>6714.2758104353206</v>
      </c>
    </row>
    <row r="42" spans="1:7" x14ac:dyDescent="0.2">
      <c r="A42" s="45">
        <v>1973</v>
      </c>
      <c r="B42" s="41" t="s">
        <v>214</v>
      </c>
      <c r="C42" s="46">
        <v>3126456.77</v>
      </c>
      <c r="D42" s="46">
        <v>0</v>
      </c>
      <c r="E42" s="46">
        <v>3126456.77</v>
      </c>
      <c r="F42" s="47">
        <v>333.44</v>
      </c>
      <c r="G42" s="46">
        <v>9376.3698716410745</v>
      </c>
    </row>
    <row r="43" spans="1:7" x14ac:dyDescent="0.2">
      <c r="A43" s="45">
        <v>1974</v>
      </c>
      <c r="B43" s="41" t="s">
        <v>38</v>
      </c>
      <c r="C43" s="46">
        <v>11212600.470000001</v>
      </c>
      <c r="D43" s="46">
        <v>21998.880000000001</v>
      </c>
      <c r="E43" s="46">
        <v>11190601.59</v>
      </c>
      <c r="F43" s="47">
        <v>1692.55</v>
      </c>
      <c r="G43" s="46">
        <v>6611.681539688635</v>
      </c>
    </row>
    <row r="44" spans="1:7" x14ac:dyDescent="0.2">
      <c r="A44" s="45">
        <v>1976</v>
      </c>
      <c r="B44" s="41" t="s">
        <v>39</v>
      </c>
      <c r="C44" s="46">
        <v>83451032</v>
      </c>
      <c r="D44" s="46">
        <v>255327</v>
      </c>
      <c r="E44" s="46">
        <v>83195705</v>
      </c>
      <c r="F44" s="47">
        <v>14319.6</v>
      </c>
      <c r="G44" s="46">
        <v>5809.9182239727361</v>
      </c>
    </row>
    <row r="45" spans="1:7" x14ac:dyDescent="0.2">
      <c r="A45" s="45">
        <v>1977</v>
      </c>
      <c r="B45" s="41" t="s">
        <v>40</v>
      </c>
      <c r="C45" s="46">
        <v>36057993.170000002</v>
      </c>
      <c r="D45" s="46">
        <v>0</v>
      </c>
      <c r="E45" s="46">
        <v>36057993.170000002</v>
      </c>
      <c r="F45" s="47">
        <v>6354.29</v>
      </c>
      <c r="G45" s="46">
        <v>5674.5904215891933</v>
      </c>
    </row>
    <row r="46" spans="1:7" x14ac:dyDescent="0.2">
      <c r="A46" s="45">
        <v>1978</v>
      </c>
      <c r="B46" s="41" t="s">
        <v>41</v>
      </c>
      <c r="C46" s="46">
        <v>8318683.3700000001</v>
      </c>
      <c r="D46" s="46">
        <v>103096</v>
      </c>
      <c r="E46" s="46">
        <v>8215587.3700000001</v>
      </c>
      <c r="F46" s="47">
        <v>1329.65</v>
      </c>
      <c r="G46" s="46">
        <v>6178.7593502049413</v>
      </c>
    </row>
    <row r="47" spans="1:7" x14ac:dyDescent="0.2">
      <c r="A47" s="45">
        <v>1979</v>
      </c>
      <c r="B47" s="41" t="s">
        <v>42</v>
      </c>
      <c r="C47" s="46">
        <v>161785.28</v>
      </c>
      <c r="D47" s="46">
        <v>0</v>
      </c>
      <c r="E47" s="46">
        <v>161785.28</v>
      </c>
      <c r="G47" s="3"/>
    </row>
    <row r="48" spans="1:7" x14ac:dyDescent="0.2">
      <c r="A48" s="45">
        <v>1990</v>
      </c>
      <c r="B48" s="41" t="s">
        <v>43</v>
      </c>
      <c r="C48" s="46">
        <v>3587726.68</v>
      </c>
      <c r="D48" s="46">
        <v>0</v>
      </c>
      <c r="E48" s="46">
        <v>3587726.68</v>
      </c>
      <c r="F48" s="47">
        <v>547.34</v>
      </c>
      <c r="G48" s="46">
        <v>6554.8410128987462</v>
      </c>
    </row>
    <row r="49" spans="1:7" x14ac:dyDescent="0.2">
      <c r="A49" s="45">
        <v>1991</v>
      </c>
      <c r="B49" s="41" t="s">
        <v>44</v>
      </c>
      <c r="C49" s="46">
        <v>38213510.899999999</v>
      </c>
      <c r="D49" s="46">
        <v>91103.94</v>
      </c>
      <c r="E49" s="46">
        <v>38122406.960000001</v>
      </c>
      <c r="F49" s="47">
        <v>6485.69</v>
      </c>
      <c r="G49" s="46">
        <v>5877.9261666838838</v>
      </c>
    </row>
    <row r="50" spans="1:7" x14ac:dyDescent="0.2">
      <c r="A50" s="45">
        <v>1992</v>
      </c>
      <c r="B50" s="41" t="s">
        <v>45</v>
      </c>
      <c r="C50" s="46">
        <v>4825578.12</v>
      </c>
      <c r="D50" s="46">
        <v>5520.66</v>
      </c>
      <c r="E50" s="46">
        <v>4820057.46</v>
      </c>
      <c r="F50" s="47">
        <v>753.52</v>
      </c>
      <c r="G50" s="46">
        <v>6396.7213345365744</v>
      </c>
    </row>
    <row r="51" spans="1:7" x14ac:dyDescent="0.2">
      <c r="A51" s="45">
        <v>1993</v>
      </c>
      <c r="B51" s="41" t="s">
        <v>46</v>
      </c>
      <c r="C51" s="46">
        <v>1624406.97</v>
      </c>
      <c r="D51" s="46">
        <v>0</v>
      </c>
      <c r="E51" s="46">
        <v>1624406.97</v>
      </c>
      <c r="F51" s="47">
        <v>184.6</v>
      </c>
      <c r="G51" s="46">
        <v>8799.6043878656546</v>
      </c>
    </row>
    <row r="52" spans="1:7" x14ac:dyDescent="0.2">
      <c r="A52" s="45">
        <v>1994</v>
      </c>
      <c r="B52" s="41" t="s">
        <v>47</v>
      </c>
      <c r="C52" s="46">
        <v>10752215.789999999</v>
      </c>
      <c r="D52" s="46">
        <v>0</v>
      </c>
      <c r="E52" s="46">
        <v>10752215.789999999</v>
      </c>
      <c r="F52" s="47">
        <v>1736.35</v>
      </c>
      <c r="G52" s="46">
        <v>6192.4242174676765</v>
      </c>
    </row>
    <row r="53" spans="1:7" x14ac:dyDescent="0.2">
      <c r="A53" s="45">
        <v>1995</v>
      </c>
      <c r="B53" s="41" t="s">
        <v>48</v>
      </c>
      <c r="C53" s="46">
        <v>1192896.6599999999</v>
      </c>
      <c r="D53" s="46">
        <v>0</v>
      </c>
      <c r="E53" s="46">
        <v>1192896.6599999999</v>
      </c>
      <c r="F53" s="47">
        <v>150.47</v>
      </c>
      <c r="G53" s="46">
        <v>7927.8039476307567</v>
      </c>
    </row>
    <row r="54" spans="1:7" x14ac:dyDescent="0.2">
      <c r="A54" s="45">
        <v>1996</v>
      </c>
      <c r="B54" s="41" t="s">
        <v>49</v>
      </c>
      <c r="C54" s="46">
        <v>2465766.2000000002</v>
      </c>
      <c r="D54" s="46">
        <v>519.54</v>
      </c>
      <c r="E54" s="46">
        <v>2465246.66</v>
      </c>
      <c r="F54" s="47">
        <v>382.34</v>
      </c>
      <c r="G54" s="46">
        <v>6447.7864204634616</v>
      </c>
    </row>
    <row r="55" spans="1:7" x14ac:dyDescent="0.2">
      <c r="A55" s="45">
        <v>1997</v>
      </c>
      <c r="B55" s="41" t="s">
        <v>50</v>
      </c>
      <c r="C55" s="46">
        <v>2462403.86</v>
      </c>
      <c r="D55" s="46">
        <v>7133.93</v>
      </c>
      <c r="E55" s="46">
        <v>2455269.9300000002</v>
      </c>
      <c r="F55" s="47">
        <v>343.7</v>
      </c>
      <c r="G55" s="46">
        <v>7143.6425080011632</v>
      </c>
    </row>
    <row r="56" spans="1:7" x14ac:dyDescent="0.2">
      <c r="A56" s="45">
        <v>1998</v>
      </c>
      <c r="B56" s="41" t="s">
        <v>51</v>
      </c>
      <c r="C56" s="46">
        <v>1596363.83</v>
      </c>
      <c r="D56" s="46">
        <v>0</v>
      </c>
      <c r="E56" s="46">
        <v>1596363.83</v>
      </c>
      <c r="F56" s="47">
        <v>158.62</v>
      </c>
      <c r="G56" s="46">
        <v>10064.076598159123</v>
      </c>
    </row>
    <row r="57" spans="1:7" x14ac:dyDescent="0.2">
      <c r="A57" s="45">
        <v>1999</v>
      </c>
      <c r="B57" s="41" t="s">
        <v>52</v>
      </c>
      <c r="C57" s="46">
        <v>3340680.27</v>
      </c>
      <c r="D57" s="46">
        <v>0</v>
      </c>
      <c r="E57" s="46">
        <v>3340680.27</v>
      </c>
      <c r="F57" s="47">
        <v>460.14</v>
      </c>
      <c r="G57" s="46">
        <v>7260.1388055809102</v>
      </c>
    </row>
    <row r="58" spans="1:7" x14ac:dyDescent="0.2">
      <c r="A58" s="45">
        <v>2000</v>
      </c>
      <c r="B58" s="41" t="s">
        <v>53</v>
      </c>
      <c r="C58" s="46">
        <v>3286897.66</v>
      </c>
      <c r="D58" s="46">
        <v>5000</v>
      </c>
      <c r="E58" s="46">
        <v>3281897.66</v>
      </c>
      <c r="F58" s="47">
        <v>447.43</v>
      </c>
      <c r="G58" s="46">
        <v>7334.9968933687942</v>
      </c>
    </row>
    <row r="59" spans="1:7" x14ac:dyDescent="0.2">
      <c r="A59" s="45">
        <v>2001</v>
      </c>
      <c r="B59" s="41" t="s">
        <v>54</v>
      </c>
      <c r="C59" s="46">
        <v>4764917.22</v>
      </c>
      <c r="D59" s="46">
        <v>0</v>
      </c>
      <c r="E59" s="46">
        <v>4764917.22</v>
      </c>
      <c r="F59" s="47">
        <v>733.87</v>
      </c>
      <c r="G59" s="46">
        <v>6492.8627958630277</v>
      </c>
    </row>
    <row r="60" spans="1:7" x14ac:dyDescent="0.2">
      <c r="A60" s="45">
        <v>2002</v>
      </c>
      <c r="B60" s="41" t="s">
        <v>55</v>
      </c>
      <c r="C60" s="46">
        <v>9162406.8599999994</v>
      </c>
      <c r="D60" s="46">
        <v>55707.23</v>
      </c>
      <c r="E60" s="46">
        <v>9106699.6300000008</v>
      </c>
      <c r="F60" s="47">
        <v>1465.31</v>
      </c>
      <c r="G60" s="46">
        <v>6214.8621315626042</v>
      </c>
    </row>
    <row r="61" spans="1:7" x14ac:dyDescent="0.2">
      <c r="A61" s="45">
        <v>2003</v>
      </c>
      <c r="B61" s="41" t="s">
        <v>56</v>
      </c>
      <c r="C61" s="46">
        <v>8538223.8499999996</v>
      </c>
      <c r="D61" s="46">
        <v>0</v>
      </c>
      <c r="E61" s="46">
        <v>8538223.8499999996</v>
      </c>
      <c r="F61" s="47">
        <v>1429.42</v>
      </c>
      <c r="G61" s="46">
        <v>5973.2086090862022</v>
      </c>
    </row>
    <row r="62" spans="1:7" x14ac:dyDescent="0.2">
      <c r="A62" s="45">
        <v>2005</v>
      </c>
      <c r="B62" s="41" t="s">
        <v>57</v>
      </c>
      <c r="C62" s="46">
        <v>1430814.68</v>
      </c>
      <c r="D62" s="46">
        <v>0</v>
      </c>
      <c r="E62" s="46">
        <v>1430814.68</v>
      </c>
      <c r="F62" s="47">
        <v>121.26</v>
      </c>
      <c r="G62" s="46">
        <v>11799.560283687943</v>
      </c>
    </row>
    <row r="63" spans="1:7" x14ac:dyDescent="0.2">
      <c r="A63" s="45">
        <v>2006</v>
      </c>
      <c r="B63" s="41" t="s">
        <v>58</v>
      </c>
      <c r="C63" s="46">
        <v>1587270.54</v>
      </c>
      <c r="D63" s="46">
        <v>53292.639999999999</v>
      </c>
      <c r="E63" s="46">
        <v>1533977.9</v>
      </c>
      <c r="F63" s="47">
        <v>150.91</v>
      </c>
      <c r="G63" s="46">
        <v>10164.85256112915</v>
      </c>
    </row>
    <row r="64" spans="1:7" x14ac:dyDescent="0.2">
      <c r="A64" s="45">
        <v>2008</v>
      </c>
      <c r="B64" s="41" t="s">
        <v>59</v>
      </c>
      <c r="C64" s="46">
        <v>6007701.7300000004</v>
      </c>
      <c r="D64" s="46">
        <v>21199.72</v>
      </c>
      <c r="E64" s="46">
        <v>5986502.0099999998</v>
      </c>
      <c r="F64" s="47">
        <v>776.25</v>
      </c>
      <c r="G64" s="46">
        <v>7712.07988405797</v>
      </c>
    </row>
    <row r="65" spans="1:7" x14ac:dyDescent="0.2">
      <c r="A65" s="45">
        <v>2009</v>
      </c>
      <c r="B65" s="41" t="s">
        <v>60</v>
      </c>
      <c r="C65" s="46">
        <v>1634860.02</v>
      </c>
      <c r="D65" s="46">
        <v>0</v>
      </c>
      <c r="E65" s="46">
        <v>1634860.02</v>
      </c>
      <c r="F65" s="47">
        <v>153.44</v>
      </c>
      <c r="G65" s="46">
        <v>10654.718587069865</v>
      </c>
    </row>
    <row r="66" spans="1:7" x14ac:dyDescent="0.2">
      <c r="A66" s="45">
        <v>2010</v>
      </c>
      <c r="B66" s="41" t="s">
        <v>61</v>
      </c>
      <c r="C66" s="46">
        <v>731002.62</v>
      </c>
      <c r="D66" s="46">
        <v>0</v>
      </c>
      <c r="E66" s="46">
        <v>731002.62</v>
      </c>
      <c r="F66" s="47">
        <v>48.28</v>
      </c>
      <c r="G66" s="46">
        <v>15140.899337199669</v>
      </c>
    </row>
    <row r="67" spans="1:7" x14ac:dyDescent="0.2">
      <c r="A67" s="45">
        <v>2011</v>
      </c>
      <c r="B67" s="41" t="s">
        <v>62</v>
      </c>
      <c r="C67" s="46">
        <v>859669.38</v>
      </c>
      <c r="D67" s="46">
        <v>0</v>
      </c>
      <c r="E67" s="46">
        <v>859669.38</v>
      </c>
      <c r="F67" s="47">
        <v>57.94</v>
      </c>
      <c r="G67" s="46">
        <v>14837.234725578184</v>
      </c>
    </row>
    <row r="68" spans="1:7" x14ac:dyDescent="0.2">
      <c r="A68" s="45">
        <v>2012</v>
      </c>
      <c r="B68" s="41" t="s">
        <v>63</v>
      </c>
      <c r="C68" s="46">
        <v>848954.72</v>
      </c>
      <c r="D68" s="46">
        <v>2339.1999999999998</v>
      </c>
      <c r="E68" s="46">
        <v>846615.52</v>
      </c>
      <c r="F68" s="47">
        <v>57.59</v>
      </c>
      <c r="G68" s="46">
        <v>14700.738322625455</v>
      </c>
    </row>
    <row r="69" spans="1:7" x14ac:dyDescent="0.2">
      <c r="A69" s="45">
        <v>2014</v>
      </c>
      <c r="B69" s="41" t="s">
        <v>64</v>
      </c>
      <c r="C69" s="46">
        <v>6691877.2300000004</v>
      </c>
      <c r="D69" s="46">
        <v>50030.16</v>
      </c>
      <c r="E69" s="46">
        <v>6641847.0700000003</v>
      </c>
      <c r="F69" s="47">
        <v>936.2</v>
      </c>
      <c r="G69" s="46">
        <v>7094.4745460371714</v>
      </c>
    </row>
    <row r="70" spans="1:7" x14ac:dyDescent="0.2">
      <c r="A70" s="45">
        <v>2015</v>
      </c>
      <c r="B70" s="41" t="s">
        <v>65</v>
      </c>
      <c r="C70" s="46">
        <v>673629.93</v>
      </c>
      <c r="D70" s="46">
        <v>0</v>
      </c>
      <c r="E70" s="46">
        <v>673629.93</v>
      </c>
      <c r="F70" s="47">
        <v>78.83</v>
      </c>
      <c r="G70" s="46">
        <v>8545.3498668019784</v>
      </c>
    </row>
    <row r="71" spans="1:7" x14ac:dyDescent="0.2">
      <c r="A71" s="45">
        <v>2016</v>
      </c>
      <c r="B71" s="41" t="s">
        <v>66</v>
      </c>
      <c r="C71" s="46">
        <v>163411.54999999999</v>
      </c>
      <c r="D71" s="46">
        <v>0</v>
      </c>
      <c r="E71" s="46">
        <v>163411.54999999999</v>
      </c>
      <c r="F71" s="47">
        <v>12.5</v>
      </c>
      <c r="G71" s="46">
        <v>13072.924000000001</v>
      </c>
    </row>
    <row r="72" spans="1:7" x14ac:dyDescent="0.2">
      <c r="A72" s="45">
        <v>2017</v>
      </c>
      <c r="B72" s="41" t="s">
        <v>67</v>
      </c>
      <c r="C72" s="46">
        <v>147266.78</v>
      </c>
      <c r="D72" s="46">
        <v>0</v>
      </c>
      <c r="E72" s="46">
        <v>147266.78</v>
      </c>
      <c r="F72" s="47">
        <v>10</v>
      </c>
      <c r="G72" s="46">
        <v>14726.678</v>
      </c>
    </row>
    <row r="73" spans="1:7" x14ac:dyDescent="0.2">
      <c r="A73" s="45">
        <v>2018</v>
      </c>
      <c r="B73" s="41" t="s">
        <v>68</v>
      </c>
      <c r="C73" s="46">
        <v>185885.62</v>
      </c>
      <c r="D73" s="46">
        <v>0</v>
      </c>
      <c r="E73" s="46">
        <v>185885.62</v>
      </c>
      <c r="F73" s="47">
        <v>12.36</v>
      </c>
      <c r="G73" s="46">
        <v>15039.289644012946</v>
      </c>
    </row>
    <row r="74" spans="1:7" x14ac:dyDescent="0.2">
      <c r="A74" s="45">
        <v>2019</v>
      </c>
      <c r="B74" s="41" t="s">
        <v>69</v>
      </c>
      <c r="C74" s="46">
        <v>195488.39</v>
      </c>
      <c r="D74" s="46">
        <v>0</v>
      </c>
      <c r="E74" s="46">
        <v>195488.39</v>
      </c>
      <c r="F74" s="47">
        <v>13.13</v>
      </c>
      <c r="G74" s="46">
        <v>14888.681645087585</v>
      </c>
    </row>
    <row r="75" spans="1:7" x14ac:dyDescent="0.2">
      <c r="A75" s="45">
        <v>2020</v>
      </c>
      <c r="B75" s="41" t="s">
        <v>70</v>
      </c>
      <c r="C75" s="46">
        <v>215534.25</v>
      </c>
      <c r="D75" s="46">
        <v>0</v>
      </c>
      <c r="E75" s="46">
        <v>215534.25</v>
      </c>
      <c r="F75" s="47">
        <v>11</v>
      </c>
      <c r="G75" s="46">
        <v>19594.022727272728</v>
      </c>
    </row>
    <row r="76" spans="1:7" x14ac:dyDescent="0.2">
      <c r="A76" s="45">
        <v>2021</v>
      </c>
      <c r="B76" s="41" t="s">
        <v>71</v>
      </c>
      <c r="C76" s="46">
        <v>103913.1</v>
      </c>
      <c r="D76" s="46">
        <v>0</v>
      </c>
      <c r="E76" s="46">
        <v>103913.1</v>
      </c>
      <c r="F76" s="47">
        <v>1.1499999999999999</v>
      </c>
      <c r="G76" s="46">
        <v>90359.217391304352</v>
      </c>
    </row>
    <row r="77" spans="1:7" x14ac:dyDescent="0.2">
      <c r="A77" s="45">
        <v>2022</v>
      </c>
      <c r="B77" s="41" t="s">
        <v>72</v>
      </c>
      <c r="C77" s="46">
        <v>184363.83</v>
      </c>
      <c r="D77" s="46">
        <v>0</v>
      </c>
      <c r="E77" s="46">
        <v>184363.83</v>
      </c>
      <c r="F77" s="47">
        <v>15.94</v>
      </c>
      <c r="G77" s="46">
        <v>11566.112296110414</v>
      </c>
    </row>
    <row r="78" spans="1:7" x14ac:dyDescent="0.2">
      <c r="A78" s="45">
        <v>2023</v>
      </c>
      <c r="B78" s="41" t="s">
        <v>73</v>
      </c>
      <c r="C78" s="46">
        <v>904566.17</v>
      </c>
      <c r="D78" s="46">
        <v>5000</v>
      </c>
      <c r="E78" s="46">
        <v>899566.17</v>
      </c>
      <c r="F78" s="47">
        <v>77.239999999999995</v>
      </c>
      <c r="G78" s="46">
        <v>11646.37713619886</v>
      </c>
    </row>
    <row r="79" spans="1:7" x14ac:dyDescent="0.2">
      <c r="A79" s="45">
        <v>2024</v>
      </c>
      <c r="B79" s="41" t="s">
        <v>74</v>
      </c>
      <c r="C79" s="46">
        <v>28195228.640000001</v>
      </c>
      <c r="D79" s="46">
        <v>0</v>
      </c>
      <c r="E79" s="46">
        <v>28195228.640000001</v>
      </c>
      <c r="F79" s="47">
        <v>3736.68</v>
      </c>
      <c r="G79" s="46">
        <v>7545.5293576115691</v>
      </c>
    </row>
    <row r="80" spans="1:7" x14ac:dyDescent="0.2">
      <c r="A80" s="45">
        <v>2039</v>
      </c>
      <c r="B80" s="41" t="s">
        <v>75</v>
      </c>
      <c r="C80" s="46">
        <v>16508455.75</v>
      </c>
      <c r="D80" s="46">
        <v>41510.99</v>
      </c>
      <c r="E80" s="46">
        <v>16466944.76</v>
      </c>
      <c r="F80" s="47">
        <v>2734.26</v>
      </c>
      <c r="G80" s="46">
        <v>6022.450227849582</v>
      </c>
    </row>
    <row r="81" spans="1:7" x14ac:dyDescent="0.2">
      <c r="A81" s="45">
        <v>2041</v>
      </c>
      <c r="B81" s="41" t="s">
        <v>76</v>
      </c>
      <c r="C81" s="46">
        <v>18173213.609999999</v>
      </c>
      <c r="D81" s="46">
        <v>128100.83</v>
      </c>
      <c r="E81" s="46">
        <v>18045112.780000001</v>
      </c>
      <c r="F81" s="47">
        <v>2813.02</v>
      </c>
      <c r="G81" s="46">
        <v>6414.8540643152191</v>
      </c>
    </row>
    <row r="82" spans="1:7" x14ac:dyDescent="0.2">
      <c r="A82" s="45">
        <v>2042</v>
      </c>
      <c r="B82" s="41" t="s">
        <v>77</v>
      </c>
      <c r="C82" s="46">
        <v>25838663.809999999</v>
      </c>
      <c r="D82" s="46">
        <v>0</v>
      </c>
      <c r="E82" s="46">
        <v>25838663.809999999</v>
      </c>
      <c r="F82" s="47">
        <v>4287.8900000000003</v>
      </c>
      <c r="G82" s="46">
        <v>6025.9623754340719</v>
      </c>
    </row>
    <row r="83" spans="1:7" x14ac:dyDescent="0.2">
      <c r="A83" s="45">
        <v>2043</v>
      </c>
      <c r="B83" s="41" t="s">
        <v>78</v>
      </c>
      <c r="C83" s="46">
        <v>25303571.670000002</v>
      </c>
      <c r="D83" s="46">
        <v>57226.07</v>
      </c>
      <c r="E83" s="46">
        <v>25246345.600000001</v>
      </c>
      <c r="F83" s="47">
        <v>4140.49</v>
      </c>
      <c r="G83" s="46">
        <v>6097.4294346804354</v>
      </c>
    </row>
    <row r="84" spans="1:7" x14ac:dyDescent="0.2">
      <c r="A84" s="45">
        <v>2044</v>
      </c>
      <c r="B84" s="41" t="s">
        <v>79</v>
      </c>
      <c r="C84" s="46">
        <v>6575790.8399999999</v>
      </c>
      <c r="D84" s="46">
        <v>0</v>
      </c>
      <c r="E84" s="46">
        <v>6575790.8399999999</v>
      </c>
      <c r="F84" s="47">
        <v>1132.43</v>
      </c>
      <c r="G84" s="46">
        <v>5806.7967468187871</v>
      </c>
    </row>
    <row r="85" spans="1:7" x14ac:dyDescent="0.2">
      <c r="A85" s="45">
        <v>2045</v>
      </c>
      <c r="B85" s="41" t="s">
        <v>80</v>
      </c>
      <c r="C85" s="46">
        <v>1500142.68</v>
      </c>
      <c r="D85" s="46">
        <v>0</v>
      </c>
      <c r="E85" s="46">
        <v>1500142.68</v>
      </c>
      <c r="F85" s="47">
        <v>182.46</v>
      </c>
      <c r="G85" s="46">
        <v>8221.761920420915</v>
      </c>
    </row>
    <row r="86" spans="1:7" x14ac:dyDescent="0.2">
      <c r="A86" s="45">
        <v>2046</v>
      </c>
      <c r="B86" s="41" t="s">
        <v>81</v>
      </c>
      <c r="C86" s="46">
        <v>1794491.8</v>
      </c>
      <c r="D86" s="46">
        <v>0</v>
      </c>
      <c r="E86" s="46">
        <v>1794491.8</v>
      </c>
      <c r="F86" s="47">
        <v>183.28</v>
      </c>
      <c r="G86" s="46">
        <v>9790.9853775643824</v>
      </c>
    </row>
    <row r="87" spans="1:7" x14ac:dyDescent="0.2">
      <c r="A87" s="45">
        <v>2047</v>
      </c>
      <c r="B87" s="41" t="s">
        <v>82</v>
      </c>
      <c r="C87" s="46">
        <v>404294</v>
      </c>
      <c r="D87" s="46">
        <v>0</v>
      </c>
      <c r="E87" s="46">
        <v>404294</v>
      </c>
      <c r="F87" s="47">
        <v>35.29</v>
      </c>
      <c r="G87" s="46">
        <v>11456.333238877869</v>
      </c>
    </row>
    <row r="88" spans="1:7" x14ac:dyDescent="0.2">
      <c r="A88" s="45">
        <v>2048</v>
      </c>
      <c r="B88" s="41" t="s">
        <v>83</v>
      </c>
      <c r="C88" s="46">
        <v>74882394.480000004</v>
      </c>
      <c r="D88" s="46">
        <v>0</v>
      </c>
      <c r="E88" s="46">
        <v>74882394.480000004</v>
      </c>
      <c r="F88" s="47">
        <v>11968.72</v>
      </c>
      <c r="G88" s="46">
        <v>6256.5081712998544</v>
      </c>
    </row>
    <row r="89" spans="1:7" x14ac:dyDescent="0.2">
      <c r="A89" s="45">
        <v>2050</v>
      </c>
      <c r="B89" s="41" t="s">
        <v>84</v>
      </c>
      <c r="C89" s="46">
        <v>4172658.67</v>
      </c>
      <c r="D89" s="46">
        <v>30504</v>
      </c>
      <c r="E89" s="46">
        <v>4142154.67</v>
      </c>
      <c r="F89" s="47">
        <v>567.98</v>
      </c>
      <c r="G89" s="46">
        <v>7292.7826155850553</v>
      </c>
    </row>
    <row r="90" spans="1:7" x14ac:dyDescent="0.2">
      <c r="A90" s="45">
        <v>2051</v>
      </c>
      <c r="B90" s="41" t="s">
        <v>85</v>
      </c>
      <c r="C90" s="46">
        <v>169335.86</v>
      </c>
      <c r="D90" s="46">
        <v>0</v>
      </c>
      <c r="E90" s="46">
        <v>169335.86</v>
      </c>
      <c r="F90" s="47">
        <v>11.97</v>
      </c>
      <c r="G90" s="46">
        <v>14146.688387635755</v>
      </c>
    </row>
    <row r="91" spans="1:7" x14ac:dyDescent="0.2">
      <c r="A91" s="45">
        <v>2052</v>
      </c>
      <c r="B91" s="41" t="s">
        <v>86</v>
      </c>
      <c r="C91" s="46">
        <v>212040.93</v>
      </c>
      <c r="D91" s="46">
        <v>0</v>
      </c>
      <c r="E91" s="46">
        <v>212040.93</v>
      </c>
      <c r="F91" s="47">
        <v>34.31</v>
      </c>
      <c r="G91" s="46">
        <v>6180.1495190906435</v>
      </c>
    </row>
    <row r="92" spans="1:7" x14ac:dyDescent="0.2">
      <c r="A92" s="45">
        <v>2053</v>
      </c>
      <c r="B92" s="41" t="s">
        <v>87</v>
      </c>
      <c r="C92" s="46">
        <v>23381174.640000001</v>
      </c>
      <c r="D92" s="46">
        <v>0</v>
      </c>
      <c r="E92" s="46">
        <v>23381174.640000001</v>
      </c>
      <c r="F92" s="47">
        <v>2851.76</v>
      </c>
      <c r="G92" s="46">
        <v>8198.8577720425292</v>
      </c>
    </row>
    <row r="93" spans="1:7" x14ac:dyDescent="0.2">
      <c r="A93" s="45">
        <v>2054</v>
      </c>
      <c r="B93" s="41" t="s">
        <v>88</v>
      </c>
      <c r="C93" s="46">
        <v>34073133.579999998</v>
      </c>
      <c r="D93" s="46">
        <v>37054.21</v>
      </c>
      <c r="E93" s="46">
        <v>34036079.369999997</v>
      </c>
      <c r="F93" s="47">
        <v>5646.42</v>
      </c>
      <c r="G93" s="46">
        <v>6027.904295110884</v>
      </c>
    </row>
    <row r="94" spans="1:7" x14ac:dyDescent="0.2">
      <c r="A94" s="45">
        <v>2055</v>
      </c>
      <c r="B94" s="41" t="s">
        <v>89</v>
      </c>
      <c r="C94" s="46">
        <v>33103169.550000001</v>
      </c>
      <c r="D94" s="46">
        <v>10341.620000000001</v>
      </c>
      <c r="E94" s="46">
        <v>33092827.93</v>
      </c>
      <c r="F94" s="47">
        <v>5527.97</v>
      </c>
      <c r="G94" s="46">
        <v>5986.4340671168611</v>
      </c>
    </row>
    <row r="95" spans="1:7" x14ac:dyDescent="0.2">
      <c r="A95" s="45">
        <v>2056</v>
      </c>
      <c r="B95" s="41" t="s">
        <v>90</v>
      </c>
      <c r="C95" s="46">
        <v>25792848.800000001</v>
      </c>
      <c r="D95" s="46">
        <v>0</v>
      </c>
      <c r="E95" s="46">
        <v>25792848.800000001</v>
      </c>
      <c r="F95" s="47">
        <v>3897.64</v>
      </c>
      <c r="G95" s="46">
        <v>6617.5554438070212</v>
      </c>
    </row>
    <row r="96" spans="1:7" x14ac:dyDescent="0.2">
      <c r="A96" s="45">
        <v>2057</v>
      </c>
      <c r="B96" s="41" t="s">
        <v>91</v>
      </c>
      <c r="C96" s="46">
        <v>39545664.32</v>
      </c>
      <c r="D96" s="46">
        <v>0</v>
      </c>
      <c r="E96" s="46">
        <v>39545664.32</v>
      </c>
      <c r="F96" s="47">
        <v>6275.16</v>
      </c>
      <c r="G96" s="46">
        <v>6301.9372127563274</v>
      </c>
    </row>
    <row r="97" spans="1:7" x14ac:dyDescent="0.2">
      <c r="A97" s="45">
        <v>2059</v>
      </c>
      <c r="B97" s="41" t="s">
        <v>92</v>
      </c>
      <c r="C97" s="46">
        <v>5290804.0199999996</v>
      </c>
      <c r="D97" s="46">
        <v>106904.38</v>
      </c>
      <c r="E97" s="46">
        <v>5183899.6399999997</v>
      </c>
      <c r="F97" s="47">
        <v>740.18</v>
      </c>
      <c r="G97" s="46">
        <v>7003.5662136237124</v>
      </c>
    </row>
    <row r="98" spans="1:7" x14ac:dyDescent="0.2">
      <c r="A98" s="45">
        <v>2060</v>
      </c>
      <c r="B98" s="41" t="s">
        <v>93</v>
      </c>
      <c r="C98" s="46">
        <v>887659.91</v>
      </c>
      <c r="D98" s="46">
        <v>10000</v>
      </c>
      <c r="E98" s="46">
        <v>877659.91</v>
      </c>
      <c r="F98" s="47">
        <v>77.680000000000007</v>
      </c>
      <c r="G98" s="46">
        <v>11298.402548918642</v>
      </c>
    </row>
    <row r="99" spans="1:7" x14ac:dyDescent="0.2">
      <c r="A99" s="45">
        <v>2061</v>
      </c>
      <c r="B99" s="41" t="s">
        <v>94</v>
      </c>
      <c r="C99" s="46">
        <v>1702976.84</v>
      </c>
      <c r="D99" s="46">
        <v>0</v>
      </c>
      <c r="E99" s="46">
        <v>1702976.84</v>
      </c>
      <c r="F99" s="47">
        <v>204.75</v>
      </c>
      <c r="G99" s="46">
        <v>8317.3472039072039</v>
      </c>
    </row>
    <row r="100" spans="1:7" x14ac:dyDescent="0.2">
      <c r="A100" s="45">
        <v>2062</v>
      </c>
      <c r="B100" s="41" t="s">
        <v>95</v>
      </c>
      <c r="C100" s="46">
        <v>124992</v>
      </c>
      <c r="D100" s="46">
        <v>21915</v>
      </c>
      <c r="E100" s="46">
        <v>103077</v>
      </c>
      <c r="F100" s="47">
        <v>11.56</v>
      </c>
      <c r="G100" s="46">
        <v>8916.6955017301043</v>
      </c>
    </row>
    <row r="101" spans="1:7" x14ac:dyDescent="0.2">
      <c r="A101" s="45">
        <v>2063</v>
      </c>
      <c r="B101" s="41" t="s">
        <v>96</v>
      </c>
      <c r="C101" s="46">
        <v>294077.18</v>
      </c>
      <c r="D101" s="46">
        <v>0</v>
      </c>
      <c r="E101" s="46">
        <v>294077.18</v>
      </c>
      <c r="F101" s="47">
        <v>36.82</v>
      </c>
      <c r="G101" s="46">
        <v>7986.8870179250407</v>
      </c>
    </row>
    <row r="102" spans="1:7" x14ac:dyDescent="0.2">
      <c r="A102" s="45">
        <v>2081</v>
      </c>
      <c r="B102" s="41" t="s">
        <v>97</v>
      </c>
      <c r="C102" s="46">
        <v>5929582.71</v>
      </c>
      <c r="D102" s="46">
        <v>0</v>
      </c>
      <c r="E102" s="46">
        <v>5929582.71</v>
      </c>
      <c r="F102" s="47">
        <v>948.57</v>
      </c>
      <c r="G102" s="46">
        <v>6251.0755242101259</v>
      </c>
    </row>
    <row r="103" spans="1:7" x14ac:dyDescent="0.2">
      <c r="A103" s="45">
        <v>2082</v>
      </c>
      <c r="B103" s="41" t="s">
        <v>98</v>
      </c>
      <c r="C103" s="46">
        <v>112357963.81</v>
      </c>
      <c r="D103" s="46">
        <v>217738.38</v>
      </c>
      <c r="E103" s="46">
        <v>112140225.43000001</v>
      </c>
      <c r="F103" s="47">
        <v>17562.88</v>
      </c>
      <c r="G103" s="46">
        <v>6385.0704115725894</v>
      </c>
    </row>
    <row r="104" spans="1:7" x14ac:dyDescent="0.2">
      <c r="A104" s="45">
        <v>2083</v>
      </c>
      <c r="B104" s="41" t="s">
        <v>99</v>
      </c>
      <c r="C104" s="46">
        <v>69893548.689999998</v>
      </c>
      <c r="D104" s="46">
        <v>95939.22</v>
      </c>
      <c r="E104" s="46">
        <v>69797609.469999999</v>
      </c>
      <c r="F104" s="47">
        <v>10597.6</v>
      </c>
      <c r="G104" s="46">
        <v>6586.1713472861775</v>
      </c>
    </row>
    <row r="105" spans="1:7" x14ac:dyDescent="0.2">
      <c r="A105" s="45">
        <v>2084</v>
      </c>
      <c r="B105" s="41" t="s">
        <v>212</v>
      </c>
      <c r="C105" s="46">
        <v>8250673.75</v>
      </c>
      <c r="D105" s="46">
        <v>875</v>
      </c>
      <c r="E105" s="46">
        <v>8249798.75</v>
      </c>
      <c r="F105" s="47">
        <v>1611.12</v>
      </c>
      <c r="G105" s="46">
        <v>5120.5364901435023</v>
      </c>
    </row>
    <row r="106" spans="1:7" x14ac:dyDescent="0.2">
      <c r="A106" s="45">
        <v>2085</v>
      </c>
      <c r="B106" s="41" t="s">
        <v>100</v>
      </c>
      <c r="C106" s="46">
        <v>1788113.83</v>
      </c>
      <c r="D106" s="46">
        <v>0</v>
      </c>
      <c r="E106" s="46">
        <v>1788113.83</v>
      </c>
      <c r="F106" s="47">
        <v>194.37</v>
      </c>
      <c r="G106" s="46">
        <v>9199.5360909605406</v>
      </c>
    </row>
    <row r="107" spans="1:7" x14ac:dyDescent="0.2">
      <c r="A107" s="45">
        <v>2086</v>
      </c>
      <c r="B107" s="41" t="s">
        <v>101</v>
      </c>
      <c r="C107" s="46">
        <v>7708407.6100000003</v>
      </c>
      <c r="D107" s="46">
        <v>1483.27</v>
      </c>
      <c r="E107" s="46">
        <v>7706924.3399999999</v>
      </c>
      <c r="F107" s="47">
        <v>1163.79</v>
      </c>
      <c r="G107" s="46">
        <v>6622.2637589255783</v>
      </c>
    </row>
    <row r="108" spans="1:7" x14ac:dyDescent="0.2">
      <c r="A108" s="45">
        <v>2087</v>
      </c>
      <c r="B108" s="41" t="s">
        <v>102</v>
      </c>
      <c r="C108" s="46">
        <v>17949086.140000001</v>
      </c>
      <c r="D108" s="46">
        <v>0</v>
      </c>
      <c r="E108" s="46">
        <v>17949086.140000001</v>
      </c>
      <c r="F108" s="47">
        <v>2838.39</v>
      </c>
      <c r="G108" s="46">
        <v>6323.685659828282</v>
      </c>
    </row>
    <row r="109" spans="1:7" x14ac:dyDescent="0.2">
      <c r="A109" s="45">
        <v>2088</v>
      </c>
      <c r="B109" s="41" t="s">
        <v>103</v>
      </c>
      <c r="C109" s="46">
        <v>33292766.16</v>
      </c>
      <c r="D109" s="46">
        <v>0</v>
      </c>
      <c r="E109" s="46">
        <v>33292766.16</v>
      </c>
      <c r="F109" s="47">
        <v>5581.18</v>
      </c>
      <c r="G109" s="46">
        <v>5965.1840936862809</v>
      </c>
    </row>
    <row r="110" spans="1:7" x14ac:dyDescent="0.2">
      <c r="A110" s="45">
        <v>2089</v>
      </c>
      <c r="B110" s="41" t="s">
        <v>104</v>
      </c>
      <c r="C110" s="46">
        <v>2460931.08</v>
      </c>
      <c r="D110" s="46">
        <v>0</v>
      </c>
      <c r="E110" s="46">
        <v>2460931.08</v>
      </c>
      <c r="F110" s="47">
        <v>327.33</v>
      </c>
      <c r="G110" s="46">
        <v>7518.1959490422505</v>
      </c>
    </row>
    <row r="111" spans="1:7" x14ac:dyDescent="0.2">
      <c r="A111" s="45">
        <v>2090</v>
      </c>
      <c r="B111" s="41" t="s">
        <v>105</v>
      </c>
      <c r="C111" s="46">
        <v>1944743.99</v>
      </c>
      <c r="D111" s="46">
        <v>0</v>
      </c>
      <c r="E111" s="46">
        <v>1944743.99</v>
      </c>
      <c r="F111" s="47">
        <v>250.59</v>
      </c>
      <c r="G111" s="46">
        <v>7760.6608005107955</v>
      </c>
    </row>
    <row r="112" spans="1:7" x14ac:dyDescent="0.2">
      <c r="A112" s="45">
        <v>2091</v>
      </c>
      <c r="B112" s="41" t="s">
        <v>106</v>
      </c>
      <c r="C112" s="46">
        <v>10211847.710000001</v>
      </c>
      <c r="D112" s="46">
        <v>0</v>
      </c>
      <c r="E112" s="46">
        <v>10211847.710000001</v>
      </c>
      <c r="F112" s="47">
        <v>1778.81</v>
      </c>
      <c r="G112" s="46">
        <v>5740.8310668368167</v>
      </c>
    </row>
    <row r="113" spans="1:7" x14ac:dyDescent="0.2">
      <c r="A113" s="45">
        <v>2092</v>
      </c>
      <c r="B113" s="41" t="s">
        <v>107</v>
      </c>
      <c r="C113" s="46">
        <v>2030171.19</v>
      </c>
      <c r="D113" s="46">
        <v>0</v>
      </c>
      <c r="E113" s="46">
        <v>2030171.19</v>
      </c>
      <c r="F113" s="47">
        <v>297.13</v>
      </c>
      <c r="G113" s="46">
        <v>6832.6025308787393</v>
      </c>
    </row>
    <row r="114" spans="1:7" x14ac:dyDescent="0.2">
      <c r="A114" s="45">
        <v>2093</v>
      </c>
      <c r="B114" s="41" t="s">
        <v>108</v>
      </c>
      <c r="C114" s="46">
        <v>4546848.25</v>
      </c>
      <c r="D114" s="46">
        <v>0</v>
      </c>
      <c r="E114" s="46">
        <v>4546848.25</v>
      </c>
      <c r="F114" s="47">
        <v>645.30999999999995</v>
      </c>
      <c r="G114" s="46">
        <v>7045.9906866467281</v>
      </c>
    </row>
    <row r="115" spans="1:7" x14ac:dyDescent="0.2">
      <c r="A115" s="45">
        <v>2094</v>
      </c>
      <c r="B115" s="41" t="s">
        <v>109</v>
      </c>
      <c r="C115" s="46">
        <v>2113446.33</v>
      </c>
      <c r="D115" s="46">
        <v>0</v>
      </c>
      <c r="E115" s="46">
        <v>2113446.33</v>
      </c>
      <c r="F115" s="47">
        <v>246.86</v>
      </c>
      <c r="G115" s="46">
        <v>8561.3154419509028</v>
      </c>
    </row>
    <row r="116" spans="1:7" x14ac:dyDescent="0.2">
      <c r="A116" s="45">
        <v>2095</v>
      </c>
      <c r="B116" s="41" t="s">
        <v>110</v>
      </c>
      <c r="C116" s="46">
        <v>1417805.52</v>
      </c>
      <c r="D116" s="46">
        <v>0</v>
      </c>
      <c r="E116" s="46">
        <v>1417805.52</v>
      </c>
      <c r="F116" s="47">
        <v>122.34</v>
      </c>
      <c r="G116" s="46">
        <v>11589.059342815108</v>
      </c>
    </row>
    <row r="117" spans="1:7" x14ac:dyDescent="0.2">
      <c r="A117" s="45">
        <v>2096</v>
      </c>
      <c r="B117" s="41" t="s">
        <v>111</v>
      </c>
      <c r="C117" s="46">
        <v>9366192</v>
      </c>
      <c r="D117" s="46">
        <v>0</v>
      </c>
      <c r="E117" s="46">
        <v>9366192</v>
      </c>
      <c r="F117" s="47">
        <v>1423.54</v>
      </c>
      <c r="G117" s="46">
        <v>6579.5074251513824</v>
      </c>
    </row>
    <row r="118" spans="1:7" x14ac:dyDescent="0.2">
      <c r="A118" s="45">
        <v>2097</v>
      </c>
      <c r="B118" s="41" t="s">
        <v>112</v>
      </c>
      <c r="C118" s="46">
        <v>36083253.329999998</v>
      </c>
      <c r="D118" s="46">
        <v>0</v>
      </c>
      <c r="E118" s="46">
        <v>36083253.329999998</v>
      </c>
      <c r="F118" s="47">
        <v>5490.05</v>
      </c>
      <c r="G118" s="46">
        <v>6572.4817314960701</v>
      </c>
    </row>
    <row r="119" spans="1:7" x14ac:dyDescent="0.2">
      <c r="A119" s="45">
        <v>2099</v>
      </c>
      <c r="B119" s="41" t="s">
        <v>113</v>
      </c>
      <c r="C119" s="46">
        <v>5368761.1699999999</v>
      </c>
      <c r="D119" s="46">
        <v>0</v>
      </c>
      <c r="E119" s="46">
        <v>5368761.1699999999</v>
      </c>
      <c r="F119" s="47">
        <v>841.59</v>
      </c>
      <c r="G119" s="46">
        <v>6379.3072279851231</v>
      </c>
    </row>
    <row r="120" spans="1:7" x14ac:dyDescent="0.2">
      <c r="A120" s="45">
        <v>2100</v>
      </c>
      <c r="B120" s="41" t="s">
        <v>114</v>
      </c>
      <c r="C120" s="46">
        <v>49525434.200000003</v>
      </c>
      <c r="D120" s="46">
        <v>7378.09</v>
      </c>
      <c r="E120" s="46">
        <v>49518056.109999999</v>
      </c>
      <c r="F120" s="47">
        <v>8318.7999999999993</v>
      </c>
      <c r="G120" s="46">
        <v>5952.5479768716641</v>
      </c>
    </row>
    <row r="121" spans="1:7" x14ac:dyDescent="0.2">
      <c r="A121" s="45">
        <v>2101</v>
      </c>
      <c r="B121" s="41" t="s">
        <v>115</v>
      </c>
      <c r="C121" s="46">
        <v>23315822.039999999</v>
      </c>
      <c r="D121" s="46">
        <v>0</v>
      </c>
      <c r="E121" s="46">
        <v>23315822.039999999</v>
      </c>
      <c r="F121" s="47">
        <v>4184.62</v>
      </c>
      <c r="G121" s="46">
        <v>5571.7895627320995</v>
      </c>
    </row>
    <row r="122" spans="1:7" x14ac:dyDescent="0.2">
      <c r="A122" s="45">
        <v>2102</v>
      </c>
      <c r="B122" s="41" t="s">
        <v>116</v>
      </c>
      <c r="C122" s="46">
        <v>13868968.779999999</v>
      </c>
      <c r="D122" s="46">
        <v>34728.959999999999</v>
      </c>
      <c r="E122" s="46">
        <v>13834239.82</v>
      </c>
      <c r="F122" s="47">
        <v>2312.9</v>
      </c>
      <c r="G122" s="46">
        <v>5981.3393661636901</v>
      </c>
    </row>
    <row r="123" spans="1:7" x14ac:dyDescent="0.2">
      <c r="A123" s="45">
        <v>2103</v>
      </c>
      <c r="B123" s="41" t="s">
        <v>117</v>
      </c>
      <c r="C123" s="46">
        <v>6997181.3600000003</v>
      </c>
      <c r="D123" s="46">
        <v>21328.71</v>
      </c>
      <c r="E123" s="46">
        <v>6975852.6500000004</v>
      </c>
      <c r="F123" s="47">
        <v>1306.76</v>
      </c>
      <c r="G123" s="46">
        <v>5338.2814365300437</v>
      </c>
    </row>
    <row r="124" spans="1:7" x14ac:dyDescent="0.2">
      <c r="A124" s="45">
        <v>2104</v>
      </c>
      <c r="B124" s="41" t="s">
        <v>118</v>
      </c>
      <c r="C124" s="46">
        <v>4547061.08</v>
      </c>
      <c r="D124" s="46">
        <v>0</v>
      </c>
      <c r="E124" s="46">
        <v>4547061.08</v>
      </c>
      <c r="F124" s="47">
        <v>629.74</v>
      </c>
      <c r="G124" s="46">
        <v>7220.5371740718383</v>
      </c>
    </row>
    <row r="125" spans="1:7" x14ac:dyDescent="0.2">
      <c r="A125" s="45">
        <v>2105</v>
      </c>
      <c r="B125" s="41" t="s">
        <v>119</v>
      </c>
      <c r="C125" s="46">
        <v>4001885.42</v>
      </c>
      <c r="D125" s="46">
        <v>4101.82</v>
      </c>
      <c r="E125" s="46">
        <v>3997783.6</v>
      </c>
      <c r="F125" s="47">
        <v>629.64</v>
      </c>
      <c r="G125" s="46">
        <v>6349.316434788132</v>
      </c>
    </row>
    <row r="126" spans="1:7" x14ac:dyDescent="0.2">
      <c r="A126" s="45">
        <v>2107</v>
      </c>
      <c r="B126" s="41" t="s">
        <v>120</v>
      </c>
      <c r="C126" s="46">
        <v>1087059.0900000001</v>
      </c>
      <c r="D126" s="46">
        <v>0</v>
      </c>
      <c r="E126" s="46">
        <v>1087059.0900000001</v>
      </c>
      <c r="F126" s="47">
        <v>79.12</v>
      </c>
      <c r="G126" s="46">
        <v>13739.371713852375</v>
      </c>
    </row>
    <row r="127" spans="1:7" x14ac:dyDescent="0.2">
      <c r="A127" s="45">
        <v>2108</v>
      </c>
      <c r="B127" s="41" t="s">
        <v>121</v>
      </c>
      <c r="C127" s="46">
        <v>16905953.07</v>
      </c>
      <c r="D127" s="46">
        <v>6818.75</v>
      </c>
      <c r="E127" s="46">
        <v>16899134.32</v>
      </c>
      <c r="F127" s="47">
        <v>2716.88</v>
      </c>
      <c r="G127" s="46">
        <v>6220.0517947056915</v>
      </c>
    </row>
    <row r="128" spans="1:7" x14ac:dyDescent="0.2">
      <c r="A128" s="45">
        <v>2109</v>
      </c>
      <c r="B128" s="41" t="s">
        <v>122</v>
      </c>
      <c r="C128" s="46">
        <v>175039.04</v>
      </c>
      <c r="D128" s="46">
        <v>0</v>
      </c>
      <c r="E128" s="46">
        <v>175039.04</v>
      </c>
      <c r="F128" s="47">
        <v>12.21</v>
      </c>
      <c r="G128" s="46">
        <v>14335.711711711712</v>
      </c>
    </row>
    <row r="129" spans="1:7" x14ac:dyDescent="0.2">
      <c r="A129" s="45">
        <v>2110</v>
      </c>
      <c r="B129" s="41" t="s">
        <v>123</v>
      </c>
      <c r="C129" s="46">
        <v>7754420.9100000001</v>
      </c>
      <c r="D129" s="46">
        <v>12795.9</v>
      </c>
      <c r="E129" s="46">
        <v>7741625.0099999998</v>
      </c>
      <c r="F129" s="47">
        <v>1104.71</v>
      </c>
      <c r="G129" s="46">
        <v>7007.8346443863084</v>
      </c>
    </row>
    <row r="130" spans="1:7" x14ac:dyDescent="0.2">
      <c r="A130" s="45">
        <v>2111</v>
      </c>
      <c r="B130" s="41" t="s">
        <v>124</v>
      </c>
      <c r="C130" s="46">
        <v>654637</v>
      </c>
      <c r="D130" s="46">
        <v>0</v>
      </c>
      <c r="E130" s="46">
        <v>654637</v>
      </c>
      <c r="F130" s="47">
        <v>82.22</v>
      </c>
      <c r="G130" s="46">
        <v>7962.0165409875945</v>
      </c>
    </row>
    <row r="131" spans="1:7" x14ac:dyDescent="0.2">
      <c r="A131" s="45">
        <v>2112</v>
      </c>
      <c r="B131" s="41" t="s">
        <v>125</v>
      </c>
      <c r="C131" s="46">
        <v>66571.820000000007</v>
      </c>
      <c r="D131" s="46">
        <v>0</v>
      </c>
      <c r="E131" s="46">
        <v>66571.820000000007</v>
      </c>
      <c r="F131" s="47">
        <v>11</v>
      </c>
      <c r="G131" s="46">
        <v>6051.9836363636359</v>
      </c>
    </row>
    <row r="132" spans="1:7" x14ac:dyDescent="0.2">
      <c r="A132" s="45">
        <v>2113</v>
      </c>
      <c r="B132" s="41" t="s">
        <v>126</v>
      </c>
      <c r="C132" s="46">
        <v>1879223.07</v>
      </c>
      <c r="D132" s="46">
        <v>0</v>
      </c>
      <c r="E132" s="46">
        <v>1879223.07</v>
      </c>
      <c r="F132" s="47">
        <v>234.42</v>
      </c>
      <c r="G132" s="46">
        <v>8016.4792679805478</v>
      </c>
    </row>
    <row r="133" spans="1:7" x14ac:dyDescent="0.2">
      <c r="A133" s="45">
        <v>2114</v>
      </c>
      <c r="B133" s="41" t="s">
        <v>127</v>
      </c>
      <c r="C133" s="46">
        <v>939181.5</v>
      </c>
      <c r="D133" s="46">
        <v>0</v>
      </c>
      <c r="E133" s="46">
        <v>939181.5</v>
      </c>
      <c r="F133" s="47">
        <v>83.65</v>
      </c>
      <c r="G133" s="46">
        <v>11227.513448894202</v>
      </c>
    </row>
    <row r="134" spans="1:7" x14ac:dyDescent="0.2">
      <c r="A134" s="45">
        <v>2115</v>
      </c>
      <c r="B134" s="41" t="s">
        <v>128</v>
      </c>
      <c r="C134" s="46">
        <v>229457</v>
      </c>
      <c r="D134" s="46">
        <v>0</v>
      </c>
      <c r="E134" s="46">
        <v>229457</v>
      </c>
      <c r="F134" s="47">
        <v>21</v>
      </c>
      <c r="G134" s="46">
        <v>10926.523809523811</v>
      </c>
    </row>
    <row r="135" spans="1:7" x14ac:dyDescent="0.2">
      <c r="A135" s="45">
        <v>2116</v>
      </c>
      <c r="B135" s="41" t="s">
        <v>129</v>
      </c>
      <c r="C135" s="46">
        <v>5759071.1100000003</v>
      </c>
      <c r="D135" s="46">
        <v>32500</v>
      </c>
      <c r="E135" s="46">
        <v>5726571.1100000003</v>
      </c>
      <c r="F135" s="47">
        <v>899.18</v>
      </c>
      <c r="G135" s="46">
        <v>6368.6593451811641</v>
      </c>
    </row>
    <row r="136" spans="1:7" x14ac:dyDescent="0.2">
      <c r="A136" s="45">
        <v>2137</v>
      </c>
      <c r="B136" s="41" t="s">
        <v>130</v>
      </c>
      <c r="C136" s="46">
        <v>7212321.8799999999</v>
      </c>
      <c r="D136" s="46">
        <v>118087.93</v>
      </c>
      <c r="E136" s="46">
        <v>7094233.9500000002</v>
      </c>
      <c r="F136" s="47">
        <v>1052.18</v>
      </c>
      <c r="G136" s="46">
        <v>6742.4147484270752</v>
      </c>
    </row>
    <row r="137" spans="1:7" x14ac:dyDescent="0.2">
      <c r="A137" s="45">
        <v>2138</v>
      </c>
      <c r="B137" s="41" t="s">
        <v>131</v>
      </c>
      <c r="C137" s="46">
        <v>21631289.899999999</v>
      </c>
      <c r="D137" s="46">
        <v>509932.16</v>
      </c>
      <c r="E137" s="46">
        <v>21121357.739999998</v>
      </c>
      <c r="F137" s="47">
        <v>3427.94</v>
      </c>
      <c r="G137" s="46">
        <v>6161.5307560809124</v>
      </c>
    </row>
    <row r="138" spans="1:7" x14ac:dyDescent="0.2">
      <c r="A138" s="45">
        <v>2139</v>
      </c>
      <c r="B138" s="41" t="s">
        <v>132</v>
      </c>
      <c r="C138" s="46">
        <v>12094227.76</v>
      </c>
      <c r="D138" s="46">
        <v>75653.259999999995</v>
      </c>
      <c r="E138" s="46">
        <v>12018574.5</v>
      </c>
      <c r="F138" s="47">
        <v>2152.75</v>
      </c>
      <c r="G138" s="46">
        <v>5582.8937405643937</v>
      </c>
    </row>
    <row r="139" spans="1:7" x14ac:dyDescent="0.2">
      <c r="A139" s="45">
        <v>2140</v>
      </c>
      <c r="B139" s="41" t="s">
        <v>133</v>
      </c>
      <c r="C139" s="46">
        <v>5571232.9100000001</v>
      </c>
      <c r="D139" s="46">
        <v>0</v>
      </c>
      <c r="E139" s="46">
        <v>5571232.9100000001</v>
      </c>
      <c r="F139" s="47">
        <v>831.6</v>
      </c>
      <c r="G139" s="46">
        <v>6699.4142736892736</v>
      </c>
    </row>
    <row r="140" spans="1:7" x14ac:dyDescent="0.2">
      <c r="A140" s="45">
        <v>2141</v>
      </c>
      <c r="B140" s="41" t="s">
        <v>134</v>
      </c>
      <c r="C140" s="46">
        <v>11134473.689999999</v>
      </c>
      <c r="D140" s="46">
        <v>0</v>
      </c>
      <c r="E140" s="46">
        <v>11134473.689999999</v>
      </c>
      <c r="F140" s="47">
        <v>1825.58</v>
      </c>
      <c r="G140" s="46">
        <v>6099.1431161603432</v>
      </c>
    </row>
    <row r="141" spans="1:7" x14ac:dyDescent="0.2">
      <c r="A141" s="45">
        <v>2142</v>
      </c>
      <c r="B141" s="41" t="s">
        <v>135</v>
      </c>
      <c r="C141" s="46">
        <v>251291153.78</v>
      </c>
      <c r="D141" s="46">
        <v>174938.78</v>
      </c>
      <c r="E141" s="46">
        <v>251116215</v>
      </c>
      <c r="F141" s="47">
        <v>36615.68</v>
      </c>
      <c r="G141" s="46">
        <v>6858.1606295444999</v>
      </c>
    </row>
    <row r="142" spans="1:7" x14ac:dyDescent="0.2">
      <c r="A142" s="45">
        <v>2143</v>
      </c>
      <c r="B142" s="41" t="s">
        <v>136</v>
      </c>
      <c r="C142" s="46">
        <v>13568313.810000001</v>
      </c>
      <c r="D142" s="46">
        <v>0</v>
      </c>
      <c r="E142" s="46">
        <v>13568313.810000001</v>
      </c>
      <c r="F142" s="47">
        <v>2341.17</v>
      </c>
      <c r="G142" s="46">
        <v>5795.5269416573756</v>
      </c>
    </row>
    <row r="143" spans="1:7" x14ac:dyDescent="0.2">
      <c r="A143" s="45">
        <v>2144</v>
      </c>
      <c r="B143" s="41" t="s">
        <v>137</v>
      </c>
      <c r="C143" s="46">
        <v>1638793</v>
      </c>
      <c r="D143" s="46">
        <v>0</v>
      </c>
      <c r="E143" s="46">
        <v>1638793</v>
      </c>
      <c r="F143" s="47">
        <v>226.49</v>
      </c>
      <c r="G143" s="46">
        <v>7235.6086361428752</v>
      </c>
    </row>
    <row r="144" spans="1:7" x14ac:dyDescent="0.2">
      <c r="A144" s="45">
        <v>2145</v>
      </c>
      <c r="B144" s="41" t="s">
        <v>138</v>
      </c>
      <c r="C144" s="46">
        <v>5107188.21</v>
      </c>
      <c r="D144" s="46">
        <v>707.56</v>
      </c>
      <c r="E144" s="46">
        <v>5106480.6500000004</v>
      </c>
      <c r="F144" s="47">
        <v>767.22</v>
      </c>
      <c r="G144" s="46">
        <v>6655.8231667579048</v>
      </c>
    </row>
    <row r="145" spans="1:7" x14ac:dyDescent="0.2">
      <c r="A145" s="45">
        <v>2146</v>
      </c>
      <c r="B145" s="41" t="s">
        <v>139</v>
      </c>
      <c r="C145" s="46">
        <v>34183125.880000003</v>
      </c>
      <c r="D145" s="46">
        <v>49060</v>
      </c>
      <c r="E145" s="46">
        <v>34134065.880000003</v>
      </c>
      <c r="F145" s="47">
        <v>4419.24</v>
      </c>
      <c r="G145" s="46">
        <v>7723.9674423656552</v>
      </c>
    </row>
    <row r="146" spans="1:7" x14ac:dyDescent="0.2">
      <c r="A146" s="45">
        <v>2147</v>
      </c>
      <c r="B146" s="41" t="s">
        <v>140</v>
      </c>
      <c r="C146" s="46">
        <v>15659880.52</v>
      </c>
      <c r="D146" s="46">
        <v>193904.21</v>
      </c>
      <c r="E146" s="46">
        <v>15465976.310000001</v>
      </c>
      <c r="F146" s="47">
        <v>2117.92</v>
      </c>
      <c r="G146" s="46">
        <v>7302.4364990179038</v>
      </c>
    </row>
    <row r="147" spans="1:7" x14ac:dyDescent="0.2">
      <c r="A147" s="45">
        <v>2180</v>
      </c>
      <c r="B147" s="41" t="s">
        <v>141</v>
      </c>
      <c r="C147" s="46">
        <v>339333254.30000001</v>
      </c>
      <c r="D147" s="46">
        <v>433949.59</v>
      </c>
      <c r="E147" s="46">
        <v>338899304.70999998</v>
      </c>
      <c r="F147" s="47">
        <v>43411.55</v>
      </c>
      <c r="G147" s="46">
        <v>7806.6621604158327</v>
      </c>
    </row>
    <row r="148" spans="1:7" x14ac:dyDescent="0.2">
      <c r="A148" s="45">
        <v>2181</v>
      </c>
      <c r="B148" s="41" t="s">
        <v>142</v>
      </c>
      <c r="C148" s="46">
        <v>23296217.629999999</v>
      </c>
      <c r="D148" s="46">
        <v>49912</v>
      </c>
      <c r="E148" s="46">
        <v>23246305.629999999</v>
      </c>
      <c r="F148" s="47">
        <v>3379.66</v>
      </c>
      <c r="G148" s="46">
        <v>6878.2971156861931</v>
      </c>
    </row>
    <row r="149" spans="1:7" x14ac:dyDescent="0.2">
      <c r="A149" s="45">
        <v>2182</v>
      </c>
      <c r="B149" s="41" t="s">
        <v>143</v>
      </c>
      <c r="C149" s="46">
        <v>78167891.659999996</v>
      </c>
      <c r="D149" s="46">
        <v>22575</v>
      </c>
      <c r="E149" s="46">
        <v>78145316.659999996</v>
      </c>
      <c r="F149" s="47">
        <v>10515.55</v>
      </c>
      <c r="G149" s="46">
        <v>7431.4055527290529</v>
      </c>
    </row>
    <row r="150" spans="1:7" x14ac:dyDescent="0.2">
      <c r="A150" s="45">
        <v>2183</v>
      </c>
      <c r="B150" s="41" t="s">
        <v>144</v>
      </c>
      <c r="C150" s="46">
        <v>78683452.689999998</v>
      </c>
      <c r="D150" s="46">
        <v>103441.42</v>
      </c>
      <c r="E150" s="46">
        <v>78580011.269999996</v>
      </c>
      <c r="F150" s="47">
        <v>11657.13</v>
      </c>
      <c r="G150" s="46">
        <v>6740.9397741982793</v>
      </c>
    </row>
    <row r="151" spans="1:7" x14ac:dyDescent="0.2">
      <c r="A151" s="45">
        <v>2185</v>
      </c>
      <c r="B151" s="41" t="s">
        <v>145</v>
      </c>
      <c r="C151" s="46">
        <v>44995354.799999997</v>
      </c>
      <c r="D151" s="46">
        <v>25714.12</v>
      </c>
      <c r="E151" s="46">
        <v>44969640.68</v>
      </c>
      <c r="F151" s="47">
        <v>6291.83</v>
      </c>
      <c r="G151" s="46">
        <v>7147.3070124272263</v>
      </c>
    </row>
    <row r="152" spans="1:7" x14ac:dyDescent="0.2">
      <c r="A152" s="45">
        <v>2186</v>
      </c>
      <c r="B152" s="41" t="s">
        <v>146</v>
      </c>
      <c r="C152" s="46">
        <v>4073685.54</v>
      </c>
      <c r="D152" s="46">
        <v>5575.75</v>
      </c>
      <c r="E152" s="46">
        <v>4068109.79</v>
      </c>
      <c r="F152" s="47">
        <v>603.11</v>
      </c>
      <c r="G152" s="46">
        <v>6745.2202583276676</v>
      </c>
    </row>
    <row r="153" spans="1:7" x14ac:dyDescent="0.2">
      <c r="A153" s="45">
        <v>2187</v>
      </c>
      <c r="B153" s="41" t="s">
        <v>147</v>
      </c>
      <c r="C153" s="46">
        <v>62243213.420000002</v>
      </c>
      <c r="D153" s="46">
        <v>0</v>
      </c>
      <c r="E153" s="46">
        <v>62243213.420000002</v>
      </c>
      <c r="F153" s="47">
        <v>9565.86</v>
      </c>
      <c r="G153" s="46">
        <v>6506.8079001783417</v>
      </c>
    </row>
    <row r="154" spans="1:7" x14ac:dyDescent="0.2">
      <c r="A154" s="45">
        <v>2188</v>
      </c>
      <c r="B154" s="41" t="s">
        <v>148</v>
      </c>
      <c r="C154" s="46">
        <v>5535093.3499999996</v>
      </c>
      <c r="D154" s="46">
        <v>1165377.44</v>
      </c>
      <c r="E154" s="46">
        <v>4369715.91</v>
      </c>
      <c r="F154" s="47">
        <v>474.42</v>
      </c>
      <c r="G154" s="46">
        <v>9210.6486025041104</v>
      </c>
    </row>
    <row r="155" spans="1:7" x14ac:dyDescent="0.2">
      <c r="A155" s="45">
        <v>2190</v>
      </c>
      <c r="B155" s="41" t="s">
        <v>149</v>
      </c>
      <c r="C155" s="46">
        <v>18020775.75</v>
      </c>
      <c r="D155" s="46">
        <v>272400.40999999997</v>
      </c>
      <c r="E155" s="46">
        <v>17748375.34</v>
      </c>
      <c r="F155" s="47">
        <v>3163.62</v>
      </c>
      <c r="G155" s="46">
        <v>5610.1476599591597</v>
      </c>
    </row>
    <row r="156" spans="1:7" x14ac:dyDescent="0.2">
      <c r="A156" s="45">
        <v>2191</v>
      </c>
      <c r="B156" s="41" t="s">
        <v>150</v>
      </c>
      <c r="C156" s="46">
        <v>15924966.48</v>
      </c>
      <c r="D156" s="46">
        <v>7071.03</v>
      </c>
      <c r="E156" s="46">
        <v>15917895.449999999</v>
      </c>
      <c r="F156" s="47">
        <v>2622.27</v>
      </c>
      <c r="G156" s="46">
        <v>6070.2732556144101</v>
      </c>
    </row>
    <row r="157" spans="1:7" x14ac:dyDescent="0.2">
      <c r="A157" s="45">
        <v>2192</v>
      </c>
      <c r="B157" s="41" t="s">
        <v>151</v>
      </c>
      <c r="C157" s="46">
        <v>1867842.28</v>
      </c>
      <c r="D157" s="46">
        <v>0</v>
      </c>
      <c r="E157" s="46">
        <v>1867842.28</v>
      </c>
      <c r="F157" s="47">
        <v>312.51</v>
      </c>
      <c r="G157" s="46">
        <v>5976.9040350708774</v>
      </c>
    </row>
    <row r="158" spans="1:7" x14ac:dyDescent="0.2">
      <c r="A158" s="45">
        <v>2193</v>
      </c>
      <c r="B158" s="41" t="s">
        <v>152</v>
      </c>
      <c r="C158" s="46">
        <v>1420317.3</v>
      </c>
      <c r="D158" s="46">
        <v>0</v>
      </c>
      <c r="E158" s="46">
        <v>1420317.3</v>
      </c>
      <c r="F158" s="47">
        <v>178.73</v>
      </c>
      <c r="G158" s="46">
        <v>7946.720192469088</v>
      </c>
    </row>
    <row r="159" spans="1:7" x14ac:dyDescent="0.2">
      <c r="A159" s="45">
        <v>2195</v>
      </c>
      <c r="B159" s="41" t="s">
        <v>153</v>
      </c>
      <c r="C159" s="46">
        <v>2984541.41</v>
      </c>
      <c r="D159" s="46">
        <v>7500</v>
      </c>
      <c r="E159" s="46">
        <v>2977041.41</v>
      </c>
      <c r="F159" s="47">
        <v>261.41000000000003</v>
      </c>
      <c r="G159" s="46">
        <v>11388.399104854443</v>
      </c>
    </row>
    <row r="160" spans="1:7" x14ac:dyDescent="0.2">
      <c r="A160" s="45">
        <v>2197</v>
      </c>
      <c r="B160" s="41" t="s">
        <v>154</v>
      </c>
      <c r="C160" s="46">
        <v>11628862.390000001</v>
      </c>
      <c r="D160" s="46">
        <v>85934</v>
      </c>
      <c r="E160" s="46">
        <v>11542928.390000001</v>
      </c>
      <c r="F160" s="47">
        <v>2045.42</v>
      </c>
      <c r="G160" s="46">
        <v>5643.3047442579027</v>
      </c>
    </row>
    <row r="161" spans="1:7" x14ac:dyDescent="0.2">
      <c r="A161" s="45">
        <v>2198</v>
      </c>
      <c r="B161" s="41" t="s">
        <v>155</v>
      </c>
      <c r="C161" s="46">
        <v>7248728.4000000004</v>
      </c>
      <c r="D161" s="46">
        <v>0</v>
      </c>
      <c r="E161" s="46">
        <v>7248728.4000000004</v>
      </c>
      <c r="F161" s="47">
        <v>716.7</v>
      </c>
      <c r="G161" s="46">
        <v>10114.03432398493</v>
      </c>
    </row>
    <row r="162" spans="1:7" x14ac:dyDescent="0.2">
      <c r="A162" s="45">
        <v>2199</v>
      </c>
      <c r="B162" s="41" t="s">
        <v>156</v>
      </c>
      <c r="C162" s="46">
        <v>4392045.07</v>
      </c>
      <c r="D162" s="46">
        <v>0</v>
      </c>
      <c r="E162" s="46">
        <v>4392045.07</v>
      </c>
      <c r="F162" s="47">
        <v>567.04</v>
      </c>
      <c r="G162" s="46">
        <v>7745.564810242663</v>
      </c>
    </row>
    <row r="163" spans="1:7" x14ac:dyDescent="0.2">
      <c r="A163" s="45">
        <v>2201</v>
      </c>
      <c r="B163" s="41" t="s">
        <v>157</v>
      </c>
      <c r="C163" s="46">
        <v>1490395.66</v>
      </c>
      <c r="D163" s="46">
        <v>72550</v>
      </c>
      <c r="E163" s="46">
        <v>1417845.66</v>
      </c>
      <c r="F163" s="47">
        <v>166.06</v>
      </c>
      <c r="G163" s="46">
        <v>8538.1528363242196</v>
      </c>
    </row>
    <row r="164" spans="1:7" x14ac:dyDescent="0.2">
      <c r="A164" s="45">
        <v>2202</v>
      </c>
      <c r="B164" s="41" t="s">
        <v>158</v>
      </c>
      <c r="C164" s="46">
        <v>2766870.2</v>
      </c>
      <c r="D164" s="46">
        <v>0</v>
      </c>
      <c r="E164" s="46">
        <v>2766870.2</v>
      </c>
      <c r="F164" s="47">
        <v>392.08</v>
      </c>
      <c r="G164" s="46">
        <v>7056.9021628239125</v>
      </c>
    </row>
    <row r="165" spans="1:7" x14ac:dyDescent="0.2">
      <c r="A165" s="45">
        <v>2203</v>
      </c>
      <c r="B165" s="41" t="s">
        <v>215</v>
      </c>
      <c r="C165" s="46">
        <v>1624245.48</v>
      </c>
      <c r="D165" s="46">
        <v>756</v>
      </c>
      <c r="E165" s="46">
        <v>1623489.48</v>
      </c>
      <c r="F165" s="47">
        <v>253.29</v>
      </c>
      <c r="G165" s="46">
        <v>6409.6074854909384</v>
      </c>
    </row>
    <row r="166" spans="1:7" x14ac:dyDescent="0.2">
      <c r="A166" s="45">
        <v>2204</v>
      </c>
      <c r="B166" s="41" t="s">
        <v>159</v>
      </c>
      <c r="C166" s="46">
        <v>9104537.2599999998</v>
      </c>
      <c r="D166" s="46">
        <v>0</v>
      </c>
      <c r="E166" s="46">
        <v>9104537.2599999998</v>
      </c>
      <c r="F166" s="47">
        <v>1232.93</v>
      </c>
      <c r="G166" s="46">
        <v>7384.4721598144251</v>
      </c>
    </row>
    <row r="167" spans="1:7" x14ac:dyDescent="0.2">
      <c r="A167" s="45">
        <v>2205</v>
      </c>
      <c r="B167" s="41" t="s">
        <v>160</v>
      </c>
      <c r="C167" s="46">
        <v>12788588.039999999</v>
      </c>
      <c r="D167" s="46">
        <v>0</v>
      </c>
      <c r="E167" s="46">
        <v>12788588.039999999</v>
      </c>
      <c r="F167" s="47">
        <v>1901.95</v>
      </c>
      <c r="G167" s="46">
        <v>6723.9349299403239</v>
      </c>
    </row>
    <row r="168" spans="1:7" x14ac:dyDescent="0.2">
      <c r="A168" s="45">
        <v>2206</v>
      </c>
      <c r="B168" s="41" t="s">
        <v>161</v>
      </c>
      <c r="C168" s="46">
        <v>28719883.170000002</v>
      </c>
      <c r="D168" s="46">
        <v>21455</v>
      </c>
      <c r="E168" s="46">
        <v>28698428.170000002</v>
      </c>
      <c r="F168" s="47">
        <v>4420.66</v>
      </c>
      <c r="G168" s="46">
        <v>6491.88767514353</v>
      </c>
    </row>
    <row r="169" spans="1:7" x14ac:dyDescent="0.2">
      <c r="A169" s="45">
        <v>2207</v>
      </c>
      <c r="B169" s="41" t="s">
        <v>162</v>
      </c>
      <c r="C169" s="46">
        <v>20146626.370000001</v>
      </c>
      <c r="D169" s="46">
        <v>140000</v>
      </c>
      <c r="E169" s="46">
        <v>20006626.370000001</v>
      </c>
      <c r="F169" s="47">
        <v>3237.68</v>
      </c>
      <c r="G169" s="46">
        <v>6179.3093727607411</v>
      </c>
    </row>
    <row r="170" spans="1:7" x14ac:dyDescent="0.2">
      <c r="A170" s="45">
        <v>2208</v>
      </c>
      <c r="B170" s="41" t="s">
        <v>163</v>
      </c>
      <c r="C170" s="46">
        <v>4208163.5199999996</v>
      </c>
      <c r="D170" s="46">
        <v>36127</v>
      </c>
      <c r="E170" s="46">
        <v>4172036.52</v>
      </c>
      <c r="F170" s="47">
        <v>588.1</v>
      </c>
      <c r="G170" s="46">
        <v>7094.0937255568779</v>
      </c>
    </row>
    <row r="171" spans="1:7" x14ac:dyDescent="0.2">
      <c r="A171" s="45">
        <v>2209</v>
      </c>
      <c r="B171" s="41" t="s">
        <v>164</v>
      </c>
      <c r="C171" s="46">
        <v>3776193.82</v>
      </c>
      <c r="D171" s="46">
        <v>0</v>
      </c>
      <c r="E171" s="46">
        <v>3776193.82</v>
      </c>
      <c r="F171" s="47">
        <v>535.39</v>
      </c>
      <c r="G171" s="46">
        <v>7053.1646463325787</v>
      </c>
    </row>
    <row r="172" spans="1:7" x14ac:dyDescent="0.2">
      <c r="A172" s="45">
        <v>2210</v>
      </c>
      <c r="B172" s="41" t="s">
        <v>165</v>
      </c>
      <c r="C172" s="46">
        <v>642154.75</v>
      </c>
      <c r="D172" s="46">
        <v>0</v>
      </c>
      <c r="E172" s="46">
        <v>642154.75</v>
      </c>
      <c r="F172" s="47">
        <v>41.82</v>
      </c>
      <c r="G172" s="46">
        <v>15355.206838833095</v>
      </c>
    </row>
    <row r="173" spans="1:7" x14ac:dyDescent="0.2">
      <c r="A173" s="45">
        <v>2212</v>
      </c>
      <c r="B173" s="41" t="s">
        <v>166</v>
      </c>
      <c r="C173" s="46">
        <v>13902882.65</v>
      </c>
      <c r="D173" s="46">
        <v>0</v>
      </c>
      <c r="E173" s="46">
        <v>13902882.65</v>
      </c>
      <c r="F173" s="47">
        <v>2099.5100000000002</v>
      </c>
      <c r="G173" s="46">
        <v>6621.9654347919277</v>
      </c>
    </row>
    <row r="174" spans="1:7" x14ac:dyDescent="0.2">
      <c r="A174" s="45">
        <v>2213</v>
      </c>
      <c r="B174" s="41" t="s">
        <v>167</v>
      </c>
      <c r="C174" s="46">
        <v>3305037.16</v>
      </c>
      <c r="D174" s="46">
        <v>0</v>
      </c>
      <c r="E174" s="46">
        <v>3305037.16</v>
      </c>
      <c r="F174" s="47">
        <v>445.09</v>
      </c>
      <c r="G174" s="46">
        <v>7425.5480015277799</v>
      </c>
    </row>
    <row r="175" spans="1:7" x14ac:dyDescent="0.2">
      <c r="A175" s="45">
        <v>2214</v>
      </c>
      <c r="B175" s="41" t="s">
        <v>168</v>
      </c>
      <c r="C175" s="46">
        <v>1829758.65</v>
      </c>
      <c r="D175" s="46">
        <v>0</v>
      </c>
      <c r="E175" s="46">
        <v>1829758.65</v>
      </c>
      <c r="F175" s="47">
        <v>188.4</v>
      </c>
      <c r="G175" s="46">
        <v>9712.0947452229302</v>
      </c>
    </row>
    <row r="176" spans="1:7" x14ac:dyDescent="0.2">
      <c r="A176" s="45">
        <v>2215</v>
      </c>
      <c r="B176" s="41" t="s">
        <v>169</v>
      </c>
      <c r="C176" s="46">
        <v>2039544.45</v>
      </c>
      <c r="D176" s="46">
        <v>0</v>
      </c>
      <c r="E176" s="46">
        <v>2039544.45</v>
      </c>
      <c r="F176" s="47">
        <v>309.20999999999998</v>
      </c>
      <c r="G176" s="46">
        <v>6595.9847676336467</v>
      </c>
    </row>
    <row r="177" spans="1:7" x14ac:dyDescent="0.2">
      <c r="A177" s="45">
        <v>2216</v>
      </c>
      <c r="B177" s="41" t="s">
        <v>170</v>
      </c>
      <c r="C177" s="46">
        <v>1760562.8</v>
      </c>
      <c r="D177" s="46">
        <v>0</v>
      </c>
      <c r="E177" s="46">
        <v>1760562.8</v>
      </c>
      <c r="F177" s="47">
        <v>237.72</v>
      </c>
      <c r="G177" s="46">
        <v>7406.0356722194165</v>
      </c>
    </row>
    <row r="178" spans="1:7" x14ac:dyDescent="0.2">
      <c r="A178" s="45">
        <v>2217</v>
      </c>
      <c r="B178" s="41" t="s">
        <v>171</v>
      </c>
      <c r="C178" s="46">
        <v>3164509.74</v>
      </c>
      <c r="D178" s="46">
        <v>0</v>
      </c>
      <c r="E178" s="46">
        <v>3164509.74</v>
      </c>
      <c r="F178" s="47">
        <v>413.61</v>
      </c>
      <c r="G178" s="46">
        <v>7650.9507507071867</v>
      </c>
    </row>
    <row r="179" spans="1:7" x14ac:dyDescent="0.2">
      <c r="A179" s="45">
        <v>2219</v>
      </c>
      <c r="B179" s="41" t="s">
        <v>172</v>
      </c>
      <c r="C179" s="46">
        <v>1858167.69</v>
      </c>
      <c r="D179" s="46">
        <v>0</v>
      </c>
      <c r="E179" s="46">
        <v>1858167.69</v>
      </c>
      <c r="F179" s="47">
        <v>249.37</v>
      </c>
      <c r="G179" s="46">
        <v>7451.4484099931824</v>
      </c>
    </row>
    <row r="180" spans="1:7" x14ac:dyDescent="0.2">
      <c r="A180" s="45">
        <v>2220</v>
      </c>
      <c r="B180" s="41" t="s">
        <v>173</v>
      </c>
      <c r="C180" s="46">
        <v>2201434.9500000002</v>
      </c>
      <c r="D180" s="46">
        <v>0</v>
      </c>
      <c r="E180" s="46">
        <v>2201434.9500000002</v>
      </c>
      <c r="F180" s="47">
        <v>248.09</v>
      </c>
      <c r="G180" s="46">
        <v>8873.5335966786242</v>
      </c>
    </row>
    <row r="181" spans="1:7" x14ac:dyDescent="0.2">
      <c r="A181" s="45">
        <v>2221</v>
      </c>
      <c r="B181" s="41" t="s">
        <v>174</v>
      </c>
      <c r="C181" s="46">
        <v>2398792.2999999998</v>
      </c>
      <c r="D181" s="46">
        <v>0</v>
      </c>
      <c r="E181" s="46">
        <v>2398792.2999999998</v>
      </c>
      <c r="F181" s="47">
        <v>367.55</v>
      </c>
      <c r="G181" s="46">
        <v>6526.4380356414085</v>
      </c>
    </row>
    <row r="182" spans="1:7" x14ac:dyDescent="0.2">
      <c r="A182" s="45">
        <v>2222</v>
      </c>
      <c r="B182" s="41" t="s">
        <v>175</v>
      </c>
      <c r="C182" s="46">
        <v>152816.42000000001</v>
      </c>
      <c r="D182" s="46">
        <v>0</v>
      </c>
      <c r="E182" s="46">
        <v>152816.42000000001</v>
      </c>
      <c r="F182" s="47">
        <v>5.0599999999999996</v>
      </c>
      <c r="G182" s="46">
        <v>30200.873517786564</v>
      </c>
    </row>
    <row r="183" spans="1:7" x14ac:dyDescent="0.2">
      <c r="A183" s="45">
        <v>2225</v>
      </c>
      <c r="B183" s="41" t="s">
        <v>216</v>
      </c>
      <c r="C183" s="46">
        <v>2153866.96</v>
      </c>
      <c r="D183" s="46">
        <v>0</v>
      </c>
      <c r="E183" s="46">
        <v>2153866.96</v>
      </c>
      <c r="F183" s="47">
        <v>250.09</v>
      </c>
      <c r="G183" s="46">
        <v>8612.3673877404144</v>
      </c>
    </row>
    <row r="184" spans="1:7" x14ac:dyDescent="0.2">
      <c r="A184" s="16">
        <v>2226</v>
      </c>
      <c r="B184" s="16" t="s">
        <v>177</v>
      </c>
      <c r="C184" s="46"/>
      <c r="D184" s="46"/>
      <c r="E184" s="46"/>
      <c r="F184" s="47"/>
      <c r="G184" s="46"/>
    </row>
    <row r="185" spans="1:7" x14ac:dyDescent="0.2">
      <c r="A185" s="16">
        <v>2227</v>
      </c>
      <c r="B185" s="16" t="s">
        <v>178</v>
      </c>
      <c r="C185" s="46"/>
      <c r="D185" s="46"/>
      <c r="E185" s="46"/>
      <c r="F185" s="47"/>
      <c r="G185" s="46"/>
    </row>
    <row r="186" spans="1:7" x14ac:dyDescent="0.2">
      <c r="A186" s="45">
        <v>2229</v>
      </c>
      <c r="B186" s="41" t="s">
        <v>179</v>
      </c>
      <c r="C186" s="46">
        <v>2249081.0299999998</v>
      </c>
      <c r="D186" s="46">
        <v>0</v>
      </c>
      <c r="E186" s="46">
        <v>2249081.0299999998</v>
      </c>
      <c r="F186" s="47">
        <v>265.94</v>
      </c>
      <c r="G186" s="46">
        <v>8457.0994585244789</v>
      </c>
    </row>
    <row r="187" spans="1:7" x14ac:dyDescent="0.2">
      <c r="A187" s="45">
        <v>2239</v>
      </c>
      <c r="B187" s="41" t="s">
        <v>180</v>
      </c>
      <c r="C187" s="46">
        <v>116716310.70999999</v>
      </c>
      <c r="D187" s="46">
        <v>129114</v>
      </c>
      <c r="E187" s="46">
        <v>116587196.70999999</v>
      </c>
      <c r="F187" s="47">
        <v>18715.23</v>
      </c>
      <c r="G187" s="46">
        <v>6229.5358758615312</v>
      </c>
    </row>
    <row r="188" spans="1:7" x14ac:dyDescent="0.2">
      <c r="A188" s="45">
        <v>2240</v>
      </c>
      <c r="B188" s="41" t="s">
        <v>181</v>
      </c>
      <c r="C188" s="46">
        <v>7039970.1100000003</v>
      </c>
      <c r="D188" s="46">
        <v>0</v>
      </c>
      <c r="E188" s="46">
        <v>7039970.1100000003</v>
      </c>
      <c r="F188" s="47">
        <v>1197.96</v>
      </c>
      <c r="G188" s="46">
        <v>5876.6320327890744</v>
      </c>
    </row>
    <row r="189" spans="1:7" x14ac:dyDescent="0.2">
      <c r="A189" s="45">
        <v>2241</v>
      </c>
      <c r="B189" s="41" t="s">
        <v>182</v>
      </c>
      <c r="C189" s="46">
        <v>37815108.600000001</v>
      </c>
      <c r="D189" s="46">
        <v>35933.08</v>
      </c>
      <c r="E189" s="46">
        <v>37779175.520000003</v>
      </c>
      <c r="F189" s="47">
        <v>5592.69</v>
      </c>
      <c r="G189" s="46">
        <v>6755.0991597960901</v>
      </c>
    </row>
    <row r="190" spans="1:7" x14ac:dyDescent="0.2">
      <c r="A190" s="45">
        <v>2242</v>
      </c>
      <c r="B190" s="41" t="s">
        <v>255</v>
      </c>
      <c r="C190" s="46">
        <v>76679716.510000005</v>
      </c>
      <c r="D190" s="46">
        <v>564373.72</v>
      </c>
      <c r="E190" s="46">
        <v>76115342.790000007</v>
      </c>
      <c r="F190" s="47">
        <v>11714.18</v>
      </c>
      <c r="G190" s="46">
        <v>6497.7098516498809</v>
      </c>
    </row>
    <row r="191" spans="1:7" x14ac:dyDescent="0.2">
      <c r="A191" s="45">
        <v>2243</v>
      </c>
      <c r="B191" s="41" t="s">
        <v>184</v>
      </c>
      <c r="C191" s="46">
        <v>229402287.69999999</v>
      </c>
      <c r="D191" s="46">
        <v>23859.97</v>
      </c>
      <c r="E191" s="46">
        <v>229378427.72999999</v>
      </c>
      <c r="F191" s="47">
        <v>35077.18</v>
      </c>
      <c r="G191" s="46">
        <v>6539.2493846426651</v>
      </c>
    </row>
    <row r="192" spans="1:7" x14ac:dyDescent="0.2">
      <c r="A192" s="45">
        <v>2244</v>
      </c>
      <c r="B192" s="41" t="s">
        <v>185</v>
      </c>
      <c r="C192" s="46">
        <v>20433655.550000001</v>
      </c>
      <c r="D192" s="46">
        <v>239708</v>
      </c>
      <c r="E192" s="46">
        <v>20193947.550000001</v>
      </c>
      <c r="F192" s="47">
        <v>3684.21</v>
      </c>
      <c r="G192" s="46">
        <v>5481.215118030731</v>
      </c>
    </row>
    <row r="193" spans="1:7" x14ac:dyDescent="0.2">
      <c r="A193" s="45">
        <v>2245</v>
      </c>
      <c r="B193" s="41" t="s">
        <v>186</v>
      </c>
      <c r="C193" s="46">
        <v>3397748.76</v>
      </c>
      <c r="D193" s="46">
        <v>0</v>
      </c>
      <c r="E193" s="46">
        <v>3397748.76</v>
      </c>
      <c r="F193" s="47">
        <v>494.54</v>
      </c>
      <c r="G193" s="46">
        <v>6870.5236381283612</v>
      </c>
    </row>
    <row r="194" spans="1:7" x14ac:dyDescent="0.2">
      <c r="A194" s="45">
        <v>2247</v>
      </c>
      <c r="B194" s="41" t="s">
        <v>187</v>
      </c>
      <c r="C194" s="46">
        <v>814972.22</v>
      </c>
      <c r="D194" s="46">
        <v>30503.51</v>
      </c>
      <c r="E194" s="46">
        <v>784468.71</v>
      </c>
      <c r="F194" s="47">
        <v>63.24</v>
      </c>
      <c r="G194" s="46">
        <v>12404.628557874765</v>
      </c>
    </row>
    <row r="195" spans="1:7" x14ac:dyDescent="0.2">
      <c r="A195" s="45">
        <v>2248</v>
      </c>
      <c r="B195" s="41" t="s">
        <v>188</v>
      </c>
      <c r="C195" s="46">
        <v>1416675.55</v>
      </c>
      <c r="D195" s="46">
        <v>3000</v>
      </c>
      <c r="E195" s="46">
        <v>1413675.55</v>
      </c>
      <c r="F195" s="47">
        <v>84.28</v>
      </c>
      <c r="G195" s="46">
        <v>16773.558970099668</v>
      </c>
    </row>
    <row r="196" spans="1:7" x14ac:dyDescent="0.2">
      <c r="A196" s="45">
        <v>2249</v>
      </c>
      <c r="B196" s="41" t="s">
        <v>189</v>
      </c>
      <c r="C196" s="46">
        <v>821369.92</v>
      </c>
      <c r="D196" s="46">
        <v>0</v>
      </c>
      <c r="E196" s="46">
        <v>821369.92</v>
      </c>
      <c r="F196" s="47">
        <v>65.83</v>
      </c>
      <c r="G196" s="46">
        <v>12477.136867689504</v>
      </c>
    </row>
    <row r="197" spans="1:7" x14ac:dyDescent="0.2">
      <c r="A197" s="45">
        <v>2251</v>
      </c>
      <c r="B197" s="41" t="s">
        <v>190</v>
      </c>
      <c r="C197" s="46">
        <v>7102661.1900000004</v>
      </c>
      <c r="D197" s="46">
        <v>0</v>
      </c>
      <c r="E197" s="46">
        <v>7102661.1900000004</v>
      </c>
      <c r="F197" s="47">
        <v>1177.73</v>
      </c>
      <c r="G197" s="46">
        <v>6030.8060336409862</v>
      </c>
    </row>
    <row r="198" spans="1:7" x14ac:dyDescent="0.2">
      <c r="A198" s="45">
        <v>2252</v>
      </c>
      <c r="B198" s="41" t="s">
        <v>191</v>
      </c>
      <c r="C198" s="46">
        <v>5230613.96</v>
      </c>
      <c r="D198" s="46">
        <v>0</v>
      </c>
      <c r="E198" s="46">
        <v>5230613.96</v>
      </c>
      <c r="F198" s="47">
        <v>802.1</v>
      </c>
      <c r="G198" s="46">
        <v>6521.1494327390592</v>
      </c>
    </row>
    <row r="199" spans="1:7" x14ac:dyDescent="0.2">
      <c r="A199" s="45">
        <v>2253</v>
      </c>
      <c r="B199" s="41" t="s">
        <v>192</v>
      </c>
      <c r="C199" s="46">
        <v>6374163.9199999999</v>
      </c>
      <c r="D199" s="46">
        <v>0</v>
      </c>
      <c r="E199" s="46">
        <v>6374163.9199999999</v>
      </c>
      <c r="F199" s="47">
        <v>998.85</v>
      </c>
      <c r="G199" s="46">
        <v>6381.5026480452507</v>
      </c>
    </row>
    <row r="200" spans="1:7" x14ac:dyDescent="0.2">
      <c r="A200" s="45">
        <v>2254</v>
      </c>
      <c r="B200" s="41" t="s">
        <v>193</v>
      </c>
      <c r="C200" s="46">
        <v>31106468.25</v>
      </c>
      <c r="D200" s="46">
        <v>0</v>
      </c>
      <c r="E200" s="46">
        <v>31106468.25</v>
      </c>
      <c r="F200" s="47">
        <v>4876.93</v>
      </c>
      <c r="G200" s="46">
        <v>6378.2888517981592</v>
      </c>
    </row>
    <row r="201" spans="1:7" x14ac:dyDescent="0.2">
      <c r="A201" s="45">
        <v>2255</v>
      </c>
      <c r="B201" s="41" t="s">
        <v>194</v>
      </c>
      <c r="C201" s="46">
        <v>6342864.8600000003</v>
      </c>
      <c r="D201" s="46">
        <v>111645</v>
      </c>
      <c r="E201" s="46">
        <v>6231219.8600000003</v>
      </c>
      <c r="F201" s="47">
        <v>911.72</v>
      </c>
      <c r="G201" s="46">
        <v>6834.5762514807166</v>
      </c>
    </row>
    <row r="202" spans="1:7" x14ac:dyDescent="0.2">
      <c r="A202" s="45">
        <v>2256</v>
      </c>
      <c r="B202" s="41" t="s">
        <v>195</v>
      </c>
      <c r="C202" s="46">
        <v>36357218.159999996</v>
      </c>
      <c r="D202" s="46">
        <v>79341.259999999995</v>
      </c>
      <c r="E202" s="46">
        <v>36277876.899999999</v>
      </c>
      <c r="F202" s="47">
        <v>5841.62</v>
      </c>
      <c r="G202" s="46">
        <v>6210.2425183425148</v>
      </c>
    </row>
    <row r="203" spans="1:7" x14ac:dyDescent="0.2">
      <c r="A203" s="45">
        <v>2257</v>
      </c>
      <c r="B203" s="41" t="s">
        <v>196</v>
      </c>
      <c r="C203" s="46">
        <v>6406466.6100000003</v>
      </c>
      <c r="D203" s="46">
        <v>0</v>
      </c>
      <c r="E203" s="46">
        <v>6406466.6100000003</v>
      </c>
      <c r="F203" s="47">
        <v>986.63</v>
      </c>
      <c r="G203" s="46">
        <v>6493.2817874988586</v>
      </c>
    </row>
    <row r="204" spans="1:7" x14ac:dyDescent="0.2">
      <c r="A204" s="45">
        <v>2262</v>
      </c>
      <c r="B204" s="41" t="s">
        <v>197</v>
      </c>
      <c r="C204" s="46">
        <v>3793272.12</v>
      </c>
      <c r="D204" s="46">
        <v>0</v>
      </c>
      <c r="E204" s="46">
        <v>3793272.12</v>
      </c>
      <c r="F204" s="47">
        <v>533.86</v>
      </c>
      <c r="G204" s="46">
        <v>7105.3686734349822</v>
      </c>
    </row>
    <row r="205" spans="1:7" x14ac:dyDescent="0.2">
      <c r="A205" s="45">
        <v>3997</v>
      </c>
      <c r="B205" s="41" t="s">
        <v>251</v>
      </c>
      <c r="C205" s="46">
        <v>1439036.15</v>
      </c>
      <c r="D205" s="46">
        <v>0</v>
      </c>
      <c r="E205" s="46">
        <v>1439036.15</v>
      </c>
      <c r="F205" s="47">
        <v>159.85</v>
      </c>
      <c r="G205" s="46">
        <v>9002.4157022208328</v>
      </c>
    </row>
    <row r="206" spans="1:7" x14ac:dyDescent="0.2">
      <c r="A206" s="45">
        <v>4131</v>
      </c>
      <c r="B206" s="41" t="s">
        <v>256</v>
      </c>
      <c r="C206" s="46">
        <v>19830686.879999999</v>
      </c>
      <c r="D206" s="46">
        <v>18000</v>
      </c>
      <c r="E206" s="46">
        <v>19812686.879999999</v>
      </c>
      <c r="F206" s="47">
        <v>2749</v>
      </c>
      <c r="G206" s="46">
        <v>7207.2342233539466</v>
      </c>
    </row>
    <row r="208" spans="1:7" x14ac:dyDescent="0.2">
      <c r="C208" s="3">
        <f>SUM(C7:C207)</f>
        <v>3475636154.5900011</v>
      </c>
      <c r="D208" s="3">
        <f>SUM(D7:D207)</f>
        <v>7843755.0300000003</v>
      </c>
      <c r="E208" s="3">
        <f>SUM(E7:E207)</f>
        <v>3467792399.5600009</v>
      </c>
      <c r="F208" s="5">
        <f>SUM(F7:F207)</f>
        <v>530065.71999999974</v>
      </c>
      <c r="G208" s="3">
        <f>+E208/F208</f>
        <v>6542.1932955030607</v>
      </c>
    </row>
  </sheetData>
  <customSheetViews>
    <customSheetView guid="{28872955-5421-4224-B499-16C8624B44C2}" topLeftCell="A165">
      <selection activeCell="A185" sqref="A185:B186"/>
      <pageMargins left="0.75" right="0.75" top="1" bottom="1" header="0.5" footer="0.5"/>
      <headerFooter alignWithMargins="0"/>
    </customSheetView>
    <customSheetView guid="{893AB55A-276E-48DE-A72E-991CBB459AAF}" topLeftCell="A165">
      <selection activeCell="A185" sqref="A185:B186"/>
      <pageMargins left="0.75" right="0.75" top="1" bottom="1" header="0.5" footer="0.5"/>
      <headerFooter alignWithMargins="0"/>
    </customSheetView>
    <customSheetView guid="{3A6669F1-A5AA-4E52-8C7F-B2E5CA5E220D}" topLeftCell="A165">
      <selection activeCell="A185" sqref="A185:B186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8"/>
  <sheetViews>
    <sheetView zoomScale="90" zoomScaleNormal="90" workbookViewId="0">
      <pane ySplit="6" topLeftCell="A178" activePane="bottomLeft" state="frozen"/>
      <selection pane="bottomLeft" activeCell="A7" sqref="A7"/>
    </sheetView>
  </sheetViews>
  <sheetFormatPr defaultColWidth="9.140625" defaultRowHeight="12.75" x14ac:dyDescent="0.2"/>
  <cols>
    <col min="1" max="1" width="9.140625" style="44"/>
    <col min="2" max="2" width="37.28515625" customWidth="1"/>
    <col min="3" max="5" width="13.28515625" style="3" customWidth="1"/>
    <col min="6" max="6" width="11.5703125" style="5" customWidth="1"/>
    <col min="7" max="7" width="11.57031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264</v>
      </c>
    </row>
    <row r="3" spans="1:9" x14ac:dyDescent="0.2">
      <c r="G3" s="9" t="s">
        <v>201</v>
      </c>
    </row>
    <row r="4" spans="1:9" x14ac:dyDescent="0.2">
      <c r="E4" s="9" t="s">
        <v>201</v>
      </c>
      <c r="G4" s="9" t="s">
        <v>200</v>
      </c>
    </row>
    <row r="5" spans="1:9" x14ac:dyDescent="0.2">
      <c r="E5" s="9" t="s">
        <v>200</v>
      </c>
      <c r="G5" s="8" t="s">
        <v>0</v>
      </c>
    </row>
    <row r="6" spans="1:9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9" x14ac:dyDescent="0.2">
      <c r="A7" s="45">
        <v>1894</v>
      </c>
      <c r="B7" s="41" t="s">
        <v>2</v>
      </c>
      <c r="C7" s="46">
        <v>13949908.039999999</v>
      </c>
      <c r="D7" s="46">
        <v>983.87</v>
      </c>
      <c r="E7" s="46">
        <v>13948924.17</v>
      </c>
      <c r="F7" s="47">
        <v>1924.106378989773</v>
      </c>
      <c r="G7" s="46">
        <v>7249.5597552790832</v>
      </c>
      <c r="I7" s="44"/>
    </row>
    <row r="8" spans="1:9" x14ac:dyDescent="0.2">
      <c r="A8" s="45">
        <v>1895</v>
      </c>
      <c r="B8" s="41" t="s">
        <v>3</v>
      </c>
      <c r="C8" s="46">
        <v>1091416.42</v>
      </c>
      <c r="D8" s="46">
        <v>0</v>
      </c>
      <c r="E8" s="46">
        <v>1091416.42</v>
      </c>
      <c r="F8" s="47">
        <v>79.16666666664149</v>
      </c>
      <c r="G8" s="46">
        <v>13786.312673688593</v>
      </c>
      <c r="I8" s="44"/>
    </row>
    <row r="9" spans="1:9" x14ac:dyDescent="0.2">
      <c r="A9" s="45">
        <v>1896</v>
      </c>
      <c r="B9" s="41" t="s">
        <v>4</v>
      </c>
      <c r="C9" s="46">
        <v>844300</v>
      </c>
      <c r="D9" s="46">
        <v>0</v>
      </c>
      <c r="E9" s="46">
        <v>844300</v>
      </c>
      <c r="F9" s="47">
        <v>56.644827586203498</v>
      </c>
      <c r="G9" s="46">
        <v>14905.15614537132</v>
      </c>
      <c r="I9" s="44"/>
    </row>
    <row r="10" spans="1:9" x14ac:dyDescent="0.2">
      <c r="A10" s="45">
        <v>1897</v>
      </c>
      <c r="B10" s="41" t="s">
        <v>5</v>
      </c>
      <c r="C10" s="46">
        <v>2027048</v>
      </c>
      <c r="D10" s="46">
        <v>0</v>
      </c>
      <c r="E10" s="46">
        <v>2027048</v>
      </c>
      <c r="F10" s="47">
        <v>177.72391073160799</v>
      </c>
      <c r="G10" s="46">
        <v>11405.600921426785</v>
      </c>
      <c r="I10" s="44"/>
    </row>
    <row r="11" spans="1:9" x14ac:dyDescent="0.2">
      <c r="A11" s="45">
        <v>1898</v>
      </c>
      <c r="B11" s="41" t="s">
        <v>6</v>
      </c>
      <c r="C11" s="46">
        <v>3672474.42</v>
      </c>
      <c r="D11" s="46">
        <v>294</v>
      </c>
      <c r="E11" s="46">
        <v>3672180.42</v>
      </c>
      <c r="F11" s="47">
        <v>406.51445087961508</v>
      </c>
      <c r="G11" s="46">
        <v>9033.3330390940464</v>
      </c>
      <c r="I11" s="44"/>
    </row>
    <row r="12" spans="1:9" x14ac:dyDescent="0.2">
      <c r="A12" s="45">
        <v>1899</v>
      </c>
      <c r="B12" s="41" t="s">
        <v>7</v>
      </c>
      <c r="C12" s="46">
        <v>1438050.09</v>
      </c>
      <c r="D12" s="46">
        <v>17132.689999999999</v>
      </c>
      <c r="E12" s="46">
        <v>1420917.4</v>
      </c>
      <c r="F12" s="47">
        <v>147.77984472673501</v>
      </c>
      <c r="G12" s="46">
        <v>9615.0960411920114</v>
      </c>
      <c r="I12" s="44"/>
    </row>
    <row r="13" spans="1:9" x14ac:dyDescent="0.2">
      <c r="A13" s="45">
        <v>1900</v>
      </c>
      <c r="B13" s="41" t="s">
        <v>8</v>
      </c>
      <c r="C13" s="46">
        <v>10231161.18</v>
      </c>
      <c r="D13" s="46">
        <v>130593.78</v>
      </c>
      <c r="E13" s="46">
        <v>10100567.4</v>
      </c>
      <c r="F13" s="47">
        <v>1656.3566922875223</v>
      </c>
      <c r="G13" s="46">
        <v>6098.0629637512184</v>
      </c>
      <c r="I13" s="44"/>
    </row>
    <row r="14" spans="1:9" x14ac:dyDescent="0.2">
      <c r="A14" s="45">
        <v>1901</v>
      </c>
      <c r="B14" s="41" t="s">
        <v>9</v>
      </c>
      <c r="C14" s="46">
        <v>39112196.700000003</v>
      </c>
      <c r="D14" s="46">
        <v>36928.019999999997</v>
      </c>
      <c r="E14" s="46">
        <v>39075268.68</v>
      </c>
      <c r="F14" s="47">
        <v>6436.8174799400149</v>
      </c>
      <c r="G14" s="46">
        <v>6070.5882684689877</v>
      </c>
      <c r="I14" s="44"/>
    </row>
    <row r="15" spans="1:9" x14ac:dyDescent="0.2">
      <c r="A15" s="45">
        <v>1922</v>
      </c>
      <c r="B15" s="41" t="s">
        <v>10</v>
      </c>
      <c r="C15" s="46">
        <v>53364866.659999996</v>
      </c>
      <c r="D15" s="46">
        <v>824893.7</v>
      </c>
      <c r="E15" s="46">
        <v>52539972.960000001</v>
      </c>
      <c r="F15" s="47">
        <v>7995.7353440998668</v>
      </c>
      <c r="G15" s="46">
        <v>6570.9995014742135</v>
      </c>
      <c r="I15" s="44"/>
    </row>
    <row r="16" spans="1:9" x14ac:dyDescent="0.2">
      <c r="A16" s="45">
        <v>1923</v>
      </c>
      <c r="B16" s="41" t="s">
        <v>11</v>
      </c>
      <c r="C16" s="46">
        <v>43371592.299999997</v>
      </c>
      <c r="D16" s="46">
        <v>427814.79</v>
      </c>
      <c r="E16" s="46">
        <v>42943777.509999998</v>
      </c>
      <c r="F16" s="47">
        <v>6577.05624127807</v>
      </c>
      <c r="G16" s="46">
        <v>6529.331046385435</v>
      </c>
      <c r="I16" s="44"/>
    </row>
    <row r="17" spans="1:9" x14ac:dyDescent="0.2">
      <c r="A17" s="45">
        <v>1924</v>
      </c>
      <c r="B17" s="41" t="s">
        <v>12</v>
      </c>
      <c r="C17" s="46">
        <v>98973504.859999999</v>
      </c>
      <c r="D17" s="46">
        <v>4304.3599999999997</v>
      </c>
      <c r="E17" s="46">
        <v>98969200.5</v>
      </c>
      <c r="F17" s="47">
        <v>16712.274096669404</v>
      </c>
      <c r="G17" s="46">
        <v>5921.9469431585985</v>
      </c>
      <c r="I17" s="44"/>
    </row>
    <row r="18" spans="1:9" x14ac:dyDescent="0.2">
      <c r="A18" s="45">
        <v>1925</v>
      </c>
      <c r="B18" s="41" t="s">
        <v>13</v>
      </c>
      <c r="C18" s="46">
        <v>17102449.170000002</v>
      </c>
      <c r="D18" s="46">
        <v>0</v>
      </c>
      <c r="E18" s="46">
        <v>17102449.170000002</v>
      </c>
      <c r="F18" s="47">
        <v>2846.8325637669927</v>
      </c>
      <c r="G18" s="46">
        <v>6007.5360200916321</v>
      </c>
      <c r="I18" s="44"/>
    </row>
    <row r="19" spans="1:9" x14ac:dyDescent="0.2">
      <c r="A19" s="45">
        <v>1926</v>
      </c>
      <c r="B19" s="41" t="s">
        <v>14</v>
      </c>
      <c r="C19" s="46">
        <v>26751026.98</v>
      </c>
      <c r="D19" s="46">
        <v>13741.82</v>
      </c>
      <c r="E19" s="46">
        <v>26737285.16</v>
      </c>
      <c r="F19" s="47">
        <v>4024.6493330846984</v>
      </c>
      <c r="G19" s="46">
        <v>6643.3825526625833</v>
      </c>
      <c r="I19" s="44"/>
    </row>
    <row r="20" spans="1:9" x14ac:dyDescent="0.2">
      <c r="A20" s="45">
        <v>1927</v>
      </c>
      <c r="B20" s="41" t="s">
        <v>15</v>
      </c>
      <c r="C20" s="46">
        <v>4969432.47</v>
      </c>
      <c r="D20" s="46">
        <v>0</v>
      </c>
      <c r="E20" s="46">
        <v>4969432.47</v>
      </c>
      <c r="F20" s="47">
        <v>709.56083361021069</v>
      </c>
      <c r="G20" s="46">
        <v>7003.5326565528831</v>
      </c>
      <c r="I20" s="44"/>
    </row>
    <row r="21" spans="1:9" x14ac:dyDescent="0.2">
      <c r="A21" s="45">
        <v>1928</v>
      </c>
      <c r="B21" s="41" t="s">
        <v>16</v>
      </c>
      <c r="C21" s="46">
        <v>51304020.390000001</v>
      </c>
      <c r="D21" s="46">
        <v>26260.07</v>
      </c>
      <c r="E21" s="46">
        <v>51277760.32</v>
      </c>
      <c r="F21" s="47">
        <v>7771.9290876563382</v>
      </c>
      <c r="G21" s="46">
        <v>6597.8162875213557</v>
      </c>
      <c r="I21" s="44"/>
    </row>
    <row r="22" spans="1:9" x14ac:dyDescent="0.2">
      <c r="A22" s="45">
        <v>1929</v>
      </c>
      <c r="B22" s="41" t="s">
        <v>17</v>
      </c>
      <c r="C22" s="46">
        <v>33186818.100000001</v>
      </c>
      <c r="D22" s="46">
        <v>60288.69</v>
      </c>
      <c r="E22" s="46">
        <v>33126529.41</v>
      </c>
      <c r="F22" s="47">
        <v>4828.5313615687101</v>
      </c>
      <c r="G22" s="46">
        <v>6860.5807707206723</v>
      </c>
      <c r="I22" s="44"/>
    </row>
    <row r="23" spans="1:9" x14ac:dyDescent="0.2">
      <c r="A23" s="45">
        <v>1930</v>
      </c>
      <c r="B23" s="41" t="s">
        <v>18</v>
      </c>
      <c r="C23" s="46">
        <v>15171010.74</v>
      </c>
      <c r="D23" s="46">
        <v>55320.43</v>
      </c>
      <c r="E23" s="46">
        <v>15115690.310000001</v>
      </c>
      <c r="F23" s="47">
        <v>2284.9349500651406</v>
      </c>
      <c r="G23" s="46">
        <v>6615.3700828853243</v>
      </c>
      <c r="I23" s="44"/>
    </row>
    <row r="24" spans="1:9" x14ac:dyDescent="0.2">
      <c r="A24" s="45">
        <v>1931</v>
      </c>
      <c r="B24" s="41" t="s">
        <v>19</v>
      </c>
      <c r="C24" s="46">
        <v>14228716.609999999</v>
      </c>
      <c r="D24" s="46">
        <v>42558</v>
      </c>
      <c r="E24" s="46">
        <v>14186158.609999999</v>
      </c>
      <c r="F24" s="47">
        <v>2161.9999946863709</v>
      </c>
      <c r="G24" s="46">
        <v>6561.5904925374025</v>
      </c>
      <c r="I24" s="44"/>
    </row>
    <row r="25" spans="1:9" x14ac:dyDescent="0.2">
      <c r="A25" s="45">
        <v>1933</v>
      </c>
      <c r="B25" s="41" t="s">
        <v>20</v>
      </c>
      <c r="C25" s="46">
        <v>12103257.59</v>
      </c>
      <c r="D25" s="46">
        <v>54894.39</v>
      </c>
      <c r="E25" s="46">
        <v>12048363.199999999</v>
      </c>
      <c r="F25" s="47">
        <v>1906.6488347784802</v>
      </c>
      <c r="G25" s="46">
        <v>6319.1307073595508</v>
      </c>
      <c r="I25" s="44"/>
    </row>
    <row r="26" spans="1:9" x14ac:dyDescent="0.2">
      <c r="A26" s="45">
        <v>1934</v>
      </c>
      <c r="B26" s="41" t="s">
        <v>21</v>
      </c>
      <c r="C26" s="46">
        <v>2188965.37</v>
      </c>
      <c r="D26" s="46">
        <v>0</v>
      </c>
      <c r="E26" s="46">
        <v>2188965.37</v>
      </c>
      <c r="F26" s="47">
        <v>154.58188687711453</v>
      </c>
      <c r="G26" s="46">
        <v>14160.555380852091</v>
      </c>
      <c r="I26" s="44"/>
    </row>
    <row r="27" spans="1:9" x14ac:dyDescent="0.2">
      <c r="A27" s="45">
        <v>1935</v>
      </c>
      <c r="B27" s="41" t="s">
        <v>22</v>
      </c>
      <c r="C27" s="46">
        <v>12369055.890000001</v>
      </c>
      <c r="D27" s="46">
        <v>0</v>
      </c>
      <c r="E27" s="46">
        <v>12369055.890000001</v>
      </c>
      <c r="F27" s="47">
        <v>1499.5916695902292</v>
      </c>
      <c r="G27" s="46">
        <v>8248.2826097452908</v>
      </c>
      <c r="I27" s="44"/>
    </row>
    <row r="28" spans="1:9" x14ac:dyDescent="0.2">
      <c r="A28" s="45">
        <v>1936</v>
      </c>
      <c r="B28" s="41" t="s">
        <v>23</v>
      </c>
      <c r="C28" s="46">
        <v>5353170.3099999996</v>
      </c>
      <c r="D28" s="46">
        <v>58342.99</v>
      </c>
      <c r="E28" s="46">
        <v>5294827.32</v>
      </c>
      <c r="F28" s="47">
        <v>800.63217023114191</v>
      </c>
      <c r="G28" s="46">
        <v>6613.3082292601184</v>
      </c>
      <c r="I28" s="44"/>
    </row>
    <row r="29" spans="1:9" x14ac:dyDescent="0.2">
      <c r="A29" s="45">
        <v>1944</v>
      </c>
      <c r="B29" s="41" t="s">
        <v>24</v>
      </c>
      <c r="C29" s="46">
        <v>12877147.02</v>
      </c>
      <c r="D29" s="46">
        <v>0</v>
      </c>
      <c r="E29" s="46">
        <v>12877147.02</v>
      </c>
      <c r="F29" s="47">
        <v>2120.4211078674671</v>
      </c>
      <c r="G29" s="46">
        <v>6072.9196536581758</v>
      </c>
      <c r="I29" s="44"/>
    </row>
    <row r="30" spans="1:9" x14ac:dyDescent="0.2">
      <c r="A30" s="45">
        <v>1945</v>
      </c>
      <c r="B30" s="41" t="s">
        <v>25</v>
      </c>
      <c r="C30" s="46">
        <v>5691136.9000000004</v>
      </c>
      <c r="D30" s="46">
        <v>0</v>
      </c>
      <c r="E30" s="46">
        <v>5691136.9000000004</v>
      </c>
      <c r="F30" s="47">
        <v>870.7622849058032</v>
      </c>
      <c r="G30" s="46">
        <v>6535.8100582131365</v>
      </c>
      <c r="I30" s="44"/>
    </row>
    <row r="31" spans="1:9" x14ac:dyDescent="0.2">
      <c r="A31" s="45">
        <v>1946</v>
      </c>
      <c r="B31" s="41" t="s">
        <v>26</v>
      </c>
      <c r="C31" s="46">
        <v>7512647.1500000004</v>
      </c>
      <c r="D31" s="46">
        <v>246.98</v>
      </c>
      <c r="E31" s="46">
        <v>7512400.1699999999</v>
      </c>
      <c r="F31" s="47">
        <v>1127.9704598088342</v>
      </c>
      <c r="G31" s="46">
        <v>6660.1036442684963</v>
      </c>
      <c r="I31" s="44"/>
    </row>
    <row r="32" spans="1:9" x14ac:dyDescent="0.2">
      <c r="A32" s="45">
        <v>1947</v>
      </c>
      <c r="B32" s="41" t="s">
        <v>27</v>
      </c>
      <c r="C32" s="46">
        <v>4813993.8499999996</v>
      </c>
      <c r="D32" s="46">
        <v>0</v>
      </c>
      <c r="E32" s="46">
        <v>4813993.8499999996</v>
      </c>
      <c r="F32" s="47">
        <v>700.03108465667503</v>
      </c>
      <c r="G32" s="46">
        <v>6876.8286944871688</v>
      </c>
      <c r="I32" s="44"/>
    </row>
    <row r="33" spans="1:9" x14ac:dyDescent="0.2">
      <c r="A33" s="45">
        <v>1948</v>
      </c>
      <c r="B33" s="41" t="s">
        <v>28</v>
      </c>
      <c r="C33" s="46">
        <v>21386634.649999999</v>
      </c>
      <c r="D33" s="46">
        <v>0</v>
      </c>
      <c r="E33" s="46">
        <v>21386634.649999999</v>
      </c>
      <c r="F33" s="47">
        <v>3530.5451961509871</v>
      </c>
      <c r="G33" s="46">
        <v>6057.6011527386099</v>
      </c>
      <c r="I33" s="44"/>
    </row>
    <row r="34" spans="1:9" x14ac:dyDescent="0.2">
      <c r="A34" s="45">
        <v>1964</v>
      </c>
      <c r="B34" s="41" t="s">
        <v>29</v>
      </c>
      <c r="C34" s="46">
        <v>6360008.7000000002</v>
      </c>
      <c r="D34" s="46">
        <v>1704.07</v>
      </c>
      <c r="E34" s="46">
        <v>6358304.6299999999</v>
      </c>
      <c r="F34" s="47">
        <v>934.2966529549376</v>
      </c>
      <c r="G34" s="46">
        <v>6805.4451548020979</v>
      </c>
      <c r="I34" s="44"/>
    </row>
    <row r="35" spans="1:9" x14ac:dyDescent="0.2">
      <c r="A35" s="45">
        <v>1965</v>
      </c>
      <c r="B35" s="41" t="s">
        <v>30</v>
      </c>
      <c r="C35" s="46">
        <v>22579512</v>
      </c>
      <c r="D35" s="46">
        <v>0</v>
      </c>
      <c r="E35" s="46">
        <v>22579512</v>
      </c>
      <c r="F35" s="47">
        <v>3390.6282634897698</v>
      </c>
      <c r="G35" s="46">
        <v>6659.3888345519372</v>
      </c>
      <c r="I35" s="44"/>
    </row>
    <row r="36" spans="1:9" x14ac:dyDescent="0.2">
      <c r="A36" s="45">
        <v>1966</v>
      </c>
      <c r="B36" s="41" t="s">
        <v>31</v>
      </c>
      <c r="C36" s="46">
        <v>12782757.25</v>
      </c>
      <c r="D36" s="46">
        <v>0</v>
      </c>
      <c r="E36" s="46">
        <v>12782757.25</v>
      </c>
      <c r="F36" s="47">
        <v>2122.3257106141245</v>
      </c>
      <c r="G36" s="46">
        <v>6022.9950502277798</v>
      </c>
      <c r="I36" s="44"/>
    </row>
    <row r="37" spans="1:9" x14ac:dyDescent="0.2">
      <c r="A37" s="45">
        <v>1967</v>
      </c>
      <c r="B37" s="41" t="s">
        <v>32</v>
      </c>
      <c r="C37" s="46">
        <v>1652389.66</v>
      </c>
      <c r="D37" s="46">
        <v>0</v>
      </c>
      <c r="E37" s="46">
        <v>1652389.66</v>
      </c>
      <c r="F37" s="47">
        <v>129.22497106090148</v>
      </c>
      <c r="G37" s="46">
        <v>12786.922267688215</v>
      </c>
      <c r="I37" s="44"/>
    </row>
    <row r="38" spans="1:9" x14ac:dyDescent="0.2">
      <c r="A38" s="45">
        <v>1968</v>
      </c>
      <c r="B38" s="41" t="s">
        <v>33</v>
      </c>
      <c r="C38" s="46">
        <v>4618776.55</v>
      </c>
      <c r="D38" s="46">
        <v>0</v>
      </c>
      <c r="E38" s="46">
        <v>4618776.55</v>
      </c>
      <c r="F38" s="47">
        <v>703.55100244868402</v>
      </c>
      <c r="G38" s="46">
        <v>6564.9491421723706</v>
      </c>
      <c r="I38" s="44"/>
    </row>
    <row r="39" spans="1:9" x14ac:dyDescent="0.2">
      <c r="A39" s="45">
        <v>1969</v>
      </c>
      <c r="B39" s="41" t="s">
        <v>34</v>
      </c>
      <c r="C39" s="46">
        <v>5564633.7999999998</v>
      </c>
      <c r="D39" s="46">
        <v>12002.69</v>
      </c>
      <c r="E39" s="46">
        <v>5552631.1100000003</v>
      </c>
      <c r="F39" s="47">
        <v>738.46416218483841</v>
      </c>
      <c r="G39" s="46">
        <v>7519.1612461894565</v>
      </c>
      <c r="I39" s="44"/>
    </row>
    <row r="40" spans="1:9" x14ac:dyDescent="0.2">
      <c r="A40" s="45">
        <v>1970</v>
      </c>
      <c r="B40" s="41" t="s">
        <v>35</v>
      </c>
      <c r="C40" s="46">
        <v>19534729.600000001</v>
      </c>
      <c r="D40" s="46">
        <v>0</v>
      </c>
      <c r="E40" s="46">
        <v>19534729.600000001</v>
      </c>
      <c r="F40" s="47">
        <v>3063.8683883101844</v>
      </c>
      <c r="G40" s="46">
        <v>6375.8383599414383</v>
      </c>
      <c r="I40" s="44"/>
    </row>
    <row r="41" spans="1:9" x14ac:dyDescent="0.2">
      <c r="A41" s="45">
        <v>1972</v>
      </c>
      <c r="B41" s="41" t="s">
        <v>36</v>
      </c>
      <c r="C41" s="46">
        <v>4859984.84</v>
      </c>
      <c r="D41" s="46">
        <v>0</v>
      </c>
      <c r="E41" s="46">
        <v>4859984.84</v>
      </c>
      <c r="F41" s="47">
        <v>619.22891319345331</v>
      </c>
      <c r="G41" s="46">
        <v>7848.4462473439035</v>
      </c>
      <c r="I41" s="44"/>
    </row>
    <row r="42" spans="1:9" x14ac:dyDescent="0.2">
      <c r="A42" s="45">
        <v>1973</v>
      </c>
      <c r="B42" s="41" t="s">
        <v>214</v>
      </c>
      <c r="C42" s="46">
        <v>3324169.99</v>
      </c>
      <c r="D42" s="46">
        <v>607.19000000000005</v>
      </c>
      <c r="E42" s="46">
        <v>3323562.8</v>
      </c>
      <c r="F42" s="47">
        <v>321.18416289587634</v>
      </c>
      <c r="G42" s="46">
        <v>10347.84146900001</v>
      </c>
      <c r="I42" s="44"/>
    </row>
    <row r="43" spans="1:9" x14ac:dyDescent="0.2">
      <c r="A43" s="45">
        <v>1974</v>
      </c>
      <c r="B43" s="41" t="s">
        <v>38</v>
      </c>
      <c r="C43" s="46">
        <v>11504574.640000001</v>
      </c>
      <c r="D43" s="46">
        <v>18014.12</v>
      </c>
      <c r="E43" s="46">
        <v>11486560.52</v>
      </c>
      <c r="F43" s="47">
        <v>1667.6582627241412</v>
      </c>
      <c r="G43" s="46">
        <v>6887.8383399945278</v>
      </c>
      <c r="I43" s="44"/>
    </row>
    <row r="44" spans="1:9" x14ac:dyDescent="0.2">
      <c r="A44" s="45">
        <v>1976</v>
      </c>
      <c r="B44" s="41" t="s">
        <v>39</v>
      </c>
      <c r="C44" s="46">
        <v>95116410</v>
      </c>
      <c r="D44" s="46">
        <v>204228</v>
      </c>
      <c r="E44" s="46">
        <v>94912182</v>
      </c>
      <c r="F44" s="47">
        <v>14617.354509259805</v>
      </c>
      <c r="G44" s="46">
        <v>6493.1162434266089</v>
      </c>
      <c r="I44" s="44"/>
    </row>
    <row r="45" spans="1:9" x14ac:dyDescent="0.2">
      <c r="A45" s="45">
        <v>1977</v>
      </c>
      <c r="B45" s="41" t="s">
        <v>40</v>
      </c>
      <c r="C45" s="46">
        <v>40993052.43</v>
      </c>
      <c r="D45" s="46">
        <v>1740.61</v>
      </c>
      <c r="E45" s="46">
        <v>40991311.82</v>
      </c>
      <c r="F45" s="47">
        <v>6485.8405157999923</v>
      </c>
      <c r="G45" s="46">
        <v>6320.1233086354978</v>
      </c>
      <c r="I45" s="44"/>
    </row>
    <row r="46" spans="1:9" x14ac:dyDescent="0.2">
      <c r="A46" s="45">
        <v>1978</v>
      </c>
      <c r="B46" s="41" t="s">
        <v>41</v>
      </c>
      <c r="C46" s="46">
        <v>9558710</v>
      </c>
      <c r="D46" s="46">
        <v>137602</v>
      </c>
      <c r="E46" s="46">
        <v>9421108</v>
      </c>
      <c r="F46" s="47">
        <v>1413.3704547700959</v>
      </c>
      <c r="G46" s="46">
        <v>6665.7032260748965</v>
      </c>
      <c r="I46" s="44"/>
    </row>
    <row r="47" spans="1:9" x14ac:dyDescent="0.2">
      <c r="A47" s="45">
        <v>1979</v>
      </c>
      <c r="B47" s="41" t="s">
        <v>42</v>
      </c>
      <c r="C47" s="46"/>
      <c r="D47" s="46"/>
      <c r="E47" s="46"/>
      <c r="F47" s="47"/>
      <c r="G47" s="46"/>
      <c r="I47" s="44"/>
    </row>
    <row r="48" spans="1:9" x14ac:dyDescent="0.2">
      <c r="A48" s="45">
        <v>1990</v>
      </c>
      <c r="B48" s="41" t="s">
        <v>43</v>
      </c>
      <c r="C48" s="46">
        <v>3735209.13</v>
      </c>
      <c r="D48" s="46">
        <v>0</v>
      </c>
      <c r="E48" s="46">
        <v>3735209.13</v>
      </c>
      <c r="F48" s="47">
        <v>540.78360250519017</v>
      </c>
      <c r="G48" s="46">
        <v>6907.0310429099081</v>
      </c>
      <c r="I48" s="44"/>
    </row>
    <row r="49" spans="1:9" x14ac:dyDescent="0.2">
      <c r="A49" s="45">
        <v>1991</v>
      </c>
      <c r="B49" s="41" t="s">
        <v>44</v>
      </c>
      <c r="C49" s="46">
        <v>39738655.689999998</v>
      </c>
      <c r="D49" s="46">
        <v>0</v>
      </c>
      <c r="E49" s="46">
        <v>39738655.689999998</v>
      </c>
      <c r="F49" s="47">
        <v>6264.2244385947633</v>
      </c>
      <c r="G49" s="46">
        <v>6343.7471117996038</v>
      </c>
      <c r="I49" s="44"/>
    </row>
    <row r="50" spans="1:9" x14ac:dyDescent="0.2">
      <c r="A50" s="45">
        <v>1992</v>
      </c>
      <c r="B50" s="41" t="s">
        <v>45</v>
      </c>
      <c r="C50" s="46">
        <v>4971224.83</v>
      </c>
      <c r="D50" s="46">
        <v>5417.69</v>
      </c>
      <c r="E50" s="46">
        <v>4965807.1399999997</v>
      </c>
      <c r="F50" s="47">
        <v>750.39668863289432</v>
      </c>
      <c r="G50" s="46">
        <v>6617.5760304152291</v>
      </c>
      <c r="I50" s="44"/>
    </row>
    <row r="51" spans="1:9" x14ac:dyDescent="0.2">
      <c r="A51" s="45">
        <v>1993</v>
      </c>
      <c r="B51" s="41" t="s">
        <v>46</v>
      </c>
      <c r="C51" s="46">
        <v>2143921.62</v>
      </c>
      <c r="D51" s="46">
        <v>0</v>
      </c>
      <c r="E51" s="46">
        <v>2143921.62</v>
      </c>
      <c r="F51" s="47">
        <v>247.79495495492208</v>
      </c>
      <c r="G51" s="46">
        <v>8651.9986671642073</v>
      </c>
      <c r="I51" s="44"/>
    </row>
    <row r="52" spans="1:9" x14ac:dyDescent="0.2">
      <c r="A52" s="45">
        <v>1994</v>
      </c>
      <c r="B52" s="41" t="s">
        <v>47</v>
      </c>
      <c r="C52" s="46">
        <v>11091615.949999999</v>
      </c>
      <c r="D52" s="46">
        <v>1400</v>
      </c>
      <c r="E52" s="46">
        <v>11090215.949999999</v>
      </c>
      <c r="F52" s="47">
        <v>1632.8540025409711</v>
      </c>
      <c r="G52" s="46">
        <v>6791.9213430851323</v>
      </c>
      <c r="I52" s="44"/>
    </row>
    <row r="53" spans="1:9" x14ac:dyDescent="0.2">
      <c r="A53" s="45">
        <v>1995</v>
      </c>
      <c r="B53" s="41" t="s">
        <v>48</v>
      </c>
      <c r="C53" s="46">
        <v>1414358.71</v>
      </c>
      <c r="D53" s="46">
        <v>0</v>
      </c>
      <c r="E53" s="46">
        <v>1414358.71</v>
      </c>
      <c r="F53" s="47">
        <v>139.88926075915356</v>
      </c>
      <c r="G53" s="46">
        <v>10110.559612114097</v>
      </c>
      <c r="I53" s="44"/>
    </row>
    <row r="54" spans="1:9" x14ac:dyDescent="0.2">
      <c r="A54" s="45">
        <v>1996</v>
      </c>
      <c r="B54" s="41" t="s">
        <v>49</v>
      </c>
      <c r="C54" s="46">
        <v>2791833.13</v>
      </c>
      <c r="D54" s="46">
        <v>953.32</v>
      </c>
      <c r="E54" s="46">
        <v>2790879.81</v>
      </c>
      <c r="F54" s="47">
        <v>386.31049115964925</v>
      </c>
      <c r="G54" s="46">
        <v>7224.4473651807293</v>
      </c>
      <c r="I54" s="44"/>
    </row>
    <row r="55" spans="1:9" x14ac:dyDescent="0.2">
      <c r="A55" s="45">
        <v>1997</v>
      </c>
      <c r="B55" s="41" t="s">
        <v>50</v>
      </c>
      <c r="C55" s="46">
        <v>2532163.91</v>
      </c>
      <c r="D55" s="46">
        <v>3131</v>
      </c>
      <c r="E55" s="46">
        <v>2529032.91</v>
      </c>
      <c r="F55" s="47">
        <v>345.24958955611407</v>
      </c>
      <c r="G55" s="46">
        <v>7325.2307504595938</v>
      </c>
      <c r="I55" s="44"/>
    </row>
    <row r="56" spans="1:9" x14ac:dyDescent="0.2">
      <c r="A56" s="45">
        <v>1998</v>
      </c>
      <c r="B56" s="41" t="s">
        <v>51</v>
      </c>
      <c r="C56" s="46">
        <v>1867088.93</v>
      </c>
      <c r="D56" s="46">
        <v>34036</v>
      </c>
      <c r="E56" s="46">
        <v>1833052.93</v>
      </c>
      <c r="F56" s="47">
        <v>163.99999999998798</v>
      </c>
      <c r="G56" s="46">
        <v>11177.15201219594</v>
      </c>
      <c r="I56" s="44"/>
    </row>
    <row r="57" spans="1:9" x14ac:dyDescent="0.2">
      <c r="A57" s="45">
        <v>1999</v>
      </c>
      <c r="B57" s="41" t="s">
        <v>52</v>
      </c>
      <c r="C57" s="46">
        <v>3390044.76</v>
      </c>
      <c r="D57" s="46">
        <v>0</v>
      </c>
      <c r="E57" s="46">
        <v>3390044.76</v>
      </c>
      <c r="F57" s="47">
        <v>428.84685763721012</v>
      </c>
      <c r="G57" s="46">
        <v>7905.0241353706351</v>
      </c>
      <c r="I57" s="44"/>
    </row>
    <row r="58" spans="1:9" x14ac:dyDescent="0.2">
      <c r="A58" s="45">
        <v>2000</v>
      </c>
      <c r="B58" s="41" t="s">
        <v>53</v>
      </c>
      <c r="C58" s="46">
        <v>3211466.62</v>
      </c>
      <c r="D58" s="46">
        <v>4500</v>
      </c>
      <c r="E58" s="46">
        <v>3206966.62</v>
      </c>
      <c r="F58" s="47">
        <v>447.18037705737038</v>
      </c>
      <c r="G58" s="46">
        <v>7171.5280556431235</v>
      </c>
      <c r="I58" s="44"/>
    </row>
    <row r="59" spans="1:9" x14ac:dyDescent="0.2">
      <c r="A59" s="45">
        <v>2001</v>
      </c>
      <c r="B59" s="41" t="s">
        <v>54</v>
      </c>
      <c r="C59" s="46">
        <v>4936853</v>
      </c>
      <c r="D59" s="46">
        <v>2508</v>
      </c>
      <c r="E59" s="46">
        <v>4934345</v>
      </c>
      <c r="F59" s="47">
        <v>682.02968536239416</v>
      </c>
      <c r="G59" s="46">
        <v>7234.7950622972567</v>
      </c>
      <c r="I59" s="44"/>
    </row>
    <row r="60" spans="1:9" x14ac:dyDescent="0.2">
      <c r="A60" s="45">
        <v>2002</v>
      </c>
      <c r="B60" s="41" t="s">
        <v>55</v>
      </c>
      <c r="C60" s="46">
        <v>9267585.6400000006</v>
      </c>
      <c r="D60" s="46">
        <v>0</v>
      </c>
      <c r="E60" s="46">
        <v>9267585.6400000006</v>
      </c>
      <c r="F60" s="47">
        <v>1466.9903732602666</v>
      </c>
      <c r="G60" s="46">
        <v>6317.4140805051929</v>
      </c>
      <c r="I60" s="44"/>
    </row>
    <row r="61" spans="1:9" x14ac:dyDescent="0.2">
      <c r="A61" s="45">
        <v>2003</v>
      </c>
      <c r="B61" s="41" t="s">
        <v>56</v>
      </c>
      <c r="C61" s="46">
        <v>8930634.8399999999</v>
      </c>
      <c r="D61" s="46">
        <v>0</v>
      </c>
      <c r="E61" s="46">
        <v>8930634.8399999999</v>
      </c>
      <c r="F61" s="47">
        <v>1395.7330593230536</v>
      </c>
      <c r="G61" s="46">
        <v>6398.5264090050869</v>
      </c>
      <c r="I61" s="44"/>
    </row>
    <row r="62" spans="1:9" x14ac:dyDescent="0.2">
      <c r="A62" s="45">
        <v>2005</v>
      </c>
      <c r="B62" s="41" t="s">
        <v>57</v>
      </c>
      <c r="C62" s="46">
        <v>1445154.9</v>
      </c>
      <c r="D62" s="46">
        <v>0</v>
      </c>
      <c r="E62" s="46">
        <v>1445154.9</v>
      </c>
      <c r="F62" s="47">
        <v>111.09271523177249</v>
      </c>
      <c r="G62" s="46">
        <v>13008.54783308683</v>
      </c>
      <c r="I62" s="44"/>
    </row>
    <row r="63" spans="1:9" x14ac:dyDescent="0.2">
      <c r="A63" s="45">
        <v>2006</v>
      </c>
      <c r="B63" s="41" t="s">
        <v>58</v>
      </c>
      <c r="C63" s="46">
        <v>1631165.54</v>
      </c>
      <c r="D63" s="46">
        <v>66294.740000000005</v>
      </c>
      <c r="E63" s="46">
        <v>1564870.8</v>
      </c>
      <c r="F63" s="47">
        <v>148.70820426775197</v>
      </c>
      <c r="G63" s="46">
        <v>10523.096608593431</v>
      </c>
      <c r="I63" s="44"/>
    </row>
    <row r="64" spans="1:9" x14ac:dyDescent="0.2">
      <c r="A64" s="45">
        <v>2008</v>
      </c>
      <c r="B64" s="41" t="s">
        <v>59</v>
      </c>
      <c r="C64" s="46">
        <v>6391435.79</v>
      </c>
      <c r="D64" s="46">
        <v>21199.72</v>
      </c>
      <c r="E64" s="46">
        <v>6370236.0700000003</v>
      </c>
      <c r="F64" s="47">
        <v>756.41816137729643</v>
      </c>
      <c r="G64" s="46">
        <v>8421.5800138920404</v>
      </c>
      <c r="I64" s="44"/>
    </row>
    <row r="65" spans="1:9" x14ac:dyDescent="0.2">
      <c r="A65" s="45">
        <v>2009</v>
      </c>
      <c r="B65" s="41" t="s">
        <v>60</v>
      </c>
      <c r="C65" s="46">
        <v>1698033.64</v>
      </c>
      <c r="D65" s="46">
        <v>0</v>
      </c>
      <c r="E65" s="46">
        <v>1698033.64</v>
      </c>
      <c r="F65" s="47">
        <v>158.06484790375757</v>
      </c>
      <c r="G65" s="46">
        <v>10742.639255464903</v>
      </c>
      <c r="I65" s="44"/>
    </row>
    <row r="66" spans="1:9" x14ac:dyDescent="0.2">
      <c r="A66" s="45">
        <v>2010</v>
      </c>
      <c r="B66" s="41" t="s">
        <v>61</v>
      </c>
      <c r="C66" s="46">
        <v>821495.13</v>
      </c>
      <c r="D66" s="46">
        <v>26500</v>
      </c>
      <c r="E66" s="46">
        <v>794995.13</v>
      </c>
      <c r="F66" s="47">
        <v>52.086666666662019</v>
      </c>
      <c r="G66" s="46">
        <v>15262.929668502584</v>
      </c>
      <c r="I66" s="44"/>
    </row>
    <row r="67" spans="1:9" x14ac:dyDescent="0.2">
      <c r="A67" s="45">
        <v>2011</v>
      </c>
      <c r="B67" s="41" t="s">
        <v>62</v>
      </c>
      <c r="C67" s="46">
        <v>843133.7</v>
      </c>
      <c r="D67" s="46">
        <v>0</v>
      </c>
      <c r="E67" s="46">
        <v>843133.7</v>
      </c>
      <c r="F67" s="47">
        <v>57.288079470191505</v>
      </c>
      <c r="G67" s="46">
        <v>14717.436992083227</v>
      </c>
      <c r="I67" s="44"/>
    </row>
    <row r="68" spans="1:9" x14ac:dyDescent="0.2">
      <c r="A68" s="45">
        <v>2012</v>
      </c>
      <c r="B68" s="41" t="s">
        <v>63</v>
      </c>
      <c r="C68" s="46">
        <v>642772.56000000006</v>
      </c>
      <c r="D68" s="46">
        <v>657.9</v>
      </c>
      <c r="E68" s="46">
        <v>642114.66</v>
      </c>
      <c r="F68" s="47">
        <v>36.143222389617996</v>
      </c>
      <c r="G68" s="46">
        <v>17765.838725670597</v>
      </c>
      <c r="I68" s="44"/>
    </row>
    <row r="69" spans="1:9" x14ac:dyDescent="0.2">
      <c r="A69" s="45">
        <v>2014</v>
      </c>
      <c r="B69" s="41" t="s">
        <v>64</v>
      </c>
      <c r="C69" s="46">
        <v>7256529.46</v>
      </c>
      <c r="D69" s="46">
        <v>53921.89</v>
      </c>
      <c r="E69" s="46">
        <v>7202607.5700000003</v>
      </c>
      <c r="F69" s="47">
        <v>932.80124028779835</v>
      </c>
      <c r="G69" s="46">
        <v>7721.4815535384278</v>
      </c>
      <c r="I69" s="44"/>
    </row>
    <row r="70" spans="1:9" x14ac:dyDescent="0.2">
      <c r="A70" s="45">
        <v>2015</v>
      </c>
      <c r="B70" s="41" t="s">
        <v>65</v>
      </c>
      <c r="C70" s="46">
        <v>678074.69</v>
      </c>
      <c r="D70" s="46">
        <v>0</v>
      </c>
      <c r="E70" s="46">
        <v>678074.69</v>
      </c>
      <c r="F70" s="47">
        <v>78.703571428566505</v>
      </c>
      <c r="G70" s="46">
        <v>8615.5517175664518</v>
      </c>
      <c r="I70" s="44"/>
    </row>
    <row r="71" spans="1:9" x14ac:dyDescent="0.2">
      <c r="A71" s="45">
        <v>2016</v>
      </c>
      <c r="B71" s="41" t="s">
        <v>66</v>
      </c>
      <c r="C71" s="46">
        <v>184259.44</v>
      </c>
      <c r="D71" s="46">
        <v>0</v>
      </c>
      <c r="E71" s="46">
        <v>184259.44</v>
      </c>
      <c r="F71" s="47">
        <v>11.870503597121999</v>
      </c>
      <c r="G71" s="46">
        <v>15522.461915151909</v>
      </c>
      <c r="I71" s="44"/>
    </row>
    <row r="72" spans="1:9" x14ac:dyDescent="0.2">
      <c r="A72" s="45">
        <v>2017</v>
      </c>
      <c r="B72" s="41" t="s">
        <v>67</v>
      </c>
      <c r="C72" s="46">
        <v>147876.29</v>
      </c>
      <c r="D72" s="46">
        <v>0</v>
      </c>
      <c r="E72" s="46">
        <v>147876.29</v>
      </c>
      <c r="F72" s="47">
        <v>11</v>
      </c>
      <c r="G72" s="46">
        <v>13443.29909090909</v>
      </c>
      <c r="I72" s="44"/>
    </row>
    <row r="73" spans="1:9" x14ac:dyDescent="0.2">
      <c r="A73" s="45">
        <v>2018</v>
      </c>
      <c r="B73" s="41" t="s">
        <v>68</v>
      </c>
      <c r="C73" s="46">
        <v>163345.14000000001</v>
      </c>
      <c r="D73" s="46">
        <v>0</v>
      </c>
      <c r="E73" s="46">
        <v>163345.14000000001</v>
      </c>
      <c r="F73" s="47">
        <v>10.227272727271</v>
      </c>
      <c r="G73" s="46">
        <v>15971.524800002697</v>
      </c>
      <c r="I73" s="44"/>
    </row>
    <row r="74" spans="1:9" x14ac:dyDescent="0.2">
      <c r="A74" s="45">
        <v>2019</v>
      </c>
      <c r="B74" s="41" t="s">
        <v>69</v>
      </c>
      <c r="C74" s="46">
        <v>197157.88</v>
      </c>
      <c r="D74" s="46">
        <v>0</v>
      </c>
      <c r="E74" s="46">
        <v>197157.88</v>
      </c>
      <c r="F74" s="47">
        <v>9.7079514824784994</v>
      </c>
      <c r="G74" s="46">
        <v>20308.906606696841</v>
      </c>
      <c r="I74" s="44"/>
    </row>
    <row r="75" spans="1:9" x14ac:dyDescent="0.2">
      <c r="A75" s="45">
        <v>2020</v>
      </c>
      <c r="B75" s="41" t="s">
        <v>70</v>
      </c>
      <c r="C75" s="46">
        <v>223024.52</v>
      </c>
      <c r="D75" s="46">
        <v>0</v>
      </c>
      <c r="E75" s="46">
        <v>223024.52</v>
      </c>
      <c r="F75" s="47">
        <v>9.3369590372589997</v>
      </c>
      <c r="G75" s="46">
        <v>23886.205252697786</v>
      </c>
      <c r="I75" s="44"/>
    </row>
    <row r="76" spans="1:9" x14ac:dyDescent="0.2">
      <c r="A76" s="45">
        <v>2021</v>
      </c>
      <c r="B76" s="41" t="s">
        <v>71</v>
      </c>
      <c r="C76" s="46">
        <v>108236.9</v>
      </c>
      <c r="D76" s="46">
        <v>0</v>
      </c>
      <c r="E76" s="46">
        <v>108236.9</v>
      </c>
      <c r="F76" s="47">
        <v>2</v>
      </c>
      <c r="G76" s="46">
        <v>54118.45</v>
      </c>
      <c r="I76" s="44"/>
    </row>
    <row r="77" spans="1:9" x14ac:dyDescent="0.2">
      <c r="A77" s="45">
        <v>2022</v>
      </c>
      <c r="B77" s="41" t="s">
        <v>72</v>
      </c>
      <c r="C77" s="46">
        <v>195076.08</v>
      </c>
      <c r="D77" s="46">
        <v>0</v>
      </c>
      <c r="E77" s="46">
        <v>195076.08</v>
      </c>
      <c r="F77" s="47">
        <v>12.330985915490002</v>
      </c>
      <c r="G77" s="46">
        <v>15819.990496862732</v>
      </c>
      <c r="I77" s="44"/>
    </row>
    <row r="78" spans="1:9" x14ac:dyDescent="0.2">
      <c r="A78" s="45">
        <v>2023</v>
      </c>
      <c r="B78" s="41" t="s">
        <v>73</v>
      </c>
      <c r="C78" s="46">
        <v>941869.42</v>
      </c>
      <c r="D78" s="46">
        <v>0</v>
      </c>
      <c r="E78" s="46">
        <v>941869.42</v>
      </c>
      <c r="F78" s="47">
        <v>86.225352112666002</v>
      </c>
      <c r="G78" s="46">
        <v>10923.346752696472</v>
      </c>
      <c r="I78" s="44"/>
    </row>
    <row r="79" spans="1:9" x14ac:dyDescent="0.2">
      <c r="A79" s="45">
        <v>2024</v>
      </c>
      <c r="B79" s="41" t="s">
        <v>74</v>
      </c>
      <c r="C79" s="46">
        <v>30463255.02</v>
      </c>
      <c r="D79" s="46">
        <v>0</v>
      </c>
      <c r="E79" s="46">
        <v>30463255.02</v>
      </c>
      <c r="F79" s="47">
        <v>3739.9296583495448</v>
      </c>
      <c r="G79" s="46">
        <v>8145.4085511981721</v>
      </c>
      <c r="I79" s="44"/>
    </row>
    <row r="80" spans="1:9" x14ac:dyDescent="0.2">
      <c r="A80" s="45">
        <v>2039</v>
      </c>
      <c r="B80" s="41" t="s">
        <v>75</v>
      </c>
      <c r="C80" s="46">
        <v>17579998.210000001</v>
      </c>
      <c r="D80" s="46">
        <v>56981.24</v>
      </c>
      <c r="E80" s="46">
        <v>17523016.969999999</v>
      </c>
      <c r="F80" s="47">
        <v>2656.4141391267526</v>
      </c>
      <c r="G80" s="46">
        <v>6596.4928856162405</v>
      </c>
      <c r="I80" s="44"/>
    </row>
    <row r="81" spans="1:9" x14ac:dyDescent="0.2">
      <c r="A81" s="45">
        <v>2041</v>
      </c>
      <c r="B81" s="41" t="s">
        <v>76</v>
      </c>
      <c r="C81" s="46">
        <v>19045434.460000001</v>
      </c>
      <c r="D81" s="46">
        <v>96090.1</v>
      </c>
      <c r="E81" s="46">
        <v>18949344.359999999</v>
      </c>
      <c r="F81" s="47">
        <v>2795.933020598332</v>
      </c>
      <c r="G81" s="46">
        <v>6777.4672069736616</v>
      </c>
      <c r="I81" s="44"/>
    </row>
    <row r="82" spans="1:9" x14ac:dyDescent="0.2">
      <c r="A82" s="45">
        <v>2042</v>
      </c>
      <c r="B82" s="41" t="s">
        <v>77</v>
      </c>
      <c r="C82" s="46">
        <v>27993728.440000001</v>
      </c>
      <c r="D82" s="46">
        <v>0</v>
      </c>
      <c r="E82" s="46">
        <v>27993728.440000001</v>
      </c>
      <c r="F82" s="47">
        <v>4421.3803378207194</v>
      </c>
      <c r="G82" s="46">
        <v>6331.4454539321514</v>
      </c>
      <c r="I82" s="44"/>
    </row>
    <row r="83" spans="1:9" x14ac:dyDescent="0.2">
      <c r="A83" s="45">
        <v>2043</v>
      </c>
      <c r="B83" s="41" t="s">
        <v>78</v>
      </c>
      <c r="C83" s="46">
        <v>29164729.52</v>
      </c>
      <c r="D83" s="46">
        <v>114129.32</v>
      </c>
      <c r="E83" s="46">
        <v>29050600.199999999</v>
      </c>
      <c r="F83" s="47">
        <v>4099.0425767095203</v>
      </c>
      <c r="G83" s="46">
        <v>7087.16722413754</v>
      </c>
      <c r="I83" s="44"/>
    </row>
    <row r="84" spans="1:9" x14ac:dyDescent="0.2">
      <c r="A84" s="45">
        <v>2044</v>
      </c>
      <c r="B84" s="41" t="s">
        <v>79</v>
      </c>
      <c r="C84" s="46">
        <v>6840986.8700000001</v>
      </c>
      <c r="D84" s="46">
        <v>0</v>
      </c>
      <c r="E84" s="46">
        <v>6840986.8700000001</v>
      </c>
      <c r="F84" s="47">
        <v>1043.767420388567</v>
      </c>
      <c r="G84" s="46">
        <v>6554.1295276808523</v>
      </c>
      <c r="I84" s="44"/>
    </row>
    <row r="85" spans="1:9" x14ac:dyDescent="0.2">
      <c r="A85" s="45">
        <v>2045</v>
      </c>
      <c r="B85" s="41" t="s">
        <v>80</v>
      </c>
      <c r="C85" s="46">
        <v>1594054.72</v>
      </c>
      <c r="D85" s="46">
        <v>0</v>
      </c>
      <c r="E85" s="46">
        <v>1594054.72</v>
      </c>
      <c r="F85" s="47">
        <v>170.57439595285999</v>
      </c>
      <c r="G85" s="46">
        <v>9345.2168544717188</v>
      </c>
      <c r="I85" s="44"/>
    </row>
    <row r="86" spans="1:9" x14ac:dyDescent="0.2">
      <c r="A86" s="45">
        <v>2046</v>
      </c>
      <c r="B86" s="41" t="s">
        <v>81</v>
      </c>
      <c r="C86" s="46">
        <v>1647640.56</v>
      </c>
      <c r="D86" s="46">
        <v>0</v>
      </c>
      <c r="E86" s="46">
        <v>1647640.56</v>
      </c>
      <c r="F86" s="47">
        <v>174.98865685973797</v>
      </c>
      <c r="G86" s="46">
        <v>9415.69922055385</v>
      </c>
      <c r="I86" s="44"/>
    </row>
    <row r="87" spans="1:9" x14ac:dyDescent="0.2">
      <c r="A87" s="45">
        <v>2047</v>
      </c>
      <c r="B87" s="41" t="s">
        <v>82</v>
      </c>
      <c r="C87" s="46">
        <v>420016</v>
      </c>
      <c r="D87" s="46">
        <v>0</v>
      </c>
      <c r="E87" s="46">
        <v>420016</v>
      </c>
      <c r="F87" s="47">
        <v>41.179748223912</v>
      </c>
      <c r="G87" s="46">
        <v>10199.576687943607</v>
      </c>
      <c r="I87" s="44"/>
    </row>
    <row r="88" spans="1:9" x14ac:dyDescent="0.2">
      <c r="A88" s="45">
        <v>2048</v>
      </c>
      <c r="B88" s="41" t="s">
        <v>83</v>
      </c>
      <c r="C88" s="46">
        <v>75091130.319999993</v>
      </c>
      <c r="D88" s="46">
        <v>16759.41</v>
      </c>
      <c r="E88" s="46">
        <v>75074370.909999996</v>
      </c>
      <c r="F88" s="47">
        <v>11936.173179080892</v>
      </c>
      <c r="G88" s="46">
        <v>6289.6516147716293</v>
      </c>
      <c r="I88" s="44"/>
    </row>
    <row r="89" spans="1:9" x14ac:dyDescent="0.2">
      <c r="A89" s="45">
        <v>2050</v>
      </c>
      <c r="B89" s="41" t="s">
        <v>84</v>
      </c>
      <c r="C89" s="46">
        <v>4745512.62</v>
      </c>
      <c r="D89" s="46">
        <v>16509</v>
      </c>
      <c r="E89" s="46">
        <v>4729003.62</v>
      </c>
      <c r="F89" s="47">
        <v>632.03088505571259</v>
      </c>
      <c r="G89" s="46">
        <v>7482.2350170168374</v>
      </c>
      <c r="I89" s="44"/>
    </row>
    <row r="90" spans="1:9" x14ac:dyDescent="0.2">
      <c r="A90" s="45">
        <v>2051</v>
      </c>
      <c r="B90" s="41" t="s">
        <v>85</v>
      </c>
      <c r="C90" s="46">
        <v>140073.82</v>
      </c>
      <c r="D90" s="46">
        <v>0</v>
      </c>
      <c r="E90" s="46">
        <v>140073.82</v>
      </c>
      <c r="F90" s="47">
        <v>5</v>
      </c>
      <c r="G90" s="46">
        <v>28014.763999999999</v>
      </c>
      <c r="I90" s="44"/>
    </row>
    <row r="91" spans="1:9" x14ac:dyDescent="0.2">
      <c r="A91" s="45">
        <v>2052</v>
      </c>
      <c r="B91" s="41" t="s">
        <v>86</v>
      </c>
      <c r="C91" s="46">
        <v>395383.95</v>
      </c>
      <c r="D91" s="46">
        <v>0</v>
      </c>
      <c r="E91" s="46">
        <v>395383.95</v>
      </c>
      <c r="F91" s="47">
        <v>39.288844413370008</v>
      </c>
      <c r="G91" s="46">
        <v>10063.516906734238</v>
      </c>
      <c r="I91" s="44"/>
    </row>
    <row r="92" spans="1:9" x14ac:dyDescent="0.2">
      <c r="A92" s="45">
        <v>2053</v>
      </c>
      <c r="B92" s="41" t="s">
        <v>87</v>
      </c>
      <c r="C92" s="46">
        <v>24647613.210000001</v>
      </c>
      <c r="D92" s="46">
        <v>0</v>
      </c>
      <c r="E92" s="46">
        <v>24647613.210000001</v>
      </c>
      <c r="F92" s="47">
        <v>2881.7502779771066</v>
      </c>
      <c r="G92" s="46">
        <v>8553.0010696491645</v>
      </c>
      <c r="I92" s="44"/>
    </row>
    <row r="93" spans="1:9" x14ac:dyDescent="0.2">
      <c r="A93" s="45">
        <v>2054</v>
      </c>
      <c r="B93" s="41" t="s">
        <v>88</v>
      </c>
      <c r="C93" s="46">
        <v>36233861.43</v>
      </c>
      <c r="D93" s="46">
        <v>59691.87</v>
      </c>
      <c r="E93" s="46">
        <v>36174169.560000002</v>
      </c>
      <c r="F93" s="47">
        <v>5548.173452561864</v>
      </c>
      <c r="G93" s="46">
        <v>6520.0141757097799</v>
      </c>
      <c r="I93" s="44"/>
    </row>
    <row r="94" spans="1:9" x14ac:dyDescent="0.2">
      <c r="A94" s="45">
        <v>2055</v>
      </c>
      <c r="B94" s="41" t="s">
        <v>89</v>
      </c>
      <c r="C94" s="46">
        <v>34887891.170000002</v>
      </c>
      <c r="D94" s="46">
        <v>30604</v>
      </c>
      <c r="E94" s="46">
        <v>34857287.170000002</v>
      </c>
      <c r="F94" s="47">
        <v>5287.2628096502985</v>
      </c>
      <c r="G94" s="46">
        <v>6592.6904761341839</v>
      </c>
      <c r="I94" s="44"/>
    </row>
    <row r="95" spans="1:9" x14ac:dyDescent="0.2">
      <c r="A95" s="45">
        <v>2056</v>
      </c>
      <c r="B95" s="41" t="s">
        <v>90</v>
      </c>
      <c r="C95" s="46">
        <v>26651807.73</v>
      </c>
      <c r="D95" s="46">
        <v>37097.550000000003</v>
      </c>
      <c r="E95" s="46">
        <v>26614710.18</v>
      </c>
      <c r="F95" s="47">
        <v>3922.3175618151413</v>
      </c>
      <c r="G95" s="46">
        <v>6785.4552214490877</v>
      </c>
      <c r="I95" s="44"/>
    </row>
    <row r="96" spans="1:9" x14ac:dyDescent="0.2">
      <c r="A96" s="45">
        <v>2057</v>
      </c>
      <c r="B96" s="41" t="s">
        <v>91</v>
      </c>
      <c r="C96" s="46">
        <v>42086376.950000003</v>
      </c>
      <c r="D96" s="46">
        <v>0</v>
      </c>
      <c r="E96" s="46">
        <v>42086376.950000003</v>
      </c>
      <c r="F96" s="47">
        <v>6271.6304970403917</v>
      </c>
      <c r="G96" s="46">
        <v>6710.5957485634299</v>
      </c>
      <c r="I96" s="44"/>
    </row>
    <row r="97" spans="1:9" x14ac:dyDescent="0.2">
      <c r="A97" s="45">
        <v>2059</v>
      </c>
      <c r="B97" s="41" t="s">
        <v>92</v>
      </c>
      <c r="C97" s="46">
        <v>5538010.96</v>
      </c>
      <c r="D97" s="46">
        <v>138731.54</v>
      </c>
      <c r="E97" s="46">
        <v>5399279.4199999999</v>
      </c>
      <c r="F97" s="47">
        <v>734.80826079566214</v>
      </c>
      <c r="G97" s="46">
        <v>7347.875232313766</v>
      </c>
      <c r="I97" s="44"/>
    </row>
    <row r="98" spans="1:9" x14ac:dyDescent="0.2">
      <c r="A98" s="45">
        <v>2060</v>
      </c>
      <c r="B98" s="41" t="s">
        <v>93</v>
      </c>
      <c r="C98" s="46">
        <v>976280.46</v>
      </c>
      <c r="D98" s="46">
        <v>0</v>
      </c>
      <c r="E98" s="46">
        <v>976280.46</v>
      </c>
      <c r="F98" s="47">
        <v>77.105413832192497</v>
      </c>
      <c r="G98" s="46">
        <v>12661.633100429459</v>
      </c>
      <c r="I98" s="44"/>
    </row>
    <row r="99" spans="1:9" x14ac:dyDescent="0.2">
      <c r="A99" s="45">
        <v>2061</v>
      </c>
      <c r="B99" s="41" t="s">
        <v>94</v>
      </c>
      <c r="C99" s="46">
        <v>1988993.68</v>
      </c>
      <c r="D99" s="46">
        <v>0</v>
      </c>
      <c r="E99" s="46">
        <v>1988993.68</v>
      </c>
      <c r="F99" s="47">
        <v>202.45911893745185</v>
      </c>
      <c r="G99" s="46">
        <v>9824.1743342490918</v>
      </c>
      <c r="I99" s="44"/>
    </row>
    <row r="100" spans="1:9" x14ac:dyDescent="0.2">
      <c r="A100" s="45">
        <v>2062</v>
      </c>
      <c r="B100" s="41" t="s">
        <v>95</v>
      </c>
      <c r="C100" s="46">
        <v>162503.34</v>
      </c>
      <c r="D100" s="46">
        <v>0</v>
      </c>
      <c r="E100" s="46">
        <v>162503.34</v>
      </c>
      <c r="F100" s="47">
        <v>12.497076023390999</v>
      </c>
      <c r="G100" s="46">
        <v>13003.308909687323</v>
      </c>
      <c r="I100" s="44"/>
    </row>
    <row r="101" spans="1:9" x14ac:dyDescent="0.2">
      <c r="A101" s="45">
        <v>2063</v>
      </c>
      <c r="B101" s="41" t="s">
        <v>96</v>
      </c>
      <c r="C101" s="46">
        <v>247761.11</v>
      </c>
      <c r="D101" s="46">
        <v>8916</v>
      </c>
      <c r="E101" s="46">
        <v>238845.11</v>
      </c>
      <c r="F101" s="47">
        <v>24.474348750663001</v>
      </c>
      <c r="G101" s="46">
        <v>9758.9975706107307</v>
      </c>
      <c r="I101" s="44"/>
    </row>
    <row r="102" spans="1:9" x14ac:dyDescent="0.2">
      <c r="A102" s="45">
        <v>2081</v>
      </c>
      <c r="B102" s="41" t="s">
        <v>97</v>
      </c>
      <c r="C102" s="46">
        <v>5854364.25</v>
      </c>
      <c r="D102" s="46">
        <v>15062.25</v>
      </c>
      <c r="E102" s="46">
        <v>5839302</v>
      </c>
      <c r="F102" s="47">
        <v>900.92327268826341</v>
      </c>
      <c r="G102" s="46">
        <v>6481.4642678461541</v>
      </c>
      <c r="I102" s="44"/>
    </row>
    <row r="103" spans="1:9" x14ac:dyDescent="0.2">
      <c r="A103" s="45">
        <v>2082</v>
      </c>
      <c r="B103" s="41" t="s">
        <v>98</v>
      </c>
      <c r="C103" s="46">
        <v>118318757.56999999</v>
      </c>
      <c r="D103" s="46">
        <v>19536.419999999998</v>
      </c>
      <c r="E103" s="46">
        <v>118299221.15000001</v>
      </c>
      <c r="F103" s="47">
        <v>17281.453755942359</v>
      </c>
      <c r="G103" s="46">
        <v>6845.4438394294011</v>
      </c>
      <c r="I103" s="44"/>
    </row>
    <row r="104" spans="1:9" x14ac:dyDescent="0.2">
      <c r="A104" s="45">
        <v>2083</v>
      </c>
      <c r="B104" s="41" t="s">
        <v>99</v>
      </c>
      <c r="C104" s="46">
        <v>74106492.650000006</v>
      </c>
      <c r="D104" s="46">
        <v>56672.32</v>
      </c>
      <c r="E104" s="46">
        <v>74049820.329999998</v>
      </c>
      <c r="F104" s="47">
        <v>10540.38450111535</v>
      </c>
      <c r="G104" s="46">
        <v>7025.343365999971</v>
      </c>
      <c r="I104" s="44"/>
    </row>
    <row r="105" spans="1:9" x14ac:dyDescent="0.2">
      <c r="A105" s="45">
        <v>2084</v>
      </c>
      <c r="B105" s="41" t="s">
        <v>212</v>
      </c>
      <c r="C105" s="46">
        <v>8431040.2300000004</v>
      </c>
      <c r="D105" s="46">
        <v>12814.5</v>
      </c>
      <c r="E105" s="46">
        <v>8418225.7300000004</v>
      </c>
      <c r="F105" s="47">
        <v>1607.4382774194362</v>
      </c>
      <c r="G105" s="46">
        <v>5237.044462767496</v>
      </c>
      <c r="I105" s="44"/>
    </row>
    <row r="106" spans="1:9" x14ac:dyDescent="0.2">
      <c r="A106" s="45">
        <v>2085</v>
      </c>
      <c r="B106" s="41" t="s">
        <v>100</v>
      </c>
      <c r="C106" s="46">
        <v>1963763.7</v>
      </c>
      <c r="D106" s="46">
        <v>0</v>
      </c>
      <c r="E106" s="46">
        <v>1963763.7</v>
      </c>
      <c r="F106" s="47">
        <v>191.11607142854098</v>
      </c>
      <c r="G106" s="46">
        <v>10275.241037142492</v>
      </c>
      <c r="I106" s="44"/>
    </row>
    <row r="107" spans="1:9" x14ac:dyDescent="0.2">
      <c r="A107" s="45">
        <v>2086</v>
      </c>
      <c r="B107" s="41" t="s">
        <v>101</v>
      </c>
      <c r="C107" s="46">
        <v>8453577.8399999999</v>
      </c>
      <c r="D107" s="46">
        <v>1941.77</v>
      </c>
      <c r="E107" s="46">
        <v>8451636.0700000003</v>
      </c>
      <c r="F107" s="47">
        <v>1205.39922964211</v>
      </c>
      <c r="G107" s="46">
        <v>7011.4828864701858</v>
      </c>
      <c r="I107" s="44"/>
    </row>
    <row r="108" spans="1:9" x14ac:dyDescent="0.2">
      <c r="A108" s="45">
        <v>2087</v>
      </c>
      <c r="B108" s="41" t="s">
        <v>102</v>
      </c>
      <c r="C108" s="46">
        <v>19408987.68</v>
      </c>
      <c r="D108" s="46">
        <v>0</v>
      </c>
      <c r="E108" s="46">
        <v>19408987.68</v>
      </c>
      <c r="F108" s="47">
        <v>2803.4289414862697</v>
      </c>
      <c r="G108" s="46">
        <v>6923.3028855406264</v>
      </c>
      <c r="I108" s="44"/>
    </row>
    <row r="109" spans="1:9" x14ac:dyDescent="0.2">
      <c r="A109" s="45">
        <v>2088</v>
      </c>
      <c r="B109" s="41" t="s">
        <v>103</v>
      </c>
      <c r="C109" s="46">
        <v>36202130.939999998</v>
      </c>
      <c r="D109" s="46">
        <v>15367</v>
      </c>
      <c r="E109" s="46">
        <v>36186763.939999998</v>
      </c>
      <c r="F109" s="47">
        <v>5532.2395902379212</v>
      </c>
      <c r="G109" s="46">
        <v>6541.0695523481018</v>
      </c>
      <c r="I109" s="44"/>
    </row>
    <row r="110" spans="1:9" x14ac:dyDescent="0.2">
      <c r="A110" s="45">
        <v>2089</v>
      </c>
      <c r="B110" s="41" t="s">
        <v>104</v>
      </c>
      <c r="C110" s="46">
        <v>2945159.1</v>
      </c>
      <c r="D110" s="46">
        <v>0</v>
      </c>
      <c r="E110" s="46">
        <v>2945159.1</v>
      </c>
      <c r="F110" s="47">
        <v>364.02900989756915</v>
      </c>
      <c r="G110" s="46">
        <v>8090.4516396336458</v>
      </c>
      <c r="I110" s="44"/>
    </row>
    <row r="111" spans="1:9" x14ac:dyDescent="0.2">
      <c r="A111" s="45">
        <v>2090</v>
      </c>
      <c r="B111" s="41" t="s">
        <v>105</v>
      </c>
      <c r="C111" s="46">
        <v>2136683.66</v>
      </c>
      <c r="D111" s="46">
        <v>0</v>
      </c>
      <c r="E111" s="46">
        <v>2136683.66</v>
      </c>
      <c r="F111" s="47">
        <v>239.82554317376693</v>
      </c>
      <c r="G111" s="46">
        <v>8909.3248022036314</v>
      </c>
      <c r="I111" s="44"/>
    </row>
    <row r="112" spans="1:9" x14ac:dyDescent="0.2">
      <c r="A112" s="45">
        <v>2091</v>
      </c>
      <c r="B112" s="41" t="s">
        <v>106</v>
      </c>
      <c r="C112" s="46">
        <v>11088733.550000001</v>
      </c>
      <c r="D112" s="46">
        <v>0</v>
      </c>
      <c r="E112" s="46">
        <v>11088733.550000001</v>
      </c>
      <c r="F112" s="47">
        <v>1769.6694531942765</v>
      </c>
      <c r="G112" s="46">
        <v>6265.9913861227969</v>
      </c>
      <c r="I112" s="44"/>
    </row>
    <row r="113" spans="1:9" x14ac:dyDescent="0.2">
      <c r="A113" s="45">
        <v>2092</v>
      </c>
      <c r="B113" s="41" t="s">
        <v>107</v>
      </c>
      <c r="C113" s="46">
        <v>2119604.48</v>
      </c>
      <c r="D113" s="46">
        <v>0</v>
      </c>
      <c r="E113" s="46">
        <v>2119604.48</v>
      </c>
      <c r="F113" s="47">
        <v>278.5622007433758</v>
      </c>
      <c r="G113" s="46">
        <v>7609.0886500163551</v>
      </c>
      <c r="I113" s="44"/>
    </row>
    <row r="114" spans="1:9" x14ac:dyDescent="0.2">
      <c r="A114" s="45">
        <v>2093</v>
      </c>
      <c r="B114" s="41" t="s">
        <v>108</v>
      </c>
      <c r="C114" s="46">
        <v>4901054.09</v>
      </c>
      <c r="D114" s="46">
        <v>0</v>
      </c>
      <c r="E114" s="46">
        <v>4901054.09</v>
      </c>
      <c r="F114" s="47">
        <v>625.8092145711405</v>
      </c>
      <c r="G114" s="46">
        <v>7831.5467012716272</v>
      </c>
      <c r="I114" s="44"/>
    </row>
    <row r="115" spans="1:9" x14ac:dyDescent="0.2">
      <c r="A115" s="45">
        <v>2094</v>
      </c>
      <c r="B115" s="41" t="s">
        <v>109</v>
      </c>
      <c r="C115" s="46">
        <v>1913117.46</v>
      </c>
      <c r="D115" s="46">
        <v>0</v>
      </c>
      <c r="E115" s="46">
        <v>1913117.46</v>
      </c>
      <c r="F115" s="47">
        <v>224.7035669389401</v>
      </c>
      <c r="G115" s="46">
        <v>8513.9612426351141</v>
      </c>
      <c r="I115" s="44"/>
    </row>
    <row r="116" spans="1:9" x14ac:dyDescent="0.2">
      <c r="A116" s="45">
        <v>2095</v>
      </c>
      <c r="B116" s="41" t="s">
        <v>110</v>
      </c>
      <c r="C116" s="46">
        <v>1498836.64</v>
      </c>
      <c r="D116" s="46">
        <v>0</v>
      </c>
      <c r="E116" s="46">
        <v>1498836.64</v>
      </c>
      <c r="F116" s="47">
        <v>137.65435333895002</v>
      </c>
      <c r="G116" s="46">
        <v>10888.407112773066</v>
      </c>
      <c r="I116" s="44"/>
    </row>
    <row r="117" spans="1:9" x14ac:dyDescent="0.2">
      <c r="A117" s="45">
        <v>2096</v>
      </c>
      <c r="B117" s="41" t="s">
        <v>111</v>
      </c>
      <c r="C117" s="46">
        <v>9986799.6899999995</v>
      </c>
      <c r="D117" s="46">
        <v>0</v>
      </c>
      <c r="E117" s="46">
        <v>9986799.6899999995</v>
      </c>
      <c r="F117" s="47">
        <v>1416.2807263180453</v>
      </c>
      <c r="G117" s="46">
        <v>7051.4266729894707</v>
      </c>
      <c r="I117" s="44"/>
    </row>
    <row r="118" spans="1:9" x14ac:dyDescent="0.2">
      <c r="A118" s="45">
        <v>2097</v>
      </c>
      <c r="B118" s="41" t="s">
        <v>112</v>
      </c>
      <c r="C118" s="46">
        <v>37899759.939999998</v>
      </c>
      <c r="D118" s="46">
        <v>72075.5</v>
      </c>
      <c r="E118" s="46">
        <v>37827684.439999998</v>
      </c>
      <c r="F118" s="47">
        <v>5337.9947444150575</v>
      </c>
      <c r="G118" s="46">
        <v>7086.4971307020596</v>
      </c>
      <c r="I118" s="44"/>
    </row>
    <row r="119" spans="1:9" x14ac:dyDescent="0.2">
      <c r="A119" s="45">
        <v>2099</v>
      </c>
      <c r="B119" s="41" t="s">
        <v>113</v>
      </c>
      <c r="C119" s="46">
        <v>5966092</v>
      </c>
      <c r="D119" s="46">
        <v>16973.75</v>
      </c>
      <c r="E119" s="46">
        <v>5949118.25</v>
      </c>
      <c r="F119" s="47">
        <v>890.13423395193774</v>
      </c>
      <c r="G119" s="46">
        <v>6683.3945073515915</v>
      </c>
      <c r="I119" s="44"/>
    </row>
    <row r="120" spans="1:9" x14ac:dyDescent="0.2">
      <c r="A120" s="45">
        <v>2100</v>
      </c>
      <c r="B120" s="41" t="s">
        <v>114</v>
      </c>
      <c r="C120" s="46">
        <v>53979276.979999997</v>
      </c>
      <c r="D120" s="46">
        <v>35418.050000000003</v>
      </c>
      <c r="E120" s="46">
        <v>53943858.93</v>
      </c>
      <c r="F120" s="47">
        <v>8597.0145945733148</v>
      </c>
      <c r="G120" s="46">
        <v>6274.7199433685919</v>
      </c>
      <c r="I120" s="44"/>
    </row>
    <row r="121" spans="1:9" x14ac:dyDescent="0.2">
      <c r="A121" s="45">
        <v>2101</v>
      </c>
      <c r="B121" s="41" t="s">
        <v>115</v>
      </c>
      <c r="C121" s="46">
        <v>25394209.870000001</v>
      </c>
      <c r="D121" s="46">
        <v>2000.85</v>
      </c>
      <c r="E121" s="46">
        <v>25392209.02</v>
      </c>
      <c r="F121" s="47">
        <v>4114.0966472632645</v>
      </c>
      <c r="G121" s="46">
        <v>6172.0010969822897</v>
      </c>
      <c r="I121" s="44"/>
    </row>
    <row r="122" spans="1:9" x14ac:dyDescent="0.2">
      <c r="A122" s="45">
        <v>2102</v>
      </c>
      <c r="B122" s="41" t="s">
        <v>116</v>
      </c>
      <c r="C122" s="46">
        <v>15175278.48</v>
      </c>
      <c r="D122" s="46">
        <v>47466</v>
      </c>
      <c r="E122" s="46">
        <v>15127812.48</v>
      </c>
      <c r="F122" s="47">
        <v>2278.095545941484</v>
      </c>
      <c r="G122" s="46">
        <v>6640.5522397648392</v>
      </c>
      <c r="I122" s="44"/>
    </row>
    <row r="123" spans="1:9" x14ac:dyDescent="0.2">
      <c r="A123" s="45">
        <v>2103</v>
      </c>
      <c r="B123" s="41" t="s">
        <v>117</v>
      </c>
      <c r="C123" s="46">
        <v>10471879.25</v>
      </c>
      <c r="D123" s="46">
        <v>410.61</v>
      </c>
      <c r="E123" s="46">
        <v>10471468.640000001</v>
      </c>
      <c r="F123" s="47">
        <v>1993.744105465147</v>
      </c>
      <c r="G123" s="46">
        <v>5252.1628083043061</v>
      </c>
      <c r="I123" s="44"/>
    </row>
    <row r="124" spans="1:9" x14ac:dyDescent="0.2">
      <c r="A124" s="45">
        <v>2104</v>
      </c>
      <c r="B124" s="41" t="s">
        <v>118</v>
      </c>
      <c r="C124" s="46">
        <v>4721601.99</v>
      </c>
      <c r="D124" s="46">
        <v>0</v>
      </c>
      <c r="E124" s="46">
        <v>4721601.99</v>
      </c>
      <c r="F124" s="47">
        <v>607.44904981193588</v>
      </c>
      <c r="G124" s="46">
        <v>7772.8362427462689</v>
      </c>
      <c r="I124" s="44"/>
    </row>
    <row r="125" spans="1:9" x14ac:dyDescent="0.2">
      <c r="A125" s="45">
        <v>2105</v>
      </c>
      <c r="B125" s="41" t="s">
        <v>119</v>
      </c>
      <c r="C125" s="46">
        <v>4085457.04</v>
      </c>
      <c r="D125" s="46">
        <v>2918.86</v>
      </c>
      <c r="E125" s="46">
        <v>4082538.18</v>
      </c>
      <c r="F125" s="47">
        <v>640.22663765727862</v>
      </c>
      <c r="G125" s="46">
        <v>6376.7077779500814</v>
      </c>
      <c r="I125" s="44"/>
    </row>
    <row r="126" spans="1:9" x14ac:dyDescent="0.2">
      <c r="A126" s="45">
        <v>2107</v>
      </c>
      <c r="B126" s="41" t="s">
        <v>120</v>
      </c>
      <c r="C126" s="46">
        <v>1240071.8600000001</v>
      </c>
      <c r="D126" s="46">
        <v>31741.200000000001</v>
      </c>
      <c r="E126" s="46">
        <v>1208330.6599999999</v>
      </c>
      <c r="F126" s="47">
        <v>75.114504705986491</v>
      </c>
      <c r="G126" s="46">
        <v>16086.515709977091</v>
      </c>
      <c r="I126" s="44"/>
    </row>
    <row r="127" spans="1:9" x14ac:dyDescent="0.2">
      <c r="A127" s="45">
        <v>2108</v>
      </c>
      <c r="B127" s="41" t="s">
        <v>121</v>
      </c>
      <c r="C127" s="46">
        <v>18151277.73</v>
      </c>
      <c r="D127" s="46">
        <v>7242.33</v>
      </c>
      <c r="E127" s="46">
        <v>18144035.399999999</v>
      </c>
      <c r="F127" s="47">
        <v>2724.0064643070914</v>
      </c>
      <c r="G127" s="46">
        <v>6660.7901404578079</v>
      </c>
      <c r="I127" s="44"/>
    </row>
    <row r="128" spans="1:9" x14ac:dyDescent="0.2">
      <c r="A128" s="45">
        <v>2109</v>
      </c>
      <c r="B128" s="41" t="s">
        <v>122</v>
      </c>
      <c r="C128" s="46">
        <v>145235.5</v>
      </c>
      <c r="D128" s="46">
        <v>0</v>
      </c>
      <c r="E128" s="46">
        <v>145235.5</v>
      </c>
      <c r="F128" s="47">
        <v>13.272727272726002</v>
      </c>
      <c r="G128" s="46">
        <v>10942.400684932558</v>
      </c>
      <c r="I128" s="44"/>
    </row>
    <row r="129" spans="1:9" x14ac:dyDescent="0.2">
      <c r="A129" s="45">
        <v>2110</v>
      </c>
      <c r="B129" s="41" t="s">
        <v>123</v>
      </c>
      <c r="C129" s="46">
        <v>8416100.5399999991</v>
      </c>
      <c r="D129" s="46">
        <v>0</v>
      </c>
      <c r="E129" s="46">
        <v>8416100.5399999991</v>
      </c>
      <c r="F129" s="47">
        <v>1130.0642644896859</v>
      </c>
      <c r="G129" s="46">
        <v>7447.4530382575267</v>
      </c>
      <c r="I129" s="44"/>
    </row>
    <row r="130" spans="1:9" x14ac:dyDescent="0.2">
      <c r="A130" s="45">
        <v>2111</v>
      </c>
      <c r="B130" s="41" t="s">
        <v>124</v>
      </c>
      <c r="C130" s="46">
        <v>760491.17</v>
      </c>
      <c r="D130" s="46">
        <v>0</v>
      </c>
      <c r="E130" s="46">
        <v>760491.17</v>
      </c>
      <c r="F130" s="47">
        <v>81.988235294074983</v>
      </c>
      <c r="G130" s="46">
        <v>9275.6133519921987</v>
      </c>
      <c r="I130" s="44"/>
    </row>
    <row r="131" spans="1:9" x14ac:dyDescent="0.2">
      <c r="A131" s="45">
        <v>2112</v>
      </c>
      <c r="B131" s="41" t="s">
        <v>125</v>
      </c>
      <c r="C131" s="46">
        <v>73051</v>
      </c>
      <c r="D131" s="46">
        <v>0</v>
      </c>
      <c r="E131" s="46">
        <v>73051</v>
      </c>
      <c r="F131" s="47">
        <v>10.5</v>
      </c>
      <c r="G131" s="46">
        <v>6957.2380952380945</v>
      </c>
      <c r="I131" s="44"/>
    </row>
    <row r="132" spans="1:9" x14ac:dyDescent="0.2">
      <c r="A132" s="45">
        <v>2113</v>
      </c>
      <c r="B132" s="41" t="s">
        <v>126</v>
      </c>
      <c r="C132" s="46">
        <v>2024717.25</v>
      </c>
      <c r="D132" s="46">
        <v>116.39</v>
      </c>
      <c r="E132" s="46">
        <v>2024600.86</v>
      </c>
      <c r="F132" s="47">
        <v>243.57122448978501</v>
      </c>
      <c r="G132" s="46">
        <v>8312.151257772688</v>
      </c>
      <c r="I132" s="44"/>
    </row>
    <row r="133" spans="1:9" x14ac:dyDescent="0.2">
      <c r="A133" s="45">
        <v>2114</v>
      </c>
      <c r="B133" s="41" t="s">
        <v>127</v>
      </c>
      <c r="C133" s="46">
        <v>982951.5</v>
      </c>
      <c r="D133" s="46">
        <v>0</v>
      </c>
      <c r="E133" s="46">
        <v>982951.5</v>
      </c>
      <c r="F133" s="47">
        <v>72.913194444427035</v>
      </c>
      <c r="G133" s="46">
        <v>13481.119672368575</v>
      </c>
      <c r="I133" s="44"/>
    </row>
    <row r="134" spans="1:9" x14ac:dyDescent="0.2">
      <c r="A134" s="45">
        <v>2115</v>
      </c>
      <c r="B134" s="41" t="s">
        <v>128</v>
      </c>
      <c r="C134" s="46">
        <v>224571</v>
      </c>
      <c r="D134" s="46">
        <v>0</v>
      </c>
      <c r="E134" s="46">
        <v>224571</v>
      </c>
      <c r="F134" s="47">
        <v>21</v>
      </c>
      <c r="G134" s="46">
        <v>10693.857142857143</v>
      </c>
      <c r="I134" s="44"/>
    </row>
    <row r="135" spans="1:9" x14ac:dyDescent="0.2">
      <c r="A135" s="45">
        <v>2116</v>
      </c>
      <c r="B135" s="41" t="s">
        <v>129</v>
      </c>
      <c r="C135" s="46">
        <v>6184073.4699999997</v>
      </c>
      <c r="D135" s="46">
        <v>112800.09</v>
      </c>
      <c r="E135" s="46">
        <v>6071273.3799999999</v>
      </c>
      <c r="F135" s="47">
        <v>878.34468823156874</v>
      </c>
      <c r="G135" s="46">
        <v>6912.1763486994005</v>
      </c>
      <c r="I135" s="44"/>
    </row>
    <row r="136" spans="1:9" x14ac:dyDescent="0.2">
      <c r="A136" s="45">
        <v>2137</v>
      </c>
      <c r="B136" s="41" t="s">
        <v>130</v>
      </c>
      <c r="C136" s="46">
        <v>7365569.96</v>
      </c>
      <c r="D136" s="46">
        <v>0</v>
      </c>
      <c r="E136" s="46">
        <v>7365569.96</v>
      </c>
      <c r="F136" s="47">
        <v>1051.1550785508571</v>
      </c>
      <c r="G136" s="46">
        <v>7007.1201769336431</v>
      </c>
      <c r="I136" s="44"/>
    </row>
    <row r="137" spans="1:9" x14ac:dyDescent="0.2">
      <c r="A137" s="45">
        <v>2138</v>
      </c>
      <c r="B137" s="41" t="s">
        <v>131</v>
      </c>
      <c r="C137" s="46">
        <v>23431649.489999998</v>
      </c>
      <c r="D137" s="46">
        <v>515561.17</v>
      </c>
      <c r="E137" s="46">
        <v>22916088.32</v>
      </c>
      <c r="F137" s="47">
        <v>3418.1514674141026</v>
      </c>
      <c r="G137" s="46">
        <v>6704.2343027988991</v>
      </c>
      <c r="I137" s="44"/>
    </row>
    <row r="138" spans="1:9" x14ac:dyDescent="0.2">
      <c r="A138" s="45">
        <v>2139</v>
      </c>
      <c r="B138" s="41" t="s">
        <v>132</v>
      </c>
      <c r="C138" s="46">
        <v>12378366.9</v>
      </c>
      <c r="D138" s="46">
        <v>38920.03</v>
      </c>
      <c r="E138" s="46">
        <v>12339446.869999999</v>
      </c>
      <c r="F138" s="47">
        <v>2114.6323642273214</v>
      </c>
      <c r="G138" s="46">
        <v>5835.2681434102587</v>
      </c>
      <c r="I138" s="44"/>
    </row>
    <row r="139" spans="1:9" x14ac:dyDescent="0.2">
      <c r="A139" s="45">
        <v>2140</v>
      </c>
      <c r="B139" s="41" t="s">
        <v>133</v>
      </c>
      <c r="C139" s="46">
        <v>6014370.0199999996</v>
      </c>
      <c r="D139" s="46">
        <v>0</v>
      </c>
      <c r="E139" s="46">
        <v>6014370.0199999996</v>
      </c>
      <c r="F139" s="47">
        <v>869.38671063777144</v>
      </c>
      <c r="G139" s="46">
        <v>6917.9456580236147</v>
      </c>
      <c r="I139" s="44"/>
    </row>
    <row r="140" spans="1:9" x14ac:dyDescent="0.2">
      <c r="A140" s="45">
        <v>2141</v>
      </c>
      <c r="B140" s="41" t="s">
        <v>134</v>
      </c>
      <c r="C140" s="46">
        <v>12451096.119999999</v>
      </c>
      <c r="D140" s="46">
        <v>79204</v>
      </c>
      <c r="E140" s="46">
        <v>12371892.119999999</v>
      </c>
      <c r="F140" s="47">
        <v>1855.2723787055661</v>
      </c>
      <c r="G140" s="46">
        <v>6668.5044535788929</v>
      </c>
      <c r="I140" s="44"/>
    </row>
    <row r="141" spans="1:9" x14ac:dyDescent="0.2">
      <c r="A141" s="45">
        <v>2142</v>
      </c>
      <c r="B141" s="41" t="s">
        <v>135</v>
      </c>
      <c r="C141" s="46">
        <v>267600835.86000001</v>
      </c>
      <c r="D141" s="46">
        <v>203525.63</v>
      </c>
      <c r="E141" s="46">
        <v>267397310.22999999</v>
      </c>
      <c r="F141" s="47">
        <v>37225.10078069989</v>
      </c>
      <c r="G141" s="46">
        <v>7183.2528219409814</v>
      </c>
      <c r="I141" s="44"/>
    </row>
    <row r="142" spans="1:9" x14ac:dyDescent="0.2">
      <c r="A142" s="45">
        <v>2143</v>
      </c>
      <c r="B142" s="41" t="s">
        <v>136</v>
      </c>
      <c r="C142" s="46">
        <v>14751545.210000001</v>
      </c>
      <c r="D142" s="46">
        <v>0</v>
      </c>
      <c r="E142" s="46">
        <v>14751545.210000001</v>
      </c>
      <c r="F142" s="47">
        <v>2349.8612841558861</v>
      </c>
      <c r="G142" s="46">
        <v>6277.6238365487197</v>
      </c>
      <c r="I142" s="44"/>
    </row>
    <row r="143" spans="1:9" x14ac:dyDescent="0.2">
      <c r="A143" s="45">
        <v>2144</v>
      </c>
      <c r="B143" s="41" t="s">
        <v>137</v>
      </c>
      <c r="C143" s="46">
        <v>1821487.2</v>
      </c>
      <c r="D143" s="46">
        <v>31414.5</v>
      </c>
      <c r="E143" s="46">
        <v>1790072.7</v>
      </c>
      <c r="F143" s="47">
        <v>235.351749957263</v>
      </c>
      <c r="G143" s="46">
        <v>7605.9459949843385</v>
      </c>
      <c r="I143" s="44"/>
    </row>
    <row r="144" spans="1:9" x14ac:dyDescent="0.2">
      <c r="A144" s="45">
        <v>2145</v>
      </c>
      <c r="B144" s="41" t="s">
        <v>138</v>
      </c>
      <c r="C144" s="46">
        <v>5355057.5</v>
      </c>
      <c r="D144" s="46">
        <v>4400</v>
      </c>
      <c r="E144" s="46">
        <v>5350657.5</v>
      </c>
      <c r="F144" s="47">
        <v>766.07355932974417</v>
      </c>
      <c r="G144" s="46">
        <v>6984.5218319261885</v>
      </c>
      <c r="I144" s="44"/>
    </row>
    <row r="145" spans="1:9" x14ac:dyDescent="0.2">
      <c r="A145" s="45">
        <v>2146</v>
      </c>
      <c r="B145" s="41" t="s">
        <v>139</v>
      </c>
      <c r="C145" s="46">
        <v>36607993.329999998</v>
      </c>
      <c r="D145" s="46">
        <v>59223.45</v>
      </c>
      <c r="E145" s="46">
        <v>36548769.880000003</v>
      </c>
      <c r="F145" s="47">
        <v>4707.1293836098221</v>
      </c>
      <c r="G145" s="46">
        <v>7764.5560386044344</v>
      </c>
      <c r="I145" s="44"/>
    </row>
    <row r="146" spans="1:9" x14ac:dyDescent="0.2">
      <c r="A146" s="45">
        <v>2147</v>
      </c>
      <c r="B146" s="41" t="s">
        <v>140</v>
      </c>
      <c r="C146" s="46">
        <v>16796909.109999999</v>
      </c>
      <c r="D146" s="46">
        <v>164042.87</v>
      </c>
      <c r="E146" s="46">
        <v>16632866.24</v>
      </c>
      <c r="F146" s="47">
        <v>2112.0159540935283</v>
      </c>
      <c r="G146" s="46">
        <v>7875.350660946483</v>
      </c>
      <c r="I146" s="44"/>
    </row>
    <row r="147" spans="1:9" x14ac:dyDescent="0.2">
      <c r="A147" s="45">
        <v>2180</v>
      </c>
      <c r="B147" s="41" t="s">
        <v>141</v>
      </c>
      <c r="C147" s="46">
        <v>350254534.79000002</v>
      </c>
      <c r="D147" s="46">
        <v>300940.18</v>
      </c>
      <c r="E147" s="46">
        <v>349953594.61000001</v>
      </c>
      <c r="F147" s="47">
        <v>43398.16191482827</v>
      </c>
      <c r="G147" s="46">
        <v>8063.7883995365182</v>
      </c>
      <c r="I147" s="44"/>
    </row>
    <row r="148" spans="1:9" x14ac:dyDescent="0.2">
      <c r="A148" s="45">
        <v>2181</v>
      </c>
      <c r="B148" s="41" t="s">
        <v>142</v>
      </c>
      <c r="C148" s="46">
        <v>24607495.219999999</v>
      </c>
      <c r="D148" s="46">
        <v>53997.77</v>
      </c>
      <c r="E148" s="46">
        <v>24553497.449999999</v>
      </c>
      <c r="F148" s="47">
        <v>3343.725033380334</v>
      </c>
      <c r="G148" s="46">
        <v>7343.1568699229147</v>
      </c>
      <c r="I148" s="44"/>
    </row>
    <row r="149" spans="1:9" x14ac:dyDescent="0.2">
      <c r="A149" s="45">
        <v>2182</v>
      </c>
      <c r="B149" s="41" t="s">
        <v>143</v>
      </c>
      <c r="C149" s="46">
        <v>82240783.109999999</v>
      </c>
      <c r="D149" s="46">
        <v>61229.4</v>
      </c>
      <c r="E149" s="46">
        <v>82179553.709999993</v>
      </c>
      <c r="F149" s="47">
        <v>10715.984431692292</v>
      </c>
      <c r="G149" s="46">
        <v>7668.8758026706046</v>
      </c>
      <c r="I149" s="44"/>
    </row>
    <row r="150" spans="1:9" x14ac:dyDescent="0.2">
      <c r="A150" s="45">
        <v>2183</v>
      </c>
      <c r="B150" s="41" t="s">
        <v>144</v>
      </c>
      <c r="C150" s="46">
        <v>79936956.590000004</v>
      </c>
      <c r="D150" s="46">
        <v>191134.42</v>
      </c>
      <c r="E150" s="46">
        <v>79745822.170000002</v>
      </c>
      <c r="F150" s="47">
        <v>11576.016360006723</v>
      </c>
      <c r="G150" s="46">
        <v>6888.8829878911674</v>
      </c>
      <c r="I150" s="44"/>
    </row>
    <row r="151" spans="1:9" x14ac:dyDescent="0.2">
      <c r="A151" s="45">
        <v>2185</v>
      </c>
      <c r="B151" s="41" t="s">
        <v>145</v>
      </c>
      <c r="C151" s="46">
        <v>46396510.280000001</v>
      </c>
      <c r="D151" s="46">
        <v>31122.03</v>
      </c>
      <c r="E151" s="46">
        <v>46365388.25</v>
      </c>
      <c r="F151" s="47">
        <v>6331.1874810298086</v>
      </c>
      <c r="G151" s="46">
        <v>7323.3320587843909</v>
      </c>
      <c r="I151" s="44"/>
    </row>
    <row r="152" spans="1:9" x14ac:dyDescent="0.2">
      <c r="A152" s="45">
        <v>2186</v>
      </c>
      <c r="B152" s="41" t="s">
        <v>146</v>
      </c>
      <c r="C152" s="46">
        <v>4203956.95</v>
      </c>
      <c r="D152" s="46">
        <v>31150</v>
      </c>
      <c r="E152" s="46">
        <v>4172806.95</v>
      </c>
      <c r="F152" s="47">
        <v>608.17558190247928</v>
      </c>
      <c r="G152" s="46">
        <v>6861.1879104825839</v>
      </c>
      <c r="I152" s="44"/>
    </row>
    <row r="153" spans="1:9" x14ac:dyDescent="0.2">
      <c r="A153" s="45">
        <v>2187</v>
      </c>
      <c r="B153" s="41" t="s">
        <v>147</v>
      </c>
      <c r="C153" s="46">
        <v>69272286.439999998</v>
      </c>
      <c r="D153" s="46">
        <v>123215</v>
      </c>
      <c r="E153" s="46">
        <v>69149071.439999998</v>
      </c>
      <c r="F153" s="47">
        <v>9685.4701862206166</v>
      </c>
      <c r="G153" s="46">
        <v>7139.4645908236225</v>
      </c>
      <c r="I153" s="44"/>
    </row>
    <row r="154" spans="1:9" x14ac:dyDescent="0.2">
      <c r="A154" s="45">
        <v>2188</v>
      </c>
      <c r="B154" s="41" t="s">
        <v>148</v>
      </c>
      <c r="C154" s="46">
        <v>5252800.16</v>
      </c>
      <c r="D154" s="46">
        <v>1213972.1200000001</v>
      </c>
      <c r="E154" s="46">
        <v>4038828.04</v>
      </c>
      <c r="F154" s="47">
        <v>429.81428571426795</v>
      </c>
      <c r="G154" s="46">
        <v>9396.6817163562882</v>
      </c>
      <c r="I154" s="44"/>
    </row>
    <row r="155" spans="1:9" x14ac:dyDescent="0.2">
      <c r="A155" s="45">
        <v>2190</v>
      </c>
      <c r="B155" s="41" t="s">
        <v>149</v>
      </c>
      <c r="C155" s="46">
        <v>19845377.780000001</v>
      </c>
      <c r="D155" s="46">
        <v>262524.76</v>
      </c>
      <c r="E155" s="46">
        <v>19582853.02</v>
      </c>
      <c r="F155" s="47">
        <v>3125.4647632597989</v>
      </c>
      <c r="G155" s="46">
        <v>6265.581122589736</v>
      </c>
      <c r="I155" s="44"/>
    </row>
    <row r="156" spans="1:9" x14ac:dyDescent="0.2">
      <c r="A156" s="45">
        <v>2191</v>
      </c>
      <c r="B156" s="41" t="s">
        <v>150</v>
      </c>
      <c r="C156" s="46">
        <v>18342042.02</v>
      </c>
      <c r="D156" s="46">
        <v>7394.67</v>
      </c>
      <c r="E156" s="46">
        <v>18334647.350000001</v>
      </c>
      <c r="F156" s="47">
        <v>2722.8577705185799</v>
      </c>
      <c r="G156" s="46">
        <v>6733.6045049859822</v>
      </c>
      <c r="I156" s="44"/>
    </row>
    <row r="157" spans="1:9" x14ac:dyDescent="0.2">
      <c r="A157" s="45">
        <v>2192</v>
      </c>
      <c r="B157" s="41" t="s">
        <v>151</v>
      </c>
      <c r="C157" s="46">
        <v>1926716.88</v>
      </c>
      <c r="D157" s="46">
        <v>0</v>
      </c>
      <c r="E157" s="46">
        <v>1926716.88</v>
      </c>
      <c r="F157" s="47">
        <v>314.95178072151856</v>
      </c>
      <c r="G157" s="46">
        <v>6117.497972502676</v>
      </c>
      <c r="I157" s="44"/>
    </row>
    <row r="158" spans="1:9" x14ac:dyDescent="0.2">
      <c r="A158" s="45">
        <v>2193</v>
      </c>
      <c r="B158" s="41" t="s">
        <v>152</v>
      </c>
      <c r="C158" s="46">
        <v>1546982.01</v>
      </c>
      <c r="D158" s="46">
        <v>0</v>
      </c>
      <c r="E158" s="46">
        <v>1546982.01</v>
      </c>
      <c r="F158" s="47">
        <v>171.21892207495193</v>
      </c>
      <c r="G158" s="46">
        <v>9035.1112555351829</v>
      </c>
      <c r="I158" s="44"/>
    </row>
    <row r="159" spans="1:9" x14ac:dyDescent="0.2">
      <c r="A159" s="45">
        <v>2195</v>
      </c>
      <c r="B159" s="41" t="s">
        <v>153</v>
      </c>
      <c r="C159" s="46">
        <v>3085334.15</v>
      </c>
      <c r="D159" s="46">
        <v>0</v>
      </c>
      <c r="E159" s="46">
        <v>3085334.15</v>
      </c>
      <c r="F159" s="47">
        <v>259.31723244157604</v>
      </c>
      <c r="G159" s="46">
        <v>11897.914075938334</v>
      </c>
      <c r="I159" s="44"/>
    </row>
    <row r="160" spans="1:9" x14ac:dyDescent="0.2">
      <c r="A160" s="45">
        <v>2197</v>
      </c>
      <c r="B160" s="41" t="s">
        <v>154</v>
      </c>
      <c r="C160" s="46">
        <v>12732475.4</v>
      </c>
      <c r="D160" s="46">
        <v>72630</v>
      </c>
      <c r="E160" s="46">
        <v>12659845.4</v>
      </c>
      <c r="F160" s="47">
        <v>1942.0147587360691</v>
      </c>
      <c r="G160" s="46">
        <v>6518.9233722608078</v>
      </c>
      <c r="I160" s="44"/>
    </row>
    <row r="161" spans="1:9" x14ac:dyDescent="0.2">
      <c r="A161" s="45">
        <v>2198</v>
      </c>
      <c r="B161" s="41" t="s">
        <v>155</v>
      </c>
      <c r="C161" s="46">
        <v>7830485.5300000003</v>
      </c>
      <c r="D161" s="46">
        <v>0</v>
      </c>
      <c r="E161" s="46">
        <v>7830485.5300000003</v>
      </c>
      <c r="F161" s="47">
        <v>690.00749549998341</v>
      </c>
      <c r="G161" s="46">
        <v>11348.4064753905</v>
      </c>
      <c r="I161" s="44"/>
    </row>
    <row r="162" spans="1:9" x14ac:dyDescent="0.2">
      <c r="A162" s="45">
        <v>2199</v>
      </c>
      <c r="B162" s="41" t="s">
        <v>156</v>
      </c>
      <c r="C162" s="46">
        <v>4857608.42</v>
      </c>
      <c r="D162" s="46">
        <v>0</v>
      </c>
      <c r="E162" s="46">
        <v>4857608.42</v>
      </c>
      <c r="F162" s="47">
        <v>573.54661354402344</v>
      </c>
      <c r="G162" s="46">
        <v>8469.4221974115844</v>
      </c>
      <c r="I162" s="44"/>
    </row>
    <row r="163" spans="1:9" x14ac:dyDescent="0.2">
      <c r="A163" s="45">
        <v>2201</v>
      </c>
      <c r="B163" s="41" t="s">
        <v>157</v>
      </c>
      <c r="C163" s="46">
        <v>1416735.38</v>
      </c>
      <c r="D163" s="46">
        <v>76862.789999999994</v>
      </c>
      <c r="E163" s="46">
        <v>1339872.5900000001</v>
      </c>
      <c r="F163" s="47">
        <v>159.09341190310101</v>
      </c>
      <c r="G163" s="46">
        <v>8421.923786612082</v>
      </c>
      <c r="I163" s="44"/>
    </row>
    <row r="164" spans="1:9" x14ac:dyDescent="0.2">
      <c r="A164" s="45">
        <v>2202</v>
      </c>
      <c r="B164" s="41" t="s">
        <v>158</v>
      </c>
      <c r="C164" s="46">
        <v>2771201.36</v>
      </c>
      <c r="D164" s="46">
        <v>17920</v>
      </c>
      <c r="E164" s="46">
        <v>2753281.36</v>
      </c>
      <c r="F164" s="47">
        <v>389.87215959675086</v>
      </c>
      <c r="G164" s="46">
        <v>7062.0106930634611</v>
      </c>
      <c r="I164" s="44"/>
    </row>
    <row r="165" spans="1:9" x14ac:dyDescent="0.2">
      <c r="A165" s="45">
        <v>2203</v>
      </c>
      <c r="B165" s="41" t="s">
        <v>215</v>
      </c>
      <c r="C165" s="46">
        <v>1702587.4</v>
      </c>
      <c r="D165" s="46">
        <v>0</v>
      </c>
      <c r="E165" s="46">
        <v>1702587.4</v>
      </c>
      <c r="F165" s="47">
        <v>248.81049439125945</v>
      </c>
      <c r="G165" s="46">
        <v>6842.9083112654016</v>
      </c>
      <c r="I165" s="44"/>
    </row>
    <row r="166" spans="1:9" x14ac:dyDescent="0.2">
      <c r="A166" s="45">
        <v>2204</v>
      </c>
      <c r="B166" s="41" t="s">
        <v>159</v>
      </c>
      <c r="C166" s="46">
        <v>9670639.2799999993</v>
      </c>
      <c r="D166" s="46">
        <v>0</v>
      </c>
      <c r="E166" s="46">
        <v>9670639.2799999993</v>
      </c>
      <c r="F166" s="47">
        <v>1221.0631739684654</v>
      </c>
      <c r="G166" s="46">
        <v>7919.8517211605895</v>
      </c>
      <c r="I166" s="44"/>
    </row>
    <row r="167" spans="1:9" x14ac:dyDescent="0.2">
      <c r="A167" s="45">
        <v>2205</v>
      </c>
      <c r="B167" s="41" t="s">
        <v>160</v>
      </c>
      <c r="C167" s="46">
        <v>13673211.33</v>
      </c>
      <c r="D167" s="46">
        <v>40525.269999999997</v>
      </c>
      <c r="E167" s="46">
        <v>13632686.060000001</v>
      </c>
      <c r="F167" s="47">
        <v>1937.2950973621375</v>
      </c>
      <c r="G167" s="46">
        <v>7036.96926635624</v>
      </c>
      <c r="I167" s="44"/>
    </row>
    <row r="168" spans="1:9" x14ac:dyDescent="0.2">
      <c r="A168" s="45">
        <v>2206</v>
      </c>
      <c r="B168" s="41" t="s">
        <v>161</v>
      </c>
      <c r="C168" s="46">
        <v>30205697.25</v>
      </c>
      <c r="D168" s="46">
        <v>864.43</v>
      </c>
      <c r="E168" s="46">
        <v>30204832.82</v>
      </c>
      <c r="F168" s="47">
        <v>4524.0301944368821</v>
      </c>
      <c r="G168" s="46">
        <v>6676.5321012097456</v>
      </c>
      <c r="I168" s="44"/>
    </row>
    <row r="169" spans="1:9" x14ac:dyDescent="0.2">
      <c r="A169" s="45">
        <v>2207</v>
      </c>
      <c r="B169" s="41" t="s">
        <v>162</v>
      </c>
      <c r="C169" s="46">
        <v>21659040.41</v>
      </c>
      <c r="D169" s="46">
        <v>140000</v>
      </c>
      <c r="E169" s="46">
        <v>21519040.41</v>
      </c>
      <c r="F169" s="47">
        <v>3219.5927533859281</v>
      </c>
      <c r="G169" s="46">
        <v>6683.7771290698802</v>
      </c>
      <c r="I169" s="44"/>
    </row>
    <row r="170" spans="1:9" x14ac:dyDescent="0.2">
      <c r="A170" s="45">
        <v>2208</v>
      </c>
      <c r="B170" s="41" t="s">
        <v>163</v>
      </c>
      <c r="C170" s="46">
        <v>4291961.55</v>
      </c>
      <c r="D170" s="46">
        <v>60071</v>
      </c>
      <c r="E170" s="46">
        <v>4231890.55</v>
      </c>
      <c r="F170" s="47">
        <v>594.40267589084044</v>
      </c>
      <c r="G170" s="46">
        <v>7119.568470410406</v>
      </c>
      <c r="I170" s="44"/>
    </row>
    <row r="171" spans="1:9" x14ac:dyDescent="0.2">
      <c r="A171" s="45">
        <v>2209</v>
      </c>
      <c r="B171" s="41" t="s">
        <v>164</v>
      </c>
      <c r="C171" s="46">
        <v>3872310.79</v>
      </c>
      <c r="D171" s="46">
        <v>0</v>
      </c>
      <c r="E171" s="46">
        <v>3872310.79</v>
      </c>
      <c r="F171" s="47">
        <v>531.38798807186117</v>
      </c>
      <c r="G171" s="46">
        <v>7287.1628206174973</v>
      </c>
      <c r="I171" s="44"/>
    </row>
    <row r="172" spans="1:9" x14ac:dyDescent="0.2">
      <c r="A172" s="45">
        <v>2210</v>
      </c>
      <c r="B172" s="41" t="s">
        <v>165</v>
      </c>
      <c r="C172" s="46">
        <v>630395.43000000005</v>
      </c>
      <c r="D172" s="46">
        <v>0</v>
      </c>
      <c r="E172" s="46">
        <v>630395.43000000005</v>
      </c>
      <c r="F172" s="47">
        <v>38.976244343887004</v>
      </c>
      <c r="G172" s="46">
        <v>16173.83718241367</v>
      </c>
      <c r="I172" s="44"/>
    </row>
    <row r="173" spans="1:9" x14ac:dyDescent="0.2">
      <c r="A173" s="45">
        <v>2212</v>
      </c>
      <c r="B173" s="41" t="s">
        <v>166</v>
      </c>
      <c r="C173" s="46">
        <v>14617250.619999999</v>
      </c>
      <c r="D173" s="46">
        <v>0</v>
      </c>
      <c r="E173" s="46">
        <v>14617250.619999999</v>
      </c>
      <c r="F173" s="47">
        <v>2086.7883065741757</v>
      </c>
      <c r="G173" s="46">
        <v>7004.6638530367827</v>
      </c>
      <c r="I173" s="44"/>
    </row>
    <row r="174" spans="1:9" x14ac:dyDescent="0.2">
      <c r="A174" s="45">
        <v>2213</v>
      </c>
      <c r="B174" s="41" t="s">
        <v>167</v>
      </c>
      <c r="C174" s="46">
        <v>3408914.72</v>
      </c>
      <c r="D174" s="46">
        <v>0</v>
      </c>
      <c r="E174" s="46">
        <v>3408914.72</v>
      </c>
      <c r="F174" s="47">
        <v>444.36988574926045</v>
      </c>
      <c r="G174" s="46">
        <v>7671.3450423224958</v>
      </c>
      <c r="I174" s="44"/>
    </row>
    <row r="175" spans="1:9" x14ac:dyDescent="0.2">
      <c r="A175" s="45">
        <v>2214</v>
      </c>
      <c r="B175" s="41" t="s">
        <v>168</v>
      </c>
      <c r="C175" s="46">
        <v>1868397.21</v>
      </c>
      <c r="D175" s="46">
        <v>0</v>
      </c>
      <c r="E175" s="46">
        <v>1868397.21</v>
      </c>
      <c r="F175" s="47">
        <v>205.45084504683757</v>
      </c>
      <c r="G175" s="46">
        <v>9094.1325141497909</v>
      </c>
      <c r="I175" s="44"/>
    </row>
    <row r="176" spans="1:9" x14ac:dyDescent="0.2">
      <c r="A176" s="45">
        <v>2215</v>
      </c>
      <c r="B176" s="41" t="s">
        <v>169</v>
      </c>
      <c r="C176" s="46">
        <v>2227704.12</v>
      </c>
      <c r="D176" s="46">
        <v>0</v>
      </c>
      <c r="E176" s="46">
        <v>2227704.12</v>
      </c>
      <c r="F176" s="47">
        <v>309.45228641838952</v>
      </c>
      <c r="G176" s="46">
        <v>7198.8614005199761</v>
      </c>
      <c r="I176" s="44"/>
    </row>
    <row r="177" spans="1:9" x14ac:dyDescent="0.2">
      <c r="A177" s="45">
        <v>2216</v>
      </c>
      <c r="B177" s="41" t="s">
        <v>170</v>
      </c>
      <c r="C177" s="46">
        <v>1887835.82</v>
      </c>
      <c r="D177" s="46">
        <v>0</v>
      </c>
      <c r="E177" s="46">
        <v>1887835.82</v>
      </c>
      <c r="F177" s="47">
        <v>239.61009599230164</v>
      </c>
      <c r="G177" s="46">
        <v>7878.7824535600994</v>
      </c>
      <c r="I177" s="44"/>
    </row>
    <row r="178" spans="1:9" x14ac:dyDescent="0.2">
      <c r="A178" s="45">
        <v>2217</v>
      </c>
      <c r="B178" s="41" t="s">
        <v>171</v>
      </c>
      <c r="C178" s="46">
        <v>3286745.71</v>
      </c>
      <c r="D178" s="46">
        <v>0</v>
      </c>
      <c r="E178" s="46">
        <v>3286745.71</v>
      </c>
      <c r="F178" s="47">
        <v>404.22839634395581</v>
      </c>
      <c r="G178" s="46">
        <v>8130.9124735594378</v>
      </c>
      <c r="I178" s="44"/>
    </row>
    <row r="179" spans="1:9" x14ac:dyDescent="0.2">
      <c r="A179" s="45">
        <v>2219</v>
      </c>
      <c r="B179" s="41" t="s">
        <v>172</v>
      </c>
      <c r="C179" s="46">
        <v>1856722.09</v>
      </c>
      <c r="D179" s="46">
        <v>0</v>
      </c>
      <c r="E179" s="46">
        <v>1856722.09</v>
      </c>
      <c r="F179" s="47">
        <v>232.5670692117705</v>
      </c>
      <c r="G179" s="46">
        <v>7983.598435895984</v>
      </c>
      <c r="I179" s="44"/>
    </row>
    <row r="180" spans="1:9" x14ac:dyDescent="0.2">
      <c r="A180" s="45">
        <v>2220</v>
      </c>
      <c r="B180" s="41" t="s">
        <v>173</v>
      </c>
      <c r="C180" s="46">
        <v>2187102.7599999998</v>
      </c>
      <c r="D180" s="46">
        <v>0</v>
      </c>
      <c r="E180" s="46">
        <v>2187102.7599999998</v>
      </c>
      <c r="F180" s="47">
        <v>230.86752380935044</v>
      </c>
      <c r="G180" s="46">
        <v>9473.4102220722289</v>
      </c>
      <c r="I180" s="44"/>
    </row>
    <row r="181" spans="1:9" x14ac:dyDescent="0.2">
      <c r="A181" s="45">
        <v>2221</v>
      </c>
      <c r="B181" s="41" t="s">
        <v>174</v>
      </c>
      <c r="C181" s="46">
        <v>2442229.36</v>
      </c>
      <c r="D181" s="46">
        <v>0</v>
      </c>
      <c r="E181" s="46">
        <v>2442229.36</v>
      </c>
      <c r="F181" s="47">
        <v>375.78476821189003</v>
      </c>
      <c r="G181" s="46">
        <v>6499.0110472570414</v>
      </c>
      <c r="I181" s="44"/>
    </row>
    <row r="182" spans="1:9" x14ac:dyDescent="0.2">
      <c r="A182" s="45">
        <v>2222</v>
      </c>
      <c r="B182" s="41" t="s">
        <v>175</v>
      </c>
      <c r="C182" s="46">
        <v>175007.69</v>
      </c>
      <c r="D182" s="46">
        <v>0</v>
      </c>
      <c r="E182" s="46">
        <v>175007.69</v>
      </c>
      <c r="F182" s="47">
        <v>4</v>
      </c>
      <c r="G182" s="46">
        <v>43751.922500000001</v>
      </c>
      <c r="I182" s="44"/>
    </row>
    <row r="183" spans="1:9" x14ac:dyDescent="0.2">
      <c r="A183" s="45">
        <v>2225</v>
      </c>
      <c r="B183" s="41" t="s">
        <v>216</v>
      </c>
      <c r="C183" s="46">
        <v>2269121.41</v>
      </c>
      <c r="D183" s="46">
        <v>0</v>
      </c>
      <c r="E183" s="46">
        <v>2269121.41</v>
      </c>
      <c r="F183" s="47">
        <v>232.24048660230397</v>
      </c>
      <c r="G183" s="46">
        <v>9770.5677558526459</v>
      </c>
      <c r="I183" s="44"/>
    </row>
    <row r="184" spans="1:9" x14ac:dyDescent="0.2">
      <c r="A184" s="16">
        <v>2226</v>
      </c>
      <c r="B184" s="16" t="s">
        <v>177</v>
      </c>
      <c r="C184" s="46"/>
      <c r="D184" s="46"/>
      <c r="E184" s="46"/>
      <c r="F184" s="47"/>
      <c r="G184" s="46"/>
      <c r="I184" s="44"/>
    </row>
    <row r="185" spans="1:9" x14ac:dyDescent="0.2">
      <c r="A185" s="16">
        <v>2227</v>
      </c>
      <c r="B185" s="16" t="s">
        <v>178</v>
      </c>
      <c r="C185" s="46"/>
      <c r="D185" s="46"/>
      <c r="E185" s="46"/>
      <c r="F185" s="47"/>
      <c r="G185" s="46"/>
      <c r="I185" s="44"/>
    </row>
    <row r="186" spans="1:9" x14ac:dyDescent="0.2">
      <c r="A186" s="45">
        <v>2229</v>
      </c>
      <c r="B186" s="41" t="s">
        <v>179</v>
      </c>
      <c r="C186" s="46">
        <v>2380200.5499999998</v>
      </c>
      <c r="D186" s="46">
        <v>0</v>
      </c>
      <c r="E186" s="46">
        <v>2380200.5499999998</v>
      </c>
      <c r="F186" s="47">
        <v>268.51176470585256</v>
      </c>
      <c r="G186" s="46">
        <v>8864.4181107201839</v>
      </c>
      <c r="I186" s="44"/>
    </row>
    <row r="187" spans="1:9" x14ac:dyDescent="0.2">
      <c r="A187" s="45">
        <v>2239</v>
      </c>
      <c r="B187" s="41" t="s">
        <v>180</v>
      </c>
      <c r="C187" s="46">
        <v>125815249.41</v>
      </c>
      <c r="D187" s="46">
        <v>17679</v>
      </c>
      <c r="E187" s="46">
        <v>125797570.41</v>
      </c>
      <c r="F187" s="47">
        <v>19050.15237883919</v>
      </c>
      <c r="G187" s="46">
        <v>6603.4941825313272</v>
      </c>
      <c r="I187" s="44"/>
    </row>
    <row r="188" spans="1:9" x14ac:dyDescent="0.2">
      <c r="A188" s="45">
        <v>2240</v>
      </c>
      <c r="B188" s="41" t="s">
        <v>181</v>
      </c>
      <c r="C188" s="46">
        <v>7530354.2000000002</v>
      </c>
      <c r="D188" s="46">
        <v>22204</v>
      </c>
      <c r="E188" s="46">
        <v>7508150.2000000002</v>
      </c>
      <c r="F188" s="47">
        <v>1181.1934797904848</v>
      </c>
      <c r="G188" s="46">
        <v>6356.4101296358276</v>
      </c>
      <c r="I188" s="44"/>
    </row>
    <row r="189" spans="1:9" x14ac:dyDescent="0.2">
      <c r="A189" s="45">
        <v>2241</v>
      </c>
      <c r="B189" s="41" t="s">
        <v>182</v>
      </c>
      <c r="C189" s="46">
        <v>41678347.280000001</v>
      </c>
      <c r="D189" s="46">
        <v>17554.5</v>
      </c>
      <c r="E189" s="46">
        <v>41660792.780000001</v>
      </c>
      <c r="F189" s="47">
        <v>5762.4090189655835</v>
      </c>
      <c r="G189" s="46">
        <v>7229.7528070089338</v>
      </c>
      <c r="I189" s="44"/>
    </row>
    <row r="190" spans="1:9" x14ac:dyDescent="0.2">
      <c r="A190" s="45">
        <v>2242</v>
      </c>
      <c r="B190" s="41" t="s">
        <v>255</v>
      </c>
      <c r="C190" s="46">
        <v>82485952.760000005</v>
      </c>
      <c r="D190" s="46">
        <v>565327.5</v>
      </c>
      <c r="E190" s="46">
        <v>81920625.260000005</v>
      </c>
      <c r="F190" s="47">
        <v>11958.562058865253</v>
      </c>
      <c r="G190" s="46">
        <v>6850.3742219800888</v>
      </c>
      <c r="I190" s="44"/>
    </row>
    <row r="191" spans="1:9" x14ac:dyDescent="0.2">
      <c r="A191" s="45">
        <v>2243</v>
      </c>
      <c r="B191" s="41" t="s">
        <v>184</v>
      </c>
      <c r="C191" s="46">
        <v>251459634.34</v>
      </c>
      <c r="D191" s="46">
        <v>16002</v>
      </c>
      <c r="E191" s="46">
        <v>251443632.34</v>
      </c>
      <c r="F191" s="47">
        <v>35785.012185137886</v>
      </c>
      <c r="G191" s="46">
        <v>7026.5068246764104</v>
      </c>
      <c r="I191" s="44"/>
    </row>
    <row r="192" spans="1:9" x14ac:dyDescent="0.2">
      <c r="A192" s="45">
        <v>2244</v>
      </c>
      <c r="B192" s="41" t="s">
        <v>185</v>
      </c>
      <c r="C192" s="46">
        <v>22323435.890000001</v>
      </c>
      <c r="D192" s="46">
        <v>290145</v>
      </c>
      <c r="E192" s="46">
        <v>22033290.890000001</v>
      </c>
      <c r="F192" s="47">
        <v>3984.1631995591206</v>
      </c>
      <c r="G192" s="46">
        <v>5530.2179620649476</v>
      </c>
      <c r="I192" s="44"/>
    </row>
    <row r="193" spans="1:9" x14ac:dyDescent="0.2">
      <c r="A193" s="45">
        <v>2245</v>
      </c>
      <c r="B193" s="41" t="s">
        <v>186</v>
      </c>
      <c r="C193" s="46">
        <v>3745395.11</v>
      </c>
      <c r="D193" s="46">
        <v>0</v>
      </c>
      <c r="E193" s="46">
        <v>3745395.11</v>
      </c>
      <c r="F193" s="47">
        <v>501.85855652671211</v>
      </c>
      <c r="G193" s="46">
        <v>7463.0492223173778</v>
      </c>
      <c r="I193" s="44"/>
    </row>
    <row r="194" spans="1:9" x14ac:dyDescent="0.2">
      <c r="A194" s="45">
        <v>2247</v>
      </c>
      <c r="B194" s="41" t="s">
        <v>187</v>
      </c>
      <c r="C194" s="46">
        <v>836396.1</v>
      </c>
      <c r="D194" s="46">
        <v>18866</v>
      </c>
      <c r="E194" s="46">
        <v>817530.1</v>
      </c>
      <c r="F194" s="47">
        <v>65.983333333329</v>
      </c>
      <c r="G194" s="46">
        <v>12389.948471837137</v>
      </c>
      <c r="I194" s="44"/>
    </row>
    <row r="195" spans="1:9" x14ac:dyDescent="0.2">
      <c r="A195" s="45">
        <v>2248</v>
      </c>
      <c r="B195" s="41" t="s">
        <v>188</v>
      </c>
      <c r="C195" s="46">
        <v>1083598.8799999999</v>
      </c>
      <c r="D195" s="46">
        <v>3000</v>
      </c>
      <c r="E195" s="46">
        <v>1080598.8799999999</v>
      </c>
      <c r="F195" s="47">
        <v>80.266400464718998</v>
      </c>
      <c r="G195" s="46">
        <v>13462.655279714156</v>
      </c>
      <c r="I195" s="44"/>
    </row>
    <row r="196" spans="1:9" x14ac:dyDescent="0.2">
      <c r="A196" s="45">
        <v>2249</v>
      </c>
      <c r="B196" s="41" t="s">
        <v>189</v>
      </c>
      <c r="C196" s="46">
        <v>783301.48</v>
      </c>
      <c r="D196" s="46">
        <v>0</v>
      </c>
      <c r="E196" s="46">
        <v>783301.48</v>
      </c>
      <c r="F196" s="47">
        <v>57.523333333320508</v>
      </c>
      <c r="G196" s="46">
        <v>13617.108651564722</v>
      </c>
      <c r="I196" s="44"/>
    </row>
    <row r="197" spans="1:9" x14ac:dyDescent="0.2">
      <c r="A197" s="45">
        <v>2251</v>
      </c>
      <c r="B197" s="41" t="s">
        <v>190</v>
      </c>
      <c r="C197" s="46">
        <v>7655728.21</v>
      </c>
      <c r="D197" s="46">
        <v>0</v>
      </c>
      <c r="E197" s="46">
        <v>7655728.21</v>
      </c>
      <c r="F197" s="47">
        <v>1192.5992158052534</v>
      </c>
      <c r="G197" s="46">
        <v>6419.3637800028291</v>
      </c>
      <c r="I197" s="44"/>
    </row>
    <row r="198" spans="1:9" x14ac:dyDescent="0.2">
      <c r="A198" s="45">
        <v>2252</v>
      </c>
      <c r="B198" s="41" t="s">
        <v>191</v>
      </c>
      <c r="C198" s="46">
        <v>5481290.8099999996</v>
      </c>
      <c r="D198" s="46">
        <v>4043.67</v>
      </c>
      <c r="E198" s="46">
        <v>5477247.1399999997</v>
      </c>
      <c r="F198" s="47">
        <v>797.36889051725609</v>
      </c>
      <c r="G198" s="46">
        <v>6869.1507847100602</v>
      </c>
      <c r="I198" s="44"/>
    </row>
    <row r="199" spans="1:9" x14ac:dyDescent="0.2">
      <c r="A199" s="45">
        <v>2253</v>
      </c>
      <c r="B199" s="41" t="s">
        <v>192</v>
      </c>
      <c r="C199" s="46">
        <v>6906225.8099999996</v>
      </c>
      <c r="D199" s="46">
        <v>0</v>
      </c>
      <c r="E199" s="46">
        <v>6906225.8099999996</v>
      </c>
      <c r="F199" s="47">
        <v>1004.8927850999428</v>
      </c>
      <c r="G199" s="46">
        <v>6872.5996568013488</v>
      </c>
      <c r="I199" s="44"/>
    </row>
    <row r="200" spans="1:9" x14ac:dyDescent="0.2">
      <c r="A200" s="45">
        <v>2254</v>
      </c>
      <c r="B200" s="41" t="s">
        <v>193</v>
      </c>
      <c r="C200" s="46">
        <v>33278721.989999998</v>
      </c>
      <c r="D200" s="46">
        <v>16594.25</v>
      </c>
      <c r="E200" s="46">
        <v>33262127.739999998</v>
      </c>
      <c r="F200" s="47">
        <v>4900.6334036660155</v>
      </c>
      <c r="G200" s="46">
        <v>6787.3119656568424</v>
      </c>
      <c r="I200" s="44"/>
    </row>
    <row r="201" spans="1:9" x14ac:dyDescent="0.2">
      <c r="A201" s="45">
        <v>2255</v>
      </c>
      <c r="B201" s="41" t="s">
        <v>194</v>
      </c>
      <c r="C201" s="46">
        <v>6278638.25</v>
      </c>
      <c r="D201" s="46">
        <v>100486.71</v>
      </c>
      <c r="E201" s="46">
        <v>6178151.54</v>
      </c>
      <c r="F201" s="47">
        <v>909.99655782154753</v>
      </c>
      <c r="G201" s="46">
        <v>6789.2031974164311</v>
      </c>
      <c r="I201" s="44"/>
    </row>
    <row r="202" spans="1:9" x14ac:dyDescent="0.2">
      <c r="A202" s="45">
        <v>2256</v>
      </c>
      <c r="B202" s="41" t="s">
        <v>195</v>
      </c>
      <c r="C202" s="46">
        <v>40466136.939999998</v>
      </c>
      <c r="D202" s="46">
        <v>72154.47</v>
      </c>
      <c r="E202" s="46">
        <v>40393982.469999999</v>
      </c>
      <c r="F202" s="47">
        <v>5988.216240345213</v>
      </c>
      <c r="G202" s="46">
        <v>6745.5784575460411</v>
      </c>
      <c r="I202" s="44"/>
    </row>
    <row r="203" spans="1:9" x14ac:dyDescent="0.2">
      <c r="A203" s="45">
        <v>2257</v>
      </c>
      <c r="B203" s="41" t="s">
        <v>196</v>
      </c>
      <c r="C203" s="46">
        <v>6720639.4800000004</v>
      </c>
      <c r="D203" s="46">
        <v>0</v>
      </c>
      <c r="E203" s="46">
        <v>6720639.4800000004</v>
      </c>
      <c r="F203" s="47">
        <v>975.81748351084639</v>
      </c>
      <c r="G203" s="46">
        <v>6887.189042586263</v>
      </c>
      <c r="I203" s="44"/>
    </row>
    <row r="204" spans="1:9" x14ac:dyDescent="0.2">
      <c r="A204" s="45">
        <v>2262</v>
      </c>
      <c r="B204" s="41" t="s">
        <v>197</v>
      </c>
      <c r="C204" s="46">
        <v>3835383.04</v>
      </c>
      <c r="D204" s="46">
        <v>0</v>
      </c>
      <c r="E204" s="46">
        <v>3835383.04</v>
      </c>
      <c r="F204" s="47">
        <v>533.60642468754338</v>
      </c>
      <c r="G204" s="46">
        <v>7187.6627839438688</v>
      </c>
      <c r="I204" s="44"/>
    </row>
    <row r="205" spans="1:9" x14ac:dyDescent="0.2">
      <c r="A205" s="45">
        <v>3997</v>
      </c>
      <c r="B205" s="41" t="s">
        <v>251</v>
      </c>
      <c r="C205" s="46">
        <v>1610315.85</v>
      </c>
      <c r="D205" s="46">
        <v>70864</v>
      </c>
      <c r="E205" s="46">
        <v>1539451.85</v>
      </c>
      <c r="F205" s="47">
        <v>153.71140939595458</v>
      </c>
      <c r="G205" s="46">
        <v>10015.208734664764</v>
      </c>
      <c r="I205" s="44"/>
    </row>
    <row r="206" spans="1:9" x14ac:dyDescent="0.2">
      <c r="A206" s="45">
        <v>4131</v>
      </c>
      <c r="B206" s="41" t="s">
        <v>256</v>
      </c>
      <c r="C206" s="46">
        <v>20135861.960000001</v>
      </c>
      <c r="D206" s="46">
        <v>0</v>
      </c>
      <c r="E206" s="46">
        <v>20135861.960000001</v>
      </c>
      <c r="F206" s="47">
        <v>2743.4171337867447</v>
      </c>
      <c r="G206" s="46">
        <v>7339.7011748652521</v>
      </c>
      <c r="I206" s="44"/>
    </row>
    <row r="208" spans="1:9" x14ac:dyDescent="0.2">
      <c r="C208" s="3">
        <f>SUM(C7:C207)</f>
        <v>3706414100.2700024</v>
      </c>
      <c r="D208" s="3">
        <f>SUM(D7:D207)</f>
        <v>8373852.0299999984</v>
      </c>
      <c r="E208" s="3">
        <f>SUM(E7:E207)</f>
        <v>3698040248.2400017</v>
      </c>
      <c r="F208" s="5">
        <f>SUM(F7:F207)</f>
        <v>532757.53852294455</v>
      </c>
      <c r="G208" s="3">
        <f>+E208/F208</f>
        <v>6941.3194198860429</v>
      </c>
    </row>
  </sheetData>
  <customSheetViews>
    <customSheetView guid="{28872955-5421-4224-B499-16C8624B44C2}" topLeftCell="A94">
      <selection activeCell="G102" sqref="G102"/>
      <pageMargins left="0.75" right="0.75" top="1" bottom="1" header="0.5" footer="0.5"/>
      <headerFooter alignWithMargins="0"/>
    </customSheetView>
    <customSheetView guid="{893AB55A-276E-48DE-A72E-991CBB459AAF}" topLeftCell="A94">
      <selection activeCell="G102" sqref="G102"/>
      <pageMargins left="0.75" right="0.75" top="1" bottom="1" header="0.5" footer="0.5"/>
      <headerFooter alignWithMargins="0"/>
    </customSheetView>
    <customSheetView guid="{3A6669F1-A5AA-4E52-8C7F-B2E5CA5E220D}" topLeftCell="A94">
      <selection activeCell="G102" sqref="G102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8"/>
  <sheetViews>
    <sheetView zoomScale="90" zoomScaleNormal="90" workbookViewId="0">
      <pane xSplit="2" ySplit="6" topLeftCell="C184" activePane="bottomRight" state="frozen"/>
      <selection pane="topRight" activeCell="C1" sqref="C1"/>
      <selection pane="bottomLeft" activeCell="A8" sqref="A8"/>
      <selection pane="bottomRight" activeCell="E16" sqref="E16"/>
    </sheetView>
  </sheetViews>
  <sheetFormatPr defaultColWidth="9.140625" defaultRowHeight="12.75" x14ac:dyDescent="0.2"/>
  <cols>
    <col min="1" max="1" width="9.140625" style="44"/>
    <col min="2" max="2" width="37.28515625" customWidth="1"/>
    <col min="3" max="3" width="14.85546875" style="3" bestFit="1" customWidth="1"/>
    <col min="4" max="4" width="13.28515625" style="3" customWidth="1"/>
    <col min="5" max="5" width="14.5703125" style="3" customWidth="1"/>
    <col min="6" max="6" width="11.5703125" style="5" customWidth="1"/>
    <col min="7" max="7" width="11.5703125" style="3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267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45">
        <v>1894</v>
      </c>
      <c r="B7" s="41" t="s">
        <v>2</v>
      </c>
      <c r="C7" s="48">
        <v>14703139.710000001</v>
      </c>
      <c r="D7" s="48">
        <v>256.89999999999998</v>
      </c>
      <c r="E7" s="48">
        <v>14702882.810000001</v>
      </c>
      <c r="F7" s="49">
        <v>1859.9237659086368</v>
      </c>
      <c r="G7" s="48">
        <v>7905.0997032758005</v>
      </c>
    </row>
    <row r="8" spans="1:7" x14ac:dyDescent="0.2">
      <c r="A8" s="45">
        <v>1895</v>
      </c>
      <c r="B8" s="41" t="s">
        <v>3</v>
      </c>
      <c r="C8" s="48">
        <v>977730</v>
      </c>
      <c r="D8" s="48">
        <v>2600</v>
      </c>
      <c r="E8" s="48">
        <v>975130</v>
      </c>
      <c r="F8" s="49">
        <v>82.386666666655017</v>
      </c>
      <c r="G8" s="48">
        <v>11836.017154881109</v>
      </c>
    </row>
    <row r="9" spans="1:7" x14ac:dyDescent="0.2">
      <c r="A9" s="45">
        <v>1896</v>
      </c>
      <c r="B9" s="41" t="s">
        <v>4</v>
      </c>
      <c r="C9" s="48">
        <v>928352</v>
      </c>
      <c r="D9" s="48">
        <v>0</v>
      </c>
      <c r="E9" s="48">
        <v>928352</v>
      </c>
      <c r="F9" s="49">
        <v>44.382758620689003</v>
      </c>
      <c r="G9" s="48">
        <v>20916.951285836687</v>
      </c>
    </row>
    <row r="10" spans="1:7" x14ac:dyDescent="0.2">
      <c r="A10" s="45">
        <v>1897</v>
      </c>
      <c r="B10" s="41" t="s">
        <v>5</v>
      </c>
      <c r="C10" s="48">
        <v>1735379.57</v>
      </c>
      <c r="D10" s="48">
        <v>0</v>
      </c>
      <c r="E10" s="48">
        <v>1735379.57</v>
      </c>
      <c r="F10" s="49">
        <v>176.01452689632154</v>
      </c>
      <c r="G10" s="48">
        <v>9859.29741482186</v>
      </c>
    </row>
    <row r="11" spans="1:7" x14ac:dyDescent="0.2">
      <c r="A11" s="45">
        <v>1898</v>
      </c>
      <c r="B11" s="41" t="s">
        <v>6</v>
      </c>
      <c r="C11" s="48">
        <v>4023429.53</v>
      </c>
      <c r="D11" s="48">
        <v>0</v>
      </c>
      <c r="E11" s="48">
        <v>4023429.53</v>
      </c>
      <c r="F11" s="49">
        <v>428.87498836409435</v>
      </c>
      <c r="G11" s="48">
        <v>9381.3573632424195</v>
      </c>
    </row>
    <row r="12" spans="1:7" x14ac:dyDescent="0.2">
      <c r="A12" s="45">
        <v>1899</v>
      </c>
      <c r="B12" s="41" t="s">
        <v>7</v>
      </c>
      <c r="C12" s="48">
        <v>1502334.02</v>
      </c>
      <c r="D12" s="48">
        <v>8590.25</v>
      </c>
      <c r="E12" s="48">
        <v>1493743.77</v>
      </c>
      <c r="F12" s="49">
        <v>135.25450522158357</v>
      </c>
      <c r="G12" s="48">
        <v>11043.948351685867</v>
      </c>
    </row>
    <row r="13" spans="1:7" x14ac:dyDescent="0.2">
      <c r="A13" s="45">
        <v>1900</v>
      </c>
      <c r="B13" s="41" t="s">
        <v>8</v>
      </c>
      <c r="C13" s="48">
        <v>11391544.6</v>
      </c>
      <c r="D13" s="48">
        <v>157108.41</v>
      </c>
      <c r="E13" s="48">
        <v>11234436.189999999</v>
      </c>
      <c r="F13" s="49">
        <v>1645.0160331465365</v>
      </c>
      <c r="G13" s="48">
        <v>6829.3779292297158</v>
      </c>
    </row>
    <row r="14" spans="1:7" x14ac:dyDescent="0.2">
      <c r="A14" s="45">
        <v>1901</v>
      </c>
      <c r="B14" s="41" t="s">
        <v>9</v>
      </c>
      <c r="C14" s="48">
        <v>48160420.859999999</v>
      </c>
      <c r="D14" s="48">
        <v>0</v>
      </c>
      <c r="E14" s="48">
        <v>48160420.859999999</v>
      </c>
      <c r="F14" s="49">
        <v>6432.8000157208344</v>
      </c>
      <c r="G14" s="48">
        <v>7486.6964218229759</v>
      </c>
    </row>
    <row r="15" spans="1:7" x14ac:dyDescent="0.2">
      <c r="A15" s="45">
        <v>1922</v>
      </c>
      <c r="B15" s="41" t="s">
        <v>10</v>
      </c>
      <c r="C15" s="48">
        <v>58535103.329999998</v>
      </c>
      <c r="D15" s="48">
        <v>854838.32</v>
      </c>
      <c r="E15" s="48">
        <v>57680265.009999998</v>
      </c>
      <c r="F15" s="49">
        <v>8059.5231334430191</v>
      </c>
      <c r="G15" s="48">
        <v>7156.7838512250846</v>
      </c>
    </row>
    <row r="16" spans="1:7" x14ac:dyDescent="0.2">
      <c r="A16" s="45">
        <v>1923</v>
      </c>
      <c r="B16" s="41" t="s">
        <v>11</v>
      </c>
      <c r="C16" s="48">
        <v>46312288.799999997</v>
      </c>
      <c r="D16" s="48">
        <v>448600.68</v>
      </c>
      <c r="E16" s="48">
        <v>45863688.119999997</v>
      </c>
      <c r="F16" s="49">
        <v>6600.1565403478062</v>
      </c>
      <c r="G16" s="48">
        <v>6948.8788394075145</v>
      </c>
    </row>
    <row r="17" spans="1:7" x14ac:dyDescent="0.2">
      <c r="A17" s="45">
        <v>1924</v>
      </c>
      <c r="B17" s="41" t="s">
        <v>12</v>
      </c>
      <c r="C17" s="48">
        <v>117104606.90000001</v>
      </c>
      <c r="D17" s="48">
        <v>6013.13</v>
      </c>
      <c r="E17" s="48">
        <v>117098593.77</v>
      </c>
      <c r="F17" s="49">
        <v>17034.00020687253</v>
      </c>
      <c r="G17" s="48">
        <v>6874.4036836840978</v>
      </c>
    </row>
    <row r="18" spans="1:7" x14ac:dyDescent="0.2">
      <c r="A18" s="45">
        <v>1925</v>
      </c>
      <c r="B18" s="41" t="s">
        <v>13</v>
      </c>
      <c r="C18" s="48">
        <v>18763777.859999999</v>
      </c>
      <c r="D18" s="48">
        <v>0</v>
      </c>
      <c r="E18" s="48">
        <v>18763777.859999999</v>
      </c>
      <c r="F18" s="49">
        <v>2818.3382797852319</v>
      </c>
      <c r="G18" s="48">
        <v>6657.7450956064376</v>
      </c>
    </row>
    <row r="19" spans="1:7" x14ac:dyDescent="0.2">
      <c r="A19" s="45">
        <v>1926</v>
      </c>
      <c r="B19" s="41" t="s">
        <v>14</v>
      </c>
      <c r="C19" s="48">
        <v>28695700.399999999</v>
      </c>
      <c r="D19" s="48">
        <v>21451.1</v>
      </c>
      <c r="E19" s="48">
        <v>28674249.300000001</v>
      </c>
      <c r="F19" s="49">
        <v>3979.0419401184245</v>
      </c>
      <c r="G19" s="48">
        <v>7206.3199462397788</v>
      </c>
    </row>
    <row r="20" spans="1:7" x14ac:dyDescent="0.2">
      <c r="A20" s="45">
        <v>1927</v>
      </c>
      <c r="B20" s="41" t="s">
        <v>15</v>
      </c>
      <c r="C20" s="48">
        <v>5100602.0999999996</v>
      </c>
      <c r="D20" s="48">
        <v>0</v>
      </c>
      <c r="E20" s="48">
        <v>5100602.0999999996</v>
      </c>
      <c r="F20" s="49">
        <v>695.9584895856816</v>
      </c>
      <c r="G20" s="48">
        <v>7328.8883982671005</v>
      </c>
    </row>
    <row r="21" spans="1:7" x14ac:dyDescent="0.2">
      <c r="A21" s="45">
        <v>1928</v>
      </c>
      <c r="B21" s="41" t="s">
        <v>16</v>
      </c>
      <c r="C21" s="48">
        <v>57848179.880000003</v>
      </c>
      <c r="D21" s="48">
        <v>19142.57</v>
      </c>
      <c r="E21" s="48">
        <v>57829037.310000002</v>
      </c>
      <c r="F21" s="49">
        <v>8005.3897434165356</v>
      </c>
      <c r="G21" s="48">
        <v>7223.7628851933596</v>
      </c>
    </row>
    <row r="22" spans="1:7" x14ac:dyDescent="0.2">
      <c r="A22" s="45">
        <v>1929</v>
      </c>
      <c r="B22" s="41" t="s">
        <v>17</v>
      </c>
      <c r="C22" s="48">
        <v>35003436.07</v>
      </c>
      <c r="D22" s="48">
        <v>32271.97</v>
      </c>
      <c r="E22" s="48">
        <v>34971164.100000001</v>
      </c>
      <c r="F22" s="49">
        <v>4895.9534505084903</v>
      </c>
      <c r="G22" s="48">
        <v>7142.8710369719547</v>
      </c>
    </row>
    <row r="23" spans="1:7" x14ac:dyDescent="0.2">
      <c r="A23" s="45">
        <v>1930</v>
      </c>
      <c r="B23" s="41" t="s">
        <v>18</v>
      </c>
      <c r="C23" s="48">
        <v>15158891.279999999</v>
      </c>
      <c r="D23" s="48">
        <v>57068.53</v>
      </c>
      <c r="E23" s="48">
        <v>15101822.75</v>
      </c>
      <c r="F23" s="49">
        <v>2214.1865943552639</v>
      </c>
      <c r="G23" s="48">
        <v>6820.4833271504103</v>
      </c>
    </row>
    <row r="24" spans="1:7" x14ac:dyDescent="0.2">
      <c r="A24" s="45">
        <v>1931</v>
      </c>
      <c r="B24" s="41" t="s">
        <v>19</v>
      </c>
      <c r="C24" s="48">
        <v>14120592.76</v>
      </c>
      <c r="D24" s="48">
        <v>38809</v>
      </c>
      <c r="E24" s="48">
        <v>14081783.76</v>
      </c>
      <c r="F24" s="49">
        <v>2052.6725017702993</v>
      </c>
      <c r="G24" s="48">
        <v>6860.2194202218589</v>
      </c>
    </row>
    <row r="25" spans="1:7" x14ac:dyDescent="0.2">
      <c r="A25" s="45">
        <v>1933</v>
      </c>
      <c r="B25" s="41" t="s">
        <v>20</v>
      </c>
      <c r="C25" s="48">
        <v>13096945.1</v>
      </c>
      <c r="D25" s="48">
        <v>83680.289999999994</v>
      </c>
      <c r="E25" s="48">
        <v>13013264.810000001</v>
      </c>
      <c r="F25" s="49">
        <v>1834.2619028563606</v>
      </c>
      <c r="G25" s="48">
        <v>7094.55110512594</v>
      </c>
    </row>
    <row r="26" spans="1:7" x14ac:dyDescent="0.2">
      <c r="A26" s="45">
        <v>1934</v>
      </c>
      <c r="B26" s="41" t="s">
        <v>21</v>
      </c>
      <c r="C26" s="48">
        <v>2637622.94</v>
      </c>
      <c r="D26" s="48">
        <v>0</v>
      </c>
      <c r="E26" s="48">
        <v>2637622.94</v>
      </c>
      <c r="F26" s="49">
        <v>149.6366172316925</v>
      </c>
      <c r="G26" s="48">
        <v>17626.854902206182</v>
      </c>
    </row>
    <row r="27" spans="1:7" x14ac:dyDescent="0.2">
      <c r="A27" s="45">
        <v>1935</v>
      </c>
      <c r="B27" s="41" t="s">
        <v>22</v>
      </c>
      <c r="C27" s="48">
        <v>13308623.15</v>
      </c>
      <c r="D27" s="48">
        <v>0</v>
      </c>
      <c r="E27" s="48">
        <v>13308623.15</v>
      </c>
      <c r="F27" s="49">
        <v>1437.6369047614596</v>
      </c>
      <c r="G27" s="48">
        <v>9257.2909793298859</v>
      </c>
    </row>
    <row r="28" spans="1:7" x14ac:dyDescent="0.2">
      <c r="A28" s="45">
        <v>1936</v>
      </c>
      <c r="B28" s="41" t="s">
        <v>23</v>
      </c>
      <c r="C28" s="48">
        <v>5732137.2599999998</v>
      </c>
      <c r="D28" s="48">
        <v>0</v>
      </c>
      <c r="E28" s="48">
        <v>5732137.2599999998</v>
      </c>
      <c r="F28" s="49">
        <v>823.07149082002343</v>
      </c>
      <c r="G28" s="48">
        <v>6964.3248781331085</v>
      </c>
    </row>
    <row r="29" spans="1:7" x14ac:dyDescent="0.2">
      <c r="A29" s="45">
        <v>1944</v>
      </c>
      <c r="B29" s="41" t="s">
        <v>24</v>
      </c>
      <c r="C29" s="48">
        <v>14301150.92</v>
      </c>
      <c r="D29" s="48">
        <v>0</v>
      </c>
      <c r="E29" s="48">
        <v>14301150.92</v>
      </c>
      <c r="F29" s="49">
        <v>2145.7466134552728</v>
      </c>
      <c r="G29" s="48">
        <v>6664.8833698826302</v>
      </c>
    </row>
    <row r="30" spans="1:7" x14ac:dyDescent="0.2">
      <c r="A30" s="45">
        <v>1945</v>
      </c>
      <c r="B30" s="41" t="s">
        <v>25</v>
      </c>
      <c r="C30" s="48">
        <v>6074856.9299999997</v>
      </c>
      <c r="D30" s="48">
        <v>0</v>
      </c>
      <c r="E30" s="48">
        <v>6074856.9299999997</v>
      </c>
      <c r="F30" s="49">
        <v>837.79678915760405</v>
      </c>
      <c r="G30" s="48">
        <v>7250.9909426941167</v>
      </c>
    </row>
    <row r="31" spans="1:7" x14ac:dyDescent="0.2">
      <c r="A31" s="45">
        <v>1946</v>
      </c>
      <c r="B31" s="41" t="s">
        <v>26</v>
      </c>
      <c r="C31" s="48">
        <v>7855203.7300000004</v>
      </c>
      <c r="D31" s="48">
        <v>0</v>
      </c>
      <c r="E31" s="48">
        <v>7855203.7300000004</v>
      </c>
      <c r="F31" s="49">
        <v>1152.6664954047496</v>
      </c>
      <c r="G31" s="48">
        <v>6814.810494896622</v>
      </c>
    </row>
    <row r="32" spans="1:7" x14ac:dyDescent="0.2">
      <c r="A32" s="45">
        <v>1947</v>
      </c>
      <c r="B32" s="41" t="s">
        <v>27</v>
      </c>
      <c r="C32" s="48">
        <v>6747197.7800000003</v>
      </c>
      <c r="D32" s="48">
        <v>0</v>
      </c>
      <c r="E32" s="48">
        <v>6747197.7800000003</v>
      </c>
      <c r="F32" s="49">
        <v>650.31113710990689</v>
      </c>
      <c r="G32" s="48">
        <v>10375.337888238686</v>
      </c>
    </row>
    <row r="33" spans="1:7" x14ac:dyDescent="0.2">
      <c r="A33" s="45">
        <v>1948</v>
      </c>
      <c r="B33" s="41" t="s">
        <v>28</v>
      </c>
      <c r="C33" s="48">
        <v>23453891.940000001</v>
      </c>
      <c r="D33" s="48">
        <v>0</v>
      </c>
      <c r="E33" s="48">
        <v>23453891.940000001</v>
      </c>
      <c r="F33" s="49">
        <v>3464.3274483625182</v>
      </c>
      <c r="G33" s="48">
        <v>6770.1140523208687</v>
      </c>
    </row>
    <row r="34" spans="1:7" x14ac:dyDescent="0.2">
      <c r="A34" s="45">
        <v>1964</v>
      </c>
      <c r="B34" s="41" t="s">
        <v>29</v>
      </c>
      <c r="C34" s="48">
        <v>6654918.9500000002</v>
      </c>
      <c r="D34" s="48">
        <v>0</v>
      </c>
      <c r="E34" s="48">
        <v>6654918.9500000002</v>
      </c>
      <c r="F34" s="49">
        <v>887.47381458696054</v>
      </c>
      <c r="G34" s="48">
        <v>7498.7214728101817</v>
      </c>
    </row>
    <row r="35" spans="1:7" x14ac:dyDescent="0.2">
      <c r="A35" s="45">
        <v>1965</v>
      </c>
      <c r="B35" s="41" t="s">
        <v>30</v>
      </c>
      <c r="C35" s="48">
        <v>24504621.140000001</v>
      </c>
      <c r="D35" s="48">
        <v>0</v>
      </c>
      <c r="E35" s="48">
        <v>24504621.140000001</v>
      </c>
      <c r="F35" s="49">
        <v>3350.8889994358146</v>
      </c>
      <c r="G35" s="48">
        <v>7312.8716421599902</v>
      </c>
    </row>
    <row r="36" spans="1:7" x14ac:dyDescent="0.2">
      <c r="A36" s="45">
        <v>1966</v>
      </c>
      <c r="B36" s="41" t="s">
        <v>31</v>
      </c>
      <c r="C36" s="48">
        <v>13907402.630000001</v>
      </c>
      <c r="D36" s="48">
        <v>0</v>
      </c>
      <c r="E36" s="48">
        <v>13907402.630000001</v>
      </c>
      <c r="F36" s="49">
        <v>2094.1562602081963</v>
      </c>
      <c r="G36" s="48">
        <v>6641.0529597334498</v>
      </c>
    </row>
    <row r="37" spans="1:7" x14ac:dyDescent="0.2">
      <c r="A37" s="45">
        <v>1967</v>
      </c>
      <c r="B37" s="41" t="s">
        <v>32</v>
      </c>
      <c r="C37" s="48">
        <v>1666593.88</v>
      </c>
      <c r="D37" s="48">
        <v>0</v>
      </c>
      <c r="E37" s="48">
        <v>1666593.88</v>
      </c>
      <c r="F37" s="49">
        <v>119.04795445554048</v>
      </c>
      <c r="G37" s="48">
        <v>13999.349149862221</v>
      </c>
    </row>
    <row r="38" spans="1:7" x14ac:dyDescent="0.2">
      <c r="A38" s="45">
        <v>1968</v>
      </c>
      <c r="B38" s="41" t="s">
        <v>33</v>
      </c>
      <c r="C38" s="48">
        <v>5458350.9100000001</v>
      </c>
      <c r="D38" s="48">
        <v>0</v>
      </c>
      <c r="E38" s="48">
        <v>5458350.9100000001</v>
      </c>
      <c r="F38" s="49">
        <v>664.61348701064708</v>
      </c>
      <c r="G38" s="48">
        <v>8212.8199572822668</v>
      </c>
    </row>
    <row r="39" spans="1:7" x14ac:dyDescent="0.2">
      <c r="A39" s="45">
        <v>1969</v>
      </c>
      <c r="B39" s="41" t="s">
        <v>34</v>
      </c>
      <c r="C39" s="48">
        <v>5663491.1699999999</v>
      </c>
      <c r="D39" s="48">
        <v>12704.26</v>
      </c>
      <c r="E39" s="48">
        <v>5650786.9100000001</v>
      </c>
      <c r="F39" s="49">
        <v>731.47660818704048</v>
      </c>
      <c r="G39" s="48">
        <v>7725.1778754831785</v>
      </c>
    </row>
    <row r="40" spans="1:7" x14ac:dyDescent="0.2">
      <c r="A40" s="45">
        <v>1970</v>
      </c>
      <c r="B40" s="41" t="s">
        <v>35</v>
      </c>
      <c r="C40" s="48">
        <v>21467326.640000001</v>
      </c>
      <c r="D40" s="48">
        <v>0</v>
      </c>
      <c r="E40" s="48">
        <v>21467326.640000001</v>
      </c>
      <c r="F40" s="49">
        <v>3052.2714013876084</v>
      </c>
      <c r="G40" s="48">
        <v>7033.2299513865692</v>
      </c>
    </row>
    <row r="41" spans="1:7" x14ac:dyDescent="0.2">
      <c r="A41" s="45">
        <v>1972</v>
      </c>
      <c r="B41" s="41" t="s">
        <v>36</v>
      </c>
      <c r="C41" s="48">
        <v>4524067.46</v>
      </c>
      <c r="D41" s="48">
        <v>0</v>
      </c>
      <c r="E41" s="48">
        <v>4524067.46</v>
      </c>
      <c r="F41" s="49">
        <v>589.6955810098176</v>
      </c>
      <c r="G41" s="48">
        <v>7671.8693605483822</v>
      </c>
    </row>
    <row r="42" spans="1:7" x14ac:dyDescent="0.2">
      <c r="A42" s="45">
        <v>1973</v>
      </c>
      <c r="B42" s="41" t="s">
        <v>214</v>
      </c>
      <c r="C42" s="48">
        <v>3580528.55</v>
      </c>
      <c r="D42" s="48">
        <v>901.33</v>
      </c>
      <c r="E42" s="48">
        <v>3579627.22</v>
      </c>
      <c r="F42" s="49">
        <v>317.18154761900911</v>
      </c>
      <c r="G42" s="48">
        <v>11285.736029952675</v>
      </c>
    </row>
    <row r="43" spans="1:7" x14ac:dyDescent="0.2">
      <c r="A43" s="45">
        <v>1974</v>
      </c>
      <c r="B43" s="41" t="s">
        <v>38</v>
      </c>
      <c r="C43" s="48">
        <v>11258447.41</v>
      </c>
      <c r="D43" s="48">
        <v>20191.509999999998</v>
      </c>
      <c r="E43" s="48">
        <v>11238255.9</v>
      </c>
      <c r="F43" s="49">
        <v>1593.1432515754379</v>
      </c>
      <c r="G43" s="48">
        <v>7054.1402280596076</v>
      </c>
    </row>
    <row r="44" spans="1:7" x14ac:dyDescent="0.2">
      <c r="A44" s="45">
        <v>1976</v>
      </c>
      <c r="B44" s="41" t="s">
        <v>39</v>
      </c>
      <c r="C44" s="48">
        <v>105634166</v>
      </c>
      <c r="D44" s="48">
        <v>262891</v>
      </c>
      <c r="E44" s="48">
        <v>105371275</v>
      </c>
      <c r="F44" s="49">
        <v>15026.537476935517</v>
      </c>
      <c r="G44" s="48">
        <v>7012.3456692359259</v>
      </c>
    </row>
    <row r="45" spans="1:7" x14ac:dyDescent="0.2">
      <c r="A45" s="45">
        <v>1977</v>
      </c>
      <c r="B45" s="41" t="s">
        <v>40</v>
      </c>
      <c r="C45" s="48">
        <v>45822213.670000002</v>
      </c>
      <c r="D45" s="48">
        <v>24850.080000000002</v>
      </c>
      <c r="E45" s="48">
        <v>45797363.590000004</v>
      </c>
      <c r="F45" s="49">
        <v>6731.4312547897907</v>
      </c>
      <c r="G45" s="48">
        <v>6803.5105546703171</v>
      </c>
    </row>
    <row r="46" spans="1:7" x14ac:dyDescent="0.2">
      <c r="A46" s="45">
        <v>1978</v>
      </c>
      <c r="B46" s="41" t="s">
        <v>41</v>
      </c>
      <c r="C46" s="48">
        <v>10336868.77</v>
      </c>
      <c r="D46" s="48">
        <v>129823.28</v>
      </c>
      <c r="E46" s="48">
        <v>10207045.49</v>
      </c>
      <c r="F46" s="49">
        <v>1367.165708841786</v>
      </c>
      <c r="G46" s="48">
        <v>7465.8436969187987</v>
      </c>
    </row>
    <row r="47" spans="1:7" x14ac:dyDescent="0.2">
      <c r="A47" s="45">
        <v>1979</v>
      </c>
      <c r="B47" s="41" t="s">
        <v>42</v>
      </c>
      <c r="C47" s="48"/>
      <c r="D47" s="48"/>
      <c r="E47" s="48"/>
      <c r="F47" s="49"/>
      <c r="G47" s="48"/>
    </row>
    <row r="48" spans="1:7" x14ac:dyDescent="0.2">
      <c r="A48" s="45">
        <v>1990</v>
      </c>
      <c r="B48" s="41" t="s">
        <v>43</v>
      </c>
      <c r="C48" s="48">
        <v>4159408.28</v>
      </c>
      <c r="D48" s="48">
        <v>0</v>
      </c>
      <c r="E48" s="48">
        <v>4159408.28</v>
      </c>
      <c r="F48" s="49">
        <v>519.89292833912054</v>
      </c>
      <c r="G48" s="48">
        <v>8000.5094381411918</v>
      </c>
    </row>
    <row r="49" spans="1:7" x14ac:dyDescent="0.2">
      <c r="A49" s="45">
        <v>1991</v>
      </c>
      <c r="B49" s="41" t="s">
        <v>44</v>
      </c>
      <c r="C49" s="48">
        <v>41962598.049999997</v>
      </c>
      <c r="D49" s="48">
        <v>0</v>
      </c>
      <c r="E49" s="48">
        <v>41962598.049999997</v>
      </c>
      <c r="F49" s="49">
        <v>6244.4178259283208</v>
      </c>
      <c r="G49" s="48">
        <v>6720.0176573324779</v>
      </c>
    </row>
    <row r="50" spans="1:7" x14ac:dyDescent="0.2">
      <c r="A50" s="45">
        <v>1992</v>
      </c>
      <c r="B50" s="41" t="s">
        <v>45</v>
      </c>
      <c r="C50" s="48">
        <v>5432924.5700000003</v>
      </c>
      <c r="D50" s="48">
        <v>6975</v>
      </c>
      <c r="E50" s="48">
        <v>5425949.5700000003</v>
      </c>
      <c r="F50" s="49">
        <v>712.74602367388536</v>
      </c>
      <c r="G50" s="48">
        <v>7612.7391662343789</v>
      </c>
    </row>
    <row r="51" spans="1:7" x14ac:dyDescent="0.2">
      <c r="A51" s="45">
        <v>1993</v>
      </c>
      <c r="B51" s="41" t="s">
        <v>46</v>
      </c>
      <c r="C51" s="48">
        <v>2692315.93</v>
      </c>
      <c r="D51" s="48">
        <v>0</v>
      </c>
      <c r="E51" s="48">
        <v>2692315.93</v>
      </c>
      <c r="F51" s="49">
        <v>254.82885906035798</v>
      </c>
      <c r="G51" s="48">
        <v>10565.192419443772</v>
      </c>
    </row>
    <row r="52" spans="1:7" x14ac:dyDescent="0.2">
      <c r="A52" s="45">
        <v>1994</v>
      </c>
      <c r="B52" s="41" t="s">
        <v>47</v>
      </c>
      <c r="C52" s="48">
        <v>11587450.67</v>
      </c>
      <c r="D52" s="48">
        <v>1700</v>
      </c>
      <c r="E52" s="48">
        <v>11585750.67</v>
      </c>
      <c r="F52" s="49">
        <v>1581.3136174310507</v>
      </c>
      <c r="G52" s="48">
        <v>7326.6621764895872</v>
      </c>
    </row>
    <row r="53" spans="1:7" x14ac:dyDescent="0.2">
      <c r="A53" s="45">
        <v>1995</v>
      </c>
      <c r="B53" s="41" t="s">
        <v>48</v>
      </c>
      <c r="C53" s="48">
        <v>1570088.21</v>
      </c>
      <c r="D53" s="48">
        <v>0</v>
      </c>
      <c r="E53" s="48">
        <v>1570088.21</v>
      </c>
      <c r="F53" s="49">
        <v>131.26223517200907</v>
      </c>
      <c r="G53" s="48">
        <v>11961.461786343352</v>
      </c>
    </row>
    <row r="54" spans="1:7" x14ac:dyDescent="0.2">
      <c r="A54" s="45">
        <v>1996</v>
      </c>
      <c r="B54" s="41" t="s">
        <v>49</v>
      </c>
      <c r="C54" s="48">
        <v>3046883.54</v>
      </c>
      <c r="D54" s="48">
        <v>3347.24</v>
      </c>
      <c r="E54" s="48">
        <v>3043536.3</v>
      </c>
      <c r="F54" s="49">
        <v>372.9376165707514</v>
      </c>
      <c r="G54" s="48">
        <v>8160.9796511975155</v>
      </c>
    </row>
    <row r="55" spans="1:7" x14ac:dyDescent="0.2">
      <c r="A55" s="45">
        <v>1997</v>
      </c>
      <c r="B55" s="41" t="s">
        <v>50</v>
      </c>
      <c r="C55" s="48">
        <v>2843952.5</v>
      </c>
      <c r="D55" s="48">
        <v>277.60000000000002</v>
      </c>
      <c r="E55" s="48">
        <v>2843674.9</v>
      </c>
      <c r="F55" s="49">
        <v>317.43413173649168</v>
      </c>
      <c r="G55" s="48">
        <v>8958.3148618705818</v>
      </c>
    </row>
    <row r="56" spans="1:7" x14ac:dyDescent="0.2">
      <c r="A56" s="45">
        <v>1998</v>
      </c>
      <c r="B56" s="41" t="s">
        <v>51</v>
      </c>
      <c r="C56" s="48">
        <v>1825956.42</v>
      </c>
      <c r="D56" s="48">
        <v>16242</v>
      </c>
      <c r="E56" s="48">
        <v>1809714.42</v>
      </c>
      <c r="F56" s="49">
        <v>164.27205937405054</v>
      </c>
      <c r="G56" s="48">
        <v>11016.568653828352</v>
      </c>
    </row>
    <row r="57" spans="1:7" x14ac:dyDescent="0.2">
      <c r="A57" s="45">
        <v>1999</v>
      </c>
      <c r="B57" s="41" t="s">
        <v>52</v>
      </c>
      <c r="C57" s="48">
        <v>3158094.3</v>
      </c>
      <c r="D57" s="48">
        <v>0</v>
      </c>
      <c r="E57" s="48">
        <v>3158094.3</v>
      </c>
      <c r="F57" s="49">
        <v>448.59441611962535</v>
      </c>
      <c r="G57" s="48">
        <v>7039.9768399209024</v>
      </c>
    </row>
    <row r="58" spans="1:7" x14ac:dyDescent="0.2">
      <c r="A58" s="45">
        <v>2000</v>
      </c>
      <c r="B58" s="41" t="s">
        <v>53</v>
      </c>
      <c r="C58" s="48">
        <v>3765254.14</v>
      </c>
      <c r="D58" s="48">
        <v>0</v>
      </c>
      <c r="E58" s="48">
        <v>3765254.14</v>
      </c>
      <c r="F58" s="49">
        <v>414.85138914259358</v>
      </c>
      <c r="G58" s="48">
        <v>9076.1516980380547</v>
      </c>
    </row>
    <row r="59" spans="1:7" x14ac:dyDescent="0.2">
      <c r="A59" s="45">
        <v>2001</v>
      </c>
      <c r="B59" s="41" t="s">
        <v>54</v>
      </c>
      <c r="C59" s="48">
        <v>5119059.46</v>
      </c>
      <c r="D59" s="48">
        <v>3513.53</v>
      </c>
      <c r="E59" s="48">
        <v>5115545.93</v>
      </c>
      <c r="F59" s="49">
        <v>640.84049329379013</v>
      </c>
      <c r="G59" s="48">
        <v>7982.557256497842</v>
      </c>
    </row>
    <row r="60" spans="1:7" x14ac:dyDescent="0.2">
      <c r="A60" s="45">
        <v>2002</v>
      </c>
      <c r="B60" s="41" t="s">
        <v>55</v>
      </c>
      <c r="C60" s="48">
        <v>10031559.789999999</v>
      </c>
      <c r="D60" s="48">
        <v>0</v>
      </c>
      <c r="E60" s="48">
        <v>10031559.789999999</v>
      </c>
      <c r="F60" s="49">
        <v>1491.4359607703757</v>
      </c>
      <c r="G60" s="48">
        <v>6726.1082968780902</v>
      </c>
    </row>
    <row r="61" spans="1:7" x14ac:dyDescent="0.2">
      <c r="A61" s="45">
        <v>2003</v>
      </c>
      <c r="B61" s="41" t="s">
        <v>56</v>
      </c>
      <c r="C61" s="48">
        <v>9125793.3200000003</v>
      </c>
      <c r="D61" s="48">
        <v>0</v>
      </c>
      <c r="E61" s="48">
        <v>9125793.3200000003</v>
      </c>
      <c r="F61" s="49">
        <v>1360.868341330571</v>
      </c>
      <c r="G61" s="48">
        <v>6705.8605471543142</v>
      </c>
    </row>
    <row r="62" spans="1:7" x14ac:dyDescent="0.2">
      <c r="A62" s="45">
        <v>2005</v>
      </c>
      <c r="B62" s="41" t="s">
        <v>57</v>
      </c>
      <c r="C62" s="48">
        <v>1556957.38</v>
      </c>
      <c r="D62" s="48">
        <v>0</v>
      </c>
      <c r="E62" s="48">
        <v>1556957.38</v>
      </c>
      <c r="F62" s="49">
        <v>104.88590604025099</v>
      </c>
      <c r="G62" s="48">
        <v>14844.295470952047</v>
      </c>
    </row>
    <row r="63" spans="1:7" x14ac:dyDescent="0.2">
      <c r="A63" s="45">
        <v>2006</v>
      </c>
      <c r="B63" s="41" t="s">
        <v>58</v>
      </c>
      <c r="C63" s="48">
        <v>1784312.08</v>
      </c>
      <c r="D63" s="48">
        <v>38146.879999999997</v>
      </c>
      <c r="E63" s="48">
        <v>1746165.2</v>
      </c>
      <c r="F63" s="49">
        <v>128.10376794257451</v>
      </c>
      <c r="G63" s="48">
        <v>13630.865259035676</v>
      </c>
    </row>
    <row r="64" spans="1:7" x14ac:dyDescent="0.2">
      <c r="A64" s="45">
        <v>2008</v>
      </c>
      <c r="B64" s="41" t="s">
        <v>59</v>
      </c>
      <c r="C64" s="48">
        <v>5997658.7199999997</v>
      </c>
      <c r="D64" s="48">
        <v>0</v>
      </c>
      <c r="E64" s="48">
        <v>5997658.7199999997</v>
      </c>
      <c r="F64" s="49">
        <v>717.27867084804723</v>
      </c>
      <c r="G64" s="48">
        <v>8361.685581573056</v>
      </c>
    </row>
    <row r="65" spans="1:7" x14ac:dyDescent="0.2">
      <c r="A65" s="45">
        <v>2009</v>
      </c>
      <c r="B65" s="41" t="s">
        <v>60</v>
      </c>
      <c r="C65" s="48">
        <v>1624713.42</v>
      </c>
      <c r="D65" s="48">
        <v>0</v>
      </c>
      <c r="E65" s="48">
        <v>1624713.42</v>
      </c>
      <c r="F65" s="49">
        <v>149.0522875816865</v>
      </c>
      <c r="G65" s="48">
        <v>10900.291745670786</v>
      </c>
    </row>
    <row r="66" spans="1:7" x14ac:dyDescent="0.2">
      <c r="A66" s="45">
        <v>2010</v>
      </c>
      <c r="B66" s="41" t="s">
        <v>61</v>
      </c>
      <c r="C66" s="48">
        <v>954374.72</v>
      </c>
      <c r="D66" s="48">
        <v>9200</v>
      </c>
      <c r="E66" s="48">
        <v>945174.72</v>
      </c>
      <c r="F66" s="49">
        <v>57.446799116993006</v>
      </c>
      <c r="G66" s="48">
        <v>16453.04411260772</v>
      </c>
    </row>
    <row r="67" spans="1:7" x14ac:dyDescent="0.2">
      <c r="A67" s="45">
        <v>2011</v>
      </c>
      <c r="B67" s="41" t="s">
        <v>62</v>
      </c>
      <c r="C67" s="48">
        <v>875020.27</v>
      </c>
      <c r="D67" s="48">
        <v>0</v>
      </c>
      <c r="E67" s="48">
        <v>875020.27</v>
      </c>
      <c r="F67" s="49">
        <v>58.588718826772002</v>
      </c>
      <c r="G67" s="48">
        <v>14934.961670473689</v>
      </c>
    </row>
    <row r="68" spans="1:7" x14ac:dyDescent="0.2">
      <c r="A68" s="45">
        <v>2012</v>
      </c>
      <c r="B68" s="41" t="s">
        <v>63</v>
      </c>
      <c r="C68" s="48">
        <v>728060.41</v>
      </c>
      <c r="D68" s="48">
        <v>0</v>
      </c>
      <c r="E68" s="48">
        <v>728060.41</v>
      </c>
      <c r="F68" s="49">
        <v>42.894793331802987</v>
      </c>
      <c r="G68" s="48">
        <v>16973.165119790949</v>
      </c>
    </row>
    <row r="69" spans="1:7" x14ac:dyDescent="0.2">
      <c r="A69" s="45">
        <v>2014</v>
      </c>
      <c r="B69" s="41" t="s">
        <v>64</v>
      </c>
      <c r="C69" s="48">
        <v>7764037.1200000001</v>
      </c>
      <c r="D69" s="48">
        <v>35939.71</v>
      </c>
      <c r="E69" s="48">
        <v>7728097.4100000001</v>
      </c>
      <c r="F69" s="49">
        <v>947.02663236671174</v>
      </c>
      <c r="G69" s="48">
        <v>8160.38023206035</v>
      </c>
    </row>
    <row r="70" spans="1:7" x14ac:dyDescent="0.2">
      <c r="A70" s="45">
        <v>2015</v>
      </c>
      <c r="B70" s="41" t="s">
        <v>65</v>
      </c>
      <c r="C70" s="48">
        <v>752057.54</v>
      </c>
      <c r="D70" s="48">
        <v>0</v>
      </c>
      <c r="E70" s="48">
        <v>752057.54</v>
      </c>
      <c r="F70" s="49">
        <v>75.489051094881518</v>
      </c>
      <c r="G70" s="48">
        <v>9962.4717636832629</v>
      </c>
    </row>
    <row r="71" spans="1:7" x14ac:dyDescent="0.2">
      <c r="A71" s="45">
        <v>2016</v>
      </c>
      <c r="B71" s="41" t="s">
        <v>66</v>
      </c>
      <c r="C71" s="48">
        <v>181741.35</v>
      </c>
      <c r="D71" s="48">
        <v>0</v>
      </c>
      <c r="E71" s="48">
        <v>181741.35</v>
      </c>
      <c r="F71" s="49">
        <v>7.9999999999969997</v>
      </c>
      <c r="G71" s="48">
        <v>22717.668750008517</v>
      </c>
    </row>
    <row r="72" spans="1:7" x14ac:dyDescent="0.2">
      <c r="A72" s="45">
        <v>2017</v>
      </c>
      <c r="B72" s="41" t="s">
        <v>67</v>
      </c>
      <c r="C72" s="48">
        <v>162245.13</v>
      </c>
      <c r="D72" s="48">
        <v>0</v>
      </c>
      <c r="E72" s="48">
        <v>162245.13</v>
      </c>
      <c r="F72" s="49">
        <v>14</v>
      </c>
      <c r="G72" s="48">
        <v>11588.937857142857</v>
      </c>
    </row>
    <row r="73" spans="1:7" x14ac:dyDescent="0.2">
      <c r="A73" s="45">
        <v>2018</v>
      </c>
      <c r="B73" s="41" t="s">
        <v>68</v>
      </c>
      <c r="C73" s="48">
        <v>196909.01</v>
      </c>
      <c r="D73" s="48">
        <v>0</v>
      </c>
      <c r="E73" s="48">
        <v>196909.01</v>
      </c>
      <c r="F73" s="49">
        <v>11</v>
      </c>
      <c r="G73" s="48">
        <v>17900.819090909092</v>
      </c>
    </row>
    <row r="74" spans="1:7" x14ac:dyDescent="0.2">
      <c r="A74" s="45">
        <v>2019</v>
      </c>
      <c r="B74" s="41" t="s">
        <v>69</v>
      </c>
      <c r="C74" s="48">
        <v>224153.2</v>
      </c>
      <c r="D74" s="48">
        <v>0</v>
      </c>
      <c r="E74" s="48">
        <v>224153.2</v>
      </c>
      <c r="F74" s="49">
        <v>9.8951048950990028</v>
      </c>
      <c r="G74" s="48">
        <v>22652.938233229044</v>
      </c>
    </row>
    <row r="75" spans="1:7" x14ac:dyDescent="0.2">
      <c r="A75" s="45">
        <v>2020</v>
      </c>
      <c r="B75" s="41" t="s">
        <v>70</v>
      </c>
      <c r="C75" s="48">
        <v>218871.31</v>
      </c>
      <c r="D75" s="48">
        <v>0</v>
      </c>
      <c r="E75" s="48">
        <v>218871.31</v>
      </c>
      <c r="F75" s="49">
        <v>11.171469482726</v>
      </c>
      <c r="G75" s="48">
        <v>19591.989248901591</v>
      </c>
    </row>
    <row r="76" spans="1:7" x14ac:dyDescent="0.2">
      <c r="A76" s="45">
        <v>2021</v>
      </c>
      <c r="B76" s="41" t="s">
        <v>71</v>
      </c>
      <c r="C76" s="48">
        <v>108080.13</v>
      </c>
      <c r="D76" s="48">
        <v>0</v>
      </c>
      <c r="E76" s="48">
        <v>108080.13</v>
      </c>
      <c r="F76" s="49">
        <v>1.996710526315</v>
      </c>
      <c r="G76" s="48">
        <v>54129.093113695213</v>
      </c>
    </row>
    <row r="77" spans="1:7" x14ac:dyDescent="0.2">
      <c r="A77" s="45">
        <v>2022</v>
      </c>
      <c r="B77" s="41" t="s">
        <v>72</v>
      </c>
      <c r="C77" s="48">
        <v>185205.73</v>
      </c>
      <c r="D77" s="48">
        <v>0</v>
      </c>
      <c r="E77" s="48">
        <v>185205.73</v>
      </c>
      <c r="F77" s="49">
        <v>11.295774647884</v>
      </c>
      <c r="G77" s="48">
        <v>16396.018491276645</v>
      </c>
    </row>
    <row r="78" spans="1:7" x14ac:dyDescent="0.2">
      <c r="A78" s="45">
        <v>2023</v>
      </c>
      <c r="B78" s="41" t="s">
        <v>73</v>
      </c>
      <c r="C78" s="48">
        <v>1011000.24</v>
      </c>
      <c r="D78" s="48">
        <v>2500</v>
      </c>
      <c r="E78" s="48">
        <v>1008500.24</v>
      </c>
      <c r="F78" s="49">
        <v>87.857142857138996</v>
      </c>
      <c r="G78" s="48">
        <v>11478.864520325707</v>
      </c>
    </row>
    <row r="79" spans="1:7" x14ac:dyDescent="0.2">
      <c r="A79" s="45">
        <v>2024</v>
      </c>
      <c r="B79" s="41" t="s">
        <v>74</v>
      </c>
      <c r="C79" s="48">
        <v>33122531.07</v>
      </c>
      <c r="D79" s="48">
        <v>0</v>
      </c>
      <c r="E79" s="48">
        <v>33122531.07</v>
      </c>
      <c r="F79" s="49">
        <v>3736.2513294408145</v>
      </c>
      <c r="G79" s="48">
        <v>8865.1774598250395</v>
      </c>
    </row>
    <row r="80" spans="1:7" x14ac:dyDescent="0.2">
      <c r="A80" s="45">
        <v>2039</v>
      </c>
      <c r="B80" s="41" t="s">
        <v>75</v>
      </c>
      <c r="C80" s="48">
        <v>18781071.960000001</v>
      </c>
      <c r="D80" s="48">
        <v>25801.82</v>
      </c>
      <c r="E80" s="48">
        <v>18755270.140000001</v>
      </c>
      <c r="F80" s="49">
        <v>2675.3193150831376</v>
      </c>
      <c r="G80" s="48">
        <v>7010.4790984238625</v>
      </c>
    </row>
    <row r="81" spans="1:7" x14ac:dyDescent="0.2">
      <c r="A81" s="45">
        <v>2041</v>
      </c>
      <c r="B81" s="41" t="s">
        <v>76</v>
      </c>
      <c r="C81" s="48">
        <v>19961266.170000002</v>
      </c>
      <c r="D81" s="48">
        <v>115614.82</v>
      </c>
      <c r="E81" s="48">
        <v>19845651.350000001</v>
      </c>
      <c r="F81" s="49">
        <v>2735.1559065958322</v>
      </c>
      <c r="G81" s="48">
        <v>7255.7660432234225</v>
      </c>
    </row>
    <row r="82" spans="1:7" x14ac:dyDescent="0.2">
      <c r="A82" s="45">
        <v>2042</v>
      </c>
      <c r="B82" s="41" t="s">
        <v>77</v>
      </c>
      <c r="C82" s="48">
        <v>29666980.350000001</v>
      </c>
      <c r="D82" s="48">
        <v>0</v>
      </c>
      <c r="E82" s="48">
        <v>29666980.350000001</v>
      </c>
      <c r="F82" s="49">
        <v>4499.5456084778352</v>
      </c>
      <c r="G82" s="48">
        <v>6593.3280671947887</v>
      </c>
    </row>
    <row r="83" spans="1:7" x14ac:dyDescent="0.2">
      <c r="A83" s="45">
        <v>2043</v>
      </c>
      <c r="B83" s="41" t="s">
        <v>78</v>
      </c>
      <c r="C83" s="48">
        <v>30219778.690000001</v>
      </c>
      <c r="D83" s="48">
        <v>44886.65</v>
      </c>
      <c r="E83" s="48">
        <v>30174892.039999999</v>
      </c>
      <c r="F83" s="49">
        <v>4131.0898723824375</v>
      </c>
      <c r="G83" s="48">
        <v>7304.3417045288925</v>
      </c>
    </row>
    <row r="84" spans="1:7" x14ac:dyDescent="0.2">
      <c r="A84" s="45">
        <v>2044</v>
      </c>
      <c r="B84" s="41" t="s">
        <v>79</v>
      </c>
      <c r="C84" s="48">
        <v>7046594.1399999997</v>
      </c>
      <c r="D84" s="48">
        <v>0</v>
      </c>
      <c r="E84" s="48">
        <v>7046594.1399999997</v>
      </c>
      <c r="F84" s="49">
        <v>1005.4969670926677</v>
      </c>
      <c r="G84" s="48">
        <v>7008.0710043062336</v>
      </c>
    </row>
    <row r="85" spans="1:7" x14ac:dyDescent="0.2">
      <c r="A85" s="45">
        <v>2045</v>
      </c>
      <c r="B85" s="41" t="s">
        <v>80</v>
      </c>
      <c r="C85" s="48">
        <v>1639984.02</v>
      </c>
      <c r="D85" s="48">
        <v>0</v>
      </c>
      <c r="E85" s="48">
        <v>1639984.02</v>
      </c>
      <c r="F85" s="49">
        <v>147.78424657532349</v>
      </c>
      <c r="G85" s="48">
        <v>11097.150460919516</v>
      </c>
    </row>
    <row r="86" spans="1:7" x14ac:dyDescent="0.2">
      <c r="A86" s="45">
        <v>2046</v>
      </c>
      <c r="B86" s="41" t="s">
        <v>81</v>
      </c>
      <c r="C86" s="48">
        <v>1857269.46</v>
      </c>
      <c r="D86" s="48">
        <v>0</v>
      </c>
      <c r="E86" s="48">
        <v>1857269.46</v>
      </c>
      <c r="F86" s="49">
        <v>163.06175876741597</v>
      </c>
      <c r="G86" s="48">
        <v>11389.975638918051</v>
      </c>
    </row>
    <row r="87" spans="1:7" x14ac:dyDescent="0.2">
      <c r="A87" s="45">
        <v>2047</v>
      </c>
      <c r="B87" s="41" t="s">
        <v>82</v>
      </c>
      <c r="C87" s="48">
        <v>458571</v>
      </c>
      <c r="D87" s="48">
        <v>0</v>
      </c>
      <c r="E87" s="48">
        <v>458571</v>
      </c>
      <c r="F87" s="49">
        <v>37.967156262745</v>
      </c>
      <c r="G87" s="48">
        <v>12078.09710125616</v>
      </c>
    </row>
    <row r="88" spans="1:7" x14ac:dyDescent="0.2">
      <c r="A88" s="45">
        <v>2048</v>
      </c>
      <c r="B88" s="41" t="s">
        <v>83</v>
      </c>
      <c r="C88" s="48">
        <v>80945168.790000007</v>
      </c>
      <c r="D88" s="48">
        <v>20189.080000000002</v>
      </c>
      <c r="E88" s="48">
        <v>80924979.709999993</v>
      </c>
      <c r="F88" s="49">
        <v>11823.981251090941</v>
      </c>
      <c r="G88" s="48">
        <v>6844.1397183823956</v>
      </c>
    </row>
    <row r="89" spans="1:7" x14ac:dyDescent="0.2">
      <c r="A89" s="45">
        <v>2050</v>
      </c>
      <c r="B89" s="41" t="s">
        <v>84</v>
      </c>
      <c r="C89" s="48">
        <v>5121592.88</v>
      </c>
      <c r="D89" s="48">
        <v>2869.92</v>
      </c>
      <c r="E89" s="48">
        <v>5118722.96</v>
      </c>
      <c r="F89" s="49">
        <v>665.93415085743709</v>
      </c>
      <c r="G89" s="48">
        <v>7686.530197331499</v>
      </c>
    </row>
    <row r="90" spans="1:7" x14ac:dyDescent="0.2">
      <c r="A90" s="45">
        <v>2051</v>
      </c>
      <c r="B90" s="41" t="s">
        <v>85</v>
      </c>
      <c r="C90" s="48">
        <v>114410.82</v>
      </c>
      <c r="D90" s="48">
        <v>0</v>
      </c>
      <c r="E90" s="48">
        <v>114410.82</v>
      </c>
      <c r="F90" s="49">
        <v>3.1352941176460001</v>
      </c>
      <c r="G90" s="48">
        <v>36491.255909956039</v>
      </c>
    </row>
    <row r="91" spans="1:7" x14ac:dyDescent="0.2">
      <c r="A91" s="45">
        <v>2052</v>
      </c>
      <c r="B91" s="41" t="s">
        <v>86</v>
      </c>
      <c r="C91" s="48">
        <v>555234.87</v>
      </c>
      <c r="D91" s="48">
        <v>0</v>
      </c>
      <c r="E91" s="48">
        <v>555234.87</v>
      </c>
      <c r="F91" s="49">
        <v>39.875714285706991</v>
      </c>
      <c r="G91" s="48">
        <v>13924.136029809444</v>
      </c>
    </row>
    <row r="92" spans="1:7" x14ac:dyDescent="0.2">
      <c r="A92" s="45">
        <v>2053</v>
      </c>
      <c r="B92" s="41" t="s">
        <v>87</v>
      </c>
      <c r="C92" s="48">
        <v>24865452.030000001</v>
      </c>
      <c r="D92" s="48">
        <v>0</v>
      </c>
      <c r="E92" s="48">
        <v>24865452.030000001</v>
      </c>
      <c r="F92" s="49">
        <v>2842.6312789091025</v>
      </c>
      <c r="G92" s="48">
        <v>8747.3363902273213</v>
      </c>
    </row>
    <row r="93" spans="1:7" x14ac:dyDescent="0.2">
      <c r="A93" s="45">
        <v>2054</v>
      </c>
      <c r="B93" s="41" t="s">
        <v>88</v>
      </c>
      <c r="C93" s="48">
        <v>38170221.259999998</v>
      </c>
      <c r="D93" s="48">
        <v>36462</v>
      </c>
      <c r="E93" s="48">
        <v>38133759.259999998</v>
      </c>
      <c r="F93" s="49">
        <v>5499.1739156148069</v>
      </c>
      <c r="G93" s="48">
        <v>6934.4523095950544</v>
      </c>
    </row>
    <row r="94" spans="1:7" x14ac:dyDescent="0.2">
      <c r="A94" s="45">
        <v>2055</v>
      </c>
      <c r="B94" s="41" t="s">
        <v>89</v>
      </c>
      <c r="C94" s="48">
        <v>34905709.590000004</v>
      </c>
      <c r="D94" s="48">
        <v>5968.2</v>
      </c>
      <c r="E94" s="48">
        <v>34899741.390000001</v>
      </c>
      <c r="F94" s="49">
        <v>5152.0396439879196</v>
      </c>
      <c r="G94" s="48">
        <v>6773.966002129976</v>
      </c>
    </row>
    <row r="95" spans="1:7" x14ac:dyDescent="0.2">
      <c r="A95" s="45">
        <v>2056</v>
      </c>
      <c r="B95" s="41" t="s">
        <v>90</v>
      </c>
      <c r="C95" s="48">
        <v>29585559.010000002</v>
      </c>
      <c r="D95" s="48">
        <v>44006.55</v>
      </c>
      <c r="E95" s="48">
        <v>29541552.460000001</v>
      </c>
      <c r="F95" s="49">
        <v>3773.7702266996098</v>
      </c>
      <c r="G95" s="48">
        <v>7828.1269619946816</v>
      </c>
    </row>
    <row r="96" spans="1:7" x14ac:dyDescent="0.2">
      <c r="A96" s="45">
        <v>2057</v>
      </c>
      <c r="B96" s="41" t="s">
        <v>91</v>
      </c>
      <c r="C96" s="48">
        <v>45893890.170000002</v>
      </c>
      <c r="D96" s="48">
        <v>0</v>
      </c>
      <c r="E96" s="48">
        <v>45893890.170000002</v>
      </c>
      <c r="F96" s="49">
        <v>6170.9422223821448</v>
      </c>
      <c r="G96" s="48">
        <v>7437.0960731963869</v>
      </c>
    </row>
    <row r="97" spans="1:7" x14ac:dyDescent="0.2">
      <c r="A97" s="45">
        <v>2059</v>
      </c>
      <c r="B97" s="41" t="s">
        <v>92</v>
      </c>
      <c r="C97" s="48">
        <v>5763249.0300000003</v>
      </c>
      <c r="D97" s="48">
        <v>110188.9</v>
      </c>
      <c r="E97" s="48">
        <v>5653060.1299999999</v>
      </c>
      <c r="F97" s="49">
        <v>743.19024649911421</v>
      </c>
      <c r="G97" s="48">
        <v>7606.4778253339728</v>
      </c>
    </row>
    <row r="98" spans="1:7" x14ac:dyDescent="0.2">
      <c r="A98" s="45">
        <v>2060</v>
      </c>
      <c r="B98" s="41" t="s">
        <v>93</v>
      </c>
      <c r="C98" s="48">
        <v>1150252.77</v>
      </c>
      <c r="D98" s="48">
        <v>600</v>
      </c>
      <c r="E98" s="48">
        <v>1149652.77</v>
      </c>
      <c r="F98" s="49">
        <v>75.955340933422946</v>
      </c>
      <c r="G98" s="48">
        <v>15135.90428101301</v>
      </c>
    </row>
    <row r="99" spans="1:7" x14ac:dyDescent="0.2">
      <c r="A99" s="45">
        <v>2061</v>
      </c>
      <c r="B99" s="41" t="s">
        <v>94</v>
      </c>
      <c r="C99" s="48">
        <v>2144906.4700000002</v>
      </c>
      <c r="D99" s="48">
        <v>0</v>
      </c>
      <c r="E99" s="48">
        <v>2144906.4700000002</v>
      </c>
      <c r="F99" s="49">
        <v>226.49372908330707</v>
      </c>
      <c r="G99" s="48">
        <v>9470.0479288372644</v>
      </c>
    </row>
    <row r="100" spans="1:7" x14ac:dyDescent="0.2">
      <c r="A100" s="45">
        <v>2062</v>
      </c>
      <c r="B100" s="41" t="s">
        <v>95</v>
      </c>
      <c r="C100" s="48">
        <v>154067</v>
      </c>
      <c r="D100" s="48">
        <v>493</v>
      </c>
      <c r="E100" s="48">
        <v>153574</v>
      </c>
      <c r="F100" s="49">
        <v>12.5</v>
      </c>
      <c r="G100" s="48">
        <v>12285.92</v>
      </c>
    </row>
    <row r="101" spans="1:7" x14ac:dyDescent="0.2">
      <c r="A101" s="45">
        <v>2063</v>
      </c>
      <c r="B101" s="41" t="s">
        <v>96</v>
      </c>
      <c r="C101" s="48">
        <v>248018.24</v>
      </c>
      <c r="D101" s="48">
        <v>0</v>
      </c>
      <c r="E101" s="48">
        <v>248018.24</v>
      </c>
      <c r="F101" s="49">
        <v>14.409195402298002</v>
      </c>
      <c r="G101" s="48">
        <v>17212.497511168855</v>
      </c>
    </row>
    <row r="102" spans="1:7" x14ac:dyDescent="0.2">
      <c r="A102" s="45">
        <v>2081</v>
      </c>
      <c r="B102" s="41" t="s">
        <v>97</v>
      </c>
      <c r="C102" s="48">
        <v>6119868.2599999998</v>
      </c>
      <c r="D102" s="48">
        <v>1592</v>
      </c>
      <c r="E102" s="48">
        <v>6118276.2599999998</v>
      </c>
      <c r="F102" s="49">
        <v>873.00684821273603</v>
      </c>
      <c r="G102" s="48">
        <v>7008.2798004685137</v>
      </c>
    </row>
    <row r="103" spans="1:7" x14ac:dyDescent="0.2">
      <c r="A103" s="45">
        <v>2082</v>
      </c>
      <c r="B103" s="41" t="s">
        <v>98</v>
      </c>
      <c r="C103" s="48">
        <v>135537991.58000001</v>
      </c>
      <c r="D103" s="48">
        <v>303399.95</v>
      </c>
      <c r="E103" s="48">
        <v>135234591.63</v>
      </c>
      <c r="F103" s="49">
        <v>16997.886576072524</v>
      </c>
      <c r="G103" s="48">
        <v>7955.9650562891957</v>
      </c>
    </row>
    <row r="104" spans="1:7" x14ac:dyDescent="0.2">
      <c r="A104" s="45">
        <v>2083</v>
      </c>
      <c r="B104" s="41" t="s">
        <v>99</v>
      </c>
      <c r="C104" s="48">
        <v>76141111.799999997</v>
      </c>
      <c r="D104" s="48">
        <v>80448.47</v>
      </c>
      <c r="E104" s="48">
        <v>76060663.329999998</v>
      </c>
      <c r="F104" s="49">
        <v>10429.680029532296</v>
      </c>
      <c r="G104" s="48">
        <v>7292.713018484691</v>
      </c>
    </row>
    <row r="105" spans="1:7" x14ac:dyDescent="0.2">
      <c r="A105" s="45">
        <v>2084</v>
      </c>
      <c r="B105" s="41" t="s">
        <v>212</v>
      </c>
      <c r="C105" s="48">
        <v>8970399.7799999993</v>
      </c>
      <c r="D105" s="48">
        <v>8305.1</v>
      </c>
      <c r="E105" s="48">
        <v>8962094.6799999997</v>
      </c>
      <c r="F105" s="49">
        <v>1520.5648978104566</v>
      </c>
      <c r="G105" s="48">
        <v>5893.9244835291029</v>
      </c>
    </row>
    <row r="106" spans="1:7" x14ac:dyDescent="0.2">
      <c r="A106" s="45">
        <v>2085</v>
      </c>
      <c r="B106" s="41" t="s">
        <v>100</v>
      </c>
      <c r="C106" s="48">
        <v>2009983.14</v>
      </c>
      <c r="D106" s="48">
        <v>5840</v>
      </c>
      <c r="E106" s="48">
        <v>2004143.14</v>
      </c>
      <c r="F106" s="49">
        <v>160.89644970411746</v>
      </c>
      <c r="G106" s="48">
        <v>12456.10542485897</v>
      </c>
    </row>
    <row r="107" spans="1:7" x14ac:dyDescent="0.2">
      <c r="A107" s="45">
        <v>2086</v>
      </c>
      <c r="B107" s="41" t="s">
        <v>101</v>
      </c>
      <c r="C107" s="48">
        <v>9143085.9399999995</v>
      </c>
      <c r="D107" s="48">
        <v>0</v>
      </c>
      <c r="E107" s="48">
        <v>9143085.9399999995</v>
      </c>
      <c r="F107" s="49">
        <v>1207.4111877867917</v>
      </c>
      <c r="G107" s="48">
        <v>7572.4707808608819</v>
      </c>
    </row>
    <row r="108" spans="1:7" x14ac:dyDescent="0.2">
      <c r="A108" s="45">
        <v>2087</v>
      </c>
      <c r="B108" s="41" t="s">
        <v>102</v>
      </c>
      <c r="C108" s="48">
        <v>21139756</v>
      </c>
      <c r="D108" s="48">
        <v>1848.64</v>
      </c>
      <c r="E108" s="48">
        <v>21137907.359999999</v>
      </c>
      <c r="F108" s="49">
        <v>2798.1124051132883</v>
      </c>
      <c r="G108" s="48">
        <v>7554.3453227155705</v>
      </c>
    </row>
    <row r="109" spans="1:7" x14ac:dyDescent="0.2">
      <c r="A109" s="45">
        <v>2088</v>
      </c>
      <c r="B109" s="41" t="s">
        <v>103</v>
      </c>
      <c r="C109" s="48">
        <v>39969476.509999998</v>
      </c>
      <c r="D109" s="48">
        <v>15741.36</v>
      </c>
      <c r="E109" s="48">
        <v>39953735.149999999</v>
      </c>
      <c r="F109" s="49">
        <v>5775.0327915733151</v>
      </c>
      <c r="G109" s="48">
        <v>6918.356413196263</v>
      </c>
    </row>
    <row r="110" spans="1:7" x14ac:dyDescent="0.2">
      <c r="A110" s="45">
        <v>2089</v>
      </c>
      <c r="B110" s="41" t="s">
        <v>104</v>
      </c>
      <c r="C110" s="48">
        <v>3173368.76</v>
      </c>
      <c r="D110" s="48">
        <v>0</v>
      </c>
      <c r="E110" s="48">
        <v>3173368.76</v>
      </c>
      <c r="F110" s="49">
        <v>349.45538289977571</v>
      </c>
      <c r="G110" s="48">
        <v>9080.8982069969261</v>
      </c>
    </row>
    <row r="111" spans="1:7" x14ac:dyDescent="0.2">
      <c r="A111" s="45">
        <v>2090</v>
      </c>
      <c r="B111" s="41" t="s">
        <v>105</v>
      </c>
      <c r="C111" s="48">
        <v>2253170.16</v>
      </c>
      <c r="D111" s="48">
        <v>0</v>
      </c>
      <c r="E111" s="48">
        <v>2253170.16</v>
      </c>
      <c r="F111" s="49">
        <v>220.32240322295547</v>
      </c>
      <c r="G111" s="48">
        <v>10226.695638027817</v>
      </c>
    </row>
    <row r="112" spans="1:7" x14ac:dyDescent="0.2">
      <c r="A112" s="45">
        <v>2091</v>
      </c>
      <c r="B112" s="41" t="s">
        <v>106</v>
      </c>
      <c r="C112" s="48">
        <v>11678424.43</v>
      </c>
      <c r="D112" s="48">
        <v>0</v>
      </c>
      <c r="E112" s="48">
        <v>11678424.43</v>
      </c>
      <c r="F112" s="49">
        <v>1660.6323887839608</v>
      </c>
      <c r="G112" s="48">
        <v>7032.5163527322384</v>
      </c>
    </row>
    <row r="113" spans="1:7" x14ac:dyDescent="0.2">
      <c r="A113" s="45">
        <v>2092</v>
      </c>
      <c r="B113" s="41" t="s">
        <v>107</v>
      </c>
      <c r="C113" s="48">
        <v>2421486.94</v>
      </c>
      <c r="D113" s="48">
        <v>0</v>
      </c>
      <c r="E113" s="48">
        <v>2421486.94</v>
      </c>
      <c r="F113" s="49">
        <v>279.06551811031198</v>
      </c>
      <c r="G113" s="48">
        <v>8677.1269929623086</v>
      </c>
    </row>
    <row r="114" spans="1:7" x14ac:dyDescent="0.2">
      <c r="A114" s="45">
        <v>2093</v>
      </c>
      <c r="B114" s="41" t="s">
        <v>108</v>
      </c>
      <c r="C114" s="48">
        <v>4904896.76</v>
      </c>
      <c r="D114" s="48">
        <v>473.12</v>
      </c>
      <c r="E114" s="48">
        <v>4904423.6399999997</v>
      </c>
      <c r="F114" s="49">
        <v>605.47424544680621</v>
      </c>
      <c r="G114" s="48">
        <v>8100.1358470347659</v>
      </c>
    </row>
    <row r="115" spans="1:7" x14ac:dyDescent="0.2">
      <c r="A115" s="45">
        <v>2094</v>
      </c>
      <c r="B115" s="41" t="s">
        <v>109</v>
      </c>
      <c r="C115" s="48">
        <v>1894427.53</v>
      </c>
      <c r="D115" s="48">
        <v>0</v>
      </c>
      <c r="E115" s="48">
        <v>1894427.53</v>
      </c>
      <c r="F115" s="49">
        <v>227.09005232005046</v>
      </c>
      <c r="G115" s="48">
        <v>8342.1863293689476</v>
      </c>
    </row>
    <row r="116" spans="1:7" x14ac:dyDescent="0.2">
      <c r="A116" s="45">
        <v>2095</v>
      </c>
      <c r="B116" s="41" t="s">
        <v>110</v>
      </c>
      <c r="C116" s="48">
        <v>1732776.39</v>
      </c>
      <c r="D116" s="48">
        <v>0</v>
      </c>
      <c r="E116" s="48">
        <v>1732776.39</v>
      </c>
      <c r="F116" s="49">
        <v>153.06030075182008</v>
      </c>
      <c r="G116" s="48">
        <v>11320.874070472491</v>
      </c>
    </row>
    <row r="117" spans="1:7" x14ac:dyDescent="0.2">
      <c r="A117" s="45">
        <v>2096</v>
      </c>
      <c r="B117" s="41" t="s">
        <v>111</v>
      </c>
      <c r="C117" s="48">
        <v>10509183.029999999</v>
      </c>
      <c r="D117" s="48">
        <v>43.79</v>
      </c>
      <c r="E117" s="48">
        <v>10509139.24</v>
      </c>
      <c r="F117" s="49">
        <v>1346.4931169502036</v>
      </c>
      <c r="G117" s="48">
        <v>7804.8221024724917</v>
      </c>
    </row>
    <row r="118" spans="1:7" x14ac:dyDescent="0.2">
      <c r="A118" s="45">
        <v>2097</v>
      </c>
      <c r="B118" s="41" t="s">
        <v>112</v>
      </c>
      <c r="C118" s="48">
        <v>41600457.490000002</v>
      </c>
      <c r="D118" s="48">
        <v>129352.77</v>
      </c>
      <c r="E118" s="48">
        <v>41471104.719999999</v>
      </c>
      <c r="F118" s="49">
        <v>5210.3804281397124</v>
      </c>
      <c r="G118" s="48">
        <v>7959.3237560979114</v>
      </c>
    </row>
    <row r="119" spans="1:7" x14ac:dyDescent="0.2">
      <c r="A119" s="45">
        <v>2099</v>
      </c>
      <c r="B119" s="41" t="s">
        <v>113</v>
      </c>
      <c r="C119" s="48">
        <v>6697463.6900000004</v>
      </c>
      <c r="D119" s="48">
        <v>11552</v>
      </c>
      <c r="E119" s="48">
        <v>6685911.6900000004</v>
      </c>
      <c r="F119" s="49">
        <v>893.17906818851066</v>
      </c>
      <c r="G119" s="48">
        <v>7485.522140101134</v>
      </c>
    </row>
    <row r="120" spans="1:7" x14ac:dyDescent="0.2">
      <c r="A120" s="45">
        <v>2100</v>
      </c>
      <c r="B120" s="41" t="s">
        <v>114</v>
      </c>
      <c r="C120" s="48">
        <v>57902045.090000004</v>
      </c>
      <c r="D120" s="48">
        <v>82714.55</v>
      </c>
      <c r="E120" s="48">
        <v>57819330.539999999</v>
      </c>
      <c r="F120" s="49">
        <v>8733.0391173998269</v>
      </c>
      <c r="G120" s="48">
        <v>6620.7570769722024</v>
      </c>
    </row>
    <row r="121" spans="1:7" x14ac:dyDescent="0.2">
      <c r="A121" s="45">
        <v>2101</v>
      </c>
      <c r="B121" s="41" t="s">
        <v>115</v>
      </c>
      <c r="C121" s="48">
        <v>26868061.010000002</v>
      </c>
      <c r="D121" s="48">
        <v>0</v>
      </c>
      <c r="E121" s="48">
        <v>26868061.010000002</v>
      </c>
      <c r="F121" s="49">
        <v>4052.4356203976117</v>
      </c>
      <c r="G121" s="48">
        <v>6630.1018762054518</v>
      </c>
    </row>
    <row r="122" spans="1:7" x14ac:dyDescent="0.2">
      <c r="A122" s="45">
        <v>2102</v>
      </c>
      <c r="B122" s="41" t="s">
        <v>116</v>
      </c>
      <c r="C122" s="48">
        <v>15794469.24</v>
      </c>
      <c r="D122" s="48">
        <v>46520.5</v>
      </c>
      <c r="E122" s="48">
        <v>15747948.74</v>
      </c>
      <c r="F122" s="49">
        <v>2291.7666466336364</v>
      </c>
      <c r="G122" s="48">
        <v>6871.532388837255</v>
      </c>
    </row>
    <row r="123" spans="1:7" x14ac:dyDescent="0.2">
      <c r="A123" s="45">
        <v>2103</v>
      </c>
      <c r="B123" s="41" t="s">
        <v>117</v>
      </c>
      <c r="C123" s="48">
        <v>13520767.279999999</v>
      </c>
      <c r="D123" s="48">
        <v>557.5</v>
      </c>
      <c r="E123" s="48">
        <v>13520209.779999999</v>
      </c>
      <c r="F123" s="49">
        <v>2248.9353221597576</v>
      </c>
      <c r="G123" s="48">
        <v>6011.8268617062304</v>
      </c>
    </row>
    <row r="124" spans="1:7" x14ac:dyDescent="0.2">
      <c r="A124" s="45">
        <v>2104</v>
      </c>
      <c r="B124" s="41" t="s">
        <v>118</v>
      </c>
      <c r="C124" s="48">
        <v>5020816.75</v>
      </c>
      <c r="D124" s="48">
        <v>325.42</v>
      </c>
      <c r="E124" s="48">
        <v>5020491.33</v>
      </c>
      <c r="F124" s="49">
        <v>602.84423967812018</v>
      </c>
      <c r="G124" s="48">
        <v>8328.0074678670226</v>
      </c>
    </row>
    <row r="125" spans="1:7" x14ac:dyDescent="0.2">
      <c r="A125" s="45">
        <v>2105</v>
      </c>
      <c r="B125" s="41" t="s">
        <v>119</v>
      </c>
      <c r="C125" s="48">
        <v>4897699.82</v>
      </c>
      <c r="D125" s="48">
        <v>10347.49</v>
      </c>
      <c r="E125" s="48">
        <v>4887352.33</v>
      </c>
      <c r="F125" s="49">
        <v>631.98685838220035</v>
      </c>
      <c r="G125" s="48">
        <v>7733.3132250739418</v>
      </c>
    </row>
    <row r="126" spans="1:7" x14ac:dyDescent="0.2">
      <c r="A126" s="45">
        <v>2107</v>
      </c>
      <c r="B126" s="41" t="s">
        <v>120</v>
      </c>
      <c r="C126" s="48">
        <v>1187724.52</v>
      </c>
      <c r="D126" s="48">
        <v>81116.399999999994</v>
      </c>
      <c r="E126" s="48">
        <v>1106608.1200000001</v>
      </c>
      <c r="F126" s="49">
        <v>68.702947845799997</v>
      </c>
      <c r="G126" s="48">
        <v>16107.14175589265</v>
      </c>
    </row>
    <row r="127" spans="1:7" x14ac:dyDescent="0.2">
      <c r="A127" s="45">
        <v>2108</v>
      </c>
      <c r="B127" s="41" t="s">
        <v>121</v>
      </c>
      <c r="C127" s="48">
        <v>20403928.190000001</v>
      </c>
      <c r="D127" s="48">
        <v>7078.82</v>
      </c>
      <c r="E127" s="48">
        <v>20396849.370000001</v>
      </c>
      <c r="F127" s="49">
        <v>2548.8952503590108</v>
      </c>
      <c r="G127" s="48">
        <v>8002.2313067306786</v>
      </c>
    </row>
    <row r="128" spans="1:7" x14ac:dyDescent="0.2">
      <c r="A128" s="45">
        <v>2109</v>
      </c>
      <c r="B128" s="41" t="s">
        <v>122</v>
      </c>
      <c r="C128" s="48">
        <v>227988.15</v>
      </c>
      <c r="D128" s="48">
        <v>0</v>
      </c>
      <c r="E128" s="48">
        <v>227988.15</v>
      </c>
      <c r="F128" s="49">
        <v>10.598591549293999</v>
      </c>
      <c r="G128" s="48">
        <v>21511.174285717887</v>
      </c>
    </row>
    <row r="129" spans="1:7" x14ac:dyDescent="0.2">
      <c r="A129" s="45">
        <v>2110</v>
      </c>
      <c r="B129" s="41" t="s">
        <v>123</v>
      </c>
      <c r="C129" s="48">
        <v>8921473.7699999996</v>
      </c>
      <c r="D129" s="48">
        <v>1208.1199999999999</v>
      </c>
      <c r="E129" s="48">
        <v>8920265.6500000004</v>
      </c>
      <c r="F129" s="49">
        <v>1139.4688144670354</v>
      </c>
      <c r="G129" s="48">
        <v>7828.4421098196053</v>
      </c>
    </row>
    <row r="130" spans="1:7" x14ac:dyDescent="0.2">
      <c r="A130" s="45">
        <v>2111</v>
      </c>
      <c r="B130" s="41" t="s">
        <v>124</v>
      </c>
      <c r="C130" s="48">
        <v>656552</v>
      </c>
      <c r="D130" s="48">
        <v>0</v>
      </c>
      <c r="E130" s="48">
        <v>656552</v>
      </c>
      <c r="F130" s="49">
        <v>74.896212121204002</v>
      </c>
      <c r="G130" s="48">
        <v>8766.1576120499485</v>
      </c>
    </row>
    <row r="131" spans="1:7" x14ac:dyDescent="0.2">
      <c r="A131" s="45">
        <v>2112</v>
      </c>
      <c r="B131" s="41" t="s">
        <v>125</v>
      </c>
      <c r="C131" s="48">
        <v>62908.5</v>
      </c>
      <c r="D131" s="48">
        <v>0</v>
      </c>
      <c r="E131" s="48">
        <v>62908.5</v>
      </c>
      <c r="F131" s="49">
        <v>8.5828729281760001</v>
      </c>
      <c r="G131" s="48">
        <v>7329.538783393019</v>
      </c>
    </row>
    <row r="132" spans="1:7" x14ac:dyDescent="0.2">
      <c r="A132" s="45">
        <v>2113</v>
      </c>
      <c r="B132" s="41" t="s">
        <v>126</v>
      </c>
      <c r="C132" s="48">
        <v>2277866.39</v>
      </c>
      <c r="D132" s="48">
        <v>0</v>
      </c>
      <c r="E132" s="48">
        <v>2277866.39</v>
      </c>
      <c r="F132" s="49">
        <v>236.59059829056602</v>
      </c>
      <c r="G132" s="48">
        <v>9627.8821155964324</v>
      </c>
    </row>
    <row r="133" spans="1:7" x14ac:dyDescent="0.2">
      <c r="A133" s="45">
        <v>2114</v>
      </c>
      <c r="B133" s="41" t="s">
        <v>127</v>
      </c>
      <c r="C133" s="48">
        <v>980654.28</v>
      </c>
      <c r="D133" s="48">
        <v>0</v>
      </c>
      <c r="E133" s="48">
        <v>980654.28</v>
      </c>
      <c r="F133" s="49">
        <v>86.873239436606994</v>
      </c>
      <c r="G133" s="48">
        <v>11288.33558365924</v>
      </c>
    </row>
    <row r="134" spans="1:7" x14ac:dyDescent="0.2">
      <c r="A134" s="45">
        <v>2115</v>
      </c>
      <c r="B134" s="41" t="s">
        <v>128</v>
      </c>
      <c r="C134" s="48">
        <v>141387</v>
      </c>
      <c r="D134" s="48">
        <v>0</v>
      </c>
      <c r="E134" s="48">
        <v>141387</v>
      </c>
      <c r="F134" s="49">
        <v>22.5</v>
      </c>
      <c r="G134" s="48">
        <v>6283.8666666666659</v>
      </c>
    </row>
    <row r="135" spans="1:7" x14ac:dyDescent="0.2">
      <c r="A135" s="45">
        <v>2116</v>
      </c>
      <c r="B135" s="41" t="s">
        <v>129</v>
      </c>
      <c r="C135" s="48">
        <v>6748000.6699999999</v>
      </c>
      <c r="D135" s="48">
        <v>50867.87</v>
      </c>
      <c r="E135" s="48">
        <v>6697132.7999999998</v>
      </c>
      <c r="F135" s="49">
        <v>862.15035632980698</v>
      </c>
      <c r="G135" s="48">
        <v>7767.940650758228</v>
      </c>
    </row>
    <row r="136" spans="1:7" x14ac:dyDescent="0.2">
      <c r="A136" s="45">
        <v>2137</v>
      </c>
      <c r="B136" s="41" t="s">
        <v>130</v>
      </c>
      <c r="C136" s="48">
        <v>7976137.1600000001</v>
      </c>
      <c r="D136" s="48">
        <v>0</v>
      </c>
      <c r="E136" s="48">
        <v>7976137.1600000001</v>
      </c>
      <c r="F136" s="49">
        <v>1043.6722180679462</v>
      </c>
      <c r="G136" s="48">
        <v>7642.3775797783092</v>
      </c>
    </row>
    <row r="137" spans="1:7" x14ac:dyDescent="0.2">
      <c r="A137" s="45">
        <v>2138</v>
      </c>
      <c r="B137" s="41" t="s">
        <v>131</v>
      </c>
      <c r="C137" s="48">
        <v>25417164.359999999</v>
      </c>
      <c r="D137" s="48">
        <v>582008.51</v>
      </c>
      <c r="E137" s="48">
        <v>24835155.850000001</v>
      </c>
      <c r="F137" s="49">
        <v>3421.1586140879945</v>
      </c>
      <c r="G137" s="48">
        <v>7259.2822056631048</v>
      </c>
    </row>
    <row r="138" spans="1:7" x14ac:dyDescent="0.2">
      <c r="A138" s="45">
        <v>2139</v>
      </c>
      <c r="B138" s="41" t="s">
        <v>132</v>
      </c>
      <c r="C138" s="48">
        <v>14471633.07</v>
      </c>
      <c r="D138" s="48">
        <v>28456.799999999999</v>
      </c>
      <c r="E138" s="48">
        <v>14443176.27</v>
      </c>
      <c r="F138" s="49">
        <v>2166.2571787285178</v>
      </c>
      <c r="G138" s="48">
        <v>6667.3414458007201</v>
      </c>
    </row>
    <row r="139" spans="1:7" x14ac:dyDescent="0.2">
      <c r="A139" s="45">
        <v>2140</v>
      </c>
      <c r="B139" s="41" t="s">
        <v>133</v>
      </c>
      <c r="C139" s="48">
        <v>6538708.6900000004</v>
      </c>
      <c r="D139" s="48">
        <v>0</v>
      </c>
      <c r="E139" s="48">
        <v>6538708.6900000004</v>
      </c>
      <c r="F139" s="49">
        <v>887.39601518011057</v>
      </c>
      <c r="G139" s="48">
        <v>7368.4224158622856</v>
      </c>
    </row>
    <row r="140" spans="1:7" x14ac:dyDescent="0.2">
      <c r="A140" s="45">
        <v>2141</v>
      </c>
      <c r="B140" s="41" t="s">
        <v>134</v>
      </c>
      <c r="C140" s="48">
        <v>13680927.08</v>
      </c>
      <c r="D140" s="48">
        <v>119409.36</v>
      </c>
      <c r="E140" s="48">
        <v>13561517.720000001</v>
      </c>
      <c r="F140" s="49">
        <v>1829.3792091497276</v>
      </c>
      <c r="G140" s="48">
        <v>7413.1801936806769</v>
      </c>
    </row>
    <row r="141" spans="1:7" x14ac:dyDescent="0.2">
      <c r="A141" s="45">
        <v>2142</v>
      </c>
      <c r="B141" s="41" t="s">
        <v>135</v>
      </c>
      <c r="C141" s="48">
        <v>290240878.56999999</v>
      </c>
      <c r="D141" s="48">
        <v>216360</v>
      </c>
      <c r="E141" s="48">
        <v>290024518.56999999</v>
      </c>
      <c r="F141" s="49">
        <v>37606.985353231066</v>
      </c>
      <c r="G141" s="48">
        <v>7711.9853092686617</v>
      </c>
    </row>
    <row r="142" spans="1:7" x14ac:dyDescent="0.2">
      <c r="A142" s="45">
        <v>2143</v>
      </c>
      <c r="B142" s="41" t="s">
        <v>136</v>
      </c>
      <c r="C142" s="48">
        <v>16570901.18</v>
      </c>
      <c r="D142" s="48">
        <v>15552.67</v>
      </c>
      <c r="E142" s="48">
        <v>16555348.51</v>
      </c>
      <c r="F142" s="49">
        <v>2307.3989884896737</v>
      </c>
      <c r="G142" s="48">
        <v>7174.8963194425514</v>
      </c>
    </row>
    <row r="143" spans="1:7" x14ac:dyDescent="0.2">
      <c r="A143" s="45">
        <v>2144</v>
      </c>
      <c r="B143" s="41" t="s">
        <v>137</v>
      </c>
      <c r="C143" s="48">
        <v>1971867.86</v>
      </c>
      <c r="D143" s="48">
        <v>38697.5</v>
      </c>
      <c r="E143" s="48">
        <v>1933170.36</v>
      </c>
      <c r="F143" s="49">
        <v>234.07312285238794</v>
      </c>
      <c r="G143" s="48">
        <v>8258.8309859868132</v>
      </c>
    </row>
    <row r="144" spans="1:7" x14ac:dyDescent="0.2">
      <c r="A144" s="45">
        <v>2145</v>
      </c>
      <c r="B144" s="41" t="s">
        <v>138</v>
      </c>
      <c r="C144" s="48">
        <v>5951652.2000000002</v>
      </c>
      <c r="D144" s="48">
        <v>7500</v>
      </c>
      <c r="E144" s="48">
        <v>5944152.2000000002</v>
      </c>
      <c r="F144" s="49">
        <v>754.68747588196516</v>
      </c>
      <c r="G144" s="48">
        <v>7876.3095850416375</v>
      </c>
    </row>
    <row r="145" spans="1:7" x14ac:dyDescent="0.2">
      <c r="A145" s="45">
        <v>2146</v>
      </c>
      <c r="B145" s="41" t="s">
        <v>139</v>
      </c>
      <c r="C145" s="48">
        <v>40395542.130000003</v>
      </c>
      <c r="D145" s="48">
        <v>57917.15</v>
      </c>
      <c r="E145" s="48">
        <v>40337624.979999997</v>
      </c>
      <c r="F145" s="49">
        <v>4820.7940005817436</v>
      </c>
      <c r="G145" s="48">
        <v>8367.4234939581183</v>
      </c>
    </row>
    <row r="146" spans="1:7" x14ac:dyDescent="0.2">
      <c r="A146" s="45">
        <v>2147</v>
      </c>
      <c r="B146" s="41" t="s">
        <v>140</v>
      </c>
      <c r="C146" s="48">
        <v>17467460.960000001</v>
      </c>
      <c r="D146" s="48">
        <v>141010.51999999999</v>
      </c>
      <c r="E146" s="48">
        <v>17326450.440000001</v>
      </c>
      <c r="F146" s="49">
        <v>2120.503652660575</v>
      </c>
      <c r="G146" s="48">
        <v>8170.9128009568076</v>
      </c>
    </row>
    <row r="147" spans="1:7" x14ac:dyDescent="0.2">
      <c r="A147" s="45">
        <v>2180</v>
      </c>
      <c r="B147" s="41" t="s">
        <v>141</v>
      </c>
      <c r="C147" s="48">
        <v>397187346.00999999</v>
      </c>
      <c r="D147" s="48">
        <v>427193.38</v>
      </c>
      <c r="E147" s="48">
        <v>396760152.63</v>
      </c>
      <c r="F147" s="49">
        <v>42421.798535359303</v>
      </c>
      <c r="G147" s="48">
        <v>9352.7423713375465</v>
      </c>
    </row>
    <row r="148" spans="1:7" x14ac:dyDescent="0.2">
      <c r="A148" s="45">
        <v>2181</v>
      </c>
      <c r="B148" s="41" t="s">
        <v>142</v>
      </c>
      <c r="C148" s="48">
        <v>27009660.260000002</v>
      </c>
      <c r="D148" s="48">
        <v>69458.11</v>
      </c>
      <c r="E148" s="48">
        <v>26940202.149999999</v>
      </c>
      <c r="F148" s="49">
        <v>3331.169961032876</v>
      </c>
      <c r="G148" s="48">
        <v>8087.3094033445177</v>
      </c>
    </row>
    <row r="149" spans="1:7" x14ac:dyDescent="0.2">
      <c r="A149" s="45">
        <v>2182</v>
      </c>
      <c r="B149" s="41" t="s">
        <v>143</v>
      </c>
      <c r="C149" s="48">
        <v>86222644.519999996</v>
      </c>
      <c r="D149" s="48">
        <v>38385.32</v>
      </c>
      <c r="E149" s="48">
        <v>86184259.200000003</v>
      </c>
      <c r="F149" s="49">
        <v>10645.557083256497</v>
      </c>
      <c r="G149" s="48">
        <v>8095.7960702265136</v>
      </c>
    </row>
    <row r="150" spans="1:7" x14ac:dyDescent="0.2">
      <c r="A150" s="45">
        <v>2183</v>
      </c>
      <c r="B150" s="41" t="s">
        <v>144</v>
      </c>
      <c r="C150" s="48">
        <v>85080348.159999996</v>
      </c>
      <c r="D150" s="48">
        <v>126599.25</v>
      </c>
      <c r="E150" s="48">
        <v>84953748.909999996</v>
      </c>
      <c r="F150" s="49">
        <v>11651.221675263792</v>
      </c>
      <c r="G150" s="48">
        <v>7291.4026767134292</v>
      </c>
    </row>
    <row r="151" spans="1:7" x14ac:dyDescent="0.2">
      <c r="A151" s="45">
        <v>2185</v>
      </c>
      <c r="B151" s="41" t="s">
        <v>145</v>
      </c>
      <c r="C151" s="48">
        <v>50036680.07</v>
      </c>
      <c r="D151" s="48">
        <v>19223.12</v>
      </c>
      <c r="E151" s="48">
        <v>50017456.950000003</v>
      </c>
      <c r="F151" s="49">
        <v>6401.7763377571036</v>
      </c>
      <c r="G151" s="48">
        <v>7813.0591122032092</v>
      </c>
    </row>
    <row r="152" spans="1:7" x14ac:dyDescent="0.2">
      <c r="A152" s="45">
        <v>2186</v>
      </c>
      <c r="B152" s="41" t="s">
        <v>146</v>
      </c>
      <c r="C152" s="48">
        <v>4832978.05</v>
      </c>
      <c r="D152" s="48">
        <v>16703</v>
      </c>
      <c r="E152" s="48">
        <v>4816275.05</v>
      </c>
      <c r="F152" s="49">
        <v>690.00030854834336</v>
      </c>
      <c r="G152" s="48">
        <v>6980.1056468115476</v>
      </c>
    </row>
    <row r="153" spans="1:7" x14ac:dyDescent="0.2">
      <c r="A153" s="45">
        <v>2187</v>
      </c>
      <c r="B153" s="41" t="s">
        <v>147</v>
      </c>
      <c r="C153" s="48">
        <v>75901871.480000004</v>
      </c>
      <c r="D153" s="48">
        <v>145611</v>
      </c>
      <c r="E153" s="48">
        <v>75756260.480000004</v>
      </c>
      <c r="F153" s="49">
        <v>9932.0476563682496</v>
      </c>
      <c r="G153" s="48">
        <v>7627.4564018454403</v>
      </c>
    </row>
    <row r="154" spans="1:7" x14ac:dyDescent="0.2">
      <c r="A154" s="45">
        <v>2188</v>
      </c>
      <c r="B154" s="41" t="s">
        <v>148</v>
      </c>
      <c r="C154" s="48">
        <v>5590849.6200000001</v>
      </c>
      <c r="D154" s="48">
        <v>969422.49</v>
      </c>
      <c r="E154" s="48">
        <v>4621427.13</v>
      </c>
      <c r="F154" s="49">
        <v>427.88483146066341</v>
      </c>
      <c r="G154" s="48">
        <v>10800.633231666368</v>
      </c>
    </row>
    <row r="155" spans="1:7" x14ac:dyDescent="0.2">
      <c r="A155" s="45">
        <v>2190</v>
      </c>
      <c r="B155" s="41" t="s">
        <v>149</v>
      </c>
      <c r="C155" s="48">
        <v>21032785.370000001</v>
      </c>
      <c r="D155" s="48">
        <v>230158.37</v>
      </c>
      <c r="E155" s="48">
        <v>20802627</v>
      </c>
      <c r="F155" s="49">
        <v>3145.300276804131</v>
      </c>
      <c r="G155" s="48">
        <v>6613.8763136272273</v>
      </c>
    </row>
    <row r="156" spans="1:7" x14ac:dyDescent="0.2">
      <c r="A156" s="45">
        <v>2191</v>
      </c>
      <c r="B156" s="41" t="s">
        <v>150</v>
      </c>
      <c r="C156" s="48">
        <v>19831074.399999999</v>
      </c>
      <c r="D156" s="48">
        <v>0</v>
      </c>
      <c r="E156" s="48">
        <v>19831074.399999999</v>
      </c>
      <c r="F156" s="49">
        <v>2780.3873599858912</v>
      </c>
      <c r="G156" s="48">
        <v>7132.4861727542302</v>
      </c>
    </row>
    <row r="157" spans="1:7" x14ac:dyDescent="0.2">
      <c r="A157" s="45">
        <v>2192</v>
      </c>
      <c r="B157" s="41" t="s">
        <v>151</v>
      </c>
      <c r="C157" s="48">
        <v>2022771.17</v>
      </c>
      <c r="D157" s="48">
        <v>0</v>
      </c>
      <c r="E157" s="48">
        <v>2022771.17</v>
      </c>
      <c r="F157" s="49">
        <v>315.43748317280887</v>
      </c>
      <c r="G157" s="48">
        <v>6412.5897456893126</v>
      </c>
    </row>
    <row r="158" spans="1:7" x14ac:dyDescent="0.2">
      <c r="A158" s="45">
        <v>2193</v>
      </c>
      <c r="B158" s="41" t="s">
        <v>152</v>
      </c>
      <c r="C158" s="48">
        <v>1644049.59</v>
      </c>
      <c r="D158" s="48">
        <v>0</v>
      </c>
      <c r="E158" s="48">
        <v>1644049.59</v>
      </c>
      <c r="F158" s="49">
        <v>161.83388209793051</v>
      </c>
      <c r="G158" s="48">
        <v>10158.87136048026</v>
      </c>
    </row>
    <row r="159" spans="1:7" x14ac:dyDescent="0.2">
      <c r="A159" s="45">
        <v>2195</v>
      </c>
      <c r="B159" s="41" t="s">
        <v>153</v>
      </c>
      <c r="C159" s="48">
        <v>3096274.52</v>
      </c>
      <c r="D159" s="48">
        <v>0</v>
      </c>
      <c r="E159" s="48">
        <v>3096274.52</v>
      </c>
      <c r="F159" s="49">
        <v>257.03118530018298</v>
      </c>
      <c r="G159" s="48">
        <v>12046.299037153432</v>
      </c>
    </row>
    <row r="160" spans="1:7" x14ac:dyDescent="0.2">
      <c r="A160" s="45">
        <v>2197</v>
      </c>
      <c r="B160" s="41" t="s">
        <v>154</v>
      </c>
      <c r="C160" s="48">
        <v>13918617.970000001</v>
      </c>
      <c r="D160" s="48">
        <v>133790</v>
      </c>
      <c r="E160" s="48">
        <v>13784827.970000001</v>
      </c>
      <c r="F160" s="49">
        <v>1935.8221686083093</v>
      </c>
      <c r="G160" s="48">
        <v>7120.9164733918242</v>
      </c>
    </row>
    <row r="161" spans="1:7" x14ac:dyDescent="0.2">
      <c r="A161" s="45">
        <v>2198</v>
      </c>
      <c r="B161" s="41" t="s">
        <v>155</v>
      </c>
      <c r="C161" s="48">
        <v>8167798.5700000003</v>
      </c>
      <c r="D161" s="48">
        <v>0</v>
      </c>
      <c r="E161" s="48">
        <v>8167798.5700000003</v>
      </c>
      <c r="F161" s="49">
        <v>661.38257167496522</v>
      </c>
      <c r="G161" s="48">
        <v>12349.582404802235</v>
      </c>
    </row>
    <row r="162" spans="1:7" x14ac:dyDescent="0.2">
      <c r="A162" s="45">
        <v>2199</v>
      </c>
      <c r="B162" s="41" t="s">
        <v>156</v>
      </c>
      <c r="C162" s="48">
        <v>5445799.2199999997</v>
      </c>
      <c r="D162" s="48">
        <v>4750</v>
      </c>
      <c r="E162" s="48">
        <v>5441049.2199999997</v>
      </c>
      <c r="F162" s="49">
        <v>554.11988785257358</v>
      </c>
      <c r="G162" s="48">
        <v>9819.2635551958665</v>
      </c>
    </row>
    <row r="163" spans="1:7" x14ac:dyDescent="0.2">
      <c r="A163" s="45">
        <v>2201</v>
      </c>
      <c r="B163" s="41" t="s">
        <v>157</v>
      </c>
      <c r="C163" s="48">
        <v>1478311.59</v>
      </c>
      <c r="D163" s="48">
        <v>35677.75</v>
      </c>
      <c r="E163" s="48">
        <v>1442633.84</v>
      </c>
      <c r="F163" s="49">
        <v>153.16042341739498</v>
      </c>
      <c r="G163" s="48">
        <v>9419.103237058267</v>
      </c>
    </row>
    <row r="164" spans="1:7" x14ac:dyDescent="0.2">
      <c r="A164" s="45">
        <v>2202</v>
      </c>
      <c r="B164" s="41" t="s">
        <v>158</v>
      </c>
      <c r="C164" s="48">
        <v>3162621.18</v>
      </c>
      <c r="D164" s="48">
        <v>0</v>
      </c>
      <c r="E164" s="48">
        <v>3162621.18</v>
      </c>
      <c r="F164" s="49">
        <v>388.37141653428955</v>
      </c>
      <c r="G164" s="48">
        <v>8143.2902766693869</v>
      </c>
    </row>
    <row r="165" spans="1:7" x14ac:dyDescent="0.2">
      <c r="A165" s="45">
        <v>2203</v>
      </c>
      <c r="B165" s="41" t="s">
        <v>215</v>
      </c>
      <c r="C165" s="48">
        <v>1822271.4</v>
      </c>
      <c r="D165" s="48">
        <v>0</v>
      </c>
      <c r="E165" s="48">
        <v>1822271.4</v>
      </c>
      <c r="F165" s="49">
        <v>257.85101197629047</v>
      </c>
      <c r="G165" s="48">
        <v>7067.148529041111</v>
      </c>
    </row>
    <row r="166" spans="1:7" x14ac:dyDescent="0.2">
      <c r="A166" s="45">
        <v>2204</v>
      </c>
      <c r="B166" s="41" t="s">
        <v>159</v>
      </c>
      <c r="C166" s="48">
        <v>9758798.2100000009</v>
      </c>
      <c r="D166" s="48">
        <v>0</v>
      </c>
      <c r="E166" s="48">
        <v>9758798.2100000009</v>
      </c>
      <c r="F166" s="49">
        <v>1226.2047922476493</v>
      </c>
      <c r="G166" s="48">
        <v>7958.538632125219</v>
      </c>
    </row>
    <row r="167" spans="1:7" x14ac:dyDescent="0.2">
      <c r="A167" s="45">
        <v>2205</v>
      </c>
      <c r="B167" s="41" t="s">
        <v>160</v>
      </c>
      <c r="C167" s="48">
        <v>15367391.25</v>
      </c>
      <c r="D167" s="48">
        <v>0</v>
      </c>
      <c r="E167" s="48">
        <v>15367391.25</v>
      </c>
      <c r="F167" s="49">
        <v>1909.019903505003</v>
      </c>
      <c r="G167" s="48">
        <v>8049.8852954781423</v>
      </c>
    </row>
    <row r="168" spans="1:7" x14ac:dyDescent="0.2">
      <c r="A168" s="45">
        <v>2206</v>
      </c>
      <c r="B168" s="41" t="s">
        <v>161</v>
      </c>
      <c r="C168" s="48">
        <v>31575365.859999999</v>
      </c>
      <c r="D168" s="48">
        <v>0</v>
      </c>
      <c r="E168" s="48">
        <v>31575365.859999999</v>
      </c>
      <c r="F168" s="49">
        <v>4543.4764910583772</v>
      </c>
      <c r="G168" s="48">
        <v>6949.6047623754021</v>
      </c>
    </row>
    <row r="169" spans="1:7" x14ac:dyDescent="0.2">
      <c r="A169" s="45">
        <v>2207</v>
      </c>
      <c r="B169" s="41" t="s">
        <v>162</v>
      </c>
      <c r="C169" s="48">
        <v>22784249.73</v>
      </c>
      <c r="D169" s="48">
        <v>142000</v>
      </c>
      <c r="E169" s="48">
        <v>22642249.73</v>
      </c>
      <c r="F169" s="49">
        <v>3175.8607066147601</v>
      </c>
      <c r="G169" s="48">
        <v>7129.4845151237796</v>
      </c>
    </row>
    <row r="170" spans="1:7" x14ac:dyDescent="0.2">
      <c r="A170" s="45">
        <v>2208</v>
      </c>
      <c r="B170" s="41" t="s">
        <v>163</v>
      </c>
      <c r="C170" s="48">
        <v>4423544.3600000003</v>
      </c>
      <c r="D170" s="48">
        <v>47280</v>
      </c>
      <c r="E170" s="48">
        <v>4376264.3600000003</v>
      </c>
      <c r="F170" s="49">
        <v>553.66658664115323</v>
      </c>
      <c r="G170" s="48">
        <v>7904.1511003017804</v>
      </c>
    </row>
    <row r="171" spans="1:7" x14ac:dyDescent="0.2">
      <c r="A171" s="45">
        <v>2209</v>
      </c>
      <c r="B171" s="41" t="s">
        <v>164</v>
      </c>
      <c r="C171" s="48">
        <v>3808312.48</v>
      </c>
      <c r="D171" s="48">
        <v>81.739999999999995</v>
      </c>
      <c r="E171" s="48">
        <v>3808230.74</v>
      </c>
      <c r="F171" s="49">
        <v>541.85749999982647</v>
      </c>
      <c r="G171" s="48">
        <v>7028.1037726731147</v>
      </c>
    </row>
    <row r="172" spans="1:7" x14ac:dyDescent="0.2">
      <c r="A172" s="45">
        <v>2210</v>
      </c>
      <c r="B172" s="41" t="s">
        <v>165</v>
      </c>
      <c r="C172" s="48">
        <v>676012.72</v>
      </c>
      <c r="D172" s="48">
        <v>0</v>
      </c>
      <c r="E172" s="48">
        <v>676012.72</v>
      </c>
      <c r="F172" s="49">
        <v>38.285970383034005</v>
      </c>
      <c r="G172" s="48">
        <v>17656.930547581665</v>
      </c>
    </row>
    <row r="173" spans="1:7" x14ac:dyDescent="0.2">
      <c r="A173" s="45">
        <v>2212</v>
      </c>
      <c r="B173" s="41" t="s">
        <v>166</v>
      </c>
      <c r="C173" s="48">
        <v>15165275.41</v>
      </c>
      <c r="D173" s="48">
        <v>0</v>
      </c>
      <c r="E173" s="48">
        <v>15165275.41</v>
      </c>
      <c r="F173" s="49">
        <v>2045.5080939728402</v>
      </c>
      <c r="G173" s="48">
        <v>7413.9405532957817</v>
      </c>
    </row>
    <row r="174" spans="1:7" x14ac:dyDescent="0.2">
      <c r="A174" s="45">
        <v>2213</v>
      </c>
      <c r="B174" s="41" t="s">
        <v>167</v>
      </c>
      <c r="C174" s="48">
        <v>3397199.71</v>
      </c>
      <c r="D174" s="48">
        <v>0</v>
      </c>
      <c r="E174" s="48">
        <v>3397199.71</v>
      </c>
      <c r="F174" s="49">
        <v>419.53685198213731</v>
      </c>
      <c r="G174" s="48">
        <v>8097.5001217405461</v>
      </c>
    </row>
    <row r="175" spans="1:7" x14ac:dyDescent="0.2">
      <c r="A175" s="45">
        <v>2214</v>
      </c>
      <c r="B175" s="41" t="s">
        <v>168</v>
      </c>
      <c r="C175" s="48">
        <v>2019406.9</v>
      </c>
      <c r="D175" s="48">
        <v>0</v>
      </c>
      <c r="E175" s="48">
        <v>2019406.9</v>
      </c>
      <c r="F175" s="49">
        <v>218.04673514304346</v>
      </c>
      <c r="G175" s="48">
        <v>9261.3489428091143</v>
      </c>
    </row>
    <row r="176" spans="1:7" x14ac:dyDescent="0.2">
      <c r="A176" s="45">
        <v>2215</v>
      </c>
      <c r="B176" s="41" t="s">
        <v>169</v>
      </c>
      <c r="C176" s="48">
        <v>2251632.91</v>
      </c>
      <c r="D176" s="48">
        <v>0</v>
      </c>
      <c r="E176" s="48">
        <v>2251632.91</v>
      </c>
      <c r="F176" s="49">
        <v>292.16303127504898</v>
      </c>
      <c r="G176" s="48">
        <v>7706.7687180458533</v>
      </c>
    </row>
    <row r="177" spans="1:7" x14ac:dyDescent="0.2">
      <c r="A177" s="45">
        <v>2216</v>
      </c>
      <c r="B177" s="41" t="s">
        <v>170</v>
      </c>
      <c r="C177" s="48">
        <v>2012289.75</v>
      </c>
      <c r="D177" s="48">
        <v>0</v>
      </c>
      <c r="E177" s="48">
        <v>2012289.75</v>
      </c>
      <c r="F177" s="49">
        <v>231.22404154387709</v>
      </c>
      <c r="G177" s="48">
        <v>8702.7704237154285</v>
      </c>
    </row>
    <row r="178" spans="1:7" x14ac:dyDescent="0.2">
      <c r="A178" s="45">
        <v>2217</v>
      </c>
      <c r="B178" s="41" t="s">
        <v>171</v>
      </c>
      <c r="C178" s="48">
        <v>3626754.63</v>
      </c>
      <c r="D178" s="48">
        <v>0</v>
      </c>
      <c r="E178" s="48">
        <v>3626754.63</v>
      </c>
      <c r="F178" s="49">
        <v>432.09570333865804</v>
      </c>
      <c r="G178" s="48">
        <v>8393.4059097956506</v>
      </c>
    </row>
    <row r="179" spans="1:7" x14ac:dyDescent="0.2">
      <c r="A179" s="45">
        <v>2219</v>
      </c>
      <c r="B179" s="41" t="s">
        <v>172</v>
      </c>
      <c r="C179" s="48">
        <v>1916837.52</v>
      </c>
      <c r="D179" s="48">
        <v>24820</v>
      </c>
      <c r="E179" s="48">
        <v>1892017.52</v>
      </c>
      <c r="F179" s="49">
        <v>220.74509803919949</v>
      </c>
      <c r="G179" s="48">
        <v>8571.0511209812448</v>
      </c>
    </row>
    <row r="180" spans="1:7" x14ac:dyDescent="0.2">
      <c r="A180" s="45">
        <v>2220</v>
      </c>
      <c r="B180" s="41" t="s">
        <v>173</v>
      </c>
      <c r="C180" s="48">
        <v>2245246</v>
      </c>
      <c r="D180" s="48">
        <v>0</v>
      </c>
      <c r="E180" s="48">
        <v>2245246</v>
      </c>
      <c r="F180" s="49">
        <v>231.64130718953251</v>
      </c>
      <c r="G180" s="48">
        <v>9692.7703752030284</v>
      </c>
    </row>
    <row r="181" spans="1:7" x14ac:dyDescent="0.2">
      <c r="A181" s="45">
        <v>2221</v>
      </c>
      <c r="B181" s="41" t="s">
        <v>174</v>
      </c>
      <c r="C181" s="48">
        <v>2829698.12</v>
      </c>
      <c r="D181" s="48">
        <v>0</v>
      </c>
      <c r="E181" s="48">
        <v>2829698.12</v>
      </c>
      <c r="F181" s="49">
        <v>381.63907284762848</v>
      </c>
      <c r="G181" s="48">
        <v>7414.592271399255</v>
      </c>
    </row>
    <row r="182" spans="1:7" x14ac:dyDescent="0.2">
      <c r="A182" s="45">
        <v>2222</v>
      </c>
      <c r="B182" s="41" t="s">
        <v>175</v>
      </c>
      <c r="C182" s="48">
        <v>175143.98</v>
      </c>
      <c r="D182" s="48">
        <v>0</v>
      </c>
      <c r="E182" s="48">
        <v>175143.98</v>
      </c>
      <c r="F182" s="49">
        <v>2.5466666666650002</v>
      </c>
      <c r="G182" s="48">
        <v>68773.814136170666</v>
      </c>
    </row>
    <row r="183" spans="1:7" x14ac:dyDescent="0.2">
      <c r="A183" s="45">
        <v>2225</v>
      </c>
      <c r="B183" s="41" t="s">
        <v>216</v>
      </c>
      <c r="C183" s="48">
        <v>2360599.33</v>
      </c>
      <c r="D183" s="48">
        <v>0</v>
      </c>
      <c r="E183" s="48">
        <v>2360599.33</v>
      </c>
      <c r="F183" s="49">
        <v>231.31177637784344</v>
      </c>
      <c r="G183" s="48">
        <v>10205.270855488179</v>
      </c>
    </row>
    <row r="184" spans="1:7" x14ac:dyDescent="0.2">
      <c r="A184" s="16">
        <v>2226</v>
      </c>
      <c r="B184" s="16" t="s">
        <v>177</v>
      </c>
      <c r="C184" s="48"/>
      <c r="D184" s="48"/>
      <c r="E184" s="48"/>
      <c r="F184" s="49"/>
      <c r="G184" s="48"/>
    </row>
    <row r="185" spans="1:7" x14ac:dyDescent="0.2">
      <c r="A185" s="16">
        <v>2227</v>
      </c>
      <c r="B185" s="16" t="s">
        <v>178</v>
      </c>
      <c r="C185" s="48"/>
      <c r="D185" s="48"/>
      <c r="E185" s="48"/>
      <c r="F185" s="49"/>
      <c r="G185" s="48"/>
    </row>
    <row r="186" spans="1:7" x14ac:dyDescent="0.2">
      <c r="A186" s="45">
        <v>2229</v>
      </c>
      <c r="B186" s="41" t="s">
        <v>179</v>
      </c>
      <c r="C186" s="48">
        <v>2634430.5299999998</v>
      </c>
      <c r="D186" s="48">
        <v>33805.07</v>
      </c>
      <c r="E186" s="48">
        <v>2600625.46</v>
      </c>
      <c r="F186" s="49">
        <v>287.27245508979723</v>
      </c>
      <c r="G186" s="48">
        <v>9052.8187228639254</v>
      </c>
    </row>
    <row r="187" spans="1:7" x14ac:dyDescent="0.2">
      <c r="A187" s="45">
        <v>2239</v>
      </c>
      <c r="B187" s="41" t="s">
        <v>180</v>
      </c>
      <c r="C187" s="48">
        <v>138476290.34999999</v>
      </c>
      <c r="D187" s="48">
        <v>78153.210000000006</v>
      </c>
      <c r="E187" s="48">
        <v>138398137.13999999</v>
      </c>
      <c r="F187" s="49">
        <v>19290.4698869575</v>
      </c>
      <c r="G187" s="48">
        <v>7174.430584170088</v>
      </c>
    </row>
    <row r="188" spans="1:7" x14ac:dyDescent="0.2">
      <c r="A188" s="45">
        <v>2240</v>
      </c>
      <c r="B188" s="41" t="s">
        <v>181</v>
      </c>
      <c r="C188" s="48">
        <v>7755900.3600000003</v>
      </c>
      <c r="D188" s="48">
        <v>0</v>
      </c>
      <c r="E188" s="48">
        <v>7755900.3600000003</v>
      </c>
      <c r="F188" s="49">
        <v>1162.1556886226747</v>
      </c>
      <c r="G188" s="48">
        <v>6673.7188794316471</v>
      </c>
    </row>
    <row r="189" spans="1:7" x14ac:dyDescent="0.2">
      <c r="A189" s="45">
        <v>2241</v>
      </c>
      <c r="B189" s="41" t="s">
        <v>182</v>
      </c>
      <c r="C189" s="48">
        <v>44852640.390000001</v>
      </c>
      <c r="D189" s="48">
        <v>35663.5</v>
      </c>
      <c r="E189" s="48">
        <v>44816976.890000001</v>
      </c>
      <c r="F189" s="49">
        <v>5873.3540254836171</v>
      </c>
      <c r="G189" s="48">
        <v>7630.5594206556798</v>
      </c>
    </row>
    <row r="190" spans="1:7" x14ac:dyDescent="0.2">
      <c r="A190" s="45">
        <v>2242</v>
      </c>
      <c r="B190" s="41" t="s">
        <v>255</v>
      </c>
      <c r="C190" s="48">
        <v>90013105.760000005</v>
      </c>
      <c r="D190" s="48">
        <v>646417.88</v>
      </c>
      <c r="E190" s="48">
        <v>89366687.879999995</v>
      </c>
      <c r="F190" s="49">
        <v>11995.580681915864</v>
      </c>
      <c r="G190" s="48">
        <v>7449.967638059069</v>
      </c>
    </row>
    <row r="191" spans="1:7" x14ac:dyDescent="0.2">
      <c r="A191" s="45">
        <v>2243</v>
      </c>
      <c r="B191" s="41" t="s">
        <v>184</v>
      </c>
      <c r="C191" s="48">
        <v>267555438.56999999</v>
      </c>
      <c r="D191" s="48">
        <v>4500</v>
      </c>
      <c r="E191" s="48">
        <v>267550938.56999999</v>
      </c>
      <c r="F191" s="49">
        <v>35860.119916945645</v>
      </c>
      <c r="G191" s="48">
        <v>7460.9605096041405</v>
      </c>
    </row>
    <row r="192" spans="1:7" x14ac:dyDescent="0.2">
      <c r="A192" s="45">
        <v>2244</v>
      </c>
      <c r="B192" s="41" t="s">
        <v>185</v>
      </c>
      <c r="C192" s="48">
        <v>25924465.129999999</v>
      </c>
      <c r="D192" s="48">
        <v>217263</v>
      </c>
      <c r="E192" s="48">
        <v>25707202.129999999</v>
      </c>
      <c r="F192" s="49">
        <v>4173.3020314944115</v>
      </c>
      <c r="G192" s="48">
        <v>6159.9189169623924</v>
      </c>
    </row>
    <row r="193" spans="1:7" x14ac:dyDescent="0.2">
      <c r="A193" s="45">
        <v>2245</v>
      </c>
      <c r="B193" s="41" t="s">
        <v>186</v>
      </c>
      <c r="C193" s="48">
        <v>4100261.8</v>
      </c>
      <c r="D193" s="48">
        <v>0</v>
      </c>
      <c r="E193" s="48">
        <v>4100261.8</v>
      </c>
      <c r="F193" s="49">
        <v>483.5213242521524</v>
      </c>
      <c r="G193" s="48">
        <v>8480.0020068230751</v>
      </c>
    </row>
    <row r="194" spans="1:7" x14ac:dyDescent="0.2">
      <c r="A194" s="45">
        <v>2247</v>
      </c>
      <c r="B194" s="41" t="s">
        <v>187</v>
      </c>
      <c r="C194" s="48">
        <v>898890.68</v>
      </c>
      <c r="D194" s="48">
        <v>33124.11</v>
      </c>
      <c r="E194" s="48">
        <v>865766.57</v>
      </c>
      <c r="F194" s="49">
        <v>59.156666666662503</v>
      </c>
      <c r="G194" s="48">
        <v>14635.147968671792</v>
      </c>
    </row>
    <row r="195" spans="1:7" x14ac:dyDescent="0.2">
      <c r="A195" s="45">
        <v>2248</v>
      </c>
      <c r="B195" s="41" t="s">
        <v>188</v>
      </c>
      <c r="C195" s="48">
        <v>1142158.99</v>
      </c>
      <c r="D195" s="48">
        <v>12775</v>
      </c>
      <c r="E195" s="48">
        <v>1129383.99</v>
      </c>
      <c r="F195" s="49">
        <v>78.15485001946999</v>
      </c>
      <c r="G195" s="48">
        <v>14450.593785525109</v>
      </c>
    </row>
    <row r="196" spans="1:7" x14ac:dyDescent="0.2">
      <c r="A196" s="45">
        <v>2249</v>
      </c>
      <c r="B196" s="41" t="s">
        <v>189</v>
      </c>
      <c r="C196" s="48">
        <v>833015.97</v>
      </c>
      <c r="D196" s="48">
        <v>0</v>
      </c>
      <c r="E196" s="48">
        <v>833015.97</v>
      </c>
      <c r="F196" s="49">
        <v>58.066666666660005</v>
      </c>
      <c r="G196" s="48">
        <v>14345.854822045276</v>
      </c>
    </row>
    <row r="197" spans="1:7" x14ac:dyDescent="0.2">
      <c r="A197" s="45">
        <v>2251</v>
      </c>
      <c r="B197" s="41" t="s">
        <v>190</v>
      </c>
      <c r="C197" s="48">
        <v>7477372.96</v>
      </c>
      <c r="D197" s="48">
        <v>0</v>
      </c>
      <c r="E197" s="48">
        <v>7477372.96</v>
      </c>
      <c r="F197" s="49">
        <v>1173.7765399888547</v>
      </c>
      <c r="G197" s="48">
        <v>6370.3547525928816</v>
      </c>
    </row>
    <row r="198" spans="1:7" x14ac:dyDescent="0.2">
      <c r="A198" s="45">
        <v>2252</v>
      </c>
      <c r="B198" s="41" t="s">
        <v>191</v>
      </c>
      <c r="C198" s="48">
        <v>5630152.0899999999</v>
      </c>
      <c r="D198" s="48">
        <v>0</v>
      </c>
      <c r="E198" s="48">
        <v>5630152.0899999999</v>
      </c>
      <c r="F198" s="49">
        <v>801.53738266566268</v>
      </c>
      <c r="G198" s="48">
        <v>7024.1915246371564</v>
      </c>
    </row>
    <row r="199" spans="1:7" x14ac:dyDescent="0.2">
      <c r="A199" s="45">
        <v>2253</v>
      </c>
      <c r="B199" s="41" t="s">
        <v>192</v>
      </c>
      <c r="C199" s="48">
        <v>7465569.7800000003</v>
      </c>
      <c r="D199" s="48">
        <v>0</v>
      </c>
      <c r="E199" s="48">
        <v>7465569.7800000003</v>
      </c>
      <c r="F199" s="49">
        <v>974.53273940094596</v>
      </c>
      <c r="G199" s="48">
        <v>7660.6659562706454</v>
      </c>
    </row>
    <row r="200" spans="1:7" x14ac:dyDescent="0.2">
      <c r="A200" s="45">
        <v>2254</v>
      </c>
      <c r="B200" s="41" t="s">
        <v>193</v>
      </c>
      <c r="C200" s="48">
        <v>35185563.210000001</v>
      </c>
      <c r="D200" s="48">
        <v>28867.05</v>
      </c>
      <c r="E200" s="48">
        <v>35156696.159999996</v>
      </c>
      <c r="F200" s="49">
        <v>4893.9091370072583</v>
      </c>
      <c r="G200" s="48">
        <v>7183.7656106339437</v>
      </c>
    </row>
    <row r="201" spans="1:7" x14ac:dyDescent="0.2">
      <c r="A201" s="45">
        <v>2255</v>
      </c>
      <c r="B201" s="41" t="s">
        <v>194</v>
      </c>
      <c r="C201" s="48">
        <v>6495606.7400000002</v>
      </c>
      <c r="D201" s="48">
        <v>58170</v>
      </c>
      <c r="E201" s="48">
        <v>6437436.7400000002</v>
      </c>
      <c r="F201" s="49">
        <v>906.417510538383</v>
      </c>
      <c r="G201" s="48">
        <v>7102.0657314711052</v>
      </c>
    </row>
    <row r="202" spans="1:7" x14ac:dyDescent="0.2">
      <c r="A202" s="45">
        <v>2256</v>
      </c>
      <c r="B202" s="41" t="s">
        <v>195</v>
      </c>
      <c r="C202" s="48">
        <v>42601197.630000003</v>
      </c>
      <c r="D202" s="48">
        <v>105404.85</v>
      </c>
      <c r="E202" s="48">
        <v>42495792.780000001</v>
      </c>
      <c r="F202" s="49">
        <v>6088.7980012299104</v>
      </c>
      <c r="G202" s="48">
        <v>6979.3402197635787</v>
      </c>
    </row>
    <row r="203" spans="1:7" x14ac:dyDescent="0.2">
      <c r="A203" s="45">
        <v>2257</v>
      </c>
      <c r="B203" s="41" t="s">
        <v>196</v>
      </c>
      <c r="C203" s="48">
        <v>7417636.8799999999</v>
      </c>
      <c r="D203" s="48">
        <v>0</v>
      </c>
      <c r="E203" s="48">
        <v>7417636.8799999999</v>
      </c>
      <c r="F203" s="49">
        <v>961.82922473860822</v>
      </c>
      <c r="G203" s="48">
        <v>7712.0102916563565</v>
      </c>
    </row>
    <row r="204" spans="1:7" x14ac:dyDescent="0.2">
      <c r="A204" s="45">
        <v>2262</v>
      </c>
      <c r="B204" s="41" t="s">
        <v>197</v>
      </c>
      <c r="C204" s="48">
        <v>4054623.18</v>
      </c>
      <c r="D204" s="48">
        <v>0</v>
      </c>
      <c r="E204" s="48">
        <v>4054623.18</v>
      </c>
      <c r="F204" s="49">
        <v>514.29696702138301</v>
      </c>
      <c r="G204" s="48">
        <v>7883.8170162326078</v>
      </c>
    </row>
    <row r="205" spans="1:7" x14ac:dyDescent="0.2">
      <c r="A205" s="45">
        <v>3997</v>
      </c>
      <c r="B205" s="41" t="s">
        <v>251</v>
      </c>
      <c r="C205" s="48">
        <v>1691077.27</v>
      </c>
      <c r="D205" s="48">
        <v>22.92</v>
      </c>
      <c r="E205" s="48">
        <v>1691054.35</v>
      </c>
      <c r="F205" s="49">
        <v>153.15202702701148</v>
      </c>
      <c r="G205" s="48">
        <v>11041.671356408116</v>
      </c>
    </row>
    <row r="206" spans="1:7" x14ac:dyDescent="0.2">
      <c r="A206" s="45">
        <v>4131</v>
      </c>
      <c r="B206" s="41" t="s">
        <v>256</v>
      </c>
      <c r="C206" s="48">
        <v>21544632.23</v>
      </c>
      <c r="D206" s="48">
        <v>20314.5</v>
      </c>
      <c r="E206" s="48">
        <v>21524317.73</v>
      </c>
      <c r="F206" s="49">
        <v>2797.2526363562997</v>
      </c>
      <c r="G206" s="48">
        <v>7694.8064862806114</v>
      </c>
    </row>
    <row r="208" spans="1:7" x14ac:dyDescent="0.2">
      <c r="C208" s="17">
        <f>SUM(C7:C207)</f>
        <v>4032591739.9600005</v>
      </c>
      <c r="D208" s="17">
        <f>SUM(D7:D207)</f>
        <v>8458596.5100000016</v>
      </c>
      <c r="E208" s="17">
        <f>SUM(E7:E207)</f>
        <v>4024133143.4500008</v>
      </c>
      <c r="F208" s="38">
        <f>SUM(F7:F207)</f>
        <v>532361.75333689153</v>
      </c>
      <c r="G208" s="17">
        <f>+E208/F208</f>
        <v>7559.0200051494512</v>
      </c>
    </row>
  </sheetData>
  <customSheetViews>
    <customSheetView guid="{28872955-5421-4224-B499-16C8624B44C2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1"/>
  <sheetViews>
    <sheetView zoomScale="90" zoomScaleNormal="90" workbookViewId="0">
      <pane ySplit="6" topLeftCell="A187" activePane="bottomLeft" state="frozen"/>
      <selection pane="bottomLeft" activeCell="A7" sqref="A7"/>
    </sheetView>
  </sheetViews>
  <sheetFormatPr defaultColWidth="9.140625" defaultRowHeight="12.75" x14ac:dyDescent="0.2"/>
  <cols>
    <col min="2" max="2" width="32" customWidth="1"/>
    <col min="3" max="5" width="14.42578125" customWidth="1"/>
    <col min="6" max="6" width="9.85546875" bestFit="1" customWidth="1"/>
    <col min="7" max="7" width="12.28515625" customWidth="1"/>
    <col min="9" max="10" width="9.140625" style="13"/>
    <col min="11" max="11" width="12.140625" style="13" customWidth="1"/>
    <col min="12" max="15" width="9.140625" style="13"/>
  </cols>
  <sheetData>
    <row r="1" spans="1:15" ht="23.25" x14ac:dyDescent="0.35">
      <c r="A1" s="42" t="s">
        <v>198</v>
      </c>
      <c r="C1" s="3"/>
      <c r="D1" s="3"/>
      <c r="E1" s="3"/>
      <c r="F1" s="5"/>
      <c r="G1" s="3"/>
    </row>
    <row r="2" spans="1:15" ht="15.75" x14ac:dyDescent="0.25">
      <c r="A2" s="43" t="s">
        <v>269</v>
      </c>
      <c r="C2" s="3"/>
      <c r="D2" s="3"/>
      <c r="E2" s="3"/>
      <c r="F2" s="5"/>
      <c r="G2" s="3"/>
    </row>
    <row r="3" spans="1:15" x14ac:dyDescent="0.2">
      <c r="A3" s="44"/>
      <c r="C3" s="3"/>
      <c r="D3" s="3"/>
      <c r="E3" s="3"/>
      <c r="F3" s="5"/>
      <c r="G3" s="9" t="s">
        <v>201</v>
      </c>
    </row>
    <row r="4" spans="1:15" x14ac:dyDescent="0.2">
      <c r="A4" s="44"/>
      <c r="C4" s="3"/>
      <c r="D4" s="3"/>
      <c r="E4" s="9" t="s">
        <v>201</v>
      </c>
      <c r="F4" s="5"/>
      <c r="G4" s="9" t="s">
        <v>200</v>
      </c>
    </row>
    <row r="5" spans="1:15" x14ac:dyDescent="0.2">
      <c r="A5" s="44"/>
      <c r="C5" s="3"/>
      <c r="D5" s="3"/>
      <c r="E5" s="9" t="s">
        <v>200</v>
      </c>
      <c r="F5" s="5"/>
      <c r="G5" s="8" t="s">
        <v>0</v>
      </c>
    </row>
    <row r="6" spans="1:15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15" x14ac:dyDescent="0.2">
      <c r="A7" s="50">
        <v>1894</v>
      </c>
      <c r="B7" s="51" t="s">
        <v>270</v>
      </c>
      <c r="C7" s="52">
        <v>14727388.27</v>
      </c>
      <c r="D7" s="52">
        <v>11807.97</v>
      </c>
      <c r="E7" s="52">
        <v>14715580.300000001</v>
      </c>
      <c r="F7" s="53">
        <v>1894.6576645352809</v>
      </c>
      <c r="G7" s="52">
        <v>7766.8808331184318</v>
      </c>
      <c r="I7"/>
      <c r="J7"/>
      <c r="K7"/>
      <c r="L7"/>
      <c r="M7"/>
      <c r="N7"/>
      <c r="O7"/>
    </row>
    <row r="8" spans="1:15" x14ac:dyDescent="0.2">
      <c r="A8" s="50">
        <v>1895</v>
      </c>
      <c r="B8" s="51" t="s">
        <v>271</v>
      </c>
      <c r="C8" s="52">
        <v>1053213.82</v>
      </c>
      <c r="D8" s="52">
        <v>0</v>
      </c>
      <c r="E8" s="52">
        <v>1053213.82</v>
      </c>
      <c r="F8" s="53">
        <v>81.925170067996405</v>
      </c>
      <c r="G8" s="52">
        <v>12855.802668775075</v>
      </c>
      <c r="I8"/>
      <c r="J8"/>
      <c r="K8"/>
      <c r="L8"/>
      <c r="M8"/>
      <c r="N8"/>
      <c r="O8"/>
    </row>
    <row r="9" spans="1:15" x14ac:dyDescent="0.2">
      <c r="A9" s="50">
        <v>1896</v>
      </c>
      <c r="B9" s="51" t="s">
        <v>272</v>
      </c>
      <c r="C9" s="52">
        <v>832543</v>
      </c>
      <c r="D9" s="52">
        <v>0</v>
      </c>
      <c r="E9" s="52">
        <v>832543</v>
      </c>
      <c r="F9" s="53">
        <v>50.365517241372999</v>
      </c>
      <c r="G9" s="52">
        <v>16530.01985485624</v>
      </c>
      <c r="I9"/>
      <c r="J9"/>
      <c r="K9"/>
      <c r="L9"/>
      <c r="M9"/>
      <c r="N9"/>
      <c r="O9"/>
    </row>
    <row r="10" spans="1:15" x14ac:dyDescent="0.2">
      <c r="A10" s="50">
        <v>1897</v>
      </c>
      <c r="B10" s="51" t="s">
        <v>273</v>
      </c>
      <c r="C10" s="52">
        <v>1779624.16</v>
      </c>
      <c r="D10" s="52">
        <v>0</v>
      </c>
      <c r="E10" s="52">
        <v>1779624.16</v>
      </c>
      <c r="F10" s="53">
        <v>163.9908090375495</v>
      </c>
      <c r="G10" s="52">
        <v>10851.975000577673</v>
      </c>
      <c r="I10"/>
      <c r="J10"/>
      <c r="K10"/>
      <c r="L10"/>
      <c r="M10"/>
      <c r="N10"/>
      <c r="O10"/>
    </row>
    <row r="11" spans="1:15" x14ac:dyDescent="0.2">
      <c r="A11" s="50">
        <v>1898</v>
      </c>
      <c r="B11" s="51" t="s">
        <v>274</v>
      </c>
      <c r="C11" s="52">
        <v>3969035.13</v>
      </c>
      <c r="D11" s="52">
        <v>0</v>
      </c>
      <c r="E11" s="52">
        <v>3969035.13</v>
      </c>
      <c r="F11" s="53">
        <v>448.42115563260302</v>
      </c>
      <c r="G11" s="52">
        <v>8851.1326464977919</v>
      </c>
      <c r="I11"/>
      <c r="J11"/>
      <c r="K11"/>
      <c r="L11"/>
      <c r="M11"/>
      <c r="N11"/>
      <c r="O11"/>
    </row>
    <row r="12" spans="1:15" x14ac:dyDescent="0.2">
      <c r="A12" s="50">
        <v>1899</v>
      </c>
      <c r="B12" s="51" t="s">
        <v>275</v>
      </c>
      <c r="C12" s="52">
        <v>1540712.33</v>
      </c>
      <c r="D12" s="52">
        <v>0</v>
      </c>
      <c r="E12" s="52">
        <v>1540712.33</v>
      </c>
      <c r="F12" s="53">
        <v>128.84292598965499</v>
      </c>
      <c r="G12" s="52">
        <v>11958.066911051881</v>
      </c>
      <c r="I12"/>
      <c r="J12"/>
      <c r="K12"/>
      <c r="L12"/>
      <c r="M12"/>
      <c r="N12"/>
      <c r="O12"/>
    </row>
    <row r="13" spans="1:15" x14ac:dyDescent="0.2">
      <c r="A13" s="50">
        <v>1900</v>
      </c>
      <c r="B13" s="51" t="s">
        <v>276</v>
      </c>
      <c r="C13" s="52">
        <v>11099575.84</v>
      </c>
      <c r="D13" s="52">
        <v>230222.44</v>
      </c>
      <c r="E13" s="52">
        <v>10869353.4</v>
      </c>
      <c r="F13" s="53">
        <v>1604.8989225633882</v>
      </c>
      <c r="G13" s="52">
        <v>6772.6093196194315</v>
      </c>
      <c r="I13"/>
      <c r="J13"/>
      <c r="K13"/>
      <c r="L13"/>
      <c r="M13"/>
      <c r="N13"/>
      <c r="O13"/>
    </row>
    <row r="14" spans="1:15" x14ac:dyDescent="0.2">
      <c r="A14" s="50">
        <v>1901</v>
      </c>
      <c r="B14" s="51" t="s">
        <v>277</v>
      </c>
      <c r="C14" s="52">
        <v>48969088.960000001</v>
      </c>
      <c r="D14" s="52">
        <v>0</v>
      </c>
      <c r="E14" s="52">
        <v>48969088.960000001</v>
      </c>
      <c r="F14" s="53">
        <v>6398.6008984144191</v>
      </c>
      <c r="G14" s="52">
        <v>7653.0931898150711</v>
      </c>
      <c r="I14"/>
      <c r="J14"/>
      <c r="K14"/>
      <c r="L14"/>
      <c r="M14"/>
      <c r="N14"/>
      <c r="O14"/>
    </row>
    <row r="15" spans="1:15" x14ac:dyDescent="0.2">
      <c r="A15" s="50">
        <v>1922</v>
      </c>
      <c r="B15" s="51" t="s">
        <v>278</v>
      </c>
      <c r="C15" s="52">
        <v>61197969.880000003</v>
      </c>
      <c r="D15" s="52">
        <v>995497.02</v>
      </c>
      <c r="E15" s="52">
        <v>60202472.859999999</v>
      </c>
      <c r="F15" s="53">
        <v>8044.058352848404</v>
      </c>
      <c r="G15" s="52">
        <v>7484.0920116749658</v>
      </c>
      <c r="I15"/>
      <c r="J15"/>
      <c r="K15"/>
      <c r="L15"/>
      <c r="M15"/>
      <c r="N15"/>
      <c r="O15"/>
    </row>
    <row r="16" spans="1:15" x14ac:dyDescent="0.2">
      <c r="A16" s="50">
        <v>1923</v>
      </c>
      <c r="B16" s="51" t="s">
        <v>279</v>
      </c>
      <c r="C16" s="52">
        <v>47324664.880000003</v>
      </c>
      <c r="D16" s="52">
        <v>509897.01</v>
      </c>
      <c r="E16" s="52">
        <v>46814767.869999997</v>
      </c>
      <c r="F16" s="53">
        <v>6550.5621132097294</v>
      </c>
      <c r="G16" s="52">
        <v>7146.6794850466786</v>
      </c>
      <c r="I16"/>
      <c r="J16"/>
      <c r="K16"/>
      <c r="L16"/>
      <c r="M16"/>
      <c r="N16"/>
      <c r="O16"/>
    </row>
    <row r="17" spans="1:15" x14ac:dyDescent="0.2">
      <c r="A17" s="50">
        <v>1924</v>
      </c>
      <c r="B17" s="51" t="s">
        <v>280</v>
      </c>
      <c r="C17" s="52">
        <v>127415194.7</v>
      </c>
      <c r="D17" s="52">
        <v>22358.71</v>
      </c>
      <c r="E17" s="52">
        <v>127392835.98999999</v>
      </c>
      <c r="F17" s="53">
        <v>16938.82668271142</v>
      </c>
      <c r="G17" s="52">
        <v>7520.7591633264292</v>
      </c>
      <c r="I17"/>
      <c r="J17"/>
      <c r="K17"/>
      <c r="L17"/>
      <c r="M17"/>
      <c r="N17"/>
      <c r="O17"/>
    </row>
    <row r="18" spans="1:15" x14ac:dyDescent="0.2">
      <c r="A18" s="50">
        <v>1925</v>
      </c>
      <c r="B18" s="51" t="s">
        <v>281</v>
      </c>
      <c r="C18" s="52">
        <v>19607549.559999999</v>
      </c>
      <c r="D18" s="52">
        <v>0</v>
      </c>
      <c r="E18" s="52">
        <v>19607549.559999999</v>
      </c>
      <c r="F18" s="53">
        <v>2702.5105786483746</v>
      </c>
      <c r="G18" s="52">
        <v>7255.3090873770025</v>
      </c>
      <c r="I18"/>
      <c r="J18"/>
      <c r="K18"/>
      <c r="L18"/>
      <c r="M18"/>
      <c r="N18"/>
      <c r="O18"/>
    </row>
    <row r="19" spans="1:15" x14ac:dyDescent="0.2">
      <c r="A19" s="50">
        <v>1926</v>
      </c>
      <c r="B19" s="51" t="s">
        <v>282</v>
      </c>
      <c r="C19" s="52">
        <v>29729539.100000001</v>
      </c>
      <c r="D19" s="52">
        <v>119713.2</v>
      </c>
      <c r="E19" s="52">
        <v>29609825.899999999</v>
      </c>
      <c r="F19" s="53">
        <v>3958.0656902103187</v>
      </c>
      <c r="G19" s="52">
        <v>7480.8828901540082</v>
      </c>
      <c r="I19"/>
      <c r="J19"/>
      <c r="K19"/>
      <c r="L19"/>
      <c r="M19"/>
      <c r="N19"/>
      <c r="O19"/>
    </row>
    <row r="20" spans="1:15" x14ac:dyDescent="0.2">
      <c r="A20" s="50">
        <v>1927</v>
      </c>
      <c r="B20" s="51" t="s">
        <v>283</v>
      </c>
      <c r="C20" s="52">
        <v>4973935.8</v>
      </c>
      <c r="D20" s="52">
        <v>952.94</v>
      </c>
      <c r="E20" s="52">
        <v>4972982.8600000003</v>
      </c>
      <c r="F20" s="53">
        <v>678.83811439000442</v>
      </c>
      <c r="G20" s="52">
        <v>7325.7272309594227</v>
      </c>
      <c r="I20"/>
      <c r="J20"/>
      <c r="K20"/>
      <c r="L20"/>
      <c r="M20"/>
      <c r="N20"/>
      <c r="O20"/>
    </row>
    <row r="21" spans="1:15" x14ac:dyDescent="0.2">
      <c r="A21" s="50">
        <v>1928</v>
      </c>
      <c r="B21" s="51" t="s">
        <v>284</v>
      </c>
      <c r="C21" s="52">
        <v>58836917.950000003</v>
      </c>
      <c r="D21" s="52">
        <v>44348</v>
      </c>
      <c r="E21" s="52">
        <v>58792569.950000003</v>
      </c>
      <c r="F21" s="53">
        <v>7984.4630138171869</v>
      </c>
      <c r="G21" s="52">
        <v>7363.3718195273605</v>
      </c>
      <c r="I21"/>
      <c r="J21"/>
      <c r="K21"/>
      <c r="L21"/>
      <c r="M21"/>
      <c r="N21"/>
      <c r="O21"/>
    </row>
    <row r="22" spans="1:15" x14ac:dyDescent="0.2">
      <c r="A22" s="50">
        <v>1929</v>
      </c>
      <c r="B22" s="51" t="s">
        <v>285</v>
      </c>
      <c r="C22" s="52">
        <v>36306400.219999999</v>
      </c>
      <c r="D22" s="52">
        <v>45600</v>
      </c>
      <c r="E22" s="52">
        <v>36260800.219999999</v>
      </c>
      <c r="F22" s="53">
        <v>4819.2810661099293</v>
      </c>
      <c r="G22" s="52">
        <v>7524.109866716969</v>
      </c>
      <c r="I22"/>
      <c r="J22"/>
      <c r="K22"/>
      <c r="L22"/>
      <c r="M22"/>
      <c r="N22"/>
      <c r="O22"/>
    </row>
    <row r="23" spans="1:15" x14ac:dyDescent="0.2">
      <c r="A23" s="50">
        <v>1930</v>
      </c>
      <c r="B23" s="51" t="s">
        <v>286</v>
      </c>
      <c r="C23" s="52">
        <v>17218914.440000001</v>
      </c>
      <c r="D23" s="52">
        <v>144318.6</v>
      </c>
      <c r="E23" s="52">
        <v>17074595.84</v>
      </c>
      <c r="F23" s="53">
        <v>2496.7172662101448</v>
      </c>
      <c r="G23" s="52">
        <v>6838.8183440242574</v>
      </c>
      <c r="I23"/>
      <c r="J23"/>
      <c r="K23"/>
      <c r="L23"/>
      <c r="M23"/>
      <c r="N23"/>
      <c r="O23"/>
    </row>
    <row r="24" spans="1:15" x14ac:dyDescent="0.2">
      <c r="A24" s="50">
        <v>1931</v>
      </c>
      <c r="B24" s="51" t="s">
        <v>287</v>
      </c>
      <c r="C24" s="52">
        <v>14386855.310000001</v>
      </c>
      <c r="D24" s="52">
        <v>29795</v>
      </c>
      <c r="E24" s="52">
        <v>14357060.310000001</v>
      </c>
      <c r="F24" s="53">
        <v>2058.777354444851</v>
      </c>
      <c r="G24" s="52">
        <v>6973.5856959002676</v>
      </c>
      <c r="I24"/>
      <c r="J24"/>
      <c r="K24"/>
      <c r="L24"/>
      <c r="M24"/>
      <c r="N24"/>
      <c r="O24"/>
    </row>
    <row r="25" spans="1:15" x14ac:dyDescent="0.2">
      <c r="A25" s="50">
        <v>1933</v>
      </c>
      <c r="B25" s="51" t="s">
        <v>288</v>
      </c>
      <c r="C25" s="52">
        <v>13117021.369999999</v>
      </c>
      <c r="D25" s="52">
        <v>78675</v>
      </c>
      <c r="E25" s="52">
        <v>13038346.369999999</v>
      </c>
      <c r="F25" s="53">
        <v>1798.5994613464704</v>
      </c>
      <c r="G25" s="52">
        <v>7249.1661707933654</v>
      </c>
      <c r="I25"/>
      <c r="J25"/>
      <c r="K25"/>
      <c r="L25"/>
      <c r="M25"/>
      <c r="N25"/>
      <c r="O25"/>
    </row>
    <row r="26" spans="1:15" x14ac:dyDescent="0.2">
      <c r="A26" s="50">
        <v>1934</v>
      </c>
      <c r="B26" s="51" t="s">
        <v>289</v>
      </c>
      <c r="C26" s="52">
        <v>2604675.3199999998</v>
      </c>
      <c r="D26" s="52">
        <v>0</v>
      </c>
      <c r="E26" s="52">
        <v>2604675.3199999998</v>
      </c>
      <c r="F26" s="53">
        <v>157.00207892210449</v>
      </c>
      <c r="G26" s="52">
        <v>16590.068984324091</v>
      </c>
      <c r="I26"/>
      <c r="J26"/>
      <c r="K26"/>
      <c r="L26"/>
      <c r="M26"/>
      <c r="N26"/>
      <c r="O26"/>
    </row>
    <row r="27" spans="1:15" x14ac:dyDescent="0.2">
      <c r="A27" s="50">
        <v>1935</v>
      </c>
      <c r="B27" s="51" t="s">
        <v>290</v>
      </c>
      <c r="C27" s="52">
        <v>13773735.210000001</v>
      </c>
      <c r="D27" s="52">
        <v>0</v>
      </c>
      <c r="E27" s="52">
        <v>13773735.210000001</v>
      </c>
      <c r="F27" s="53">
        <v>1472.7689542481376</v>
      </c>
      <c r="G27" s="52">
        <v>9352.2715632144755</v>
      </c>
      <c r="I27"/>
      <c r="J27"/>
      <c r="K27"/>
      <c r="L27"/>
      <c r="M27"/>
      <c r="N27"/>
      <c r="O27"/>
    </row>
    <row r="28" spans="1:15" x14ac:dyDescent="0.2">
      <c r="A28" s="50">
        <v>1936</v>
      </c>
      <c r="B28" s="51" t="s">
        <v>291</v>
      </c>
      <c r="C28" s="52">
        <v>6145497.9299999997</v>
      </c>
      <c r="D28" s="52">
        <v>0</v>
      </c>
      <c r="E28" s="52">
        <v>6145497.9299999997</v>
      </c>
      <c r="F28" s="53">
        <v>836.62576048710991</v>
      </c>
      <c r="G28" s="52">
        <v>7345.5757881778536</v>
      </c>
      <c r="I28"/>
      <c r="J28"/>
      <c r="K28"/>
      <c r="L28"/>
      <c r="M28"/>
      <c r="N28"/>
      <c r="O28"/>
    </row>
    <row r="29" spans="1:15" x14ac:dyDescent="0.2">
      <c r="A29" s="50">
        <v>1944</v>
      </c>
      <c r="B29" s="51" t="s">
        <v>292</v>
      </c>
      <c r="C29" s="52">
        <v>14530624.039999999</v>
      </c>
      <c r="D29" s="52">
        <v>0</v>
      </c>
      <c r="E29" s="52">
        <v>14530624.039999999</v>
      </c>
      <c r="F29" s="53">
        <v>2161.9237679902658</v>
      </c>
      <c r="G29" s="52">
        <v>6721.1546748975825</v>
      </c>
      <c r="I29"/>
      <c r="J29"/>
      <c r="K29"/>
      <c r="L29"/>
      <c r="M29"/>
      <c r="N29"/>
      <c r="O29"/>
    </row>
    <row r="30" spans="1:15" x14ac:dyDescent="0.2">
      <c r="A30" s="50">
        <v>1945</v>
      </c>
      <c r="B30" s="51" t="s">
        <v>293</v>
      </c>
      <c r="C30" s="52">
        <v>6328850.25</v>
      </c>
      <c r="D30" s="52">
        <v>102822</v>
      </c>
      <c r="E30" s="52">
        <v>6226028.25</v>
      </c>
      <c r="F30" s="53">
        <v>837.20049865600504</v>
      </c>
      <c r="G30" s="52">
        <v>7436.7230549849382</v>
      </c>
      <c r="I30"/>
      <c r="J30"/>
      <c r="K30"/>
      <c r="L30"/>
      <c r="M30"/>
      <c r="N30"/>
      <c r="O30"/>
    </row>
    <row r="31" spans="1:15" x14ac:dyDescent="0.2">
      <c r="A31" s="50">
        <v>1946</v>
      </c>
      <c r="B31" s="51" t="s">
        <v>294</v>
      </c>
      <c r="C31" s="52">
        <v>8028728.9800000004</v>
      </c>
      <c r="D31" s="52">
        <v>8659</v>
      </c>
      <c r="E31" s="52">
        <v>8020069.9800000004</v>
      </c>
      <c r="F31" s="53">
        <v>1116.8469114784671</v>
      </c>
      <c r="G31" s="52">
        <v>7180.9931133561686</v>
      </c>
      <c r="I31"/>
      <c r="J31"/>
      <c r="K31"/>
      <c r="L31"/>
      <c r="M31"/>
      <c r="N31"/>
      <c r="O31"/>
    </row>
    <row r="32" spans="1:15" x14ac:dyDescent="0.2">
      <c r="A32" s="50">
        <v>1947</v>
      </c>
      <c r="B32" s="51" t="s">
        <v>295</v>
      </c>
      <c r="C32" s="52">
        <v>6089592.8899999997</v>
      </c>
      <c r="D32" s="52">
        <v>0</v>
      </c>
      <c r="E32" s="52">
        <v>6089592.8899999997</v>
      </c>
      <c r="F32" s="53">
        <v>616.40175434266052</v>
      </c>
      <c r="G32" s="52">
        <v>9879.2595042076609</v>
      </c>
      <c r="I32"/>
      <c r="J32"/>
      <c r="K32"/>
      <c r="L32"/>
      <c r="M32"/>
      <c r="N32"/>
      <c r="O32"/>
    </row>
    <row r="33" spans="1:15" x14ac:dyDescent="0.2">
      <c r="A33" s="50">
        <v>1948</v>
      </c>
      <c r="B33" s="51" t="s">
        <v>296</v>
      </c>
      <c r="C33" s="52">
        <v>23540192.859999999</v>
      </c>
      <c r="D33" s="52">
        <v>18668.259999999998</v>
      </c>
      <c r="E33" s="52">
        <v>23521524.600000001</v>
      </c>
      <c r="F33" s="53">
        <v>3470.8389934859329</v>
      </c>
      <c r="G33" s="52">
        <v>6776.898797133832</v>
      </c>
      <c r="I33"/>
      <c r="J33"/>
      <c r="K33"/>
      <c r="L33"/>
      <c r="M33"/>
      <c r="N33"/>
      <c r="O33"/>
    </row>
    <row r="34" spans="1:15" x14ac:dyDescent="0.2">
      <c r="A34" s="50">
        <v>1964</v>
      </c>
      <c r="B34" s="51" t="s">
        <v>297</v>
      </c>
      <c r="C34" s="52">
        <v>6301698.3499999996</v>
      </c>
      <c r="D34" s="52">
        <v>3854.16</v>
      </c>
      <c r="E34" s="52">
        <v>6297844.1900000004</v>
      </c>
      <c r="F34" s="53">
        <v>835.69712561495646</v>
      </c>
      <c r="G34" s="52">
        <v>7536.0366776009532</v>
      </c>
      <c r="I34"/>
      <c r="J34"/>
      <c r="K34"/>
      <c r="L34"/>
      <c r="M34"/>
      <c r="N34"/>
      <c r="O34"/>
    </row>
    <row r="35" spans="1:15" x14ac:dyDescent="0.2">
      <c r="A35" s="50">
        <v>1965</v>
      </c>
      <c r="B35" s="51" t="s">
        <v>298</v>
      </c>
      <c r="C35" s="52">
        <v>24055839.949999999</v>
      </c>
      <c r="D35" s="52">
        <v>0</v>
      </c>
      <c r="E35" s="52">
        <v>24055839.949999999</v>
      </c>
      <c r="F35" s="53">
        <v>3319.4182149325779</v>
      </c>
      <c r="G35" s="52">
        <v>7247.0048642209404</v>
      </c>
      <c r="I35"/>
      <c r="J35"/>
      <c r="K35"/>
      <c r="L35"/>
      <c r="M35"/>
      <c r="N35"/>
      <c r="O35"/>
    </row>
    <row r="36" spans="1:15" x14ac:dyDescent="0.2">
      <c r="A36" s="50">
        <v>1966</v>
      </c>
      <c r="B36" s="51" t="s">
        <v>299</v>
      </c>
      <c r="C36" s="52">
        <v>15933737.99</v>
      </c>
      <c r="D36" s="52">
        <v>6976</v>
      </c>
      <c r="E36" s="52">
        <v>15926761.99</v>
      </c>
      <c r="F36" s="53">
        <v>2301.157829583346</v>
      </c>
      <c r="G36" s="52">
        <v>6921.194967701852</v>
      </c>
      <c r="I36"/>
      <c r="J36"/>
      <c r="K36"/>
      <c r="L36"/>
      <c r="M36"/>
      <c r="N36"/>
      <c r="O36"/>
    </row>
    <row r="37" spans="1:15" x14ac:dyDescent="0.2">
      <c r="A37" s="50">
        <v>1967</v>
      </c>
      <c r="B37" s="51" t="s">
        <v>300</v>
      </c>
      <c r="C37" s="52">
        <v>1532436.07</v>
      </c>
      <c r="D37" s="52">
        <v>0</v>
      </c>
      <c r="E37" s="52">
        <v>1532436.07</v>
      </c>
      <c r="F37" s="53">
        <v>106.837173254409</v>
      </c>
      <c r="G37" s="52">
        <v>14343.65982663023</v>
      </c>
      <c r="I37"/>
      <c r="J37"/>
      <c r="K37"/>
      <c r="L37"/>
      <c r="M37"/>
      <c r="N37"/>
      <c r="O37"/>
    </row>
    <row r="38" spans="1:15" x14ac:dyDescent="0.2">
      <c r="A38" s="50">
        <v>1968</v>
      </c>
      <c r="B38" s="51" t="s">
        <v>301</v>
      </c>
      <c r="C38" s="52">
        <v>5545826.0800000001</v>
      </c>
      <c r="D38" s="52">
        <v>2146.8000000000002</v>
      </c>
      <c r="E38" s="52">
        <v>5543679.2800000003</v>
      </c>
      <c r="F38" s="53">
        <v>690.51644244152544</v>
      </c>
      <c r="G38" s="52">
        <v>8028.3088703850053</v>
      </c>
      <c r="I38"/>
      <c r="J38"/>
      <c r="K38"/>
      <c r="L38"/>
      <c r="M38"/>
      <c r="N38"/>
      <c r="O38"/>
    </row>
    <row r="39" spans="1:15" x14ac:dyDescent="0.2">
      <c r="A39" s="50">
        <v>1969</v>
      </c>
      <c r="B39" s="51" t="s">
        <v>302</v>
      </c>
      <c r="C39" s="52">
        <v>5884615.75</v>
      </c>
      <c r="D39" s="52">
        <v>816.64</v>
      </c>
      <c r="E39" s="52">
        <v>5883799.1100000003</v>
      </c>
      <c r="F39" s="53">
        <v>747.50051721714499</v>
      </c>
      <c r="G39" s="52">
        <v>7871.2977108091909</v>
      </c>
      <c r="I39"/>
      <c r="J39"/>
      <c r="K39"/>
      <c r="L39"/>
      <c r="M39"/>
      <c r="N39"/>
      <c r="O39"/>
    </row>
    <row r="40" spans="1:15" x14ac:dyDescent="0.2">
      <c r="A40" s="50">
        <v>1970</v>
      </c>
      <c r="B40" s="51" t="s">
        <v>303</v>
      </c>
      <c r="C40" s="52">
        <v>20721411.260000002</v>
      </c>
      <c r="D40" s="52">
        <v>1904.81</v>
      </c>
      <c r="E40" s="52">
        <v>20719506.449999999</v>
      </c>
      <c r="F40" s="53">
        <v>3039.2220264069347</v>
      </c>
      <c r="G40" s="52">
        <v>6817.3717714514241</v>
      </c>
      <c r="I40"/>
      <c r="J40"/>
      <c r="K40"/>
      <c r="L40"/>
      <c r="M40"/>
      <c r="N40"/>
      <c r="O40"/>
    </row>
    <row r="41" spans="1:15" x14ac:dyDescent="0.2">
      <c r="A41" s="50">
        <v>1972</v>
      </c>
      <c r="B41" s="51" t="s">
        <v>304</v>
      </c>
      <c r="C41" s="52">
        <v>4660063.38</v>
      </c>
      <c r="D41" s="52">
        <v>0</v>
      </c>
      <c r="E41" s="52">
        <v>4660063.38</v>
      </c>
      <c r="F41" s="53">
        <v>569.19480407425294</v>
      </c>
      <c r="G41" s="52">
        <v>8187.1151082961787</v>
      </c>
      <c r="I41"/>
      <c r="J41"/>
      <c r="K41"/>
      <c r="L41"/>
      <c r="M41"/>
      <c r="N41"/>
      <c r="O41"/>
    </row>
    <row r="42" spans="1:15" x14ac:dyDescent="0.2">
      <c r="A42" s="50">
        <v>1973</v>
      </c>
      <c r="B42" s="51" t="s">
        <v>305</v>
      </c>
      <c r="C42" s="52">
        <v>3724459.84</v>
      </c>
      <c r="D42" s="52">
        <v>4438.5600000000004</v>
      </c>
      <c r="E42" s="52">
        <v>3720021.28</v>
      </c>
      <c r="F42" s="53">
        <v>289.76315789468151</v>
      </c>
      <c r="G42" s="52">
        <v>12838.144459179617</v>
      </c>
      <c r="I42"/>
      <c r="J42"/>
      <c r="K42"/>
      <c r="L42"/>
      <c r="M42"/>
      <c r="N42"/>
      <c r="O42"/>
    </row>
    <row r="43" spans="1:15" x14ac:dyDescent="0.2">
      <c r="A43" s="50">
        <v>1974</v>
      </c>
      <c r="B43" s="51" t="s">
        <v>306</v>
      </c>
      <c r="C43" s="52">
        <v>11053237.43</v>
      </c>
      <c r="D43" s="52">
        <v>12252.18</v>
      </c>
      <c r="E43" s="52">
        <v>11040985.25</v>
      </c>
      <c r="F43" s="53">
        <v>1564.3159805574248</v>
      </c>
      <c r="G43" s="52">
        <v>7058.0275259130913</v>
      </c>
      <c r="I43"/>
      <c r="J43"/>
      <c r="K43"/>
      <c r="L43"/>
      <c r="M43"/>
      <c r="N43"/>
      <c r="O43"/>
    </row>
    <row r="44" spans="1:15" x14ac:dyDescent="0.2">
      <c r="A44" s="50">
        <v>1976</v>
      </c>
      <c r="B44" s="51" t="s">
        <v>307</v>
      </c>
      <c r="C44" s="52">
        <v>107021093</v>
      </c>
      <c r="D44" s="52">
        <v>164304</v>
      </c>
      <c r="E44" s="52">
        <v>106856789</v>
      </c>
      <c r="F44" s="53">
        <v>15133.140883765329</v>
      </c>
      <c r="G44" s="52">
        <v>7061.1110952277613</v>
      </c>
      <c r="I44"/>
      <c r="J44"/>
      <c r="K44"/>
      <c r="L44"/>
      <c r="M44"/>
      <c r="N44"/>
      <c r="O44"/>
    </row>
    <row r="45" spans="1:15" x14ac:dyDescent="0.2">
      <c r="A45" s="50">
        <v>1977</v>
      </c>
      <c r="B45" s="51" t="s">
        <v>308</v>
      </c>
      <c r="C45" s="52">
        <v>47005282.359999999</v>
      </c>
      <c r="D45" s="52">
        <v>79223.58</v>
      </c>
      <c r="E45" s="52">
        <v>46926058.780000001</v>
      </c>
      <c r="F45" s="53">
        <v>6714.1913627267068</v>
      </c>
      <c r="G45" s="52">
        <v>6989.0856910195043</v>
      </c>
      <c r="I45"/>
      <c r="J45"/>
      <c r="K45"/>
      <c r="L45"/>
      <c r="M45"/>
      <c r="N45"/>
      <c r="O45"/>
    </row>
    <row r="46" spans="1:15" x14ac:dyDescent="0.2">
      <c r="A46" s="50">
        <v>1978</v>
      </c>
      <c r="B46" s="51" t="s">
        <v>309</v>
      </c>
      <c r="C46" s="52">
        <v>11882235.15</v>
      </c>
      <c r="D46" s="52">
        <v>158751.59</v>
      </c>
      <c r="E46" s="52">
        <v>11723483.560000001</v>
      </c>
      <c r="F46" s="53">
        <v>1490.2645764968674</v>
      </c>
      <c r="G46" s="52">
        <v>7866.712894403031</v>
      </c>
      <c r="I46"/>
      <c r="J46"/>
      <c r="K46"/>
      <c r="L46"/>
      <c r="M46"/>
      <c r="N46"/>
      <c r="O46"/>
    </row>
    <row r="47" spans="1:15" x14ac:dyDescent="0.2">
      <c r="A47" s="50">
        <v>1979</v>
      </c>
      <c r="B47" s="51" t="s">
        <v>465</v>
      </c>
      <c r="C47" s="52"/>
      <c r="D47" s="52"/>
      <c r="E47" s="52"/>
      <c r="F47" s="53"/>
      <c r="G47" s="52"/>
      <c r="I47"/>
      <c r="J47"/>
      <c r="K47"/>
      <c r="L47"/>
      <c r="M47"/>
      <c r="N47"/>
      <c r="O47"/>
    </row>
    <row r="48" spans="1:15" x14ac:dyDescent="0.2">
      <c r="A48" s="50">
        <v>1990</v>
      </c>
      <c r="B48" s="51" t="s">
        <v>310</v>
      </c>
      <c r="C48" s="52">
        <v>4414460.5199999996</v>
      </c>
      <c r="D48" s="52">
        <v>81.290000000000006</v>
      </c>
      <c r="E48" s="52">
        <v>4414379.2300000004</v>
      </c>
      <c r="F48" s="53">
        <v>540.44140688581547</v>
      </c>
      <c r="G48" s="52">
        <v>8168.0995825929867</v>
      </c>
      <c r="I48"/>
      <c r="J48"/>
      <c r="K48"/>
      <c r="L48"/>
      <c r="M48"/>
      <c r="N48"/>
      <c r="O48"/>
    </row>
    <row r="49" spans="1:15" x14ac:dyDescent="0.2">
      <c r="A49" s="50">
        <v>1991</v>
      </c>
      <c r="B49" s="51" t="s">
        <v>311</v>
      </c>
      <c r="C49" s="52">
        <v>44233600.979999997</v>
      </c>
      <c r="D49" s="52">
        <v>16347.45</v>
      </c>
      <c r="E49" s="52">
        <v>44217253.530000001</v>
      </c>
      <c r="F49" s="53">
        <v>6194.844668465249</v>
      </c>
      <c r="G49" s="52">
        <v>7137.7501610471636</v>
      </c>
      <c r="I49"/>
      <c r="J49"/>
      <c r="K49"/>
      <c r="L49"/>
      <c r="M49"/>
      <c r="N49"/>
      <c r="O49"/>
    </row>
    <row r="50" spans="1:15" x14ac:dyDescent="0.2">
      <c r="A50" s="50">
        <v>1992</v>
      </c>
      <c r="B50" s="51" t="s">
        <v>312</v>
      </c>
      <c r="C50" s="52">
        <v>5734008.54</v>
      </c>
      <c r="D50" s="52">
        <v>3598.87</v>
      </c>
      <c r="E50" s="52">
        <v>5730409.6699999999</v>
      </c>
      <c r="F50" s="53">
        <v>670.18367429428713</v>
      </c>
      <c r="G50" s="52">
        <v>8550.5062116504159</v>
      </c>
      <c r="I50"/>
      <c r="J50"/>
      <c r="K50"/>
      <c r="L50"/>
      <c r="M50"/>
      <c r="N50"/>
      <c r="O50"/>
    </row>
    <row r="51" spans="1:15" x14ac:dyDescent="0.2">
      <c r="A51" s="50">
        <v>1993</v>
      </c>
      <c r="B51" s="51" t="s">
        <v>313</v>
      </c>
      <c r="C51" s="52">
        <v>2772621.5</v>
      </c>
      <c r="D51" s="52">
        <v>0</v>
      </c>
      <c r="E51" s="52">
        <v>2772621.5</v>
      </c>
      <c r="F51" s="53">
        <v>230.95968659018348</v>
      </c>
      <c r="G51" s="52">
        <v>12004.785514451121</v>
      </c>
      <c r="I51"/>
      <c r="J51"/>
      <c r="K51"/>
      <c r="L51"/>
      <c r="M51"/>
      <c r="N51"/>
      <c r="O51"/>
    </row>
    <row r="52" spans="1:15" x14ac:dyDescent="0.2">
      <c r="A52" s="50">
        <v>1994</v>
      </c>
      <c r="B52" s="51" t="s">
        <v>314</v>
      </c>
      <c r="C52" s="52">
        <v>10858800.07</v>
      </c>
      <c r="D52" s="52">
        <v>0</v>
      </c>
      <c r="E52" s="52">
        <v>10858800.07</v>
      </c>
      <c r="F52" s="53">
        <v>1551.2340927343239</v>
      </c>
      <c r="G52" s="52">
        <v>7000.1040596390421</v>
      </c>
      <c r="I52"/>
      <c r="J52"/>
      <c r="K52"/>
      <c r="L52"/>
      <c r="M52"/>
      <c r="N52"/>
      <c r="O52"/>
    </row>
    <row r="53" spans="1:15" x14ac:dyDescent="0.2">
      <c r="A53" s="50">
        <v>1995</v>
      </c>
      <c r="B53" s="51" t="s">
        <v>315</v>
      </c>
      <c r="C53" s="52">
        <v>1530527.28</v>
      </c>
      <c r="D53" s="52">
        <v>0</v>
      </c>
      <c r="E53" s="52">
        <v>1530527.28</v>
      </c>
      <c r="F53" s="53">
        <v>136.72222222219602</v>
      </c>
      <c r="G53" s="52">
        <v>11194.429516458871</v>
      </c>
      <c r="I53"/>
      <c r="J53"/>
      <c r="K53"/>
      <c r="L53"/>
      <c r="M53"/>
      <c r="N53"/>
      <c r="O53"/>
    </row>
    <row r="54" spans="1:15" x14ac:dyDescent="0.2">
      <c r="A54" s="50">
        <v>1996</v>
      </c>
      <c r="B54" s="51" t="s">
        <v>316</v>
      </c>
      <c r="C54" s="52">
        <v>3209190.72</v>
      </c>
      <c r="D54" s="52">
        <v>2823.65</v>
      </c>
      <c r="E54" s="52">
        <v>3206367.07</v>
      </c>
      <c r="F54" s="53">
        <v>384.87407208777148</v>
      </c>
      <c r="G54" s="52">
        <v>8330.9510890325073</v>
      </c>
      <c r="I54"/>
      <c r="J54"/>
      <c r="K54"/>
      <c r="L54"/>
      <c r="M54"/>
      <c r="N54"/>
      <c r="O54"/>
    </row>
    <row r="55" spans="1:15" x14ac:dyDescent="0.2">
      <c r="A55" s="50">
        <v>1997</v>
      </c>
      <c r="B55" s="51" t="s">
        <v>317</v>
      </c>
      <c r="C55" s="52">
        <v>2852533.11</v>
      </c>
      <c r="D55" s="52">
        <v>0</v>
      </c>
      <c r="E55" s="52">
        <v>2852533.11</v>
      </c>
      <c r="F55" s="53">
        <v>313.02121212116697</v>
      </c>
      <c r="G55" s="52">
        <v>9112.9067281734769</v>
      </c>
      <c r="I55"/>
      <c r="J55"/>
      <c r="K55"/>
      <c r="L55"/>
      <c r="M55"/>
      <c r="N55"/>
      <c r="O55"/>
    </row>
    <row r="56" spans="1:15" x14ac:dyDescent="0.2">
      <c r="A56" s="50">
        <v>1998</v>
      </c>
      <c r="B56" s="51" t="s">
        <v>318</v>
      </c>
      <c r="C56" s="52">
        <v>1702214.39</v>
      </c>
      <c r="D56" s="52">
        <v>23148.74</v>
      </c>
      <c r="E56" s="52">
        <v>1679065.65</v>
      </c>
      <c r="F56" s="53">
        <v>135.59288552504898</v>
      </c>
      <c r="G56" s="52">
        <v>12383.139745852041</v>
      </c>
      <c r="I56"/>
      <c r="J56"/>
      <c r="K56"/>
      <c r="L56"/>
      <c r="M56"/>
      <c r="N56"/>
      <c r="O56"/>
    </row>
    <row r="57" spans="1:15" x14ac:dyDescent="0.2">
      <c r="A57" s="50">
        <v>1999</v>
      </c>
      <c r="B57" s="51" t="s">
        <v>319</v>
      </c>
      <c r="C57" s="52">
        <v>3521231.05</v>
      </c>
      <c r="D57" s="52">
        <v>5702.45</v>
      </c>
      <c r="E57" s="52">
        <v>3515528.6</v>
      </c>
      <c r="F57" s="53">
        <v>423.13916256150299</v>
      </c>
      <c r="G57" s="52">
        <v>8308.2090032000287</v>
      </c>
      <c r="I57"/>
      <c r="J57"/>
      <c r="K57"/>
      <c r="L57"/>
      <c r="M57"/>
      <c r="N57"/>
      <c r="O57"/>
    </row>
    <row r="58" spans="1:15" x14ac:dyDescent="0.2">
      <c r="A58" s="50">
        <v>2000</v>
      </c>
      <c r="B58" s="51" t="s">
        <v>320</v>
      </c>
      <c r="C58" s="52">
        <v>3733697.11</v>
      </c>
      <c r="D58" s="52">
        <v>0</v>
      </c>
      <c r="E58" s="52">
        <v>3733697.11</v>
      </c>
      <c r="F58" s="53">
        <v>394.31902425255004</v>
      </c>
      <c r="G58" s="52">
        <v>9468.7217211429142</v>
      </c>
      <c r="I58"/>
      <c r="J58"/>
      <c r="K58"/>
      <c r="L58"/>
      <c r="M58"/>
      <c r="N58"/>
      <c r="O58"/>
    </row>
    <row r="59" spans="1:15" x14ac:dyDescent="0.2">
      <c r="A59" s="50">
        <v>2001</v>
      </c>
      <c r="B59" s="51" t="s">
        <v>321</v>
      </c>
      <c r="C59" s="52">
        <v>4923807.88</v>
      </c>
      <c r="D59" s="52">
        <v>11454</v>
      </c>
      <c r="E59" s="52">
        <v>4912353.88</v>
      </c>
      <c r="F59" s="53">
        <v>641.51634684782857</v>
      </c>
      <c r="G59" s="52">
        <v>7657.4102969276873</v>
      </c>
      <c r="I59"/>
      <c r="J59"/>
      <c r="K59"/>
      <c r="L59"/>
      <c r="M59"/>
      <c r="N59"/>
      <c r="O59"/>
    </row>
    <row r="60" spans="1:15" x14ac:dyDescent="0.2">
      <c r="A60" s="50">
        <v>2002</v>
      </c>
      <c r="B60" s="51" t="s">
        <v>322</v>
      </c>
      <c r="C60" s="52">
        <v>10517152.26</v>
      </c>
      <c r="D60" s="52">
        <v>0</v>
      </c>
      <c r="E60" s="52">
        <v>10517152.26</v>
      </c>
      <c r="F60" s="53">
        <v>1432.6440213258711</v>
      </c>
      <c r="G60" s="52">
        <v>7341.0785257503694</v>
      </c>
      <c r="I60"/>
      <c r="J60"/>
      <c r="K60"/>
      <c r="L60"/>
      <c r="M60"/>
      <c r="N60"/>
      <c r="O60"/>
    </row>
    <row r="61" spans="1:15" x14ac:dyDescent="0.2">
      <c r="A61" s="50">
        <v>2003</v>
      </c>
      <c r="B61" s="51" t="s">
        <v>323</v>
      </c>
      <c r="C61" s="52">
        <v>9484238.6799999997</v>
      </c>
      <c r="D61" s="52">
        <v>0</v>
      </c>
      <c r="E61" s="52">
        <v>9484238.6799999997</v>
      </c>
      <c r="F61" s="53">
        <v>1344.8816455465071</v>
      </c>
      <c r="G61" s="52">
        <v>7052.0991281325405</v>
      </c>
      <c r="I61"/>
      <c r="J61"/>
      <c r="K61"/>
      <c r="L61"/>
      <c r="M61"/>
      <c r="N61"/>
      <c r="O61"/>
    </row>
    <row r="62" spans="1:15" x14ac:dyDescent="0.2">
      <c r="A62" s="50">
        <v>2005</v>
      </c>
      <c r="B62" s="51" t="s">
        <v>324</v>
      </c>
      <c r="C62" s="52">
        <v>1598468.74</v>
      </c>
      <c r="D62" s="52">
        <v>0</v>
      </c>
      <c r="E62" s="52">
        <v>1598468.74</v>
      </c>
      <c r="F62" s="53">
        <v>114.639999999986</v>
      </c>
      <c r="G62" s="52">
        <v>13943.377006282233</v>
      </c>
      <c r="I62"/>
      <c r="J62"/>
      <c r="K62"/>
      <c r="L62"/>
      <c r="M62"/>
      <c r="N62"/>
      <c r="O62"/>
    </row>
    <row r="63" spans="1:15" x14ac:dyDescent="0.2">
      <c r="A63" s="50">
        <v>2006</v>
      </c>
      <c r="B63" s="51" t="s">
        <v>325</v>
      </c>
      <c r="C63" s="52">
        <v>1798011.83</v>
      </c>
      <c r="D63" s="52">
        <v>40537</v>
      </c>
      <c r="E63" s="52">
        <v>1757474.83</v>
      </c>
      <c r="F63" s="53">
        <v>116.759999999993</v>
      </c>
      <c r="G63" s="52">
        <v>15052.028348750475</v>
      </c>
      <c r="I63"/>
      <c r="J63"/>
      <c r="K63"/>
      <c r="L63"/>
      <c r="M63"/>
      <c r="N63"/>
      <c r="O63"/>
    </row>
    <row r="64" spans="1:15" x14ac:dyDescent="0.2">
      <c r="A64" s="50">
        <v>2008</v>
      </c>
      <c r="B64" s="51" t="s">
        <v>326</v>
      </c>
      <c r="C64" s="52">
        <v>6110691.3300000001</v>
      </c>
      <c r="D64" s="52">
        <v>0</v>
      </c>
      <c r="E64" s="52">
        <v>6110691.3300000001</v>
      </c>
      <c r="F64" s="53">
        <v>701.80514033384702</v>
      </c>
      <c r="G64" s="52">
        <v>8707.1054040629551</v>
      </c>
      <c r="I64"/>
      <c r="J64"/>
      <c r="K64"/>
      <c r="L64"/>
      <c r="M64"/>
      <c r="N64"/>
      <c r="O64"/>
    </row>
    <row r="65" spans="1:15" x14ac:dyDescent="0.2">
      <c r="A65" s="50">
        <v>2009</v>
      </c>
      <c r="B65" s="51" t="s">
        <v>327</v>
      </c>
      <c r="C65" s="52">
        <v>1780323.08</v>
      </c>
      <c r="D65" s="52">
        <v>0</v>
      </c>
      <c r="E65" s="52">
        <v>1780323.08</v>
      </c>
      <c r="F65" s="53">
        <v>145.66666666665401</v>
      </c>
      <c r="G65" s="52">
        <v>12221.897574371773</v>
      </c>
      <c r="I65"/>
      <c r="J65"/>
      <c r="K65"/>
      <c r="L65"/>
      <c r="M65"/>
      <c r="N65"/>
      <c r="O65"/>
    </row>
    <row r="66" spans="1:15" x14ac:dyDescent="0.2">
      <c r="A66" s="50">
        <v>2010</v>
      </c>
      <c r="B66" s="51" t="s">
        <v>328</v>
      </c>
      <c r="C66" s="52">
        <v>1016159.9</v>
      </c>
      <c r="D66" s="52">
        <v>23850</v>
      </c>
      <c r="E66" s="52">
        <v>992309.9</v>
      </c>
      <c r="F66" s="53">
        <v>54.424364182258998</v>
      </c>
      <c r="G66" s="52">
        <v>18232.824855369989</v>
      </c>
      <c r="I66"/>
      <c r="J66"/>
      <c r="K66"/>
      <c r="L66"/>
      <c r="M66"/>
      <c r="N66"/>
      <c r="O66"/>
    </row>
    <row r="67" spans="1:15" x14ac:dyDescent="0.2">
      <c r="A67" s="50">
        <v>2011</v>
      </c>
      <c r="B67" s="51" t="s">
        <v>329</v>
      </c>
      <c r="C67" s="52">
        <v>905844.16</v>
      </c>
      <c r="D67" s="52">
        <v>0</v>
      </c>
      <c r="E67" s="52">
        <v>905844.16</v>
      </c>
      <c r="F67" s="53">
        <v>51.739999999996996</v>
      </c>
      <c r="G67" s="52">
        <v>17507.618090453278</v>
      </c>
      <c r="I67"/>
      <c r="J67"/>
      <c r="K67"/>
      <c r="L67"/>
      <c r="M67"/>
      <c r="N67"/>
      <c r="O67"/>
    </row>
    <row r="68" spans="1:15" x14ac:dyDescent="0.2">
      <c r="A68" s="50">
        <v>2012</v>
      </c>
      <c r="B68" s="51" t="s">
        <v>330</v>
      </c>
      <c r="C68" s="52">
        <v>918881.69</v>
      </c>
      <c r="D68" s="52">
        <v>81.290000000000006</v>
      </c>
      <c r="E68" s="52">
        <v>918800.4</v>
      </c>
      <c r="F68" s="53">
        <v>45.553595397883996</v>
      </c>
      <c r="G68" s="52">
        <v>20169.657125300782</v>
      </c>
      <c r="I68"/>
      <c r="J68"/>
      <c r="K68"/>
      <c r="L68"/>
      <c r="M68"/>
      <c r="N68"/>
      <c r="O68"/>
    </row>
    <row r="69" spans="1:15" x14ac:dyDescent="0.2">
      <c r="A69" s="50">
        <v>2014</v>
      </c>
      <c r="B69" s="51" t="s">
        <v>331</v>
      </c>
      <c r="C69" s="52">
        <v>8093445.5599999996</v>
      </c>
      <c r="D69" s="52">
        <v>107409.25</v>
      </c>
      <c r="E69" s="52">
        <v>7986036.3099999996</v>
      </c>
      <c r="F69" s="53">
        <v>1082.6960501749859</v>
      </c>
      <c r="G69" s="52">
        <v>7376.0648786972688</v>
      </c>
      <c r="I69"/>
      <c r="J69"/>
      <c r="K69"/>
      <c r="L69"/>
      <c r="M69"/>
      <c r="N69"/>
      <c r="O69"/>
    </row>
    <row r="70" spans="1:15" x14ac:dyDescent="0.2">
      <c r="A70" s="50">
        <v>2015</v>
      </c>
      <c r="B70" s="51" t="s">
        <v>332</v>
      </c>
      <c r="C70" s="52">
        <v>705961.81</v>
      </c>
      <c r="D70" s="52">
        <v>0</v>
      </c>
      <c r="E70" s="52">
        <v>705961.81</v>
      </c>
      <c r="F70" s="53">
        <v>60.569275362311501</v>
      </c>
      <c r="G70" s="52">
        <v>11655.444212880187</v>
      </c>
      <c r="I70"/>
      <c r="J70"/>
      <c r="K70"/>
      <c r="L70"/>
      <c r="M70"/>
      <c r="N70"/>
      <c r="O70"/>
    </row>
    <row r="71" spans="1:15" x14ac:dyDescent="0.2">
      <c r="A71" s="50">
        <v>2016</v>
      </c>
      <c r="B71" s="51" t="s">
        <v>333</v>
      </c>
      <c r="C71" s="52">
        <v>130425.36</v>
      </c>
      <c r="D71" s="52">
        <v>0</v>
      </c>
      <c r="E71" s="52">
        <v>130425.36</v>
      </c>
      <c r="F71" s="53">
        <v>3</v>
      </c>
      <c r="G71" s="52">
        <v>43475.12</v>
      </c>
      <c r="I71"/>
      <c r="J71"/>
      <c r="K71"/>
      <c r="L71"/>
      <c r="M71"/>
      <c r="N71"/>
      <c r="O71"/>
    </row>
    <row r="72" spans="1:15" x14ac:dyDescent="0.2">
      <c r="A72" s="50">
        <v>2017</v>
      </c>
      <c r="B72" s="51" t="s">
        <v>334</v>
      </c>
      <c r="C72" s="52">
        <v>173805.83</v>
      </c>
      <c r="D72" s="52">
        <v>0</v>
      </c>
      <c r="E72" s="52">
        <v>173805.83</v>
      </c>
      <c r="F72" s="53">
        <v>13.10119047619</v>
      </c>
      <c r="G72" s="52">
        <v>13266.415011358957</v>
      </c>
      <c r="I72"/>
      <c r="J72"/>
      <c r="K72"/>
      <c r="L72"/>
      <c r="M72"/>
      <c r="N72"/>
      <c r="O72"/>
    </row>
    <row r="73" spans="1:15" x14ac:dyDescent="0.2">
      <c r="A73" s="50">
        <v>2018</v>
      </c>
      <c r="B73" s="51" t="s">
        <v>335</v>
      </c>
      <c r="C73" s="52">
        <v>194488.52</v>
      </c>
      <c r="D73" s="52">
        <v>0</v>
      </c>
      <c r="E73" s="52">
        <v>194488.52</v>
      </c>
      <c r="F73" s="53">
        <v>8.560543465017</v>
      </c>
      <c r="G73" s="52">
        <v>22719.179079550853</v>
      </c>
      <c r="I73"/>
      <c r="J73"/>
      <c r="K73"/>
      <c r="L73"/>
      <c r="M73"/>
      <c r="N73"/>
      <c r="O73"/>
    </row>
    <row r="74" spans="1:15" x14ac:dyDescent="0.2">
      <c r="A74" s="50">
        <v>2019</v>
      </c>
      <c r="B74" s="51" t="s">
        <v>336</v>
      </c>
      <c r="C74" s="52">
        <v>210597.42</v>
      </c>
      <c r="D74" s="52">
        <v>30000</v>
      </c>
      <c r="E74" s="52">
        <v>180597.42</v>
      </c>
      <c r="F74" s="53">
        <v>12.471428571428</v>
      </c>
      <c r="G74" s="52">
        <v>14480.892783505818</v>
      </c>
      <c r="I74"/>
      <c r="J74"/>
      <c r="K74"/>
      <c r="L74"/>
      <c r="M74"/>
      <c r="N74"/>
      <c r="O74"/>
    </row>
    <row r="75" spans="1:15" x14ac:dyDescent="0.2">
      <c r="A75" s="50">
        <v>2020</v>
      </c>
      <c r="B75" s="51" t="s">
        <v>337</v>
      </c>
      <c r="C75" s="52">
        <v>199501.3</v>
      </c>
      <c r="D75" s="52">
        <v>0</v>
      </c>
      <c r="E75" s="52">
        <v>199501.3</v>
      </c>
      <c r="F75" s="53">
        <v>10.682119205298001</v>
      </c>
      <c r="G75" s="52">
        <v>18676.191134531953</v>
      </c>
      <c r="I75"/>
      <c r="J75"/>
      <c r="K75"/>
      <c r="L75"/>
      <c r="M75"/>
      <c r="N75"/>
      <c r="O75"/>
    </row>
    <row r="76" spans="1:15" x14ac:dyDescent="0.2">
      <c r="A76" s="50">
        <v>2021</v>
      </c>
      <c r="B76" s="51" t="s">
        <v>338</v>
      </c>
      <c r="C76" s="52">
        <v>107505.24</v>
      </c>
      <c r="D76" s="52">
        <v>0</v>
      </c>
      <c r="E76" s="52">
        <v>107505.24</v>
      </c>
      <c r="F76" s="53">
        <v>1.25</v>
      </c>
      <c r="G76" s="52">
        <v>86004.191999999995</v>
      </c>
      <c r="I76"/>
      <c r="J76"/>
      <c r="K76"/>
      <c r="L76"/>
      <c r="M76"/>
      <c r="N76"/>
      <c r="O76"/>
    </row>
    <row r="77" spans="1:15" x14ac:dyDescent="0.2">
      <c r="A77" s="50">
        <v>2022</v>
      </c>
      <c r="B77" s="51" t="s">
        <v>339</v>
      </c>
      <c r="C77" s="52">
        <v>195171.45</v>
      </c>
      <c r="D77" s="52">
        <v>0</v>
      </c>
      <c r="E77" s="52">
        <v>195171.45</v>
      </c>
      <c r="F77" s="53">
        <v>15.265985915491001</v>
      </c>
      <c r="G77" s="52">
        <v>12784.726193278602</v>
      </c>
      <c r="I77"/>
      <c r="J77"/>
      <c r="K77"/>
      <c r="L77"/>
      <c r="M77"/>
      <c r="N77"/>
      <c r="O77"/>
    </row>
    <row r="78" spans="1:15" x14ac:dyDescent="0.2">
      <c r="A78" s="50">
        <v>2023</v>
      </c>
      <c r="B78" s="51" t="s">
        <v>340</v>
      </c>
      <c r="C78" s="52">
        <v>985211.49</v>
      </c>
      <c r="D78" s="52">
        <v>0</v>
      </c>
      <c r="E78" s="52">
        <v>985211.49</v>
      </c>
      <c r="F78" s="53">
        <v>84.34663865545599</v>
      </c>
      <c r="G78" s="52">
        <v>11680.506843010646</v>
      </c>
      <c r="I78"/>
      <c r="J78"/>
      <c r="K78"/>
      <c r="L78"/>
      <c r="M78"/>
      <c r="N78"/>
      <c r="O78"/>
    </row>
    <row r="79" spans="1:15" x14ac:dyDescent="0.2">
      <c r="A79" s="50">
        <v>2024</v>
      </c>
      <c r="B79" s="51" t="s">
        <v>341</v>
      </c>
      <c r="C79" s="52">
        <v>33580713.93</v>
      </c>
      <c r="D79" s="52">
        <v>0</v>
      </c>
      <c r="E79" s="52">
        <v>33580713.93</v>
      </c>
      <c r="F79" s="53">
        <v>3780.0516229705413</v>
      </c>
      <c r="G79" s="52">
        <v>8883.6654308997822</v>
      </c>
      <c r="I79"/>
      <c r="J79"/>
      <c r="K79"/>
      <c r="L79"/>
      <c r="M79"/>
      <c r="N79"/>
      <c r="O79"/>
    </row>
    <row r="80" spans="1:15" x14ac:dyDescent="0.2">
      <c r="A80" s="50">
        <v>2039</v>
      </c>
      <c r="B80" s="51" t="s">
        <v>342</v>
      </c>
      <c r="C80" s="52">
        <v>19056663.640000001</v>
      </c>
      <c r="D80" s="52">
        <v>50394.63</v>
      </c>
      <c r="E80" s="52">
        <v>19006269.010000002</v>
      </c>
      <c r="F80" s="53">
        <v>2703.2911110304813</v>
      </c>
      <c r="G80" s="52">
        <v>7030.788853056566</v>
      </c>
      <c r="I80"/>
      <c r="J80"/>
      <c r="K80"/>
      <c r="L80"/>
      <c r="M80"/>
      <c r="N80"/>
      <c r="O80"/>
    </row>
    <row r="81" spans="1:15" x14ac:dyDescent="0.2">
      <c r="A81" s="50">
        <v>2041</v>
      </c>
      <c r="B81" s="51" t="s">
        <v>343</v>
      </c>
      <c r="C81" s="52">
        <v>21062312.859999999</v>
      </c>
      <c r="D81" s="52">
        <v>106588.54</v>
      </c>
      <c r="E81" s="52">
        <v>20955724.32</v>
      </c>
      <c r="F81" s="53">
        <v>2734.0177966886044</v>
      </c>
      <c r="G81" s="52">
        <v>7664.8090386906943</v>
      </c>
      <c r="I81"/>
      <c r="J81"/>
      <c r="K81"/>
      <c r="L81"/>
      <c r="M81"/>
      <c r="N81"/>
      <c r="O81"/>
    </row>
    <row r="82" spans="1:15" x14ac:dyDescent="0.2">
      <c r="A82" s="50">
        <v>2042</v>
      </c>
      <c r="B82" s="51" t="s">
        <v>344</v>
      </c>
      <c r="C82" s="52">
        <v>30156936.609999999</v>
      </c>
      <c r="D82" s="52">
        <v>0</v>
      </c>
      <c r="E82" s="52">
        <v>30156936.609999999</v>
      </c>
      <c r="F82" s="53">
        <v>4520.5675832543802</v>
      </c>
      <c r="G82" s="52">
        <v>6671.0509365485177</v>
      </c>
      <c r="I82"/>
      <c r="J82"/>
      <c r="K82"/>
      <c r="L82"/>
      <c r="M82"/>
      <c r="N82"/>
      <c r="O82"/>
    </row>
    <row r="83" spans="1:15" x14ac:dyDescent="0.2">
      <c r="A83" s="50">
        <v>2043</v>
      </c>
      <c r="B83" s="51" t="s">
        <v>345</v>
      </c>
      <c r="C83" s="52">
        <v>29521213.600000001</v>
      </c>
      <c r="D83" s="52">
        <v>18293.349999999999</v>
      </c>
      <c r="E83" s="52">
        <v>29502920.25</v>
      </c>
      <c r="F83" s="53">
        <v>4079.7613997922858</v>
      </c>
      <c r="G83" s="52">
        <v>7231.5308075374351</v>
      </c>
      <c r="I83"/>
      <c r="J83"/>
      <c r="K83"/>
      <c r="L83"/>
      <c r="M83"/>
      <c r="N83"/>
      <c r="O83"/>
    </row>
    <row r="84" spans="1:15" x14ac:dyDescent="0.2">
      <c r="A84" s="50">
        <v>2044</v>
      </c>
      <c r="B84" s="51" t="s">
        <v>346</v>
      </c>
      <c r="C84" s="52">
        <v>7061634.1100000003</v>
      </c>
      <c r="D84" s="52">
        <v>0</v>
      </c>
      <c r="E84" s="52">
        <v>7061634.1100000003</v>
      </c>
      <c r="F84" s="53">
        <v>1010.5286246875199</v>
      </c>
      <c r="G84" s="52">
        <v>6988.0594547073106</v>
      </c>
      <c r="I84"/>
      <c r="J84"/>
      <c r="K84"/>
      <c r="L84"/>
      <c r="M84"/>
      <c r="N84"/>
      <c r="O84"/>
    </row>
    <row r="85" spans="1:15" x14ac:dyDescent="0.2">
      <c r="A85" s="50">
        <v>2045</v>
      </c>
      <c r="B85" s="51" t="s">
        <v>347</v>
      </c>
      <c r="C85" s="52">
        <v>1740420.51</v>
      </c>
      <c r="D85" s="52">
        <v>0</v>
      </c>
      <c r="E85" s="52">
        <v>1740420.51</v>
      </c>
      <c r="F85" s="53">
        <v>159.28830728092299</v>
      </c>
      <c r="G85" s="52">
        <v>10926.228922318642</v>
      </c>
      <c r="I85"/>
      <c r="J85"/>
      <c r="K85"/>
      <c r="L85"/>
      <c r="M85"/>
      <c r="N85"/>
      <c r="O85"/>
    </row>
    <row r="86" spans="1:15" x14ac:dyDescent="0.2">
      <c r="A86" s="50">
        <v>2046</v>
      </c>
      <c r="B86" s="51" t="s">
        <v>348</v>
      </c>
      <c r="C86" s="52">
        <v>1764292.26</v>
      </c>
      <c r="D86" s="52">
        <v>0</v>
      </c>
      <c r="E86" s="52">
        <v>1764292.26</v>
      </c>
      <c r="F86" s="53">
        <v>166.99375126523654</v>
      </c>
      <c r="G86" s="52">
        <v>10565.019628775008</v>
      </c>
      <c r="I86"/>
      <c r="J86"/>
      <c r="K86"/>
      <c r="L86"/>
      <c r="M86"/>
      <c r="N86"/>
      <c r="O86"/>
    </row>
    <row r="87" spans="1:15" x14ac:dyDescent="0.2">
      <c r="A87" s="50">
        <v>2047</v>
      </c>
      <c r="B87" s="51" t="s">
        <v>349</v>
      </c>
      <c r="C87" s="52">
        <v>423747</v>
      </c>
      <c r="D87" s="52">
        <v>0</v>
      </c>
      <c r="E87" s="52">
        <v>423747</v>
      </c>
      <c r="F87" s="53">
        <v>34.002958579877998</v>
      </c>
      <c r="G87" s="52">
        <v>12462.062646829845</v>
      </c>
      <c r="I87"/>
      <c r="J87"/>
      <c r="K87"/>
      <c r="L87"/>
      <c r="M87"/>
      <c r="N87"/>
      <c r="O87"/>
    </row>
    <row r="88" spans="1:15" x14ac:dyDescent="0.2">
      <c r="A88" s="50">
        <v>2048</v>
      </c>
      <c r="B88" s="51" t="s">
        <v>350</v>
      </c>
      <c r="C88" s="52">
        <v>83733952.010000005</v>
      </c>
      <c r="D88" s="52">
        <v>16015</v>
      </c>
      <c r="E88" s="52">
        <v>83717937.010000005</v>
      </c>
      <c r="F88" s="53">
        <v>11674.341176054148</v>
      </c>
      <c r="G88" s="52">
        <v>7171.1059106032108</v>
      </c>
      <c r="I88"/>
      <c r="J88"/>
      <c r="K88"/>
      <c r="L88"/>
      <c r="M88"/>
      <c r="N88"/>
      <c r="O88"/>
    </row>
    <row r="89" spans="1:15" x14ac:dyDescent="0.2">
      <c r="A89" s="50">
        <v>2050</v>
      </c>
      <c r="B89" s="51" t="s">
        <v>351</v>
      </c>
      <c r="C89" s="52">
        <v>5138047.93</v>
      </c>
      <c r="D89" s="52">
        <v>0</v>
      </c>
      <c r="E89" s="52">
        <v>5138047.93</v>
      </c>
      <c r="F89" s="53">
        <v>649.82077564320241</v>
      </c>
      <c r="G89" s="52">
        <v>7906.8692824021909</v>
      </c>
      <c r="I89"/>
      <c r="J89"/>
      <c r="K89"/>
      <c r="L89"/>
      <c r="M89"/>
      <c r="N89"/>
      <c r="O89"/>
    </row>
    <row r="90" spans="1:15" x14ac:dyDescent="0.2">
      <c r="A90" s="50">
        <v>2051</v>
      </c>
      <c r="B90" s="51" t="s">
        <v>352</v>
      </c>
      <c r="C90" s="52">
        <v>130050.53</v>
      </c>
      <c r="D90" s="52">
        <v>0</v>
      </c>
      <c r="E90" s="52">
        <v>130050.53</v>
      </c>
      <c r="F90" s="53">
        <v>1.0935672514615</v>
      </c>
      <c r="G90" s="52">
        <v>118923.2119251868</v>
      </c>
      <c r="I90"/>
      <c r="J90"/>
      <c r="K90"/>
      <c r="L90"/>
      <c r="M90"/>
      <c r="N90"/>
      <c r="O90"/>
    </row>
    <row r="91" spans="1:15" x14ac:dyDescent="0.2">
      <c r="A91" s="50">
        <v>2052</v>
      </c>
      <c r="B91" s="51" t="s">
        <v>353</v>
      </c>
      <c r="C91" s="52">
        <v>591587.68999999994</v>
      </c>
      <c r="D91" s="52">
        <v>0</v>
      </c>
      <c r="E91" s="52">
        <v>591587.68999999994</v>
      </c>
      <c r="F91" s="53">
        <v>31.291428571426998</v>
      </c>
      <c r="G91" s="52">
        <v>18905.74246713024</v>
      </c>
      <c r="I91"/>
      <c r="J91"/>
      <c r="K91"/>
      <c r="L91"/>
      <c r="M91"/>
      <c r="N91"/>
      <c r="O91"/>
    </row>
    <row r="92" spans="1:15" x14ac:dyDescent="0.2">
      <c r="A92" s="50">
        <v>2053</v>
      </c>
      <c r="B92" s="51" t="s">
        <v>354</v>
      </c>
      <c r="C92" s="52">
        <v>22881678.690000001</v>
      </c>
      <c r="D92" s="52">
        <v>33627.440000000002</v>
      </c>
      <c r="E92" s="52">
        <v>22848051.25</v>
      </c>
      <c r="F92" s="53">
        <v>2782.4945589616614</v>
      </c>
      <c r="G92" s="52">
        <v>8211.3552302960052</v>
      </c>
      <c r="I92"/>
      <c r="J92"/>
      <c r="K92"/>
      <c r="L92"/>
      <c r="M92"/>
      <c r="N92"/>
      <c r="O92"/>
    </row>
    <row r="93" spans="1:15" x14ac:dyDescent="0.2">
      <c r="A93" s="50">
        <v>2054</v>
      </c>
      <c r="B93" s="51" t="s">
        <v>355</v>
      </c>
      <c r="C93" s="52">
        <v>39556622.100000001</v>
      </c>
      <c r="D93" s="52">
        <v>39034.47</v>
      </c>
      <c r="E93" s="52">
        <v>39517587.630000003</v>
      </c>
      <c r="F93" s="53">
        <v>5432.7309645727109</v>
      </c>
      <c r="G93" s="52">
        <v>7273.9820704720096</v>
      </c>
      <c r="I93"/>
      <c r="J93"/>
      <c r="K93"/>
      <c r="L93"/>
      <c r="M93"/>
      <c r="N93"/>
      <c r="O93"/>
    </row>
    <row r="94" spans="1:15" x14ac:dyDescent="0.2">
      <c r="A94" s="50">
        <v>2055</v>
      </c>
      <c r="B94" s="51" t="s">
        <v>356</v>
      </c>
      <c r="C94" s="52">
        <v>35197146.189999998</v>
      </c>
      <c r="D94" s="52">
        <v>14326.78</v>
      </c>
      <c r="E94" s="52">
        <v>35182819.409999996</v>
      </c>
      <c r="F94" s="53">
        <v>5058.2188164031295</v>
      </c>
      <c r="G94" s="52">
        <v>6955.5748153691566</v>
      </c>
      <c r="I94"/>
      <c r="J94"/>
      <c r="K94"/>
      <c r="L94"/>
      <c r="M94"/>
      <c r="N94"/>
      <c r="O94"/>
    </row>
    <row r="95" spans="1:15" x14ac:dyDescent="0.2">
      <c r="A95" s="50">
        <v>2056</v>
      </c>
      <c r="B95" s="51" t="s">
        <v>90</v>
      </c>
      <c r="C95" s="52">
        <v>28715910.93</v>
      </c>
      <c r="D95" s="52">
        <v>0</v>
      </c>
      <c r="E95" s="52">
        <v>28715910.93</v>
      </c>
      <c r="F95" s="53">
        <v>3721.6087528098255</v>
      </c>
      <c r="G95" s="52">
        <v>7715.9940330426634</v>
      </c>
      <c r="I95"/>
      <c r="J95"/>
      <c r="K95"/>
      <c r="L95"/>
      <c r="M95"/>
      <c r="N95"/>
      <c r="O95"/>
    </row>
    <row r="96" spans="1:15" x14ac:dyDescent="0.2">
      <c r="A96" s="50">
        <v>2057</v>
      </c>
      <c r="B96" s="51" t="s">
        <v>357</v>
      </c>
      <c r="C96" s="52">
        <v>44054643.579999998</v>
      </c>
      <c r="D96" s="52">
        <v>68765</v>
      </c>
      <c r="E96" s="52">
        <v>43985878.579999998</v>
      </c>
      <c r="F96" s="53">
        <v>5916.772303908092</v>
      </c>
      <c r="G96" s="52">
        <v>7434.100269660009</v>
      </c>
      <c r="I96"/>
      <c r="J96"/>
      <c r="K96"/>
      <c r="L96"/>
      <c r="M96"/>
      <c r="N96"/>
      <c r="O96"/>
    </row>
    <row r="97" spans="1:15" x14ac:dyDescent="0.2">
      <c r="A97" s="50">
        <v>2059</v>
      </c>
      <c r="B97" s="51" t="s">
        <v>358</v>
      </c>
      <c r="C97" s="52">
        <v>5850777.1299999999</v>
      </c>
      <c r="D97" s="52">
        <v>83010.710000000006</v>
      </c>
      <c r="E97" s="52">
        <v>5767766.4199999999</v>
      </c>
      <c r="F97" s="53">
        <v>706.324703314212</v>
      </c>
      <c r="G97" s="52">
        <v>8165.8851700025862</v>
      </c>
      <c r="I97"/>
      <c r="J97"/>
      <c r="K97"/>
      <c r="L97"/>
      <c r="M97"/>
      <c r="N97"/>
      <c r="O97"/>
    </row>
    <row r="98" spans="1:15" x14ac:dyDescent="0.2">
      <c r="A98" s="50">
        <v>2060</v>
      </c>
      <c r="B98" s="51" t="s">
        <v>359</v>
      </c>
      <c r="C98" s="52">
        <v>1093451</v>
      </c>
      <c r="D98" s="52">
        <v>0</v>
      </c>
      <c r="E98" s="52">
        <v>1093451</v>
      </c>
      <c r="F98" s="53">
        <v>80.137886369506504</v>
      </c>
      <c r="G98" s="52">
        <v>13644.619911214333</v>
      </c>
      <c r="I98"/>
      <c r="J98"/>
      <c r="K98"/>
      <c r="L98"/>
      <c r="M98"/>
      <c r="N98"/>
      <c r="O98"/>
    </row>
    <row r="99" spans="1:15" x14ac:dyDescent="0.2">
      <c r="A99" s="50">
        <v>2061</v>
      </c>
      <c r="B99" s="51" t="s">
        <v>360</v>
      </c>
      <c r="C99" s="52">
        <v>2127143.2400000002</v>
      </c>
      <c r="D99" s="52">
        <v>259.33999999999997</v>
      </c>
      <c r="E99" s="52">
        <v>2126883.9</v>
      </c>
      <c r="F99" s="53">
        <v>240.011662492856</v>
      </c>
      <c r="G99" s="52">
        <v>8861.5856325869463</v>
      </c>
      <c r="I99"/>
      <c r="J99"/>
      <c r="K99"/>
      <c r="L99"/>
      <c r="M99"/>
      <c r="N99"/>
      <c r="O99"/>
    </row>
    <row r="100" spans="1:15" x14ac:dyDescent="0.2">
      <c r="A100" s="50">
        <v>2062</v>
      </c>
      <c r="B100" s="51" t="s">
        <v>361</v>
      </c>
      <c r="C100" s="52">
        <v>219226.47</v>
      </c>
      <c r="D100" s="52">
        <v>0</v>
      </c>
      <c r="E100" s="52">
        <v>219226.47</v>
      </c>
      <c r="F100" s="53">
        <v>4</v>
      </c>
      <c r="G100" s="52">
        <v>54806.6175</v>
      </c>
      <c r="I100"/>
      <c r="J100"/>
      <c r="K100"/>
      <c r="L100"/>
      <c r="M100"/>
      <c r="N100"/>
      <c r="O100"/>
    </row>
    <row r="101" spans="1:15" x14ac:dyDescent="0.2">
      <c r="A101" s="50">
        <v>2063</v>
      </c>
      <c r="B101" s="51" t="s">
        <v>362</v>
      </c>
      <c r="C101" s="52">
        <v>185658.51</v>
      </c>
      <c r="D101" s="52">
        <v>8500</v>
      </c>
      <c r="E101" s="52">
        <v>177158.51</v>
      </c>
      <c r="F101" s="53">
        <v>7.9636363636360006</v>
      </c>
      <c r="G101" s="52">
        <v>22245.93162100558</v>
      </c>
      <c r="I101"/>
      <c r="J101"/>
      <c r="K101"/>
      <c r="L101"/>
      <c r="M101"/>
      <c r="N101"/>
      <c r="O101"/>
    </row>
    <row r="102" spans="1:15" x14ac:dyDescent="0.2">
      <c r="A102" s="50">
        <v>2081</v>
      </c>
      <c r="B102" s="51" t="s">
        <v>363</v>
      </c>
      <c r="C102" s="52">
        <v>5505431.0599999996</v>
      </c>
      <c r="D102" s="52">
        <v>0</v>
      </c>
      <c r="E102" s="52">
        <v>5505431.0599999996</v>
      </c>
      <c r="F102" s="53">
        <v>840.3866195745486</v>
      </c>
      <c r="G102" s="52">
        <v>6551.0693908800667</v>
      </c>
      <c r="I102"/>
      <c r="J102"/>
      <c r="K102"/>
      <c r="L102"/>
      <c r="M102"/>
      <c r="N102"/>
      <c r="O102"/>
    </row>
    <row r="103" spans="1:15" x14ac:dyDescent="0.2">
      <c r="A103" s="50">
        <v>2082</v>
      </c>
      <c r="B103" s="51" t="s">
        <v>364</v>
      </c>
      <c r="C103" s="52">
        <v>137491694.59999999</v>
      </c>
      <c r="D103" s="52">
        <v>208650.6</v>
      </c>
      <c r="E103" s="52">
        <v>137283044</v>
      </c>
      <c r="F103" s="53">
        <v>16812.264183611289</v>
      </c>
      <c r="G103" s="52">
        <v>8165.6487490735708</v>
      </c>
      <c r="I103"/>
      <c r="J103"/>
      <c r="K103"/>
      <c r="L103"/>
      <c r="M103"/>
      <c r="N103"/>
      <c r="O103"/>
    </row>
    <row r="104" spans="1:15" x14ac:dyDescent="0.2">
      <c r="A104" s="50">
        <v>2083</v>
      </c>
      <c r="B104" s="51" t="s">
        <v>365</v>
      </c>
      <c r="C104" s="52">
        <v>78774617.530000001</v>
      </c>
      <c r="D104" s="52">
        <v>55311.02</v>
      </c>
      <c r="E104" s="52">
        <v>78719306.510000005</v>
      </c>
      <c r="F104" s="53">
        <v>10412.7889180163</v>
      </c>
      <c r="G104" s="52">
        <v>7559.867690566467</v>
      </c>
      <c r="I104"/>
      <c r="J104"/>
      <c r="K104"/>
      <c r="L104"/>
      <c r="M104"/>
      <c r="N104"/>
      <c r="O104"/>
    </row>
    <row r="105" spans="1:15" x14ac:dyDescent="0.2">
      <c r="A105" s="50">
        <v>2084</v>
      </c>
      <c r="B105" s="51" t="s">
        <v>366</v>
      </c>
      <c r="C105" s="52">
        <v>9117656.4199999999</v>
      </c>
      <c r="D105" s="52">
        <v>13902.27</v>
      </c>
      <c r="E105" s="52">
        <v>9103754.1500000004</v>
      </c>
      <c r="F105" s="53">
        <v>1540.0534576621549</v>
      </c>
      <c r="G105" s="52">
        <v>5911.3234704331162</v>
      </c>
      <c r="I105"/>
      <c r="J105"/>
      <c r="K105"/>
      <c r="L105"/>
      <c r="M105"/>
      <c r="N105"/>
      <c r="O105"/>
    </row>
    <row r="106" spans="1:15" x14ac:dyDescent="0.2">
      <c r="A106" s="50">
        <v>2085</v>
      </c>
      <c r="B106" s="51" t="s">
        <v>367</v>
      </c>
      <c r="C106" s="52">
        <v>1677569</v>
      </c>
      <c r="D106" s="52">
        <v>318</v>
      </c>
      <c r="E106" s="52">
        <v>1677251</v>
      </c>
      <c r="F106" s="53">
        <v>166.78834355825697</v>
      </c>
      <c r="G106" s="52">
        <v>10056.164383059288</v>
      </c>
      <c r="I106"/>
      <c r="J106"/>
      <c r="K106"/>
      <c r="L106"/>
      <c r="M106"/>
      <c r="N106"/>
      <c r="O106"/>
    </row>
    <row r="107" spans="1:15" x14ac:dyDescent="0.2">
      <c r="A107" s="50">
        <v>2086</v>
      </c>
      <c r="B107" s="51" t="s">
        <v>368</v>
      </c>
      <c r="C107" s="52">
        <v>9728528.5999999996</v>
      </c>
      <c r="D107" s="52">
        <v>0</v>
      </c>
      <c r="E107" s="52">
        <v>9728528.5999999996</v>
      </c>
      <c r="F107" s="53">
        <v>1227.4601465559465</v>
      </c>
      <c r="G107" s="52">
        <v>7925.7388741269042</v>
      </c>
      <c r="I107"/>
      <c r="J107"/>
      <c r="K107"/>
      <c r="L107"/>
      <c r="M107"/>
      <c r="N107"/>
      <c r="O107"/>
    </row>
    <row r="108" spans="1:15" x14ac:dyDescent="0.2">
      <c r="A108" s="50">
        <v>2087</v>
      </c>
      <c r="B108" s="51" t="s">
        <v>369</v>
      </c>
      <c r="C108" s="52">
        <v>19475292.739999998</v>
      </c>
      <c r="D108" s="52">
        <v>0</v>
      </c>
      <c r="E108" s="52">
        <v>19475292.739999998</v>
      </c>
      <c r="F108" s="53">
        <v>2704.9805279394918</v>
      </c>
      <c r="G108" s="52">
        <v>7199.7903640493996</v>
      </c>
      <c r="I108"/>
      <c r="J108"/>
      <c r="K108"/>
      <c r="L108"/>
      <c r="M108"/>
      <c r="N108"/>
      <c r="O108"/>
    </row>
    <row r="109" spans="1:15" x14ac:dyDescent="0.2">
      <c r="A109" s="50">
        <v>2088</v>
      </c>
      <c r="B109" s="51" t="s">
        <v>370</v>
      </c>
      <c r="C109" s="52">
        <v>41436178.030000001</v>
      </c>
      <c r="D109" s="52">
        <v>16042.75</v>
      </c>
      <c r="E109" s="52">
        <v>41420135.280000001</v>
      </c>
      <c r="F109" s="53">
        <v>5704.7241170100533</v>
      </c>
      <c r="G109" s="52">
        <v>7260.6728091364821</v>
      </c>
      <c r="I109"/>
      <c r="J109"/>
      <c r="K109"/>
      <c r="L109"/>
      <c r="M109"/>
      <c r="N109"/>
      <c r="O109"/>
    </row>
    <row r="110" spans="1:15" x14ac:dyDescent="0.2">
      <c r="A110" s="50">
        <v>2089</v>
      </c>
      <c r="B110" s="51" t="s">
        <v>371</v>
      </c>
      <c r="C110" s="52">
        <v>3112832.32</v>
      </c>
      <c r="D110" s="52">
        <v>0</v>
      </c>
      <c r="E110" s="52">
        <v>3112832.32</v>
      </c>
      <c r="F110" s="53">
        <v>329.93630305946698</v>
      </c>
      <c r="G110" s="52">
        <v>9434.6462972852969</v>
      </c>
      <c r="I110"/>
      <c r="J110"/>
      <c r="K110"/>
      <c r="L110"/>
      <c r="M110"/>
      <c r="N110"/>
      <c r="O110"/>
    </row>
    <row r="111" spans="1:15" x14ac:dyDescent="0.2">
      <c r="A111" s="50">
        <v>2090</v>
      </c>
      <c r="B111" s="51" t="s">
        <v>372</v>
      </c>
      <c r="C111" s="52">
        <v>2140798.2200000002</v>
      </c>
      <c r="D111" s="52">
        <v>0</v>
      </c>
      <c r="E111" s="52">
        <v>2140798.2200000002</v>
      </c>
      <c r="F111" s="53">
        <v>210.26108715984751</v>
      </c>
      <c r="G111" s="52">
        <v>10181.618714700588</v>
      </c>
      <c r="I111"/>
      <c r="J111"/>
      <c r="K111"/>
      <c r="L111"/>
      <c r="M111"/>
      <c r="N111"/>
      <c r="O111"/>
    </row>
    <row r="112" spans="1:15" x14ac:dyDescent="0.2">
      <c r="A112" s="50">
        <v>2091</v>
      </c>
      <c r="B112" s="51" t="s">
        <v>373</v>
      </c>
      <c r="C112" s="52">
        <v>11786761.91</v>
      </c>
      <c r="D112" s="52">
        <v>0</v>
      </c>
      <c r="E112" s="52">
        <v>11786761.91</v>
      </c>
      <c r="F112" s="53">
        <v>1616.9552802759943</v>
      </c>
      <c r="G112" s="52">
        <v>7289.4792167586575</v>
      </c>
      <c r="I112"/>
      <c r="J112"/>
      <c r="K112"/>
      <c r="L112"/>
      <c r="M112"/>
      <c r="N112"/>
      <c r="O112"/>
    </row>
    <row r="113" spans="1:15" x14ac:dyDescent="0.2">
      <c r="A113" s="50">
        <v>2092</v>
      </c>
      <c r="B113" s="51" t="s">
        <v>374</v>
      </c>
      <c r="C113" s="52">
        <v>2455312.5</v>
      </c>
      <c r="D113" s="52">
        <v>0</v>
      </c>
      <c r="E113" s="52">
        <v>2455312.5</v>
      </c>
      <c r="F113" s="53">
        <v>280.2713480596575</v>
      </c>
      <c r="G113" s="52">
        <v>8760.4834279291626</v>
      </c>
      <c r="I113"/>
      <c r="J113"/>
      <c r="K113"/>
      <c r="L113"/>
      <c r="M113"/>
      <c r="N113"/>
      <c r="O113"/>
    </row>
    <row r="114" spans="1:15" x14ac:dyDescent="0.2">
      <c r="A114" s="50">
        <v>2093</v>
      </c>
      <c r="B114" s="51" t="s">
        <v>375</v>
      </c>
      <c r="C114" s="52">
        <v>5091579.67</v>
      </c>
      <c r="D114" s="52">
        <v>1631.89</v>
      </c>
      <c r="E114" s="52">
        <v>5089947.78</v>
      </c>
      <c r="F114" s="53">
        <v>562.22210036173203</v>
      </c>
      <c r="G114" s="52">
        <v>9053.2687646486029</v>
      </c>
      <c r="I114"/>
      <c r="J114"/>
      <c r="K114"/>
      <c r="L114"/>
      <c r="M114"/>
      <c r="N114"/>
      <c r="O114"/>
    </row>
    <row r="115" spans="1:15" x14ac:dyDescent="0.2">
      <c r="A115" s="50">
        <v>2094</v>
      </c>
      <c r="B115" s="51" t="s">
        <v>376</v>
      </c>
      <c r="C115" s="52">
        <v>1980184.95</v>
      </c>
      <c r="D115" s="52">
        <v>0</v>
      </c>
      <c r="E115" s="52">
        <v>1980184.95</v>
      </c>
      <c r="F115" s="53">
        <v>349.72191562977099</v>
      </c>
      <c r="G115" s="52">
        <v>5662.1700313923111</v>
      </c>
      <c r="I115"/>
      <c r="J115"/>
      <c r="K115"/>
      <c r="L115"/>
      <c r="M115"/>
      <c r="N115"/>
      <c r="O115"/>
    </row>
    <row r="116" spans="1:15" x14ac:dyDescent="0.2">
      <c r="A116" s="50">
        <v>2095</v>
      </c>
      <c r="B116" s="51" t="s">
        <v>377</v>
      </c>
      <c r="C116" s="52">
        <v>1697569.08</v>
      </c>
      <c r="D116" s="52">
        <v>0</v>
      </c>
      <c r="E116" s="52">
        <v>1697569.08</v>
      </c>
      <c r="F116" s="53">
        <v>134.3288781096565</v>
      </c>
      <c r="G116" s="52">
        <v>12637.409795191114</v>
      </c>
      <c r="I116"/>
      <c r="J116"/>
      <c r="K116"/>
      <c r="L116"/>
      <c r="M116"/>
      <c r="N116"/>
      <c r="O116"/>
    </row>
    <row r="117" spans="1:15" x14ac:dyDescent="0.2">
      <c r="A117" s="50">
        <v>2096</v>
      </c>
      <c r="B117" s="51" t="s">
        <v>378</v>
      </c>
      <c r="C117" s="52">
        <v>9950495.5600000005</v>
      </c>
      <c r="D117" s="52">
        <v>0</v>
      </c>
      <c r="E117" s="52">
        <v>9950495.5600000005</v>
      </c>
      <c r="F117" s="53">
        <v>1304.0574059058199</v>
      </c>
      <c r="G117" s="52">
        <v>7630.41221570167</v>
      </c>
      <c r="I117"/>
      <c r="J117"/>
      <c r="K117"/>
      <c r="L117"/>
      <c r="M117"/>
      <c r="N117"/>
      <c r="O117"/>
    </row>
    <row r="118" spans="1:15" x14ac:dyDescent="0.2">
      <c r="A118" s="50">
        <v>2097</v>
      </c>
      <c r="B118" s="51" t="s">
        <v>379</v>
      </c>
      <c r="C118" s="52">
        <v>41729546.130000003</v>
      </c>
      <c r="D118" s="52">
        <v>92708.22</v>
      </c>
      <c r="E118" s="52">
        <v>41636837.909999996</v>
      </c>
      <c r="F118" s="53">
        <v>5081.663675425868</v>
      </c>
      <c r="G118" s="52">
        <v>8193.5445888222057</v>
      </c>
      <c r="I118"/>
      <c r="J118"/>
      <c r="K118"/>
      <c r="L118"/>
      <c r="M118"/>
      <c r="N118"/>
      <c r="O118"/>
    </row>
    <row r="119" spans="1:15" x14ac:dyDescent="0.2">
      <c r="A119" s="50">
        <v>2099</v>
      </c>
      <c r="B119" s="51" t="s">
        <v>380</v>
      </c>
      <c r="C119" s="52">
        <v>6697174.4800000004</v>
      </c>
      <c r="D119" s="52">
        <v>23408</v>
      </c>
      <c r="E119" s="52">
        <v>6673766.4800000004</v>
      </c>
      <c r="F119" s="53">
        <v>893.11718643477457</v>
      </c>
      <c r="G119" s="52">
        <v>7472.4421177482254</v>
      </c>
      <c r="I119"/>
      <c r="J119"/>
      <c r="K119"/>
      <c r="L119"/>
      <c r="M119"/>
      <c r="N119"/>
      <c r="O119"/>
    </row>
    <row r="120" spans="1:15" x14ac:dyDescent="0.2">
      <c r="A120" s="50">
        <v>2100</v>
      </c>
      <c r="B120" s="51" t="s">
        <v>381</v>
      </c>
      <c r="C120" s="52">
        <v>59298275.840000004</v>
      </c>
      <c r="D120" s="52">
        <v>21795.31</v>
      </c>
      <c r="E120" s="52">
        <v>59276480.530000001</v>
      </c>
      <c r="F120" s="53">
        <v>8776.2382658439747</v>
      </c>
      <c r="G120" s="52">
        <v>6754.2013712978414</v>
      </c>
      <c r="I120"/>
      <c r="J120"/>
      <c r="K120"/>
      <c r="L120"/>
      <c r="M120"/>
      <c r="N120"/>
      <c r="O120"/>
    </row>
    <row r="121" spans="1:15" x14ac:dyDescent="0.2">
      <c r="A121" s="50">
        <v>2101</v>
      </c>
      <c r="B121" s="51" t="s">
        <v>382</v>
      </c>
      <c r="C121" s="52">
        <v>26430934</v>
      </c>
      <c r="D121" s="52">
        <v>0</v>
      </c>
      <c r="E121" s="52">
        <v>26430934</v>
      </c>
      <c r="F121" s="53">
        <v>4055.6053792576581</v>
      </c>
      <c r="G121" s="52">
        <v>6517.1365377856182</v>
      </c>
      <c r="I121"/>
      <c r="J121"/>
      <c r="K121"/>
      <c r="L121"/>
      <c r="M121"/>
      <c r="N121"/>
      <c r="O121"/>
    </row>
    <row r="122" spans="1:15" x14ac:dyDescent="0.2">
      <c r="A122" s="50">
        <v>2102</v>
      </c>
      <c r="B122" s="51" t="s">
        <v>383</v>
      </c>
      <c r="C122" s="52">
        <v>16035110.41</v>
      </c>
      <c r="D122" s="52">
        <v>47852.22</v>
      </c>
      <c r="E122" s="52">
        <v>15987258.189999999</v>
      </c>
      <c r="F122" s="53">
        <v>2223.0662460120443</v>
      </c>
      <c r="G122" s="52">
        <v>7191.5347636083952</v>
      </c>
      <c r="I122"/>
      <c r="J122"/>
      <c r="K122"/>
      <c r="L122"/>
      <c r="M122"/>
      <c r="N122"/>
      <c r="O122"/>
    </row>
    <row r="123" spans="1:15" x14ac:dyDescent="0.2">
      <c r="A123" s="50">
        <v>2103</v>
      </c>
      <c r="B123" s="51" t="s">
        <v>384</v>
      </c>
      <c r="C123" s="52">
        <v>17549557.140000001</v>
      </c>
      <c r="D123" s="52">
        <v>621.39</v>
      </c>
      <c r="E123" s="52">
        <v>17548935.75</v>
      </c>
      <c r="F123" s="53">
        <v>2944.6058682853982</v>
      </c>
      <c r="G123" s="52">
        <v>5959.6891859142024</v>
      </c>
      <c r="I123"/>
      <c r="J123"/>
      <c r="K123"/>
      <c r="L123"/>
      <c r="M123"/>
      <c r="N123"/>
      <c r="O123"/>
    </row>
    <row r="124" spans="1:15" x14ac:dyDescent="0.2">
      <c r="A124" s="50">
        <v>2104</v>
      </c>
      <c r="B124" s="51" t="s">
        <v>385</v>
      </c>
      <c r="C124" s="52">
        <v>5070983.33</v>
      </c>
      <c r="D124" s="52">
        <v>0</v>
      </c>
      <c r="E124" s="52">
        <v>5070983.33</v>
      </c>
      <c r="F124" s="53">
        <v>577.60906973259694</v>
      </c>
      <c r="G124" s="52">
        <v>8779.2654162227773</v>
      </c>
      <c r="I124"/>
      <c r="J124"/>
      <c r="K124"/>
      <c r="L124"/>
      <c r="M124"/>
      <c r="N124"/>
      <c r="O124"/>
    </row>
    <row r="125" spans="1:15" x14ac:dyDescent="0.2">
      <c r="A125" s="50">
        <v>2105</v>
      </c>
      <c r="B125" s="51" t="s">
        <v>386</v>
      </c>
      <c r="C125" s="52">
        <v>5409705.8799999999</v>
      </c>
      <c r="D125" s="52">
        <v>441.57</v>
      </c>
      <c r="E125" s="52">
        <v>5409264.3099999996</v>
      </c>
      <c r="F125" s="53">
        <v>630.87527082845702</v>
      </c>
      <c r="G125" s="52">
        <v>8574.2214984851544</v>
      </c>
      <c r="I125"/>
      <c r="J125"/>
      <c r="K125"/>
      <c r="L125"/>
      <c r="M125"/>
      <c r="N125"/>
      <c r="O125"/>
    </row>
    <row r="126" spans="1:15" x14ac:dyDescent="0.2">
      <c r="A126" s="50">
        <v>2107</v>
      </c>
      <c r="B126" s="51" t="s">
        <v>387</v>
      </c>
      <c r="C126" s="52">
        <v>1046910.41</v>
      </c>
      <c r="D126" s="52">
        <v>97338.5</v>
      </c>
      <c r="E126" s="52">
        <v>949571.91</v>
      </c>
      <c r="F126" s="53">
        <v>77.566163451679998</v>
      </c>
      <c r="G126" s="52">
        <v>12242.089433642515</v>
      </c>
      <c r="I126"/>
      <c r="J126"/>
      <c r="K126"/>
      <c r="L126"/>
      <c r="M126"/>
      <c r="N126"/>
      <c r="O126"/>
    </row>
    <row r="127" spans="1:15" x14ac:dyDescent="0.2">
      <c r="A127" s="50">
        <v>2108</v>
      </c>
      <c r="B127" s="51" t="s">
        <v>388</v>
      </c>
      <c r="C127" s="52">
        <v>21343081.640000001</v>
      </c>
      <c r="D127" s="52">
        <v>10480.299999999999</v>
      </c>
      <c r="E127" s="52">
        <v>21332601.34</v>
      </c>
      <c r="F127" s="53">
        <v>2435.4961883742362</v>
      </c>
      <c r="G127" s="52">
        <v>8759.0370462620558</v>
      </c>
      <c r="I127"/>
      <c r="J127"/>
      <c r="K127"/>
      <c r="L127"/>
      <c r="M127"/>
      <c r="N127"/>
      <c r="O127"/>
    </row>
    <row r="128" spans="1:15" x14ac:dyDescent="0.2">
      <c r="A128" s="50">
        <v>2109</v>
      </c>
      <c r="B128" s="51" t="s">
        <v>389</v>
      </c>
      <c r="C128" s="52">
        <v>182120</v>
      </c>
      <c r="D128" s="52">
        <v>0</v>
      </c>
      <c r="E128" s="52">
        <v>182120</v>
      </c>
      <c r="F128" s="53">
        <v>11.852112676055</v>
      </c>
      <c r="G128" s="52">
        <v>15366.03683897975</v>
      </c>
      <c r="I128"/>
      <c r="J128"/>
      <c r="K128"/>
      <c r="L128"/>
      <c r="M128"/>
      <c r="N128"/>
      <c r="O128"/>
    </row>
    <row r="129" spans="1:15" x14ac:dyDescent="0.2">
      <c r="A129" s="50">
        <v>2110</v>
      </c>
      <c r="B129" s="51" t="s">
        <v>390</v>
      </c>
      <c r="C129" s="52">
        <v>9342035.9199999999</v>
      </c>
      <c r="D129" s="52">
        <v>1018.47</v>
      </c>
      <c r="E129" s="52">
        <v>9341017.4499999993</v>
      </c>
      <c r="F129" s="53">
        <v>1112.9864443195941</v>
      </c>
      <c r="G129" s="52">
        <v>8392.7504217812038</v>
      </c>
      <c r="I129"/>
      <c r="J129"/>
      <c r="K129"/>
      <c r="L129"/>
      <c r="M129"/>
      <c r="N129"/>
      <c r="O129"/>
    </row>
    <row r="130" spans="1:15" x14ac:dyDescent="0.2">
      <c r="A130" s="50">
        <v>2111</v>
      </c>
      <c r="B130" s="51" t="s">
        <v>391</v>
      </c>
      <c r="C130" s="52">
        <v>628863</v>
      </c>
      <c r="D130" s="52">
        <v>0</v>
      </c>
      <c r="E130" s="52">
        <v>628863</v>
      </c>
      <c r="F130" s="53">
        <v>72.308909583951504</v>
      </c>
      <c r="G130" s="52">
        <v>8696.895079988486</v>
      </c>
      <c r="I130"/>
      <c r="J130"/>
      <c r="K130"/>
      <c r="L130"/>
      <c r="M130"/>
      <c r="N130"/>
      <c r="O130"/>
    </row>
    <row r="131" spans="1:15" x14ac:dyDescent="0.2">
      <c r="A131" s="50">
        <v>2112</v>
      </c>
      <c r="B131" s="51" t="s">
        <v>392</v>
      </c>
      <c r="C131" s="52">
        <v>87141</v>
      </c>
      <c r="D131" s="52">
        <v>0</v>
      </c>
      <c r="E131" s="52">
        <v>87141</v>
      </c>
      <c r="F131" s="53">
        <v>11.1094674556195</v>
      </c>
      <c r="G131" s="52">
        <v>7843.8503328907518</v>
      </c>
      <c r="I131"/>
      <c r="J131"/>
      <c r="K131"/>
      <c r="L131"/>
      <c r="M131"/>
      <c r="N131"/>
      <c r="O131"/>
    </row>
    <row r="132" spans="1:15" x14ac:dyDescent="0.2">
      <c r="A132" s="50">
        <v>2113</v>
      </c>
      <c r="B132" s="51" t="s">
        <v>393</v>
      </c>
      <c r="C132" s="52">
        <v>2448301.7599999998</v>
      </c>
      <c r="D132" s="52">
        <v>0</v>
      </c>
      <c r="E132" s="52">
        <v>2448301.7599999998</v>
      </c>
      <c r="F132" s="53">
        <v>231.03510204080749</v>
      </c>
      <c r="G132" s="52">
        <v>10597.098615636136</v>
      </c>
      <c r="I132"/>
      <c r="J132"/>
      <c r="K132"/>
      <c r="L132"/>
      <c r="M132"/>
      <c r="N132"/>
      <c r="O132"/>
    </row>
    <row r="133" spans="1:15" x14ac:dyDescent="0.2">
      <c r="A133" s="50">
        <v>2114</v>
      </c>
      <c r="B133" s="51" t="s">
        <v>394</v>
      </c>
      <c r="C133" s="52">
        <v>995897.32</v>
      </c>
      <c r="D133" s="52">
        <v>0</v>
      </c>
      <c r="E133" s="52">
        <v>995897.32</v>
      </c>
      <c r="F133" s="53">
        <v>83.967438007964006</v>
      </c>
      <c r="G133" s="52">
        <v>11860.518120197296</v>
      </c>
      <c r="I133"/>
      <c r="J133"/>
      <c r="K133"/>
      <c r="L133"/>
      <c r="M133"/>
      <c r="N133"/>
      <c r="O133"/>
    </row>
    <row r="134" spans="1:15" x14ac:dyDescent="0.2">
      <c r="A134" s="50">
        <v>2115</v>
      </c>
      <c r="B134" s="51" t="s">
        <v>395</v>
      </c>
      <c r="C134" s="52">
        <v>264075.90999999997</v>
      </c>
      <c r="D134" s="52">
        <v>0</v>
      </c>
      <c r="E134" s="52">
        <v>264075.90999999997</v>
      </c>
      <c r="F134" s="53">
        <v>16.5</v>
      </c>
      <c r="G134" s="52">
        <v>16004.600606060607</v>
      </c>
      <c r="I134"/>
      <c r="J134"/>
      <c r="K134"/>
      <c r="L134"/>
      <c r="M134"/>
      <c r="N134"/>
      <c r="O134"/>
    </row>
    <row r="135" spans="1:15" x14ac:dyDescent="0.2">
      <c r="A135" s="50">
        <v>2116</v>
      </c>
      <c r="B135" s="51" t="s">
        <v>396</v>
      </c>
      <c r="C135" s="52">
        <v>6844115.75</v>
      </c>
      <c r="D135" s="52">
        <v>0</v>
      </c>
      <c r="E135" s="52">
        <v>6844115.75</v>
      </c>
      <c r="F135" s="53">
        <v>857.51826079316743</v>
      </c>
      <c r="G135" s="52">
        <v>7981.3061283027182</v>
      </c>
      <c r="I135"/>
      <c r="J135"/>
      <c r="K135"/>
      <c r="L135"/>
      <c r="M135"/>
      <c r="N135"/>
      <c r="O135"/>
    </row>
    <row r="136" spans="1:15" x14ac:dyDescent="0.2">
      <c r="A136" s="50">
        <v>2137</v>
      </c>
      <c r="B136" s="51" t="s">
        <v>397</v>
      </c>
      <c r="C136" s="52">
        <v>8875975.6999999993</v>
      </c>
      <c r="D136" s="52">
        <v>0</v>
      </c>
      <c r="E136" s="52">
        <v>8875975.6999999993</v>
      </c>
      <c r="F136" s="53">
        <v>1013.5540015335351</v>
      </c>
      <c r="G136" s="52">
        <v>8757.2795199568664</v>
      </c>
      <c r="I136"/>
      <c r="J136"/>
      <c r="K136"/>
      <c r="L136"/>
      <c r="M136"/>
      <c r="N136"/>
      <c r="O136"/>
    </row>
    <row r="137" spans="1:15" x14ac:dyDescent="0.2">
      <c r="A137" s="50">
        <v>2138</v>
      </c>
      <c r="B137" s="51" t="s">
        <v>398</v>
      </c>
      <c r="C137" s="52">
        <v>26212596.170000002</v>
      </c>
      <c r="D137" s="52">
        <v>347334.2</v>
      </c>
      <c r="E137" s="52">
        <v>25865261.969999999</v>
      </c>
      <c r="F137" s="53">
        <v>3435.2018913322645</v>
      </c>
      <c r="G137" s="52">
        <v>7529.4736053981333</v>
      </c>
      <c r="I137"/>
      <c r="J137"/>
      <c r="K137"/>
      <c r="L137"/>
      <c r="M137"/>
      <c r="N137"/>
      <c r="O137"/>
    </row>
    <row r="138" spans="1:15" x14ac:dyDescent="0.2">
      <c r="A138" s="50">
        <v>2139</v>
      </c>
      <c r="B138" s="51" t="s">
        <v>399</v>
      </c>
      <c r="C138" s="52">
        <v>15177616.08</v>
      </c>
      <c r="D138" s="52">
        <v>47803.89</v>
      </c>
      <c r="E138" s="52">
        <v>15129812.189999999</v>
      </c>
      <c r="F138" s="53">
        <v>2187.3644411448968</v>
      </c>
      <c r="G138" s="52">
        <v>6916.9142121012183</v>
      </c>
      <c r="I138"/>
      <c r="J138"/>
      <c r="K138"/>
      <c r="L138"/>
      <c r="M138"/>
      <c r="N138"/>
      <c r="O138"/>
    </row>
    <row r="139" spans="1:15" x14ac:dyDescent="0.2">
      <c r="A139" s="50">
        <v>2140</v>
      </c>
      <c r="B139" s="51" t="s">
        <v>400</v>
      </c>
      <c r="C139" s="52">
        <v>6788524.4900000002</v>
      </c>
      <c r="D139" s="52">
        <v>0</v>
      </c>
      <c r="E139" s="52">
        <v>6788524.4900000002</v>
      </c>
      <c r="F139" s="53">
        <v>886.89752727285941</v>
      </c>
      <c r="G139" s="52">
        <v>7654.2377008020139</v>
      </c>
      <c r="I139"/>
      <c r="J139"/>
      <c r="K139"/>
      <c r="L139"/>
      <c r="M139"/>
      <c r="N139"/>
      <c r="O139"/>
    </row>
    <row r="140" spans="1:15" x14ac:dyDescent="0.2">
      <c r="A140" s="50">
        <v>2141</v>
      </c>
      <c r="B140" s="51" t="s">
        <v>401</v>
      </c>
      <c r="C140" s="52">
        <v>14099782.210000001</v>
      </c>
      <c r="D140" s="52">
        <v>147659.94</v>
      </c>
      <c r="E140" s="52">
        <v>13952122.27</v>
      </c>
      <c r="F140" s="53">
        <v>1817.8986542628911</v>
      </c>
      <c r="G140" s="52">
        <v>7674.8625327836089</v>
      </c>
      <c r="I140"/>
      <c r="J140"/>
      <c r="K140"/>
      <c r="L140"/>
      <c r="M140"/>
      <c r="N140"/>
      <c r="O140"/>
    </row>
    <row r="141" spans="1:15" x14ac:dyDescent="0.2">
      <c r="A141" s="50">
        <v>2142</v>
      </c>
      <c r="B141" s="51" t="s">
        <v>402</v>
      </c>
      <c r="C141" s="52">
        <v>301968439.41000003</v>
      </c>
      <c r="D141" s="52">
        <v>382015.92</v>
      </c>
      <c r="E141" s="52">
        <v>301586423.49000001</v>
      </c>
      <c r="F141" s="53">
        <v>37898.308132600636</v>
      </c>
      <c r="G141" s="52">
        <v>7957.7806596218888</v>
      </c>
      <c r="I141"/>
      <c r="J141"/>
      <c r="K141"/>
      <c r="L141"/>
      <c r="M141"/>
      <c r="N141"/>
      <c r="O141"/>
    </row>
    <row r="142" spans="1:15" x14ac:dyDescent="0.2">
      <c r="A142" s="50">
        <v>2143</v>
      </c>
      <c r="B142" s="51" t="s">
        <v>403</v>
      </c>
      <c r="C142" s="52">
        <v>16580324.5</v>
      </c>
      <c r="D142" s="52">
        <v>0</v>
      </c>
      <c r="E142" s="52">
        <v>16580324.5</v>
      </c>
      <c r="F142" s="53">
        <v>2256.0339998063519</v>
      </c>
      <c r="G142" s="52">
        <v>7349.3238583386574</v>
      </c>
      <c r="I142"/>
      <c r="J142"/>
      <c r="K142"/>
      <c r="L142"/>
      <c r="M142"/>
      <c r="N142"/>
      <c r="O142"/>
    </row>
    <row r="143" spans="1:15" x14ac:dyDescent="0.2">
      <c r="A143" s="50">
        <v>2144</v>
      </c>
      <c r="B143" s="51" t="s">
        <v>404</v>
      </c>
      <c r="C143" s="52">
        <v>2035316.06</v>
      </c>
      <c r="D143" s="52">
        <v>18171</v>
      </c>
      <c r="E143" s="52">
        <v>2017145.06</v>
      </c>
      <c r="F143" s="53">
        <v>250.47343215581307</v>
      </c>
      <c r="G143" s="52">
        <v>8053.3294195656908</v>
      </c>
      <c r="I143"/>
      <c r="J143"/>
      <c r="K143"/>
      <c r="L143"/>
      <c r="M143"/>
      <c r="N143"/>
      <c r="O143"/>
    </row>
    <row r="144" spans="1:15" x14ac:dyDescent="0.2">
      <c r="A144" s="50">
        <v>2145</v>
      </c>
      <c r="B144" s="51" t="s">
        <v>405</v>
      </c>
      <c r="C144" s="52">
        <v>6364693.0300000003</v>
      </c>
      <c r="D144" s="52">
        <v>31181.7</v>
      </c>
      <c r="E144" s="52">
        <v>6333511.3300000001</v>
      </c>
      <c r="F144" s="53">
        <v>716.77295766143106</v>
      </c>
      <c r="G144" s="52">
        <v>8836.1471541336323</v>
      </c>
      <c r="I144"/>
      <c r="J144"/>
      <c r="K144"/>
      <c r="L144"/>
      <c r="M144"/>
      <c r="N144"/>
      <c r="O144"/>
    </row>
    <row r="145" spans="1:15" x14ac:dyDescent="0.2">
      <c r="A145" s="50">
        <v>2146</v>
      </c>
      <c r="B145" s="51" t="s">
        <v>406</v>
      </c>
      <c r="C145" s="52">
        <v>43236540.390000001</v>
      </c>
      <c r="D145" s="52">
        <v>61737</v>
      </c>
      <c r="E145" s="52">
        <v>43174803.390000001</v>
      </c>
      <c r="F145" s="53">
        <v>4914.3540704675261</v>
      </c>
      <c r="G145" s="52">
        <v>8785.4482544218754</v>
      </c>
      <c r="I145"/>
      <c r="J145"/>
      <c r="K145"/>
      <c r="L145"/>
      <c r="M145"/>
      <c r="N145"/>
      <c r="O145"/>
    </row>
    <row r="146" spans="1:15" x14ac:dyDescent="0.2">
      <c r="A146" s="50">
        <v>2147</v>
      </c>
      <c r="B146" s="51" t="s">
        <v>407</v>
      </c>
      <c r="C146" s="52">
        <v>17236090.300000001</v>
      </c>
      <c r="D146" s="52">
        <v>186456.78</v>
      </c>
      <c r="E146" s="52">
        <v>17049633.52</v>
      </c>
      <c r="F146" s="53">
        <v>2112.5385462099657</v>
      </c>
      <c r="G146" s="52">
        <v>8070.6851719170472</v>
      </c>
      <c r="I146"/>
      <c r="J146"/>
      <c r="K146"/>
      <c r="L146"/>
      <c r="M146"/>
      <c r="N146"/>
      <c r="O146"/>
    </row>
    <row r="147" spans="1:15" x14ac:dyDescent="0.2">
      <c r="A147" s="50">
        <v>2180</v>
      </c>
      <c r="B147" s="51" t="s">
        <v>408</v>
      </c>
      <c r="C147" s="52">
        <v>382215954</v>
      </c>
      <c r="D147" s="52">
        <v>158834</v>
      </c>
      <c r="E147" s="52">
        <v>382057120</v>
      </c>
      <c r="F147" s="53">
        <v>42509.328396128876</v>
      </c>
      <c r="G147" s="52">
        <v>8987.6065893055111</v>
      </c>
      <c r="I147"/>
      <c r="J147"/>
      <c r="K147"/>
      <c r="L147"/>
      <c r="M147"/>
      <c r="N147"/>
      <c r="O147"/>
    </row>
    <row r="148" spans="1:15" x14ac:dyDescent="0.2">
      <c r="A148" s="50">
        <v>2181</v>
      </c>
      <c r="B148" s="51" t="s">
        <v>409</v>
      </c>
      <c r="C148" s="52">
        <v>28081013.129999999</v>
      </c>
      <c r="D148" s="52">
        <v>2006.19</v>
      </c>
      <c r="E148" s="52">
        <v>28079006.940000001</v>
      </c>
      <c r="F148" s="53">
        <v>3344.446480047387</v>
      </c>
      <c r="G148" s="52">
        <v>8395.7112507305319</v>
      </c>
      <c r="I148"/>
      <c r="J148"/>
      <c r="K148"/>
      <c r="L148"/>
      <c r="M148"/>
      <c r="N148"/>
      <c r="O148"/>
    </row>
    <row r="149" spans="1:15" x14ac:dyDescent="0.2">
      <c r="A149" s="50">
        <v>2182</v>
      </c>
      <c r="B149" s="51" t="s">
        <v>410</v>
      </c>
      <c r="C149" s="52">
        <v>82366426.680000007</v>
      </c>
      <c r="D149" s="52">
        <v>199293.44</v>
      </c>
      <c r="E149" s="52">
        <v>82167133.239999995</v>
      </c>
      <c r="F149" s="53">
        <v>10729.589516563261</v>
      </c>
      <c r="G149" s="52">
        <v>7657.9941024918371</v>
      </c>
      <c r="I149"/>
      <c r="J149"/>
      <c r="K149"/>
      <c r="L149"/>
      <c r="M149"/>
      <c r="N149"/>
      <c r="O149"/>
    </row>
    <row r="150" spans="1:15" x14ac:dyDescent="0.2">
      <c r="A150" s="50">
        <v>2183</v>
      </c>
      <c r="B150" s="51" t="s">
        <v>411</v>
      </c>
      <c r="C150" s="52">
        <v>87107089.829999998</v>
      </c>
      <c r="D150" s="52">
        <v>131368.53</v>
      </c>
      <c r="E150" s="52">
        <v>86975721.299999997</v>
      </c>
      <c r="F150" s="53">
        <v>11730.093427432595</v>
      </c>
      <c r="G150" s="52">
        <v>7414.7509427839759</v>
      </c>
      <c r="I150"/>
      <c r="J150"/>
      <c r="K150"/>
      <c r="L150"/>
      <c r="M150"/>
      <c r="N150"/>
      <c r="O150"/>
    </row>
    <row r="151" spans="1:15" x14ac:dyDescent="0.2">
      <c r="A151" s="50">
        <v>2185</v>
      </c>
      <c r="B151" s="51" t="s">
        <v>412</v>
      </c>
      <c r="C151" s="52">
        <v>53217195.600000001</v>
      </c>
      <c r="D151" s="52">
        <v>11933.6</v>
      </c>
      <c r="E151" s="52">
        <v>53205262</v>
      </c>
      <c r="F151" s="53">
        <v>6426.5893745570784</v>
      </c>
      <c r="G151" s="52">
        <v>8278.9266435226236</v>
      </c>
      <c r="I151"/>
      <c r="J151"/>
      <c r="K151"/>
      <c r="L151"/>
      <c r="M151"/>
      <c r="N151"/>
      <c r="O151"/>
    </row>
    <row r="152" spans="1:15" x14ac:dyDescent="0.2">
      <c r="A152" s="50">
        <v>2186</v>
      </c>
      <c r="B152" s="51" t="s">
        <v>413</v>
      </c>
      <c r="C152" s="52">
        <v>5135835.95</v>
      </c>
      <c r="D152" s="52">
        <v>30622.63</v>
      </c>
      <c r="E152" s="52">
        <v>5105213.32</v>
      </c>
      <c r="F152" s="53">
        <v>699.5843453049099</v>
      </c>
      <c r="G152" s="52">
        <v>7297.4950829909158</v>
      </c>
      <c r="I152"/>
      <c r="J152"/>
      <c r="K152"/>
      <c r="L152"/>
      <c r="M152"/>
      <c r="N152"/>
      <c r="O152"/>
    </row>
    <row r="153" spans="1:15" x14ac:dyDescent="0.2">
      <c r="A153" s="50">
        <v>2187</v>
      </c>
      <c r="B153" s="51" t="s">
        <v>414</v>
      </c>
      <c r="C153" s="52">
        <v>86399340.349999994</v>
      </c>
      <c r="D153" s="52">
        <v>112865</v>
      </c>
      <c r="E153" s="52">
        <v>86286475.349999994</v>
      </c>
      <c r="F153" s="53">
        <v>10155.116635256987</v>
      </c>
      <c r="G153" s="52">
        <v>8496.8472986737197</v>
      </c>
      <c r="I153"/>
      <c r="J153"/>
      <c r="K153"/>
      <c r="L153"/>
      <c r="M153"/>
      <c r="N153"/>
      <c r="O153"/>
    </row>
    <row r="154" spans="1:15" x14ac:dyDescent="0.2">
      <c r="A154" s="50">
        <v>2188</v>
      </c>
      <c r="B154" s="51" t="s">
        <v>415</v>
      </c>
      <c r="C154" s="52">
        <v>5636378.3099999996</v>
      </c>
      <c r="D154" s="52">
        <v>1203006.8700000001</v>
      </c>
      <c r="E154" s="52">
        <v>4433371.4400000004</v>
      </c>
      <c r="F154" s="53">
        <v>425.92816091952801</v>
      </c>
      <c r="G154" s="52">
        <v>10408.730501474429</v>
      </c>
      <c r="I154"/>
      <c r="J154"/>
      <c r="K154"/>
      <c r="L154"/>
      <c r="M154"/>
      <c r="N154"/>
      <c r="O154"/>
    </row>
    <row r="155" spans="1:15" x14ac:dyDescent="0.2">
      <c r="A155" s="50">
        <v>2190</v>
      </c>
      <c r="B155" s="51" t="s">
        <v>416</v>
      </c>
      <c r="C155" s="52">
        <v>21566942.43</v>
      </c>
      <c r="D155" s="52">
        <v>252920.68</v>
      </c>
      <c r="E155" s="52">
        <v>21314021.75</v>
      </c>
      <c r="F155" s="53">
        <v>3156.1606215982433</v>
      </c>
      <c r="G155" s="52">
        <v>6753.1486211898955</v>
      </c>
      <c r="I155"/>
      <c r="J155"/>
      <c r="K155"/>
      <c r="L155"/>
      <c r="M155"/>
      <c r="N155"/>
      <c r="O155"/>
    </row>
    <row r="156" spans="1:15" x14ac:dyDescent="0.2">
      <c r="A156" s="50">
        <v>2191</v>
      </c>
      <c r="B156" s="51" t="s">
        <v>417</v>
      </c>
      <c r="C156" s="52">
        <v>20832202.199999999</v>
      </c>
      <c r="D156" s="52">
        <v>6802</v>
      </c>
      <c r="E156" s="52">
        <v>20825400.199999999</v>
      </c>
      <c r="F156" s="53">
        <v>2825.2798048751411</v>
      </c>
      <c r="G156" s="52">
        <v>7371.0930025638127</v>
      </c>
      <c r="I156"/>
      <c r="J156"/>
      <c r="K156"/>
      <c r="L156"/>
      <c r="M156"/>
      <c r="N156"/>
      <c r="O156"/>
    </row>
    <row r="157" spans="1:15" x14ac:dyDescent="0.2">
      <c r="A157" s="50">
        <v>2192</v>
      </c>
      <c r="B157" s="51" t="s">
        <v>418</v>
      </c>
      <c r="C157" s="52">
        <v>2281039.0499999998</v>
      </c>
      <c r="D157" s="52">
        <v>6000</v>
      </c>
      <c r="E157" s="52">
        <v>2275039.0499999998</v>
      </c>
      <c r="F157" s="53">
        <v>316.686938786052</v>
      </c>
      <c r="G157" s="52">
        <v>7183.8739504725045</v>
      </c>
      <c r="I157"/>
      <c r="J157"/>
      <c r="K157"/>
      <c r="L157"/>
      <c r="M157"/>
      <c r="N157"/>
      <c r="O157"/>
    </row>
    <row r="158" spans="1:15" x14ac:dyDescent="0.2">
      <c r="A158" s="50">
        <v>2193</v>
      </c>
      <c r="B158" s="51" t="s">
        <v>419</v>
      </c>
      <c r="C158" s="52">
        <v>1546901.42</v>
      </c>
      <c r="D158" s="52">
        <v>0</v>
      </c>
      <c r="E158" s="52">
        <v>1546901.42</v>
      </c>
      <c r="F158" s="53">
        <v>158.8859174994505</v>
      </c>
      <c r="G158" s="52">
        <v>9735.9252748460531</v>
      </c>
      <c r="I158"/>
      <c r="J158"/>
      <c r="K158"/>
      <c r="L158"/>
      <c r="M158"/>
      <c r="N158"/>
      <c r="O158"/>
    </row>
    <row r="159" spans="1:15" x14ac:dyDescent="0.2">
      <c r="A159" s="50">
        <v>2195</v>
      </c>
      <c r="B159" s="51" t="s">
        <v>420</v>
      </c>
      <c r="C159" s="52">
        <v>3316384.42</v>
      </c>
      <c r="D159" s="52">
        <v>0</v>
      </c>
      <c r="E159" s="52">
        <v>3316384.42</v>
      </c>
      <c r="F159" s="53">
        <v>260.86038202268048</v>
      </c>
      <c r="G159" s="52">
        <v>12713.254478449946</v>
      </c>
      <c r="I159"/>
      <c r="J159"/>
      <c r="K159"/>
      <c r="L159"/>
      <c r="M159"/>
      <c r="N159"/>
      <c r="O159"/>
    </row>
    <row r="160" spans="1:15" x14ac:dyDescent="0.2">
      <c r="A160" s="50">
        <v>2197</v>
      </c>
      <c r="B160" s="51" t="s">
        <v>421</v>
      </c>
      <c r="C160" s="52">
        <v>14168378.43</v>
      </c>
      <c r="D160" s="52">
        <v>134020.54</v>
      </c>
      <c r="E160" s="52">
        <v>14034357.890000001</v>
      </c>
      <c r="F160" s="53">
        <v>1910.2517151884651</v>
      </c>
      <c r="G160" s="52">
        <v>7346.8631272059392</v>
      </c>
      <c r="I160"/>
      <c r="J160"/>
      <c r="K160"/>
      <c r="L160"/>
      <c r="M160"/>
      <c r="N160"/>
      <c r="O160"/>
    </row>
    <row r="161" spans="1:15" x14ac:dyDescent="0.2">
      <c r="A161" s="50">
        <v>2198</v>
      </c>
      <c r="B161" s="51" t="s">
        <v>422</v>
      </c>
      <c r="C161" s="52">
        <v>8616017.9800000004</v>
      </c>
      <c r="D161" s="52">
        <v>0</v>
      </c>
      <c r="E161" s="52">
        <v>8616017.9800000004</v>
      </c>
      <c r="F161" s="53">
        <v>671.78545705784359</v>
      </c>
      <c r="G161" s="52">
        <v>12825.55001671928</v>
      </c>
      <c r="I161"/>
      <c r="J161"/>
      <c r="K161"/>
      <c r="L161"/>
      <c r="M161"/>
      <c r="N161"/>
      <c r="O161"/>
    </row>
    <row r="162" spans="1:15" x14ac:dyDescent="0.2">
      <c r="A162" s="50">
        <v>2199</v>
      </c>
      <c r="B162" s="51" t="s">
        <v>423</v>
      </c>
      <c r="C162" s="52">
        <v>4614559.25</v>
      </c>
      <c r="D162" s="52">
        <v>0</v>
      </c>
      <c r="E162" s="52">
        <v>4614559.25</v>
      </c>
      <c r="F162" s="53">
        <v>546.94248014234302</v>
      </c>
      <c r="G162" s="52">
        <v>8437.0101382489993</v>
      </c>
      <c r="I162"/>
      <c r="J162"/>
      <c r="K162"/>
      <c r="L162"/>
      <c r="M162"/>
      <c r="N162"/>
      <c r="O162"/>
    </row>
    <row r="163" spans="1:15" x14ac:dyDescent="0.2">
      <c r="A163" s="50">
        <v>2201</v>
      </c>
      <c r="B163" s="51" t="s">
        <v>424</v>
      </c>
      <c r="C163" s="52">
        <v>1549833.32</v>
      </c>
      <c r="D163" s="52">
        <v>60513.56</v>
      </c>
      <c r="E163" s="52">
        <v>1489319.76</v>
      </c>
      <c r="F163" s="53">
        <v>170.09580838320497</v>
      </c>
      <c r="G163" s="52">
        <v>8755.7699049511284</v>
      </c>
      <c r="I163"/>
      <c r="J163"/>
      <c r="K163"/>
      <c r="L163"/>
      <c r="M163"/>
      <c r="N163"/>
      <c r="O163"/>
    </row>
    <row r="164" spans="1:15" x14ac:dyDescent="0.2">
      <c r="A164" s="50">
        <v>2202</v>
      </c>
      <c r="B164" s="51" t="s">
        <v>425</v>
      </c>
      <c r="C164" s="52">
        <v>3751201.9</v>
      </c>
      <c r="D164" s="52">
        <v>6288</v>
      </c>
      <c r="E164" s="52">
        <v>3744913.9</v>
      </c>
      <c r="F164" s="53">
        <v>369.01555354659752</v>
      </c>
      <c r="G164" s="52">
        <v>10148.390397119414</v>
      </c>
      <c r="I164"/>
      <c r="J164"/>
      <c r="K164"/>
      <c r="L164"/>
      <c r="M164"/>
      <c r="N164"/>
      <c r="O164"/>
    </row>
    <row r="165" spans="1:15" x14ac:dyDescent="0.2">
      <c r="A165" s="50">
        <v>2203</v>
      </c>
      <c r="B165" s="51" t="s">
        <v>426</v>
      </c>
      <c r="C165" s="52">
        <v>1778928.86</v>
      </c>
      <c r="D165" s="52">
        <v>0</v>
      </c>
      <c r="E165" s="52">
        <v>1778928.86</v>
      </c>
      <c r="F165" s="53">
        <v>256.99898707309353</v>
      </c>
      <c r="G165" s="52">
        <v>6921.9294607338215</v>
      </c>
      <c r="I165"/>
      <c r="J165"/>
      <c r="K165"/>
      <c r="L165"/>
      <c r="M165"/>
      <c r="N165"/>
      <c r="O165"/>
    </row>
    <row r="166" spans="1:15" x14ac:dyDescent="0.2">
      <c r="A166" s="50">
        <v>2204</v>
      </c>
      <c r="B166" s="51" t="s">
        <v>427</v>
      </c>
      <c r="C166" s="52">
        <v>10465102.710000001</v>
      </c>
      <c r="D166" s="52">
        <v>0</v>
      </c>
      <c r="E166" s="52">
        <v>10465102.710000001</v>
      </c>
      <c r="F166" s="53">
        <v>1294.010142640057</v>
      </c>
      <c r="G166" s="52">
        <v>8087.3421043276612</v>
      </c>
      <c r="I166"/>
      <c r="J166"/>
      <c r="K166"/>
      <c r="L166"/>
      <c r="M166"/>
      <c r="N166"/>
      <c r="O166"/>
    </row>
    <row r="167" spans="1:15" x14ac:dyDescent="0.2">
      <c r="A167" s="50">
        <v>2205</v>
      </c>
      <c r="B167" s="51" t="s">
        <v>428</v>
      </c>
      <c r="C167" s="52">
        <v>16506550.27</v>
      </c>
      <c r="D167" s="52">
        <v>0</v>
      </c>
      <c r="E167" s="52">
        <v>16506550.27</v>
      </c>
      <c r="F167" s="53">
        <v>1885.0501662762028</v>
      </c>
      <c r="G167" s="52">
        <v>8756.5575523157931</v>
      </c>
      <c r="I167"/>
      <c r="J167"/>
      <c r="K167"/>
      <c r="L167"/>
      <c r="M167"/>
      <c r="N167"/>
      <c r="O167"/>
    </row>
    <row r="168" spans="1:15" x14ac:dyDescent="0.2">
      <c r="A168" s="50">
        <v>2206</v>
      </c>
      <c r="B168" s="51" t="s">
        <v>429</v>
      </c>
      <c r="C168" s="52">
        <v>34838968.259999998</v>
      </c>
      <c r="D168" s="52">
        <v>56</v>
      </c>
      <c r="E168" s="52">
        <v>34838912.259999998</v>
      </c>
      <c r="F168" s="53">
        <v>4605.7104306428155</v>
      </c>
      <c r="G168" s="52">
        <v>7564.2862886491812</v>
      </c>
      <c r="I168"/>
      <c r="J168"/>
      <c r="K168"/>
      <c r="L168"/>
      <c r="M168"/>
      <c r="N168"/>
      <c r="O168"/>
    </row>
    <row r="169" spans="1:15" x14ac:dyDescent="0.2">
      <c r="A169" s="50">
        <v>2207</v>
      </c>
      <c r="B169" s="51" t="s">
        <v>430</v>
      </c>
      <c r="C169" s="52">
        <v>23382616.41</v>
      </c>
      <c r="D169" s="52">
        <v>140000</v>
      </c>
      <c r="E169" s="52">
        <v>23242616.41</v>
      </c>
      <c r="F169" s="53">
        <v>3159.6979732238096</v>
      </c>
      <c r="G169" s="52">
        <v>7355.9614263656267</v>
      </c>
      <c r="I169"/>
      <c r="J169"/>
      <c r="K169"/>
      <c r="L169"/>
      <c r="M169"/>
      <c r="N169"/>
      <c r="O169"/>
    </row>
    <row r="170" spans="1:15" x14ac:dyDescent="0.2">
      <c r="A170" s="50">
        <v>2208</v>
      </c>
      <c r="B170" s="51" t="s">
        <v>431</v>
      </c>
      <c r="C170" s="52">
        <v>4332684.32</v>
      </c>
      <c r="D170" s="52">
        <v>41608</v>
      </c>
      <c r="E170" s="52">
        <v>4291076.32</v>
      </c>
      <c r="F170" s="53">
        <v>531.39671339213896</v>
      </c>
      <c r="G170" s="52">
        <v>8075.0900633317278</v>
      </c>
      <c r="I170"/>
      <c r="J170"/>
      <c r="K170"/>
      <c r="L170"/>
      <c r="M170"/>
      <c r="N170"/>
      <c r="O170"/>
    </row>
    <row r="171" spans="1:15" x14ac:dyDescent="0.2">
      <c r="A171" s="50">
        <v>2209</v>
      </c>
      <c r="B171" s="51" t="s">
        <v>432</v>
      </c>
      <c r="C171" s="52">
        <v>3981412.76</v>
      </c>
      <c r="D171" s="52">
        <v>0</v>
      </c>
      <c r="E171" s="52">
        <v>3981412.76</v>
      </c>
      <c r="F171" s="53">
        <v>537.89349753675742</v>
      </c>
      <c r="G171" s="52">
        <v>7401.8607368049279</v>
      </c>
      <c r="I171"/>
      <c r="J171"/>
      <c r="K171"/>
      <c r="L171"/>
      <c r="M171"/>
      <c r="N171"/>
      <c r="O171"/>
    </row>
    <row r="172" spans="1:15" x14ac:dyDescent="0.2">
      <c r="A172" s="50">
        <v>2210</v>
      </c>
      <c r="B172" s="51" t="s">
        <v>433</v>
      </c>
      <c r="C172" s="52">
        <v>708033.45</v>
      </c>
      <c r="D172" s="52">
        <v>0</v>
      </c>
      <c r="E172" s="52">
        <v>708033.45</v>
      </c>
      <c r="F172" s="53">
        <v>46.035211267587002</v>
      </c>
      <c r="G172" s="52">
        <v>15380.258513085619</v>
      </c>
      <c r="I172"/>
      <c r="J172"/>
      <c r="K172"/>
      <c r="L172"/>
      <c r="M172"/>
      <c r="N172"/>
      <c r="O172"/>
    </row>
    <row r="173" spans="1:15" x14ac:dyDescent="0.2">
      <c r="A173" s="50">
        <v>2212</v>
      </c>
      <c r="B173" s="51" t="s">
        <v>434</v>
      </c>
      <c r="C173" s="52">
        <v>15413041.539999999</v>
      </c>
      <c r="D173" s="52">
        <v>0</v>
      </c>
      <c r="E173" s="52">
        <v>15413041.539999999</v>
      </c>
      <c r="F173" s="53">
        <v>2064.8078391968688</v>
      </c>
      <c r="G173" s="52">
        <v>7464.6372642575179</v>
      </c>
      <c r="I173"/>
      <c r="J173"/>
      <c r="K173"/>
      <c r="L173"/>
      <c r="M173"/>
      <c r="N173"/>
      <c r="O173"/>
    </row>
    <row r="174" spans="1:15" x14ac:dyDescent="0.2">
      <c r="A174" s="50">
        <v>2213</v>
      </c>
      <c r="B174" s="51" t="s">
        <v>435</v>
      </c>
      <c r="C174" s="52">
        <v>3416011.43</v>
      </c>
      <c r="D174" s="52">
        <v>0</v>
      </c>
      <c r="E174" s="52">
        <v>3416011.43</v>
      </c>
      <c r="F174" s="53">
        <v>410.29627830694301</v>
      </c>
      <c r="G174" s="52">
        <v>8325.7187808183808</v>
      </c>
      <c r="I174"/>
      <c r="J174"/>
      <c r="K174"/>
      <c r="L174"/>
      <c r="M174"/>
      <c r="N174"/>
      <c r="O174"/>
    </row>
    <row r="175" spans="1:15" x14ac:dyDescent="0.2">
      <c r="A175" s="50">
        <v>2214</v>
      </c>
      <c r="B175" s="51" t="s">
        <v>436</v>
      </c>
      <c r="C175" s="52">
        <v>2191435.54</v>
      </c>
      <c r="D175" s="52">
        <v>0</v>
      </c>
      <c r="E175" s="52">
        <v>2191435.54</v>
      </c>
      <c r="F175" s="53">
        <v>218.235792376615</v>
      </c>
      <c r="G175" s="52">
        <v>10041.595451117317</v>
      </c>
      <c r="I175"/>
      <c r="J175"/>
      <c r="K175"/>
      <c r="L175"/>
      <c r="M175"/>
      <c r="N175"/>
      <c r="O175"/>
    </row>
    <row r="176" spans="1:15" x14ac:dyDescent="0.2">
      <c r="A176" s="50">
        <v>2215</v>
      </c>
      <c r="B176" s="51" t="s">
        <v>437</v>
      </c>
      <c r="C176" s="52">
        <v>2409260.36</v>
      </c>
      <c r="D176" s="52">
        <v>184442.01</v>
      </c>
      <c r="E176" s="52">
        <v>2224818.35</v>
      </c>
      <c r="F176" s="53">
        <v>274.04008048287699</v>
      </c>
      <c r="G176" s="52">
        <v>8118.5874200581202</v>
      </c>
      <c r="I176"/>
      <c r="J176"/>
      <c r="K176"/>
      <c r="L176"/>
      <c r="M176"/>
      <c r="N176"/>
      <c r="O176"/>
    </row>
    <row r="177" spans="1:15" x14ac:dyDescent="0.2">
      <c r="A177" s="50">
        <v>2216</v>
      </c>
      <c r="B177" s="51" t="s">
        <v>438</v>
      </c>
      <c r="C177" s="52">
        <v>2075173.43</v>
      </c>
      <c r="D177" s="52">
        <v>65</v>
      </c>
      <c r="E177" s="52">
        <v>2075108.43</v>
      </c>
      <c r="F177" s="53">
        <v>233.48802723538904</v>
      </c>
      <c r="G177" s="52">
        <v>8887.4297092244342</v>
      </c>
      <c r="I177"/>
      <c r="J177"/>
      <c r="K177"/>
      <c r="L177"/>
      <c r="M177"/>
      <c r="N177"/>
      <c r="O177"/>
    </row>
    <row r="178" spans="1:15" x14ac:dyDescent="0.2">
      <c r="A178" s="50">
        <v>2217</v>
      </c>
      <c r="B178" s="51" t="s">
        <v>439</v>
      </c>
      <c r="C178" s="52">
        <v>3815112.5</v>
      </c>
      <c r="D178" s="52">
        <v>0</v>
      </c>
      <c r="E178" s="52">
        <v>3815112.5</v>
      </c>
      <c r="F178" s="53">
        <v>386.99363005614902</v>
      </c>
      <c r="G178" s="52">
        <v>9858.334100864824</v>
      </c>
      <c r="I178"/>
      <c r="J178"/>
      <c r="K178"/>
      <c r="L178"/>
      <c r="M178"/>
      <c r="N178"/>
      <c r="O178"/>
    </row>
    <row r="179" spans="1:15" x14ac:dyDescent="0.2">
      <c r="A179" s="50">
        <v>2219</v>
      </c>
      <c r="B179" s="51" t="s">
        <v>440</v>
      </c>
      <c r="C179" s="52">
        <v>1982128.39</v>
      </c>
      <c r="D179" s="52">
        <v>0</v>
      </c>
      <c r="E179" s="52">
        <v>1982128.39</v>
      </c>
      <c r="F179" s="53">
        <v>218.43765752118549</v>
      </c>
      <c r="G179" s="52">
        <v>9074.1148412459788</v>
      </c>
      <c r="I179"/>
      <c r="J179"/>
      <c r="K179"/>
      <c r="L179"/>
      <c r="M179"/>
      <c r="N179"/>
      <c r="O179"/>
    </row>
    <row r="180" spans="1:15" x14ac:dyDescent="0.2">
      <c r="A180" s="50">
        <v>2220</v>
      </c>
      <c r="B180" s="51" t="s">
        <v>441</v>
      </c>
      <c r="C180" s="52">
        <v>1991652.62</v>
      </c>
      <c r="D180" s="52">
        <v>0</v>
      </c>
      <c r="E180" s="52">
        <v>1991652.62</v>
      </c>
      <c r="F180" s="53">
        <v>225.808724832189</v>
      </c>
      <c r="G180" s="52">
        <v>8820.0870957493244</v>
      </c>
      <c r="I180"/>
      <c r="J180"/>
      <c r="K180"/>
      <c r="L180"/>
      <c r="M180"/>
      <c r="N180"/>
      <c r="O180"/>
    </row>
    <row r="181" spans="1:15" x14ac:dyDescent="0.2">
      <c r="A181" s="50">
        <v>2221</v>
      </c>
      <c r="B181" s="51" t="s">
        <v>442</v>
      </c>
      <c r="C181" s="52">
        <v>2945080.42</v>
      </c>
      <c r="D181" s="52">
        <v>0</v>
      </c>
      <c r="E181" s="52">
        <v>2945080.42</v>
      </c>
      <c r="F181" s="53">
        <v>377.9571718068745</v>
      </c>
      <c r="G181" s="52">
        <v>7792.1009037099502</v>
      </c>
      <c r="I181"/>
      <c r="J181"/>
      <c r="K181"/>
      <c r="L181"/>
      <c r="M181"/>
      <c r="N181"/>
      <c r="O181"/>
    </row>
    <row r="182" spans="1:15" x14ac:dyDescent="0.2">
      <c r="A182" s="50">
        <v>2222</v>
      </c>
      <c r="B182" s="51" t="s">
        <v>443</v>
      </c>
      <c r="C182" s="52">
        <v>180485.21</v>
      </c>
      <c r="D182" s="52">
        <v>0</v>
      </c>
      <c r="E182" s="52">
        <v>180485.21</v>
      </c>
      <c r="F182" s="53">
        <v>4.0496688741689999</v>
      </c>
      <c r="G182" s="52">
        <v>44567.893229797941</v>
      </c>
      <c r="I182"/>
      <c r="J182"/>
      <c r="K182"/>
      <c r="L182"/>
      <c r="M182"/>
      <c r="N182"/>
      <c r="O182"/>
    </row>
    <row r="183" spans="1:15" x14ac:dyDescent="0.2">
      <c r="A183" s="50">
        <v>2225</v>
      </c>
      <c r="B183" s="51" t="s">
        <v>444</v>
      </c>
      <c r="C183" s="52">
        <v>2128932.5099999998</v>
      </c>
      <c r="D183" s="52">
        <v>0</v>
      </c>
      <c r="E183" s="52">
        <v>2128932.5099999998</v>
      </c>
      <c r="F183" s="53">
        <v>227.58803950786549</v>
      </c>
      <c r="G183" s="52">
        <v>9354.3250981184319</v>
      </c>
      <c r="I183"/>
      <c r="J183"/>
      <c r="K183"/>
      <c r="L183"/>
      <c r="M183"/>
      <c r="N183"/>
      <c r="O183"/>
    </row>
    <row r="184" spans="1:15" x14ac:dyDescent="0.2">
      <c r="A184" s="16">
        <v>2226</v>
      </c>
      <c r="B184" s="16" t="s">
        <v>177</v>
      </c>
      <c r="C184" s="52"/>
      <c r="D184" s="52"/>
      <c r="E184" s="52"/>
      <c r="F184" s="53"/>
      <c r="G184" s="52"/>
      <c r="I184"/>
      <c r="J184"/>
      <c r="K184"/>
      <c r="L184"/>
      <c r="M184"/>
      <c r="N184"/>
      <c r="O184"/>
    </row>
    <row r="185" spans="1:15" x14ac:dyDescent="0.2">
      <c r="A185" s="16">
        <v>2227</v>
      </c>
      <c r="B185" s="16" t="s">
        <v>178</v>
      </c>
      <c r="C185" s="52"/>
      <c r="D185" s="52"/>
      <c r="E185" s="52"/>
      <c r="F185" s="53"/>
      <c r="G185" s="52"/>
      <c r="I185"/>
      <c r="J185"/>
      <c r="K185"/>
      <c r="L185"/>
      <c r="M185"/>
      <c r="N185"/>
      <c r="O185"/>
    </row>
    <row r="186" spans="1:15" x14ac:dyDescent="0.2">
      <c r="A186" s="50">
        <v>2229</v>
      </c>
      <c r="B186" s="51" t="s">
        <v>445</v>
      </c>
      <c r="C186" s="52">
        <v>2808776.02</v>
      </c>
      <c r="D186" s="52">
        <v>36489.57</v>
      </c>
      <c r="E186" s="52">
        <v>2772286.45</v>
      </c>
      <c r="F186" s="53">
        <v>289.9672619047335</v>
      </c>
      <c r="G186" s="52">
        <v>9560.687754160359</v>
      </c>
      <c r="I186"/>
      <c r="J186"/>
      <c r="K186"/>
      <c r="L186"/>
      <c r="M186"/>
      <c r="N186"/>
      <c r="O186"/>
    </row>
    <row r="187" spans="1:15" x14ac:dyDescent="0.2">
      <c r="A187" s="50">
        <v>2239</v>
      </c>
      <c r="B187" s="51" t="s">
        <v>446</v>
      </c>
      <c r="C187" s="52">
        <v>146496883.06999999</v>
      </c>
      <c r="D187" s="52">
        <v>56711.58</v>
      </c>
      <c r="E187" s="52">
        <v>146440171.49000001</v>
      </c>
      <c r="F187" s="53">
        <v>19543.815137408819</v>
      </c>
      <c r="G187" s="52">
        <v>7492.9163246995195</v>
      </c>
      <c r="I187"/>
      <c r="J187"/>
      <c r="K187"/>
      <c r="L187"/>
      <c r="M187"/>
      <c r="N187"/>
      <c r="O187"/>
    </row>
    <row r="188" spans="1:15" x14ac:dyDescent="0.2">
      <c r="A188" s="50">
        <v>2240</v>
      </c>
      <c r="B188" s="51" t="s">
        <v>447</v>
      </c>
      <c r="C188" s="52">
        <v>7993440.2300000004</v>
      </c>
      <c r="D188" s="52">
        <v>0</v>
      </c>
      <c r="E188" s="52">
        <v>7993440.2300000004</v>
      </c>
      <c r="F188" s="53">
        <v>1170.310338212327</v>
      </c>
      <c r="G188" s="52">
        <v>6830.1885141082521</v>
      </c>
      <c r="I188"/>
      <c r="J188"/>
      <c r="K188"/>
      <c r="L188"/>
      <c r="M188"/>
      <c r="N188"/>
      <c r="O188"/>
    </row>
    <row r="189" spans="1:15" x14ac:dyDescent="0.2">
      <c r="A189" s="50">
        <v>2241</v>
      </c>
      <c r="B189" s="51" t="s">
        <v>448</v>
      </c>
      <c r="C189" s="52">
        <v>46526650.969999999</v>
      </c>
      <c r="D189" s="52">
        <v>21540.01</v>
      </c>
      <c r="E189" s="52">
        <v>46505110.960000001</v>
      </c>
      <c r="F189" s="53">
        <v>5851.386929663141</v>
      </c>
      <c r="G189" s="52">
        <v>7947.7073587880577</v>
      </c>
      <c r="I189"/>
      <c r="J189"/>
      <c r="K189"/>
      <c r="L189"/>
      <c r="M189"/>
      <c r="N189"/>
      <c r="O189"/>
    </row>
    <row r="190" spans="1:15" x14ac:dyDescent="0.2">
      <c r="A190" s="50">
        <v>2242</v>
      </c>
      <c r="B190" s="51" t="s">
        <v>255</v>
      </c>
      <c r="C190" s="52">
        <v>92728049.159999996</v>
      </c>
      <c r="D190" s="52">
        <v>579532.39</v>
      </c>
      <c r="E190" s="52">
        <v>92148516.769999996</v>
      </c>
      <c r="F190" s="53">
        <v>12133.336496999109</v>
      </c>
      <c r="G190" s="52">
        <v>7594.655995306056</v>
      </c>
      <c r="I190"/>
      <c r="J190"/>
      <c r="K190"/>
      <c r="L190"/>
      <c r="M190"/>
      <c r="N190"/>
      <c r="O190"/>
    </row>
    <row r="191" spans="1:15" x14ac:dyDescent="0.2">
      <c r="A191" s="50">
        <v>2243</v>
      </c>
      <c r="B191" s="51" t="s">
        <v>449</v>
      </c>
      <c r="C191" s="52">
        <v>267412456.84999999</v>
      </c>
      <c r="D191" s="52">
        <v>31941.360000000001</v>
      </c>
      <c r="E191" s="52">
        <v>267380515.49000001</v>
      </c>
      <c r="F191" s="53">
        <v>35883.080839283721</v>
      </c>
      <c r="G191" s="52">
        <v>7451.4369791035324</v>
      </c>
      <c r="I191"/>
      <c r="J191"/>
      <c r="K191"/>
      <c r="L191"/>
      <c r="M191"/>
      <c r="N191"/>
      <c r="O191"/>
    </row>
    <row r="192" spans="1:15" x14ac:dyDescent="0.2">
      <c r="A192" s="50">
        <v>2244</v>
      </c>
      <c r="B192" s="51" t="s">
        <v>450</v>
      </c>
      <c r="C192" s="52">
        <v>28143524.149999999</v>
      </c>
      <c r="D192" s="52">
        <v>241345.72</v>
      </c>
      <c r="E192" s="52">
        <v>27902178.43</v>
      </c>
      <c r="F192" s="53">
        <v>4340.2521165461276</v>
      </c>
      <c r="G192" s="52">
        <v>6428.6999189816397</v>
      </c>
      <c r="I192"/>
      <c r="J192"/>
      <c r="K192"/>
      <c r="L192"/>
      <c r="M192"/>
      <c r="N192"/>
      <c r="O192"/>
    </row>
    <row r="193" spans="1:15" x14ac:dyDescent="0.2">
      <c r="A193" s="50">
        <v>2245</v>
      </c>
      <c r="B193" s="51" t="s">
        <v>451</v>
      </c>
      <c r="C193" s="52">
        <v>4299341.07</v>
      </c>
      <c r="D193" s="52">
        <v>0</v>
      </c>
      <c r="E193" s="52">
        <v>4299341.07</v>
      </c>
      <c r="F193" s="53">
        <v>462.15628660249945</v>
      </c>
      <c r="G193" s="52">
        <v>9302.7860804539196</v>
      </c>
      <c r="I193"/>
      <c r="J193"/>
      <c r="K193"/>
      <c r="L193"/>
      <c r="M193"/>
      <c r="N193"/>
      <c r="O193"/>
    </row>
    <row r="194" spans="1:15" x14ac:dyDescent="0.2">
      <c r="A194" s="50">
        <v>2247</v>
      </c>
      <c r="B194" s="51" t="s">
        <v>452</v>
      </c>
      <c r="C194" s="52">
        <v>864520.76</v>
      </c>
      <c r="D194" s="52">
        <v>32141.99</v>
      </c>
      <c r="E194" s="52">
        <v>832378.77</v>
      </c>
      <c r="F194" s="53">
        <v>49.144295302004487</v>
      </c>
      <c r="G194" s="52">
        <v>16937.444415161834</v>
      </c>
      <c r="I194"/>
      <c r="J194"/>
      <c r="K194"/>
      <c r="L194"/>
      <c r="M194"/>
      <c r="N194"/>
      <c r="O194"/>
    </row>
    <row r="195" spans="1:15" x14ac:dyDescent="0.2">
      <c r="A195" s="50">
        <v>2248</v>
      </c>
      <c r="B195" s="51" t="s">
        <v>453</v>
      </c>
      <c r="C195" s="52">
        <v>1152244.45</v>
      </c>
      <c r="D195" s="52">
        <v>12794</v>
      </c>
      <c r="E195" s="52">
        <v>1139450.45</v>
      </c>
      <c r="F195" s="53">
        <v>73.173466461787498</v>
      </c>
      <c r="G195" s="52">
        <v>15571.907483637413</v>
      </c>
      <c r="I195"/>
      <c r="J195"/>
      <c r="K195"/>
      <c r="L195"/>
      <c r="M195"/>
      <c r="N195"/>
      <c r="O195"/>
    </row>
    <row r="196" spans="1:15" x14ac:dyDescent="0.2">
      <c r="A196" s="50">
        <v>2249</v>
      </c>
      <c r="B196" s="51" t="s">
        <v>454</v>
      </c>
      <c r="C196" s="52">
        <v>861306.29</v>
      </c>
      <c r="D196" s="52">
        <v>0</v>
      </c>
      <c r="E196" s="52">
        <v>861306.29</v>
      </c>
      <c r="F196" s="53">
        <v>63.1299999999965</v>
      </c>
      <c r="G196" s="52">
        <v>13643.375415809405</v>
      </c>
      <c r="I196"/>
      <c r="J196"/>
      <c r="K196"/>
      <c r="L196"/>
      <c r="M196"/>
      <c r="N196"/>
      <c r="O196"/>
    </row>
    <row r="197" spans="1:15" x14ac:dyDescent="0.2">
      <c r="A197" s="50">
        <v>2251</v>
      </c>
      <c r="B197" s="51" t="s">
        <v>455</v>
      </c>
      <c r="C197" s="52">
        <v>7456198.9900000002</v>
      </c>
      <c r="D197" s="52">
        <v>0</v>
      </c>
      <c r="E197" s="52">
        <v>7456198.9900000002</v>
      </c>
      <c r="F197" s="53">
        <v>1172.651462765695</v>
      </c>
      <c r="G197" s="52">
        <v>6358.4101728015112</v>
      </c>
      <c r="I197"/>
      <c r="J197"/>
      <c r="K197"/>
      <c r="L197"/>
      <c r="M197"/>
      <c r="N197"/>
      <c r="O197"/>
    </row>
    <row r="198" spans="1:15" x14ac:dyDescent="0.2">
      <c r="A198" s="50">
        <v>2252</v>
      </c>
      <c r="B198" s="51" t="s">
        <v>456</v>
      </c>
      <c r="C198" s="52">
        <v>5609133.21</v>
      </c>
      <c r="D198" s="52">
        <v>0</v>
      </c>
      <c r="E198" s="52">
        <v>5609133.21</v>
      </c>
      <c r="F198" s="53">
        <v>774.22457753488425</v>
      </c>
      <c r="G198" s="52">
        <v>7244.8400280179312</v>
      </c>
      <c r="I198"/>
      <c r="J198"/>
      <c r="K198"/>
      <c r="L198"/>
      <c r="M198"/>
      <c r="N198"/>
      <c r="O198"/>
    </row>
    <row r="199" spans="1:15" x14ac:dyDescent="0.2">
      <c r="A199" s="50">
        <v>2253</v>
      </c>
      <c r="B199" s="51" t="s">
        <v>457</v>
      </c>
      <c r="C199" s="52">
        <v>7679797.5499999998</v>
      </c>
      <c r="D199" s="52">
        <v>0</v>
      </c>
      <c r="E199" s="52">
        <v>7679797.5499999998</v>
      </c>
      <c r="F199" s="53">
        <v>968.32021926982679</v>
      </c>
      <c r="G199" s="52">
        <v>7931.0515232151611</v>
      </c>
      <c r="I199"/>
      <c r="J199"/>
      <c r="K199"/>
      <c r="L199"/>
      <c r="M199"/>
      <c r="N199"/>
      <c r="O199"/>
    </row>
    <row r="200" spans="1:15" x14ac:dyDescent="0.2">
      <c r="A200" s="50">
        <v>2254</v>
      </c>
      <c r="B200" s="51" t="s">
        <v>458</v>
      </c>
      <c r="C200" s="52">
        <v>35156886.759999998</v>
      </c>
      <c r="D200" s="52">
        <v>4900.32</v>
      </c>
      <c r="E200" s="52">
        <v>35151986.439999998</v>
      </c>
      <c r="F200" s="53">
        <v>4894.088293464205</v>
      </c>
      <c r="G200" s="52">
        <v>7182.5403082620414</v>
      </c>
      <c r="I200"/>
      <c r="J200"/>
      <c r="K200"/>
      <c r="L200"/>
      <c r="M200"/>
      <c r="N200"/>
      <c r="O200"/>
    </row>
    <row r="201" spans="1:15" x14ac:dyDescent="0.2">
      <c r="A201" s="50">
        <v>2255</v>
      </c>
      <c r="B201" s="51" t="s">
        <v>459</v>
      </c>
      <c r="C201" s="52">
        <v>6814714.3200000003</v>
      </c>
      <c r="D201" s="52">
        <v>30643.02</v>
      </c>
      <c r="E201" s="52">
        <v>6784071.2999999998</v>
      </c>
      <c r="F201" s="53">
        <v>883.12966628473487</v>
      </c>
      <c r="G201" s="52">
        <v>7681.8518944563539</v>
      </c>
      <c r="I201"/>
      <c r="J201"/>
      <c r="K201"/>
      <c r="L201"/>
      <c r="M201"/>
      <c r="N201"/>
      <c r="O201"/>
    </row>
    <row r="202" spans="1:15" x14ac:dyDescent="0.2">
      <c r="A202" s="50">
        <v>2256</v>
      </c>
      <c r="B202" s="51" t="s">
        <v>460</v>
      </c>
      <c r="C202" s="52">
        <v>44925531.159999996</v>
      </c>
      <c r="D202" s="52">
        <v>84445.5</v>
      </c>
      <c r="E202" s="52">
        <v>44841085.659999996</v>
      </c>
      <c r="F202" s="53">
        <v>6201.1682223866283</v>
      </c>
      <c r="G202" s="52">
        <v>7231.0706711875173</v>
      </c>
      <c r="I202"/>
      <c r="J202"/>
      <c r="K202"/>
      <c r="L202"/>
      <c r="M202"/>
      <c r="N202"/>
      <c r="O202"/>
    </row>
    <row r="203" spans="1:15" x14ac:dyDescent="0.2">
      <c r="A203" s="50">
        <v>2257</v>
      </c>
      <c r="B203" s="51" t="s">
        <v>461</v>
      </c>
      <c r="C203" s="52">
        <v>7354010.0199999996</v>
      </c>
      <c r="D203" s="52">
        <v>0</v>
      </c>
      <c r="E203" s="52">
        <v>7354010.0199999996</v>
      </c>
      <c r="F203" s="53">
        <v>947.3961651706154</v>
      </c>
      <c r="G203" s="52">
        <v>7762.3388085760507</v>
      </c>
      <c r="I203"/>
      <c r="J203"/>
      <c r="K203"/>
      <c r="L203"/>
      <c r="M203"/>
      <c r="N203"/>
      <c r="O203"/>
    </row>
    <row r="204" spans="1:15" x14ac:dyDescent="0.2">
      <c r="A204" s="50">
        <v>2262</v>
      </c>
      <c r="B204" s="51" t="s">
        <v>462</v>
      </c>
      <c r="C204" s="52">
        <v>4026591.36</v>
      </c>
      <c r="D204" s="52">
        <v>0</v>
      </c>
      <c r="E204" s="52">
        <v>4026591.36</v>
      </c>
      <c r="F204" s="53">
        <v>499.42365899922248</v>
      </c>
      <c r="G204" s="52">
        <v>8062.476191193563</v>
      </c>
    </row>
    <row r="205" spans="1:15" x14ac:dyDescent="0.2">
      <c r="A205" s="50">
        <v>3997</v>
      </c>
      <c r="B205" s="51" t="s">
        <v>463</v>
      </c>
      <c r="C205" s="52">
        <v>1858866.39</v>
      </c>
      <c r="D205" s="52">
        <v>0</v>
      </c>
      <c r="E205" s="52">
        <v>1858866.39</v>
      </c>
      <c r="F205" s="53">
        <v>161.13513513511498</v>
      </c>
      <c r="G205" s="52">
        <v>11536.071189199698</v>
      </c>
    </row>
    <row r="206" spans="1:15" x14ac:dyDescent="0.2">
      <c r="A206" s="50">
        <v>4131</v>
      </c>
      <c r="B206" s="51" t="s">
        <v>464</v>
      </c>
      <c r="C206" s="52">
        <v>22361451.98</v>
      </c>
      <c r="D206" s="52">
        <v>15034.96</v>
      </c>
      <c r="E206" s="52">
        <v>22346417.02</v>
      </c>
      <c r="F206" s="53">
        <v>2774.3442705221887</v>
      </c>
      <c r="G206" s="52">
        <v>8054.6661989407448</v>
      </c>
    </row>
    <row r="207" spans="1:15" x14ac:dyDescent="0.2">
      <c r="A207" s="54"/>
      <c r="B207" s="54"/>
      <c r="C207" s="54"/>
      <c r="D207" s="54"/>
      <c r="E207" s="54"/>
      <c r="F207" s="54"/>
      <c r="G207" s="54"/>
    </row>
    <row r="208" spans="1:15" x14ac:dyDescent="0.2">
      <c r="A208" s="54"/>
      <c r="B208" s="54"/>
      <c r="C208" s="17">
        <f>SUM(C7:C207)</f>
        <v>4119784298.5800009</v>
      </c>
      <c r="D208" s="17">
        <f>SUM(D7:D207)</f>
        <v>9145900.1300000027</v>
      </c>
      <c r="E208" s="17">
        <f>SUM(E7:E207)</f>
        <v>4110638398.4499998</v>
      </c>
      <c r="F208" s="38">
        <f>SUM(F7:F207)</f>
        <v>532965.9433030783</v>
      </c>
      <c r="G208" s="17">
        <f>+E208/F208</f>
        <v>7712.7599804485626</v>
      </c>
    </row>
    <row r="209" spans="1:7" x14ac:dyDescent="0.2">
      <c r="A209" s="54"/>
      <c r="B209" s="54"/>
      <c r="C209" s="54"/>
      <c r="D209" s="54"/>
      <c r="E209" s="54"/>
      <c r="F209" s="54"/>
      <c r="G209" s="54"/>
    </row>
    <row r="210" spans="1:7" x14ac:dyDescent="0.2">
      <c r="A210" s="54"/>
      <c r="B210" s="54"/>
      <c r="C210" s="54"/>
      <c r="D210" s="54"/>
      <c r="E210" s="54"/>
      <c r="F210" s="54"/>
      <c r="G210" s="54"/>
    </row>
    <row r="211" spans="1:7" x14ac:dyDescent="0.2">
      <c r="A211" s="54"/>
      <c r="B211" s="54"/>
      <c r="C211" s="54"/>
      <c r="D211" s="54"/>
      <c r="E211" s="54"/>
      <c r="F211" s="54"/>
      <c r="G211" s="54"/>
    </row>
  </sheetData>
  <customSheetViews>
    <customSheetView guid="{28872955-5421-4224-B499-16C8624B44C2}" topLeftCell="A181">
      <selection activeCell="C209" sqref="C209:G209"/>
      <pageMargins left="0.7" right="0.7" top="0.75" bottom="0.75" header="0.3" footer="0.3"/>
    </customSheetView>
    <customSheetView guid="{893AB55A-276E-48DE-A72E-991CBB459AAF}" topLeftCell="A181">
      <selection activeCell="C209" sqref="C209:G209"/>
      <pageMargins left="0.7" right="0.7" top="0.75" bottom="0.75" header="0.3" footer="0.3"/>
    </customSheetView>
    <customSheetView guid="{3A6669F1-A5AA-4E52-8C7F-B2E5CA5E220D}" topLeftCell="A181">
      <selection activeCell="C209" sqref="C209:G20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8"/>
  <sheetViews>
    <sheetView zoomScale="90" zoomScaleNormal="90" workbookViewId="0">
      <pane ySplit="6" topLeftCell="A181" activePane="bottomLeft" state="frozen"/>
      <selection pane="bottomLeft" activeCell="C1" sqref="C1:E1048576"/>
    </sheetView>
  </sheetViews>
  <sheetFormatPr defaultRowHeight="12.75" x14ac:dyDescent="0.2"/>
  <cols>
    <col min="2" max="2" width="26.5703125" customWidth="1"/>
    <col min="3" max="3" width="14.85546875" bestFit="1" customWidth="1"/>
    <col min="4" max="4" width="12" bestFit="1" customWidth="1"/>
    <col min="5" max="5" width="14.85546875" bestFit="1" customWidth="1"/>
    <col min="6" max="6" width="10.85546875" customWidth="1"/>
    <col min="7" max="7" width="14.5703125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467</v>
      </c>
    </row>
    <row r="3" spans="1:7" x14ac:dyDescent="0.2">
      <c r="C3" s="3"/>
      <c r="D3" s="3"/>
      <c r="E3" s="3"/>
      <c r="F3" s="5"/>
      <c r="G3" s="9" t="s">
        <v>201</v>
      </c>
    </row>
    <row r="4" spans="1:7" x14ac:dyDescent="0.2">
      <c r="C4" s="3"/>
      <c r="D4" s="3"/>
      <c r="E4" s="9" t="s">
        <v>201</v>
      </c>
      <c r="F4" s="5"/>
      <c r="G4" s="9" t="s">
        <v>200</v>
      </c>
    </row>
    <row r="5" spans="1:7" x14ac:dyDescent="0.2">
      <c r="C5" s="3"/>
      <c r="D5" s="3"/>
      <c r="E5" s="9" t="s">
        <v>200</v>
      </c>
      <c r="F5" s="5"/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50">
        <v>1894</v>
      </c>
      <c r="B7" s="51" t="s">
        <v>270</v>
      </c>
      <c r="C7" s="56">
        <v>14412680.82</v>
      </c>
      <c r="D7" s="56">
        <v>1410.59</v>
      </c>
      <c r="E7" s="56">
        <v>14411270.23</v>
      </c>
      <c r="F7" s="57">
        <v>2002.2745637512644</v>
      </c>
      <c r="G7" s="56">
        <v>7197.4495860350416</v>
      </c>
    </row>
    <row r="8" spans="1:7" x14ac:dyDescent="0.2">
      <c r="A8" s="50">
        <v>1895</v>
      </c>
      <c r="B8" s="51" t="s">
        <v>271</v>
      </c>
      <c r="C8" s="56">
        <v>1005868.77</v>
      </c>
      <c r="D8" s="56">
        <v>0</v>
      </c>
      <c r="E8" s="56">
        <v>1005868.77</v>
      </c>
      <c r="F8" s="57">
        <v>74.489795918313021</v>
      </c>
      <c r="G8" s="56">
        <v>13503.443761653687</v>
      </c>
    </row>
    <row r="9" spans="1:7" x14ac:dyDescent="0.2">
      <c r="A9" s="50">
        <v>1896</v>
      </c>
      <c r="B9" s="51" t="s">
        <v>272</v>
      </c>
      <c r="C9" s="56">
        <v>812551</v>
      </c>
      <c r="D9" s="56">
        <v>0</v>
      </c>
      <c r="E9" s="56">
        <v>812551</v>
      </c>
      <c r="F9" s="57">
        <v>36.141379310333008</v>
      </c>
      <c r="G9" s="56">
        <v>22482.56750310821</v>
      </c>
    </row>
    <row r="10" spans="1:7" x14ac:dyDescent="0.2">
      <c r="A10" s="50">
        <v>1897</v>
      </c>
      <c r="B10" s="51" t="s">
        <v>273</v>
      </c>
      <c r="C10" s="56">
        <v>1571506.33</v>
      </c>
      <c r="D10" s="56">
        <v>0</v>
      </c>
      <c r="E10" s="56">
        <v>1571506.33</v>
      </c>
      <c r="F10" s="57">
        <v>161.73401398569803</v>
      </c>
      <c r="G10" s="56">
        <v>9716.6099528016839</v>
      </c>
    </row>
    <row r="11" spans="1:7" x14ac:dyDescent="0.2">
      <c r="A11" s="50">
        <v>1898</v>
      </c>
      <c r="B11" s="51" t="s">
        <v>274</v>
      </c>
      <c r="C11" s="56">
        <v>3912254.8</v>
      </c>
      <c r="D11" s="56">
        <v>0</v>
      </c>
      <c r="E11" s="56">
        <v>3912254.8</v>
      </c>
      <c r="F11" s="57">
        <v>427.18410808210461</v>
      </c>
      <c r="G11" s="56">
        <v>9158.2405009506183</v>
      </c>
    </row>
    <row r="12" spans="1:7" x14ac:dyDescent="0.2">
      <c r="A12" s="50">
        <v>1899</v>
      </c>
      <c r="B12" s="51" t="s">
        <v>275</v>
      </c>
      <c r="C12" s="56">
        <v>1462113.39</v>
      </c>
      <c r="D12" s="56">
        <v>4200</v>
      </c>
      <c r="E12" s="56">
        <v>1457913.39</v>
      </c>
      <c r="F12" s="57">
        <v>133.86710974120101</v>
      </c>
      <c r="G12" s="56">
        <v>10890.751229473137</v>
      </c>
    </row>
    <row r="13" spans="1:7" x14ac:dyDescent="0.2">
      <c r="A13" s="50">
        <v>1900</v>
      </c>
      <c r="B13" s="51" t="s">
        <v>276</v>
      </c>
      <c r="C13" s="56">
        <v>10975969.48</v>
      </c>
      <c r="D13" s="56">
        <v>76940.86</v>
      </c>
      <c r="E13" s="56">
        <v>10899028.619999999</v>
      </c>
      <c r="F13" s="57">
        <v>1566.7762051799104</v>
      </c>
      <c r="G13" s="56">
        <v>6956.3404039241732</v>
      </c>
    </row>
    <row r="14" spans="1:7" x14ac:dyDescent="0.2">
      <c r="A14" s="50">
        <v>1901</v>
      </c>
      <c r="B14" s="51" t="s">
        <v>277</v>
      </c>
      <c r="C14" s="56">
        <v>48367326</v>
      </c>
      <c r="D14" s="56">
        <v>19474</v>
      </c>
      <c r="E14" s="56">
        <v>48347852</v>
      </c>
      <c r="F14" s="57">
        <v>6304.4746800566227</v>
      </c>
      <c r="G14" s="56">
        <v>7668.8153182599162</v>
      </c>
    </row>
    <row r="15" spans="1:7" x14ac:dyDescent="0.2">
      <c r="A15" s="50">
        <v>1922</v>
      </c>
      <c r="B15" s="51" t="s">
        <v>278</v>
      </c>
      <c r="C15" s="56">
        <v>56734483.899999999</v>
      </c>
      <c r="D15" s="56">
        <v>1063404.56</v>
      </c>
      <c r="E15" s="56">
        <v>55671079.340000004</v>
      </c>
      <c r="F15" s="57">
        <v>8060.6037661414548</v>
      </c>
      <c r="G15" s="56">
        <v>6906.5644404760569</v>
      </c>
    </row>
    <row r="16" spans="1:7" x14ac:dyDescent="0.2">
      <c r="A16" s="50">
        <v>1923</v>
      </c>
      <c r="B16" s="51" t="s">
        <v>279</v>
      </c>
      <c r="C16" s="56">
        <v>45607354.18</v>
      </c>
      <c r="D16" s="56">
        <v>609952.82999999996</v>
      </c>
      <c r="E16" s="56">
        <v>44997401.350000001</v>
      </c>
      <c r="F16" s="57">
        <v>6480.9838444607703</v>
      </c>
      <c r="G16" s="56">
        <v>6942.9892790828062</v>
      </c>
    </row>
    <row r="17" spans="1:7" x14ac:dyDescent="0.2">
      <c r="A17" s="50">
        <v>1924</v>
      </c>
      <c r="B17" s="51" t="s">
        <v>280</v>
      </c>
      <c r="C17" s="56">
        <v>122778279.98999999</v>
      </c>
      <c r="D17" s="56">
        <v>7938.29</v>
      </c>
      <c r="E17" s="56">
        <v>122770341.7</v>
      </c>
      <c r="F17" s="57">
        <v>16776.222181514942</v>
      </c>
      <c r="G17" s="56">
        <v>7318.1161033546696</v>
      </c>
    </row>
    <row r="18" spans="1:7" x14ac:dyDescent="0.2">
      <c r="A18" s="50">
        <v>1925</v>
      </c>
      <c r="B18" s="51" t="s">
        <v>281</v>
      </c>
      <c r="C18" s="56">
        <v>18882240.079999998</v>
      </c>
      <c r="D18" s="56">
        <v>0</v>
      </c>
      <c r="E18" s="56">
        <v>18882240.079999998</v>
      </c>
      <c r="F18" s="57">
        <v>2680.7063094941795</v>
      </c>
      <c r="G18" s="56">
        <v>7043.755600203318</v>
      </c>
    </row>
    <row r="19" spans="1:7" x14ac:dyDescent="0.2">
      <c r="A19" s="50">
        <v>1926</v>
      </c>
      <c r="B19" s="51" t="s">
        <v>282</v>
      </c>
      <c r="C19" s="56">
        <v>27569731.719999999</v>
      </c>
      <c r="D19" s="56">
        <v>74185</v>
      </c>
      <c r="E19" s="56">
        <v>27495546.719999999</v>
      </c>
      <c r="F19" s="57">
        <v>3882.305411832006</v>
      </c>
      <c r="G19" s="56">
        <v>7082.2729804312849</v>
      </c>
    </row>
    <row r="20" spans="1:7" x14ac:dyDescent="0.2">
      <c r="A20" s="50">
        <v>1927</v>
      </c>
      <c r="B20" s="51" t="s">
        <v>283</v>
      </c>
      <c r="C20" s="56">
        <v>4990424.83</v>
      </c>
      <c r="D20" s="56">
        <v>995.74</v>
      </c>
      <c r="E20" s="56">
        <v>4989429.09</v>
      </c>
      <c r="F20" s="57">
        <v>645.53447915474783</v>
      </c>
      <c r="G20" s="56">
        <v>7729.1442225256114</v>
      </c>
    </row>
    <row r="21" spans="1:7" x14ac:dyDescent="0.2">
      <c r="A21" s="50">
        <v>1928</v>
      </c>
      <c r="B21" s="51" t="s">
        <v>284</v>
      </c>
      <c r="C21" s="56">
        <v>54591781.93</v>
      </c>
      <c r="D21" s="56">
        <v>45614.8</v>
      </c>
      <c r="E21" s="56">
        <v>54546167.130000003</v>
      </c>
      <c r="F21" s="57">
        <v>7884.0873620824141</v>
      </c>
      <c r="G21" s="56">
        <v>6918.5137892222456</v>
      </c>
    </row>
    <row r="22" spans="1:7" x14ac:dyDescent="0.2">
      <c r="A22" s="50">
        <v>1929</v>
      </c>
      <c r="B22" s="51" t="s">
        <v>285</v>
      </c>
      <c r="C22" s="56">
        <v>34738697.609999999</v>
      </c>
      <c r="D22" s="56">
        <v>34000</v>
      </c>
      <c r="E22" s="56">
        <v>34704697.609999999</v>
      </c>
      <c r="F22" s="57">
        <v>4786.4381904476058</v>
      </c>
      <c r="G22" s="56">
        <v>7250.6311016949621</v>
      </c>
    </row>
    <row r="23" spans="1:7" x14ac:dyDescent="0.2">
      <c r="A23" s="50">
        <v>1930</v>
      </c>
      <c r="B23" s="51" t="s">
        <v>286</v>
      </c>
      <c r="C23" s="56">
        <v>19648925.039999999</v>
      </c>
      <c r="D23" s="56">
        <v>143083.95000000001</v>
      </c>
      <c r="E23" s="56">
        <v>19505841.09</v>
      </c>
      <c r="F23" s="57">
        <v>2768.3082833137146</v>
      </c>
      <c r="G23" s="56">
        <v>7046.1231531089406</v>
      </c>
    </row>
    <row r="24" spans="1:7" x14ac:dyDescent="0.2">
      <c r="A24" s="50">
        <v>1931</v>
      </c>
      <c r="B24" s="51" t="s">
        <v>287</v>
      </c>
      <c r="C24" s="56">
        <v>13858135.24</v>
      </c>
      <c r="D24" s="56">
        <v>35505</v>
      </c>
      <c r="E24" s="56">
        <v>13822630.24</v>
      </c>
      <c r="F24" s="57">
        <v>2010.2401524548113</v>
      </c>
      <c r="G24" s="56">
        <v>6876.1089181909219</v>
      </c>
    </row>
    <row r="25" spans="1:7" x14ac:dyDescent="0.2">
      <c r="A25" s="50">
        <v>1933</v>
      </c>
      <c r="B25" s="51" t="s">
        <v>288</v>
      </c>
      <c r="C25" s="56">
        <v>12290218.539999999</v>
      </c>
      <c r="D25" s="56">
        <v>85327.5</v>
      </c>
      <c r="E25" s="56">
        <v>12204891.039999999</v>
      </c>
      <c r="F25" s="57">
        <v>1803.9769190445932</v>
      </c>
      <c r="G25" s="56">
        <v>6765.5472257726387</v>
      </c>
    </row>
    <row r="26" spans="1:7" x14ac:dyDescent="0.2">
      <c r="A26" s="50">
        <v>1934</v>
      </c>
      <c r="B26" s="51" t="s">
        <v>289</v>
      </c>
      <c r="C26" s="56">
        <v>2743078.67</v>
      </c>
      <c r="D26" s="56">
        <v>46332.82</v>
      </c>
      <c r="E26" s="56">
        <v>2696745.85</v>
      </c>
      <c r="F26" s="57">
        <v>162.47372611824608</v>
      </c>
      <c r="G26" s="56">
        <v>16598.042738536984</v>
      </c>
    </row>
    <row r="27" spans="1:7" x14ac:dyDescent="0.2">
      <c r="A27" s="50">
        <v>1935</v>
      </c>
      <c r="B27" s="51" t="s">
        <v>290</v>
      </c>
      <c r="C27" s="56">
        <v>12982651.83</v>
      </c>
      <c r="D27" s="56">
        <v>31000</v>
      </c>
      <c r="E27" s="56">
        <v>12951651.83</v>
      </c>
      <c r="F27" s="57">
        <v>1442.4321726930539</v>
      </c>
      <c r="G27" s="56">
        <v>8979.0369871042221</v>
      </c>
    </row>
    <row r="28" spans="1:7" x14ac:dyDescent="0.2">
      <c r="A28" s="50">
        <v>1936</v>
      </c>
      <c r="B28" s="51" t="s">
        <v>291</v>
      </c>
      <c r="C28" s="56">
        <v>5938680.8600000003</v>
      </c>
      <c r="D28" s="56">
        <v>0</v>
      </c>
      <c r="E28" s="56">
        <v>5938680.8600000003</v>
      </c>
      <c r="F28" s="57">
        <v>843.39205197927549</v>
      </c>
      <c r="G28" s="56">
        <v>7041.4237910626243</v>
      </c>
    </row>
    <row r="29" spans="1:7" x14ac:dyDescent="0.2">
      <c r="A29" s="50">
        <v>1944</v>
      </c>
      <c r="B29" s="51" t="s">
        <v>292</v>
      </c>
      <c r="C29" s="56">
        <v>14516017.210000001</v>
      </c>
      <c r="D29" s="56">
        <v>5872</v>
      </c>
      <c r="E29" s="56">
        <v>14510145.210000001</v>
      </c>
      <c r="F29" s="57">
        <v>2089.6356916508876</v>
      </c>
      <c r="G29" s="56">
        <v>6943.8635968820208</v>
      </c>
    </row>
    <row r="30" spans="1:7" x14ac:dyDescent="0.2">
      <c r="A30" s="50">
        <v>1945</v>
      </c>
      <c r="B30" s="51" t="s">
        <v>293</v>
      </c>
      <c r="C30" s="56">
        <v>6240123.3499999996</v>
      </c>
      <c r="D30" s="56">
        <v>1200</v>
      </c>
      <c r="E30" s="56">
        <v>6238923.3499999996</v>
      </c>
      <c r="F30" s="57">
        <v>802.39201280553198</v>
      </c>
      <c r="G30" s="56">
        <v>7775.4056002948619</v>
      </c>
    </row>
    <row r="31" spans="1:7" x14ac:dyDescent="0.2">
      <c r="A31" s="50">
        <v>1946</v>
      </c>
      <c r="B31" s="51" t="s">
        <v>294</v>
      </c>
      <c r="C31" s="56">
        <v>7139473.71</v>
      </c>
      <c r="D31" s="56">
        <v>7563.8</v>
      </c>
      <c r="E31" s="56">
        <v>7131909.9100000001</v>
      </c>
      <c r="F31" s="57">
        <v>1050.0183049724783</v>
      </c>
      <c r="G31" s="56">
        <v>6792.1767422777648</v>
      </c>
    </row>
    <row r="32" spans="1:7" x14ac:dyDescent="0.2">
      <c r="A32" s="50">
        <v>1947</v>
      </c>
      <c r="B32" s="51" t="s">
        <v>295</v>
      </c>
      <c r="C32" s="56">
        <v>4865591.84</v>
      </c>
      <c r="D32" s="56">
        <v>100</v>
      </c>
      <c r="E32" s="56">
        <v>4865491.84</v>
      </c>
      <c r="F32" s="57">
        <v>580.26409547837227</v>
      </c>
      <c r="G32" s="56">
        <v>8384.9610512069848</v>
      </c>
    </row>
    <row r="33" spans="1:7" x14ac:dyDescent="0.2">
      <c r="A33" s="50">
        <v>1948</v>
      </c>
      <c r="B33" s="51" t="s">
        <v>296</v>
      </c>
      <c r="C33" s="56">
        <v>22610678.760000002</v>
      </c>
      <c r="D33" s="56">
        <v>20331.259999999998</v>
      </c>
      <c r="E33" s="56">
        <v>22590347.5</v>
      </c>
      <c r="F33" s="57">
        <v>3436.0046020986392</v>
      </c>
      <c r="G33" s="56">
        <v>6574.5975678269715</v>
      </c>
    </row>
    <row r="34" spans="1:7" x14ac:dyDescent="0.2">
      <c r="A34" s="50">
        <v>1964</v>
      </c>
      <c r="B34" s="51" t="s">
        <v>297</v>
      </c>
      <c r="C34" s="56">
        <v>5991827.1500000004</v>
      </c>
      <c r="D34" s="56">
        <v>958.73</v>
      </c>
      <c r="E34" s="56">
        <v>5990868.4199999999</v>
      </c>
      <c r="F34" s="57">
        <v>837.62544726936778</v>
      </c>
      <c r="G34" s="56">
        <v>7152.2044125211787</v>
      </c>
    </row>
    <row r="35" spans="1:7" x14ac:dyDescent="0.2">
      <c r="A35" s="50">
        <v>1965</v>
      </c>
      <c r="B35" s="51" t="s">
        <v>298</v>
      </c>
      <c r="C35" s="56">
        <v>22138920.859999999</v>
      </c>
      <c r="D35" s="56">
        <v>0</v>
      </c>
      <c r="E35" s="56">
        <v>22138920.859999999</v>
      </c>
      <c r="F35" s="57">
        <v>3237.9738413264586</v>
      </c>
      <c r="G35" s="56">
        <v>6837.2760080515736</v>
      </c>
    </row>
    <row r="36" spans="1:7" x14ac:dyDescent="0.2">
      <c r="A36" s="50">
        <v>1966</v>
      </c>
      <c r="B36" s="51" t="s">
        <v>299</v>
      </c>
      <c r="C36" s="56">
        <v>16476223.529999999</v>
      </c>
      <c r="D36" s="56">
        <v>13091.3</v>
      </c>
      <c r="E36" s="56">
        <v>16463132.23</v>
      </c>
      <c r="F36" s="57">
        <v>2559.1200523221605</v>
      </c>
      <c r="G36" s="56">
        <v>6433.1222816457012</v>
      </c>
    </row>
    <row r="37" spans="1:7" x14ac:dyDescent="0.2">
      <c r="A37" s="50">
        <v>1967</v>
      </c>
      <c r="B37" s="51" t="s">
        <v>300</v>
      </c>
      <c r="C37" s="56">
        <v>1467386.26</v>
      </c>
      <c r="D37" s="56">
        <v>0</v>
      </c>
      <c r="E37" s="56">
        <v>1467386.26</v>
      </c>
      <c r="F37" s="57">
        <v>102.503707700867</v>
      </c>
      <c r="G37" s="56">
        <v>14315.445683996351</v>
      </c>
    </row>
    <row r="38" spans="1:7" x14ac:dyDescent="0.2">
      <c r="A38" s="50">
        <v>1968</v>
      </c>
      <c r="B38" s="51" t="s">
        <v>301</v>
      </c>
      <c r="C38" s="56">
        <v>5199284.82</v>
      </c>
      <c r="D38" s="56">
        <v>292.7</v>
      </c>
      <c r="E38" s="56">
        <v>5198992.12</v>
      </c>
      <c r="F38" s="57">
        <v>674.21279449037604</v>
      </c>
      <c r="G38" s="56">
        <v>7711.2035880746134</v>
      </c>
    </row>
    <row r="39" spans="1:7" x14ac:dyDescent="0.2">
      <c r="A39" s="50">
        <v>1969</v>
      </c>
      <c r="B39" s="51" t="s">
        <v>302</v>
      </c>
      <c r="C39" s="56">
        <v>5750028.1399999997</v>
      </c>
      <c r="D39" s="56">
        <v>2130.0700000000002</v>
      </c>
      <c r="E39" s="56">
        <v>5747898.0700000003</v>
      </c>
      <c r="F39" s="57">
        <v>718.13613972288863</v>
      </c>
      <c r="G39" s="56">
        <v>8003.9114480688468</v>
      </c>
    </row>
    <row r="40" spans="1:7" x14ac:dyDescent="0.2">
      <c r="A40" s="50">
        <v>1970</v>
      </c>
      <c r="B40" s="51" t="s">
        <v>303</v>
      </c>
      <c r="C40" s="56">
        <v>18040499.350000001</v>
      </c>
      <c r="D40" s="56">
        <v>663.48</v>
      </c>
      <c r="E40" s="56">
        <v>18039835.870000001</v>
      </c>
      <c r="F40" s="57">
        <v>2912.5632330230042</v>
      </c>
      <c r="G40" s="56">
        <v>6193.8005896188351</v>
      </c>
    </row>
    <row r="41" spans="1:7" x14ac:dyDescent="0.2">
      <c r="A41" s="50">
        <v>1972</v>
      </c>
      <c r="B41" s="51" t="s">
        <v>304</v>
      </c>
      <c r="C41" s="56">
        <v>4576423.74</v>
      </c>
      <c r="D41" s="56">
        <v>0</v>
      </c>
      <c r="E41" s="56">
        <v>4576423.74</v>
      </c>
      <c r="F41" s="57">
        <v>561.57167134282906</v>
      </c>
      <c r="G41" s="56">
        <v>8149.3137448633497</v>
      </c>
    </row>
    <row r="42" spans="1:7" x14ac:dyDescent="0.2">
      <c r="A42" s="50">
        <v>1973</v>
      </c>
      <c r="B42" s="51" t="s">
        <v>305</v>
      </c>
      <c r="C42" s="56">
        <v>3132685.34</v>
      </c>
      <c r="D42" s="56">
        <v>1532.57</v>
      </c>
      <c r="E42" s="56">
        <v>3131152.77</v>
      </c>
      <c r="F42" s="57">
        <v>281.81485098403738</v>
      </c>
      <c r="G42" s="56">
        <v>11110.673405133499</v>
      </c>
    </row>
    <row r="43" spans="1:7" x14ac:dyDescent="0.2">
      <c r="A43" s="50">
        <v>1974</v>
      </c>
      <c r="B43" s="51" t="s">
        <v>306</v>
      </c>
      <c r="C43" s="56">
        <v>10589210.449999999</v>
      </c>
      <c r="D43" s="56">
        <v>8829.61</v>
      </c>
      <c r="E43" s="56">
        <v>10580380.84</v>
      </c>
      <c r="F43" s="57">
        <v>1499.1220149897531</v>
      </c>
      <c r="G43" s="56">
        <v>7057.7182739007012</v>
      </c>
    </row>
    <row r="44" spans="1:7" x14ac:dyDescent="0.2">
      <c r="A44" s="50">
        <v>1976</v>
      </c>
      <c r="B44" s="51" t="s">
        <v>307</v>
      </c>
      <c r="C44" s="56">
        <v>101738320</v>
      </c>
      <c r="D44" s="56">
        <v>0</v>
      </c>
      <c r="E44" s="56">
        <v>101738320</v>
      </c>
      <c r="F44" s="57">
        <v>15081.12967916153</v>
      </c>
      <c r="G44" s="56">
        <v>6746.0675801082671</v>
      </c>
    </row>
    <row r="45" spans="1:7" x14ac:dyDescent="0.2">
      <c r="A45" s="50">
        <v>1977</v>
      </c>
      <c r="B45" s="51" t="s">
        <v>308</v>
      </c>
      <c r="C45" s="56">
        <v>43185074.030000001</v>
      </c>
      <c r="D45" s="56">
        <v>39308.5</v>
      </c>
      <c r="E45" s="56">
        <v>43145765.530000001</v>
      </c>
      <c r="F45" s="57">
        <v>6628.646289070758</v>
      </c>
      <c r="G45" s="56">
        <v>6508.9859450093554</v>
      </c>
    </row>
    <row r="46" spans="1:7" x14ac:dyDescent="0.2">
      <c r="A46" s="50">
        <v>1978</v>
      </c>
      <c r="B46" s="51" t="s">
        <v>309</v>
      </c>
      <c r="C46" s="56">
        <v>10190512.869999999</v>
      </c>
      <c r="D46" s="56">
        <v>73180.33</v>
      </c>
      <c r="E46" s="56">
        <v>10117332.539999999</v>
      </c>
      <c r="F46" s="57">
        <v>1312.5133190913461</v>
      </c>
      <c r="G46" s="56">
        <v>7708.3656164374815</v>
      </c>
    </row>
    <row r="47" spans="1:7" x14ac:dyDescent="0.2">
      <c r="A47" s="50">
        <v>1979</v>
      </c>
      <c r="B47" s="51" t="s">
        <v>465</v>
      </c>
      <c r="C47" s="56"/>
      <c r="D47" s="56"/>
      <c r="E47" s="56"/>
      <c r="F47" s="57"/>
      <c r="G47" s="56"/>
    </row>
    <row r="48" spans="1:7" x14ac:dyDescent="0.2">
      <c r="A48" s="50">
        <v>1990</v>
      </c>
      <c r="B48" s="51" t="s">
        <v>310</v>
      </c>
      <c r="C48" s="56">
        <v>4221701.12</v>
      </c>
      <c r="D48" s="56">
        <v>0</v>
      </c>
      <c r="E48" s="56">
        <v>4221701.12</v>
      </c>
      <c r="F48" s="57">
        <v>507.40223771735293</v>
      </c>
      <c r="G48" s="56">
        <v>8320.2256635527228</v>
      </c>
    </row>
    <row r="49" spans="1:7" x14ac:dyDescent="0.2">
      <c r="A49" s="50">
        <v>1991</v>
      </c>
      <c r="B49" s="51" t="s">
        <v>311</v>
      </c>
      <c r="C49" s="56">
        <v>41677966.979999997</v>
      </c>
      <c r="D49" s="56">
        <v>11406.59</v>
      </c>
      <c r="E49" s="56">
        <v>41666560.390000001</v>
      </c>
      <c r="F49" s="57">
        <v>6118.2823680558149</v>
      </c>
      <c r="G49" s="56">
        <v>6810.1728366682428</v>
      </c>
    </row>
    <row r="50" spans="1:7" x14ac:dyDescent="0.2">
      <c r="A50" s="50">
        <v>1992</v>
      </c>
      <c r="B50" s="51" t="s">
        <v>312</v>
      </c>
      <c r="C50" s="56">
        <v>5535338.1900000004</v>
      </c>
      <c r="D50" s="56">
        <v>0</v>
      </c>
      <c r="E50" s="56">
        <v>5535338.1900000004</v>
      </c>
      <c r="F50" s="57">
        <v>661.03684077864295</v>
      </c>
      <c r="G50" s="56">
        <v>8373.7211733613221</v>
      </c>
    </row>
    <row r="51" spans="1:7" x14ac:dyDescent="0.2">
      <c r="A51" s="50">
        <v>1993</v>
      </c>
      <c r="B51" s="51" t="s">
        <v>313</v>
      </c>
      <c r="C51" s="56">
        <v>2616546.7799999998</v>
      </c>
      <c r="D51" s="56">
        <v>0</v>
      </c>
      <c r="E51" s="56">
        <v>2616546.7799999998</v>
      </c>
      <c r="F51" s="57">
        <v>222.50281721880313</v>
      </c>
      <c r="G51" s="56">
        <v>11759.611912809902</v>
      </c>
    </row>
    <row r="52" spans="1:7" x14ac:dyDescent="0.2">
      <c r="A52" s="50">
        <v>1994</v>
      </c>
      <c r="B52" s="51" t="s">
        <v>314</v>
      </c>
      <c r="C52" s="56">
        <v>9683200.3800000008</v>
      </c>
      <c r="D52" s="56">
        <v>1149.95</v>
      </c>
      <c r="E52" s="56">
        <v>9682050.4299999997</v>
      </c>
      <c r="F52" s="57">
        <v>1480.6331004154583</v>
      </c>
      <c r="G52" s="56">
        <v>6539.1287195208943</v>
      </c>
    </row>
    <row r="53" spans="1:7" x14ac:dyDescent="0.2">
      <c r="A53" s="50">
        <v>1995</v>
      </c>
      <c r="B53" s="51" t="s">
        <v>315</v>
      </c>
      <c r="C53" s="56">
        <v>1541635.59</v>
      </c>
      <c r="D53" s="56">
        <v>19699</v>
      </c>
      <c r="E53" s="56">
        <v>1521936.59</v>
      </c>
      <c r="F53" s="57">
        <v>137.57953592393145</v>
      </c>
      <c r="G53" s="56">
        <v>11062.230874521141</v>
      </c>
    </row>
    <row r="54" spans="1:7" x14ac:dyDescent="0.2">
      <c r="A54" s="50">
        <v>1996</v>
      </c>
      <c r="B54" s="51" t="s">
        <v>316</v>
      </c>
      <c r="C54" s="56">
        <v>3287148.98</v>
      </c>
      <c r="D54" s="56">
        <v>2479.96</v>
      </c>
      <c r="E54" s="56">
        <v>3284669.02</v>
      </c>
      <c r="F54" s="57">
        <v>390.37499155092905</v>
      </c>
      <c r="G54" s="56">
        <v>8414.1379214643566</v>
      </c>
    </row>
    <row r="55" spans="1:7" x14ac:dyDescent="0.2">
      <c r="A55" s="50">
        <v>1997</v>
      </c>
      <c r="B55" s="51" t="s">
        <v>317</v>
      </c>
      <c r="C55" s="56">
        <v>2450042.37</v>
      </c>
      <c r="D55" s="56">
        <v>0</v>
      </c>
      <c r="E55" s="56">
        <v>2450042.37</v>
      </c>
      <c r="F55" s="57">
        <v>282.7582061303354</v>
      </c>
      <c r="G55" s="56">
        <v>8664.7966951334874</v>
      </c>
    </row>
    <row r="56" spans="1:7" x14ac:dyDescent="0.2">
      <c r="A56" s="50">
        <v>1998</v>
      </c>
      <c r="B56" s="51" t="s">
        <v>318</v>
      </c>
      <c r="C56" s="56">
        <v>1757332.29</v>
      </c>
      <c r="D56" s="56">
        <v>13700</v>
      </c>
      <c r="E56" s="56">
        <v>1743632.29</v>
      </c>
      <c r="F56" s="57">
        <v>198.78800378423151</v>
      </c>
      <c r="G56" s="56">
        <v>8771.315455698068</v>
      </c>
    </row>
    <row r="57" spans="1:7" x14ac:dyDescent="0.2">
      <c r="A57" s="50">
        <v>1999</v>
      </c>
      <c r="B57" s="51" t="s">
        <v>319</v>
      </c>
      <c r="C57" s="56">
        <v>3256016.43</v>
      </c>
      <c r="D57" s="56">
        <v>3934.85</v>
      </c>
      <c r="E57" s="56">
        <v>3252081.58</v>
      </c>
      <c r="F57" s="57">
        <v>388.26571428564989</v>
      </c>
      <c r="G57" s="56">
        <v>8375.9174718358445</v>
      </c>
    </row>
    <row r="58" spans="1:7" x14ac:dyDescent="0.2">
      <c r="A58" s="50">
        <v>2000</v>
      </c>
      <c r="B58" s="51" t="s">
        <v>320</v>
      </c>
      <c r="C58" s="56">
        <v>3904556.02</v>
      </c>
      <c r="D58" s="56">
        <v>537471.67000000004</v>
      </c>
      <c r="E58" s="56">
        <v>3367084.35</v>
      </c>
      <c r="F58" s="57">
        <v>401.25566282123009</v>
      </c>
      <c r="G58" s="56">
        <v>8391.3690496627969</v>
      </c>
    </row>
    <row r="59" spans="1:7" x14ac:dyDescent="0.2">
      <c r="A59" s="50">
        <v>2001</v>
      </c>
      <c r="B59" s="51" t="s">
        <v>321</v>
      </c>
      <c r="C59" s="56">
        <v>4909603.7</v>
      </c>
      <c r="D59" s="56">
        <v>1854.63</v>
      </c>
      <c r="E59" s="56">
        <v>4907749.07</v>
      </c>
      <c r="F59" s="57">
        <v>624.09877064918942</v>
      </c>
      <c r="G59" s="56">
        <v>7863.7377620451643</v>
      </c>
    </row>
    <row r="60" spans="1:7" x14ac:dyDescent="0.2">
      <c r="A60" s="50">
        <v>2002</v>
      </c>
      <c r="B60" s="51" t="s">
        <v>322</v>
      </c>
      <c r="C60" s="56">
        <v>9767738.2100000009</v>
      </c>
      <c r="D60" s="56">
        <v>0</v>
      </c>
      <c r="E60" s="56">
        <v>9767738.2100000009</v>
      </c>
      <c r="F60" s="57">
        <v>1413.0980846814757</v>
      </c>
      <c r="G60" s="56">
        <v>6912.2860726272229</v>
      </c>
    </row>
    <row r="61" spans="1:7" x14ac:dyDescent="0.2">
      <c r="A61" s="50">
        <v>2003</v>
      </c>
      <c r="B61" s="51" t="s">
        <v>323</v>
      </c>
      <c r="C61" s="56">
        <v>9238611.1500000004</v>
      </c>
      <c r="D61" s="56">
        <v>0</v>
      </c>
      <c r="E61" s="56">
        <v>9238611.1500000004</v>
      </c>
      <c r="F61" s="57">
        <v>1332.0857378338762</v>
      </c>
      <c r="G61" s="56">
        <v>6935.447837631692</v>
      </c>
    </row>
    <row r="62" spans="1:7" x14ac:dyDescent="0.2">
      <c r="A62" s="50">
        <v>2005</v>
      </c>
      <c r="B62" s="51" t="s">
        <v>324</v>
      </c>
      <c r="C62" s="56">
        <v>1467283.78</v>
      </c>
      <c r="D62" s="56">
        <v>0</v>
      </c>
      <c r="E62" s="56">
        <v>1467283.78</v>
      </c>
      <c r="F62" s="57">
        <v>113.41946308723249</v>
      </c>
      <c r="G62" s="56">
        <v>12936.790036393471</v>
      </c>
    </row>
    <row r="63" spans="1:7" x14ac:dyDescent="0.2">
      <c r="A63" s="50">
        <v>2006</v>
      </c>
      <c r="B63" s="51" t="s">
        <v>325</v>
      </c>
      <c r="C63" s="56">
        <v>1719664.39</v>
      </c>
      <c r="D63" s="56">
        <v>46263.99</v>
      </c>
      <c r="E63" s="56">
        <v>1673400.4</v>
      </c>
      <c r="F63" s="57">
        <v>123.69927346947499</v>
      </c>
      <c r="G63" s="56">
        <v>13527.972744423125</v>
      </c>
    </row>
    <row r="64" spans="1:7" x14ac:dyDescent="0.2">
      <c r="A64" s="50">
        <v>2008</v>
      </c>
      <c r="B64" s="51" t="s">
        <v>326</v>
      </c>
      <c r="C64" s="56">
        <v>5847200.9500000002</v>
      </c>
      <c r="D64" s="56">
        <v>0</v>
      </c>
      <c r="E64" s="56">
        <v>5847200.9500000002</v>
      </c>
      <c r="F64" s="57">
        <v>661.60051880555488</v>
      </c>
      <c r="G64" s="56">
        <v>8837.9630665291206</v>
      </c>
    </row>
    <row r="65" spans="1:7" x14ac:dyDescent="0.2">
      <c r="A65" s="50">
        <v>2009</v>
      </c>
      <c r="B65" s="51" t="s">
        <v>327</v>
      </c>
      <c r="C65" s="56">
        <v>1778635.36</v>
      </c>
      <c r="D65" s="56">
        <v>0</v>
      </c>
      <c r="E65" s="56">
        <v>1778635.36</v>
      </c>
      <c r="F65" s="57">
        <v>140.808724832195</v>
      </c>
      <c r="G65" s="56">
        <v>12631.570679442206</v>
      </c>
    </row>
    <row r="66" spans="1:7" x14ac:dyDescent="0.2">
      <c r="A66" s="50">
        <v>2010</v>
      </c>
      <c r="B66" s="51" t="s">
        <v>328</v>
      </c>
      <c r="C66" s="56">
        <v>1009733</v>
      </c>
      <c r="D66" s="56">
        <v>0</v>
      </c>
      <c r="E66" s="56">
        <v>1009733</v>
      </c>
      <c r="F66" s="57">
        <v>57.555257503054953</v>
      </c>
      <c r="G66" s="56">
        <v>17543.714402570506</v>
      </c>
    </row>
    <row r="67" spans="1:7" x14ac:dyDescent="0.2">
      <c r="A67" s="50">
        <v>2011</v>
      </c>
      <c r="B67" s="51" t="s">
        <v>329</v>
      </c>
      <c r="C67" s="56">
        <v>889610.56</v>
      </c>
      <c r="D67" s="56">
        <v>5300</v>
      </c>
      <c r="E67" s="56">
        <v>884310.56</v>
      </c>
      <c r="F67" s="57">
        <v>53.666666666651004</v>
      </c>
      <c r="G67" s="56">
        <v>16477.836521743939</v>
      </c>
    </row>
    <row r="68" spans="1:7" x14ac:dyDescent="0.2">
      <c r="A68" s="50">
        <v>2012</v>
      </c>
      <c r="B68" s="51" t="s">
        <v>330</v>
      </c>
      <c r="C68" s="56">
        <v>904745.1</v>
      </c>
      <c r="D68" s="56">
        <v>0</v>
      </c>
      <c r="E68" s="56">
        <v>904745.1</v>
      </c>
      <c r="F68" s="57">
        <v>49.413151695620002</v>
      </c>
      <c r="G68" s="56">
        <v>18309.803543257836</v>
      </c>
    </row>
    <row r="69" spans="1:7" x14ac:dyDescent="0.2">
      <c r="A69" s="50">
        <v>2014</v>
      </c>
      <c r="B69" s="51" t="s">
        <v>331</v>
      </c>
      <c r="C69" s="56">
        <v>8107651.3300000001</v>
      </c>
      <c r="D69" s="56">
        <v>80688.899999999994</v>
      </c>
      <c r="E69" s="56">
        <v>8026962.4299999997</v>
      </c>
      <c r="F69" s="57">
        <v>997.6461755780216</v>
      </c>
      <c r="G69" s="56">
        <v>8045.9010684316936</v>
      </c>
    </row>
    <row r="70" spans="1:7" x14ac:dyDescent="0.2">
      <c r="A70" s="50">
        <v>2015</v>
      </c>
      <c r="B70" s="51" t="s">
        <v>332</v>
      </c>
      <c r="C70" s="56">
        <v>660950.6</v>
      </c>
      <c r="D70" s="56">
        <v>0</v>
      </c>
      <c r="E70" s="56">
        <v>660950.6</v>
      </c>
      <c r="F70" s="57">
        <v>63.164285714283999</v>
      </c>
      <c r="G70" s="56">
        <v>10463.992310302217</v>
      </c>
    </row>
    <row r="71" spans="1:7" x14ac:dyDescent="0.2">
      <c r="A71" s="50">
        <v>2016</v>
      </c>
      <c r="B71" s="51" t="s">
        <v>333</v>
      </c>
      <c r="C71" s="56">
        <v>107570.38</v>
      </c>
      <c r="D71" s="56">
        <v>0</v>
      </c>
      <c r="E71" s="56">
        <v>107570.38</v>
      </c>
      <c r="F71" s="57">
        <v>4.0357142857140005</v>
      </c>
      <c r="G71" s="56">
        <v>26654.607433630204</v>
      </c>
    </row>
    <row r="72" spans="1:7" x14ac:dyDescent="0.2">
      <c r="A72" s="50">
        <v>2017</v>
      </c>
      <c r="B72" s="51" t="s">
        <v>334</v>
      </c>
      <c r="C72" s="56">
        <v>201789</v>
      </c>
      <c r="D72" s="56">
        <v>0</v>
      </c>
      <c r="E72" s="56">
        <v>201789</v>
      </c>
      <c r="F72" s="57">
        <v>14.5</v>
      </c>
      <c r="G72" s="56">
        <v>13916.48275862069</v>
      </c>
    </row>
    <row r="73" spans="1:7" x14ac:dyDescent="0.2">
      <c r="A73" s="50">
        <v>2018</v>
      </c>
      <c r="B73" s="51" t="s">
        <v>335</v>
      </c>
      <c r="C73" s="56">
        <v>236632.39</v>
      </c>
      <c r="D73" s="56">
        <v>0</v>
      </c>
      <c r="E73" s="56">
        <v>236632.39</v>
      </c>
      <c r="F73" s="57">
        <v>11.240957338523001</v>
      </c>
      <c r="G73" s="56">
        <v>21050.910778662575</v>
      </c>
    </row>
    <row r="74" spans="1:7" x14ac:dyDescent="0.2">
      <c r="A74" s="50">
        <v>2019</v>
      </c>
      <c r="B74" s="51" t="s">
        <v>336</v>
      </c>
      <c r="C74" s="56">
        <v>222309.13</v>
      </c>
      <c r="D74" s="56">
        <v>20354.599999999999</v>
      </c>
      <c r="E74" s="56">
        <v>201954.53</v>
      </c>
      <c r="F74" s="57">
        <v>12.357142857142</v>
      </c>
      <c r="G74" s="56">
        <v>16343.141156070498</v>
      </c>
    </row>
    <row r="75" spans="1:7" x14ac:dyDescent="0.2">
      <c r="A75" s="50">
        <v>2020</v>
      </c>
      <c r="B75" s="51" t="s">
        <v>337</v>
      </c>
      <c r="C75" s="56">
        <v>223582.71</v>
      </c>
      <c r="D75" s="56">
        <v>0</v>
      </c>
      <c r="E75" s="56">
        <v>223582.71</v>
      </c>
      <c r="F75" s="57">
        <v>11.727272727271998</v>
      </c>
      <c r="G75" s="56">
        <v>19065.192325582579</v>
      </c>
    </row>
    <row r="76" spans="1:7" x14ac:dyDescent="0.2">
      <c r="A76" s="50">
        <v>2021</v>
      </c>
      <c r="B76" s="51" t="s">
        <v>338</v>
      </c>
      <c r="C76" s="56">
        <v>106373.91</v>
      </c>
      <c r="D76" s="56">
        <v>0</v>
      </c>
      <c r="E76" s="56">
        <v>106373.91</v>
      </c>
      <c r="F76" s="57">
        <v>3.4322580645160001</v>
      </c>
      <c r="G76" s="56">
        <v>30992.39859022673</v>
      </c>
    </row>
    <row r="77" spans="1:7" x14ac:dyDescent="0.2">
      <c r="A77" s="50">
        <v>2022</v>
      </c>
      <c r="B77" s="51" t="s">
        <v>339</v>
      </c>
      <c r="C77" s="56">
        <v>192689.12</v>
      </c>
      <c r="D77" s="56">
        <v>0</v>
      </c>
      <c r="E77" s="56">
        <v>192689.12</v>
      </c>
      <c r="F77" s="57">
        <v>11.958041958040999</v>
      </c>
      <c r="G77" s="56">
        <v>16113.768514621175</v>
      </c>
    </row>
    <row r="78" spans="1:7" x14ac:dyDescent="0.2">
      <c r="A78" s="50">
        <v>2023</v>
      </c>
      <c r="B78" s="51" t="s">
        <v>340</v>
      </c>
      <c r="C78" s="56">
        <v>964561.26</v>
      </c>
      <c r="D78" s="56">
        <v>0</v>
      </c>
      <c r="E78" s="56">
        <v>964561.26</v>
      </c>
      <c r="F78" s="57">
        <v>90.45756302520401</v>
      </c>
      <c r="G78" s="56">
        <v>10663.135593551711</v>
      </c>
    </row>
    <row r="79" spans="1:7" x14ac:dyDescent="0.2">
      <c r="A79" s="50">
        <v>2024</v>
      </c>
      <c r="B79" s="51" t="s">
        <v>341</v>
      </c>
      <c r="C79" s="56">
        <v>31867831.280000001</v>
      </c>
      <c r="D79" s="56">
        <v>0</v>
      </c>
      <c r="E79" s="56">
        <v>31867831.280000001</v>
      </c>
      <c r="F79" s="57">
        <v>3806.1842829461657</v>
      </c>
      <c r="G79" s="56">
        <v>8372.6453873465016</v>
      </c>
    </row>
    <row r="80" spans="1:7" x14ac:dyDescent="0.2">
      <c r="A80" s="50">
        <v>2039</v>
      </c>
      <c r="B80" s="51" t="s">
        <v>342</v>
      </c>
      <c r="C80" s="56">
        <v>17773948.289999999</v>
      </c>
      <c r="D80" s="56">
        <v>8554.65</v>
      </c>
      <c r="E80" s="56">
        <v>17765393.640000001</v>
      </c>
      <c r="F80" s="57">
        <v>2656.7152363678292</v>
      </c>
      <c r="G80" s="56">
        <v>6686.9769845142437</v>
      </c>
    </row>
    <row r="81" spans="1:7" x14ac:dyDescent="0.2">
      <c r="A81" s="50">
        <v>2041</v>
      </c>
      <c r="B81" s="51" t="s">
        <v>343</v>
      </c>
      <c r="C81" s="56">
        <v>18626362.120000001</v>
      </c>
      <c r="D81" s="56">
        <v>107689.62</v>
      </c>
      <c r="E81" s="56">
        <v>18518672.5</v>
      </c>
      <c r="F81" s="57">
        <v>2708.4767195465975</v>
      </c>
      <c r="G81" s="56">
        <v>6837.3017077658442</v>
      </c>
    </row>
    <row r="82" spans="1:7" x14ac:dyDescent="0.2">
      <c r="A82" s="50">
        <v>2042</v>
      </c>
      <c r="B82" s="51" t="s">
        <v>344</v>
      </c>
      <c r="C82" s="56">
        <v>27009843.25</v>
      </c>
      <c r="D82" s="56">
        <v>0</v>
      </c>
      <c r="E82" s="56">
        <v>27009843.25</v>
      </c>
      <c r="F82" s="57">
        <v>4484.9435721223726</v>
      </c>
      <c r="G82" s="56">
        <v>6022.3373640392019</v>
      </c>
    </row>
    <row r="83" spans="1:7" x14ac:dyDescent="0.2">
      <c r="A83" s="50">
        <v>2043</v>
      </c>
      <c r="B83" s="51" t="s">
        <v>345</v>
      </c>
      <c r="C83" s="56">
        <v>27344441.190000001</v>
      </c>
      <c r="D83" s="56">
        <v>14612.28</v>
      </c>
      <c r="E83" s="56">
        <v>27329828.91</v>
      </c>
      <c r="F83" s="57">
        <v>4007.6873736063058</v>
      </c>
      <c r="G83" s="56">
        <v>6819.351501813202</v>
      </c>
    </row>
    <row r="84" spans="1:7" x14ac:dyDescent="0.2">
      <c r="A84" s="50">
        <v>2044</v>
      </c>
      <c r="B84" s="51" t="s">
        <v>346</v>
      </c>
      <c r="C84" s="56">
        <v>6935942.5599999996</v>
      </c>
      <c r="D84" s="56">
        <v>0</v>
      </c>
      <c r="E84" s="56">
        <v>6935942.5599999996</v>
      </c>
      <c r="F84" s="57">
        <v>971.0699199972114</v>
      </c>
      <c r="G84" s="56">
        <v>7142.5779103732511</v>
      </c>
    </row>
    <row r="85" spans="1:7" x14ac:dyDescent="0.2">
      <c r="A85" s="50">
        <v>2045</v>
      </c>
      <c r="B85" s="51" t="s">
        <v>347</v>
      </c>
      <c r="C85" s="56">
        <v>2270624.35</v>
      </c>
      <c r="D85" s="56">
        <v>0</v>
      </c>
      <c r="E85" s="56">
        <v>2270624.35</v>
      </c>
      <c r="F85" s="57">
        <v>192.87176059229057</v>
      </c>
      <c r="G85" s="56">
        <v>11772.715419961569</v>
      </c>
    </row>
    <row r="86" spans="1:7" x14ac:dyDescent="0.2">
      <c r="A86" s="50">
        <v>2046</v>
      </c>
      <c r="B86" s="51" t="s">
        <v>348</v>
      </c>
      <c r="C86" s="56">
        <v>1641551.19</v>
      </c>
      <c r="D86" s="56">
        <v>0</v>
      </c>
      <c r="E86" s="56">
        <v>1641551.19</v>
      </c>
      <c r="F86" s="57">
        <v>167.15851474525707</v>
      </c>
      <c r="G86" s="56">
        <v>9820.3264877153251</v>
      </c>
    </row>
    <row r="87" spans="1:7" x14ac:dyDescent="0.2">
      <c r="A87" s="50">
        <v>2047</v>
      </c>
      <c r="B87" s="51" t="s">
        <v>349</v>
      </c>
      <c r="C87" s="56">
        <v>431859</v>
      </c>
      <c r="D87" s="56">
        <v>0</v>
      </c>
      <c r="E87" s="56">
        <v>431859</v>
      </c>
      <c r="F87" s="57">
        <v>38.132332759353005</v>
      </c>
      <c r="G87" s="56">
        <v>11325.270938061738</v>
      </c>
    </row>
    <row r="88" spans="1:7" x14ac:dyDescent="0.2">
      <c r="A88" s="50">
        <v>2048</v>
      </c>
      <c r="B88" s="51" t="s">
        <v>350</v>
      </c>
      <c r="C88" s="56">
        <v>77296167.689999998</v>
      </c>
      <c r="D88" s="56">
        <v>30537.42</v>
      </c>
      <c r="E88" s="56">
        <v>77265630.269999996</v>
      </c>
      <c r="F88" s="57">
        <v>11541.279466573969</v>
      </c>
      <c r="G88" s="56">
        <v>6694.7196360488178</v>
      </c>
    </row>
    <row r="89" spans="1:7" x14ac:dyDescent="0.2">
      <c r="A89" s="50">
        <v>2050</v>
      </c>
      <c r="B89" s="51" t="s">
        <v>351</v>
      </c>
      <c r="C89" s="56">
        <v>4730799.0599999996</v>
      </c>
      <c r="D89" s="56">
        <v>0</v>
      </c>
      <c r="E89" s="56">
        <v>4730799.0599999996</v>
      </c>
      <c r="F89" s="57">
        <v>618.68522088863665</v>
      </c>
      <c r="G89" s="56">
        <v>7646.536397305571</v>
      </c>
    </row>
    <row r="90" spans="1:7" x14ac:dyDescent="0.2">
      <c r="A90" s="50">
        <v>2051</v>
      </c>
      <c r="B90" s="51" t="s">
        <v>352</v>
      </c>
      <c r="C90" s="56">
        <v>125295.62</v>
      </c>
      <c r="D90" s="56">
        <v>0</v>
      </c>
      <c r="E90" s="56">
        <v>125295.62</v>
      </c>
      <c r="F90" s="57">
        <v>1.5</v>
      </c>
      <c r="G90" s="56">
        <v>83530.413333333345</v>
      </c>
    </row>
    <row r="91" spans="1:7" x14ac:dyDescent="0.2">
      <c r="A91" s="50">
        <v>2052</v>
      </c>
      <c r="B91" s="51" t="s">
        <v>353</v>
      </c>
      <c r="C91" s="56">
        <v>506287.78</v>
      </c>
      <c r="D91" s="56">
        <v>0</v>
      </c>
      <c r="E91" s="56">
        <v>506287.78</v>
      </c>
      <c r="F91" s="57">
        <v>36.669930069924504</v>
      </c>
      <c r="G91" s="56">
        <v>13806.619729968916</v>
      </c>
    </row>
    <row r="92" spans="1:7" x14ac:dyDescent="0.2">
      <c r="A92" s="50">
        <v>2053</v>
      </c>
      <c r="B92" s="51" t="s">
        <v>354</v>
      </c>
      <c r="C92" s="56">
        <v>22093431.73</v>
      </c>
      <c r="D92" s="56">
        <v>29915.599999999999</v>
      </c>
      <c r="E92" s="56">
        <v>22063516.129999999</v>
      </c>
      <c r="F92" s="57">
        <v>2726.498800516847</v>
      </c>
      <c r="G92" s="56">
        <v>8092.2522782029173</v>
      </c>
    </row>
    <row r="93" spans="1:7" x14ac:dyDescent="0.2">
      <c r="A93" s="50">
        <v>2054</v>
      </c>
      <c r="B93" s="51" t="s">
        <v>355</v>
      </c>
      <c r="C93" s="56">
        <v>38089994.229999997</v>
      </c>
      <c r="D93" s="56">
        <v>31789.71</v>
      </c>
      <c r="E93" s="56">
        <v>38058204.520000003</v>
      </c>
      <c r="F93" s="57">
        <v>5484.023813887864</v>
      </c>
      <c r="G93" s="56">
        <v>6939.8321035041072</v>
      </c>
    </row>
    <row r="94" spans="1:7" x14ac:dyDescent="0.2">
      <c r="A94" s="50">
        <v>2055</v>
      </c>
      <c r="B94" s="51" t="s">
        <v>356</v>
      </c>
      <c r="C94" s="56">
        <v>35260082.039999999</v>
      </c>
      <c r="D94" s="56">
        <v>29363.11</v>
      </c>
      <c r="E94" s="56">
        <v>35230718.93</v>
      </c>
      <c r="F94" s="57">
        <v>4931.7533188975613</v>
      </c>
      <c r="G94" s="56">
        <v>7143.6498648467368</v>
      </c>
    </row>
    <row r="95" spans="1:7" x14ac:dyDescent="0.2">
      <c r="A95" s="50">
        <v>2056</v>
      </c>
      <c r="B95" s="51" t="s">
        <v>90</v>
      </c>
      <c r="C95" s="56">
        <v>23654911.129999999</v>
      </c>
      <c r="D95" s="56">
        <v>0</v>
      </c>
      <c r="E95" s="56">
        <v>23654911.129999999</v>
      </c>
      <c r="F95" s="57">
        <v>3225.770550045449</v>
      </c>
      <c r="G95" s="56">
        <v>7333.1040639783596</v>
      </c>
    </row>
    <row r="96" spans="1:7" x14ac:dyDescent="0.2">
      <c r="A96" s="50">
        <v>2057</v>
      </c>
      <c r="B96" s="51" t="s">
        <v>357</v>
      </c>
      <c r="C96" s="56">
        <v>43864815.350000001</v>
      </c>
      <c r="D96" s="56">
        <v>112900</v>
      </c>
      <c r="E96" s="56">
        <v>43751915.350000001</v>
      </c>
      <c r="F96" s="57">
        <v>6151.2208331794764</v>
      </c>
      <c r="G96" s="56">
        <v>7112.7206349028511</v>
      </c>
    </row>
    <row r="97" spans="1:7" x14ac:dyDescent="0.2">
      <c r="A97" s="50">
        <v>2059</v>
      </c>
      <c r="B97" s="51" t="s">
        <v>358</v>
      </c>
      <c r="C97" s="56">
        <v>5512895.6500000004</v>
      </c>
      <c r="D97" s="56">
        <v>122672.66</v>
      </c>
      <c r="E97" s="56">
        <v>5390222.9900000002</v>
      </c>
      <c r="F97" s="57">
        <v>689.67302775378573</v>
      </c>
      <c r="G97" s="56">
        <v>7815.6209871735264</v>
      </c>
    </row>
    <row r="98" spans="1:7" x14ac:dyDescent="0.2">
      <c r="A98" s="50">
        <v>2060</v>
      </c>
      <c r="B98" s="51" t="s">
        <v>359</v>
      </c>
      <c r="C98" s="56">
        <v>1197404</v>
      </c>
      <c r="D98" s="56">
        <v>0</v>
      </c>
      <c r="E98" s="56">
        <v>1197404</v>
      </c>
      <c r="F98" s="57">
        <v>149.55772059767307</v>
      </c>
      <c r="G98" s="56">
        <v>8006.3001442844316</v>
      </c>
    </row>
    <row r="99" spans="1:7" x14ac:dyDescent="0.2">
      <c r="A99" s="50">
        <v>2061</v>
      </c>
      <c r="B99" s="51" t="s">
        <v>360</v>
      </c>
      <c r="C99" s="56">
        <v>2054175.6</v>
      </c>
      <c r="D99" s="56">
        <v>0</v>
      </c>
      <c r="E99" s="56">
        <v>2054175.6</v>
      </c>
      <c r="F99" s="57">
        <v>227.7506873614077</v>
      </c>
      <c r="G99" s="56">
        <v>9019.4046121156807</v>
      </c>
    </row>
    <row r="100" spans="1:7" x14ac:dyDescent="0.2">
      <c r="A100" s="50">
        <v>2062</v>
      </c>
      <c r="B100" s="51" t="s">
        <v>361</v>
      </c>
      <c r="C100" s="56">
        <v>170499.3</v>
      </c>
      <c r="D100" s="56">
        <v>306.60000000000002</v>
      </c>
      <c r="E100" s="56">
        <v>170192.7</v>
      </c>
      <c r="F100" s="57">
        <v>6.5</v>
      </c>
      <c r="G100" s="56">
        <v>26183.492307692308</v>
      </c>
    </row>
    <row r="101" spans="1:7" x14ac:dyDescent="0.2">
      <c r="A101" s="50">
        <v>2063</v>
      </c>
      <c r="B101" s="51" t="s">
        <v>362</v>
      </c>
      <c r="C101" s="56">
        <v>194026.32</v>
      </c>
      <c r="D101" s="56">
        <v>4250</v>
      </c>
      <c r="E101" s="56">
        <v>189776.32</v>
      </c>
      <c r="F101" s="57">
        <v>6.4216867469869996</v>
      </c>
      <c r="G101" s="56">
        <v>29552.410056289558</v>
      </c>
    </row>
    <row r="102" spans="1:7" x14ac:dyDescent="0.2">
      <c r="A102" s="50">
        <v>2081</v>
      </c>
      <c r="B102" s="51" t="s">
        <v>363</v>
      </c>
      <c r="C102" s="56">
        <v>5375505.9900000002</v>
      </c>
      <c r="D102" s="56">
        <v>509.67</v>
      </c>
      <c r="E102" s="56">
        <v>5374996.3200000003</v>
      </c>
      <c r="F102" s="57">
        <v>840.33911006206438</v>
      </c>
      <c r="G102" s="56">
        <v>6396.2229719416782</v>
      </c>
    </row>
    <row r="103" spans="1:7" x14ac:dyDescent="0.2">
      <c r="A103" s="50">
        <v>2082</v>
      </c>
      <c r="B103" s="51" t="s">
        <v>364</v>
      </c>
      <c r="C103" s="56">
        <v>131078216.87</v>
      </c>
      <c r="D103" s="56">
        <v>203864.37</v>
      </c>
      <c r="E103" s="56">
        <v>130874352.5</v>
      </c>
      <c r="F103" s="57">
        <v>16706.606823332906</v>
      </c>
      <c r="G103" s="56">
        <v>7833.6884254208535</v>
      </c>
    </row>
    <row r="104" spans="1:7" x14ac:dyDescent="0.2">
      <c r="A104" s="50">
        <v>2083</v>
      </c>
      <c r="B104" s="51" t="s">
        <v>365</v>
      </c>
      <c r="C104" s="56">
        <v>74217657.549999997</v>
      </c>
      <c r="D104" s="56">
        <v>55371.3</v>
      </c>
      <c r="E104" s="56">
        <v>74162286.25</v>
      </c>
      <c r="F104" s="57">
        <v>10163.060274788495</v>
      </c>
      <c r="G104" s="56">
        <v>7297.2396349920655</v>
      </c>
    </row>
    <row r="105" spans="1:7" x14ac:dyDescent="0.2">
      <c r="A105" s="50">
        <v>2084</v>
      </c>
      <c r="B105" s="51" t="s">
        <v>366</v>
      </c>
      <c r="C105" s="56">
        <v>9345873.8399999999</v>
      </c>
      <c r="D105" s="56">
        <v>14029.8</v>
      </c>
      <c r="E105" s="56">
        <v>9331844.0399999991</v>
      </c>
      <c r="F105" s="57">
        <v>1558.4697233182587</v>
      </c>
      <c r="G105" s="56">
        <v>5987.8250442561302</v>
      </c>
    </row>
    <row r="106" spans="1:7" x14ac:dyDescent="0.2">
      <c r="A106" s="50">
        <v>2085</v>
      </c>
      <c r="B106" s="51" t="s">
        <v>367</v>
      </c>
      <c r="C106" s="56">
        <v>1785468.11</v>
      </c>
      <c r="D106" s="56">
        <v>0</v>
      </c>
      <c r="E106" s="56">
        <v>1785468.11</v>
      </c>
      <c r="F106" s="57">
        <v>169.09317845732843</v>
      </c>
      <c r="G106" s="56">
        <v>10559.078292153441</v>
      </c>
    </row>
    <row r="107" spans="1:7" x14ac:dyDescent="0.2">
      <c r="A107" s="50">
        <v>2086</v>
      </c>
      <c r="B107" s="51" t="s">
        <v>368</v>
      </c>
      <c r="C107" s="56">
        <v>9331300.2400000002</v>
      </c>
      <c r="D107" s="56">
        <v>0</v>
      </c>
      <c r="E107" s="56">
        <v>9331300.2400000002</v>
      </c>
      <c r="F107" s="57">
        <v>1220.6140944132644</v>
      </c>
      <c r="G107" s="56">
        <v>7644.758718344543</v>
      </c>
    </row>
    <row r="108" spans="1:7" x14ac:dyDescent="0.2">
      <c r="A108" s="50">
        <v>2087</v>
      </c>
      <c r="B108" s="51" t="s">
        <v>369</v>
      </c>
      <c r="C108" s="56">
        <v>19024871.329999998</v>
      </c>
      <c r="D108" s="56">
        <v>0</v>
      </c>
      <c r="E108" s="56">
        <v>19024871.329999998</v>
      </c>
      <c r="F108" s="57">
        <v>2683.0883618006992</v>
      </c>
      <c r="G108" s="56">
        <v>7090.6614932472239</v>
      </c>
    </row>
    <row r="109" spans="1:7" x14ac:dyDescent="0.2">
      <c r="A109" s="50">
        <v>2088</v>
      </c>
      <c r="B109" s="51" t="s">
        <v>370</v>
      </c>
      <c r="C109" s="56">
        <v>39630476.060000002</v>
      </c>
      <c r="D109" s="56">
        <v>16808.45</v>
      </c>
      <c r="E109" s="56">
        <v>39613667.609999999</v>
      </c>
      <c r="F109" s="57">
        <v>5694.8194986264652</v>
      </c>
      <c r="G109" s="56">
        <v>6956.0883570681144</v>
      </c>
    </row>
    <row r="110" spans="1:7" x14ac:dyDescent="0.2">
      <c r="A110" s="50">
        <v>2089</v>
      </c>
      <c r="B110" s="51" t="s">
        <v>371</v>
      </c>
      <c r="C110" s="56">
        <v>2872110.03</v>
      </c>
      <c r="D110" s="56">
        <v>0</v>
      </c>
      <c r="E110" s="56">
        <v>2872110.03</v>
      </c>
      <c r="F110" s="57">
        <v>295.22124097130052</v>
      </c>
      <c r="G110" s="56">
        <v>9728.6699986442127</v>
      </c>
    </row>
    <row r="111" spans="1:7" x14ac:dyDescent="0.2">
      <c r="A111" s="50">
        <v>2090</v>
      </c>
      <c r="B111" s="51" t="s">
        <v>372</v>
      </c>
      <c r="C111" s="56">
        <v>2224457.65</v>
      </c>
      <c r="D111" s="56">
        <v>218.67</v>
      </c>
      <c r="E111" s="56">
        <v>2224238.98</v>
      </c>
      <c r="F111" s="57">
        <v>214.87839714268398</v>
      </c>
      <c r="G111" s="56">
        <v>10351.152138030218</v>
      </c>
    </row>
    <row r="112" spans="1:7" x14ac:dyDescent="0.2">
      <c r="A112" s="50">
        <v>2091</v>
      </c>
      <c r="B112" s="51" t="s">
        <v>373</v>
      </c>
      <c r="C112" s="56">
        <v>10428601.75</v>
      </c>
      <c r="D112" s="56">
        <v>0</v>
      </c>
      <c r="E112" s="56">
        <v>10428601.75</v>
      </c>
      <c r="F112" s="57">
        <v>1613.894948651041</v>
      </c>
      <c r="G112" s="56">
        <v>6461.7599545228486</v>
      </c>
    </row>
    <row r="113" spans="1:7" x14ac:dyDescent="0.2">
      <c r="A113" s="50">
        <v>2092</v>
      </c>
      <c r="B113" s="51" t="s">
        <v>374</v>
      </c>
      <c r="C113" s="56">
        <v>2133387.9700000002</v>
      </c>
      <c r="D113" s="56">
        <v>0</v>
      </c>
      <c r="E113" s="56">
        <v>2133387.9700000002</v>
      </c>
      <c r="F113" s="57">
        <v>272.63082926471435</v>
      </c>
      <c r="G113" s="56">
        <v>7825.1897474462166</v>
      </c>
    </row>
    <row r="114" spans="1:7" x14ac:dyDescent="0.2">
      <c r="A114" s="50">
        <v>2093</v>
      </c>
      <c r="B114" s="51" t="s">
        <v>375</v>
      </c>
      <c r="C114" s="56">
        <v>4690018.51</v>
      </c>
      <c r="D114" s="56">
        <v>2403.4</v>
      </c>
      <c r="E114" s="56">
        <v>4687615.1100000003</v>
      </c>
      <c r="F114" s="57">
        <v>564.95530228264397</v>
      </c>
      <c r="G114" s="56">
        <v>8297.3203208469276</v>
      </c>
    </row>
    <row r="115" spans="1:7" x14ac:dyDescent="0.2">
      <c r="A115" s="50">
        <v>2094</v>
      </c>
      <c r="B115" s="51" t="s">
        <v>376</v>
      </c>
      <c r="C115" s="56">
        <v>1840059.68</v>
      </c>
      <c r="D115" s="56">
        <v>0</v>
      </c>
      <c r="E115" s="56">
        <v>1840059.68</v>
      </c>
      <c r="F115" s="57">
        <v>411.12678017376936</v>
      </c>
      <c r="G115" s="56">
        <v>4475.6502585948565</v>
      </c>
    </row>
    <row r="116" spans="1:7" x14ac:dyDescent="0.2">
      <c r="A116" s="50">
        <v>2095</v>
      </c>
      <c r="B116" s="51" t="s">
        <v>377</v>
      </c>
      <c r="C116" s="56">
        <v>1527346.91</v>
      </c>
      <c r="D116" s="56">
        <v>0</v>
      </c>
      <c r="E116" s="56">
        <v>1527346.91</v>
      </c>
      <c r="F116" s="57">
        <v>120.96142857139199</v>
      </c>
      <c r="G116" s="56">
        <v>12626.726784220748</v>
      </c>
    </row>
    <row r="117" spans="1:7" x14ac:dyDescent="0.2">
      <c r="A117" s="50">
        <v>2096</v>
      </c>
      <c r="B117" s="51" t="s">
        <v>378</v>
      </c>
      <c r="C117" s="56">
        <v>8638430.5500000007</v>
      </c>
      <c r="D117" s="56">
        <v>0</v>
      </c>
      <c r="E117" s="56">
        <v>8638430.5500000007</v>
      </c>
      <c r="F117" s="57">
        <v>1283.2899095768732</v>
      </c>
      <c r="G117" s="56">
        <v>6731.4723551814468</v>
      </c>
    </row>
    <row r="118" spans="1:7" x14ac:dyDescent="0.2">
      <c r="A118" s="50">
        <v>2097</v>
      </c>
      <c r="B118" s="51" t="s">
        <v>379</v>
      </c>
      <c r="C118" s="56">
        <v>38291436.969999999</v>
      </c>
      <c r="D118" s="56">
        <v>98434.83</v>
      </c>
      <c r="E118" s="56">
        <v>38193002.140000001</v>
      </c>
      <c r="F118" s="57">
        <v>4913.499034108625</v>
      </c>
      <c r="G118" s="56">
        <v>7773.0761469313611</v>
      </c>
    </row>
    <row r="119" spans="1:7" x14ac:dyDescent="0.2">
      <c r="A119" s="50">
        <v>2099</v>
      </c>
      <c r="B119" s="51" t="s">
        <v>380</v>
      </c>
      <c r="C119" s="56">
        <v>6510502.0999999996</v>
      </c>
      <c r="D119" s="56">
        <v>1956.24</v>
      </c>
      <c r="E119" s="56">
        <v>6508545.8600000003</v>
      </c>
      <c r="F119" s="57">
        <v>903.52412322527005</v>
      </c>
      <c r="G119" s="56">
        <v>7203.5108888589848</v>
      </c>
    </row>
    <row r="120" spans="1:7" x14ac:dyDescent="0.2">
      <c r="A120" s="50">
        <v>2100</v>
      </c>
      <c r="B120" s="51" t="s">
        <v>381</v>
      </c>
      <c r="C120" s="56">
        <v>57003986.560000002</v>
      </c>
      <c r="D120" s="56">
        <v>5928.84</v>
      </c>
      <c r="E120" s="56">
        <v>56998057.719999999</v>
      </c>
      <c r="F120" s="57">
        <v>8777.7501971518741</v>
      </c>
      <c r="G120" s="56">
        <v>6493.4700167810934</v>
      </c>
    </row>
    <row r="121" spans="1:7" x14ac:dyDescent="0.2">
      <c r="A121" s="50">
        <v>2101</v>
      </c>
      <c r="B121" s="51" t="s">
        <v>382</v>
      </c>
      <c r="C121" s="56">
        <v>25894606.899999999</v>
      </c>
      <c r="D121" s="56">
        <v>10749.08</v>
      </c>
      <c r="E121" s="56">
        <v>25883857.82</v>
      </c>
      <c r="F121" s="57">
        <v>4042.6294059092047</v>
      </c>
      <c r="G121" s="56">
        <v>6402.7283287864566</v>
      </c>
    </row>
    <row r="122" spans="1:7" x14ac:dyDescent="0.2">
      <c r="A122" s="50">
        <v>2102</v>
      </c>
      <c r="B122" s="51" t="s">
        <v>383</v>
      </c>
      <c r="C122" s="56">
        <v>16042372.57</v>
      </c>
      <c r="D122" s="56">
        <v>22855.75</v>
      </c>
      <c r="E122" s="56">
        <v>16019516.82</v>
      </c>
      <c r="F122" s="57">
        <v>2246.3778002288573</v>
      </c>
      <c r="G122" s="56">
        <v>7131.2656394520718</v>
      </c>
    </row>
    <row r="123" spans="1:7" x14ac:dyDescent="0.2">
      <c r="A123" s="50">
        <v>2103</v>
      </c>
      <c r="B123" s="51" t="s">
        <v>384</v>
      </c>
      <c r="C123" s="56">
        <v>18144044.960000001</v>
      </c>
      <c r="D123" s="56">
        <v>1454.8</v>
      </c>
      <c r="E123" s="56">
        <v>18142590.16</v>
      </c>
      <c r="F123" s="57">
        <v>2976.6254086384592</v>
      </c>
      <c r="G123" s="56">
        <v>6095.0195840391671</v>
      </c>
    </row>
    <row r="124" spans="1:7" x14ac:dyDescent="0.2">
      <c r="A124" s="50">
        <v>2104</v>
      </c>
      <c r="B124" s="51" t="s">
        <v>385</v>
      </c>
      <c r="C124" s="56">
        <v>4811312.26</v>
      </c>
      <c r="D124" s="56">
        <v>0</v>
      </c>
      <c r="E124" s="56">
        <v>4811312.26</v>
      </c>
      <c r="F124" s="57">
        <v>560.26029206703242</v>
      </c>
      <c r="G124" s="56">
        <v>8587.6374394642153</v>
      </c>
    </row>
    <row r="125" spans="1:7" x14ac:dyDescent="0.2">
      <c r="A125" s="50">
        <v>2105</v>
      </c>
      <c r="B125" s="51" t="s">
        <v>386</v>
      </c>
      <c r="C125" s="56">
        <v>5061075.04</v>
      </c>
      <c r="D125" s="56">
        <v>445.23</v>
      </c>
      <c r="E125" s="56">
        <v>5060629.8099999996</v>
      </c>
      <c r="F125" s="57">
        <v>635.00828053889586</v>
      </c>
      <c r="G125" s="56">
        <v>7969.3918411667428</v>
      </c>
    </row>
    <row r="126" spans="1:7" x14ac:dyDescent="0.2">
      <c r="A126" s="50">
        <v>2107</v>
      </c>
      <c r="B126" s="51" t="s">
        <v>387</v>
      </c>
      <c r="C126" s="56">
        <v>1139886.45</v>
      </c>
      <c r="D126" s="56">
        <v>95207</v>
      </c>
      <c r="E126" s="56">
        <v>1044679.45</v>
      </c>
      <c r="F126" s="57">
        <v>74.057502329914513</v>
      </c>
      <c r="G126" s="56">
        <v>14106.328422286208</v>
      </c>
    </row>
    <row r="127" spans="1:7" x14ac:dyDescent="0.2">
      <c r="A127" s="50">
        <v>2108</v>
      </c>
      <c r="B127" s="51" t="s">
        <v>388</v>
      </c>
      <c r="C127" s="56">
        <v>20111452.82</v>
      </c>
      <c r="D127" s="56">
        <v>4240.95</v>
      </c>
      <c r="E127" s="56">
        <v>20107211.870000001</v>
      </c>
      <c r="F127" s="57">
        <v>2362.8986116608044</v>
      </c>
      <c r="G127" s="56">
        <v>8509.5533810768684</v>
      </c>
    </row>
    <row r="128" spans="1:7" x14ac:dyDescent="0.2">
      <c r="A128" s="50">
        <v>2109</v>
      </c>
      <c r="B128" s="51" t="s">
        <v>389</v>
      </c>
      <c r="C128" s="56">
        <v>178882.51</v>
      </c>
      <c r="D128" s="56">
        <v>0</v>
      </c>
      <c r="E128" s="56">
        <v>178882.51</v>
      </c>
      <c r="F128" s="57">
        <v>12.5</v>
      </c>
      <c r="G128" s="56">
        <v>14310.6008</v>
      </c>
    </row>
    <row r="129" spans="1:7" x14ac:dyDescent="0.2">
      <c r="A129" s="50">
        <v>2110</v>
      </c>
      <c r="B129" s="51" t="s">
        <v>390</v>
      </c>
      <c r="C129" s="56">
        <v>8847401.1600000001</v>
      </c>
      <c r="D129" s="56">
        <v>896.2</v>
      </c>
      <c r="E129" s="56">
        <v>8846504.9600000009</v>
      </c>
      <c r="F129" s="57">
        <v>1141.6498158728111</v>
      </c>
      <c r="G129" s="56">
        <v>7748.8778406509018</v>
      </c>
    </row>
    <row r="130" spans="1:7" x14ac:dyDescent="0.2">
      <c r="A130" s="50">
        <v>2111</v>
      </c>
      <c r="B130" s="51" t="s">
        <v>391</v>
      </c>
      <c r="C130" s="56">
        <v>588777.13</v>
      </c>
      <c r="D130" s="56">
        <v>0</v>
      </c>
      <c r="E130" s="56">
        <v>588777.13</v>
      </c>
      <c r="F130" s="57">
        <v>61.462500000000063</v>
      </c>
      <c r="G130" s="56">
        <v>9579.4529997966092</v>
      </c>
    </row>
    <row r="131" spans="1:7" x14ac:dyDescent="0.2">
      <c r="A131" s="50">
        <v>2112</v>
      </c>
      <c r="B131" s="51" t="s">
        <v>392</v>
      </c>
      <c r="C131" s="56">
        <v>80663</v>
      </c>
      <c r="D131" s="56">
        <v>0</v>
      </c>
      <c r="E131" s="56">
        <v>80663</v>
      </c>
      <c r="F131" s="57">
        <v>9.9933333333319982</v>
      </c>
      <c r="G131" s="56">
        <v>8071.6811207482415</v>
      </c>
    </row>
    <row r="132" spans="1:7" x14ac:dyDescent="0.2">
      <c r="A132" s="50">
        <v>2113</v>
      </c>
      <c r="B132" s="51" t="s">
        <v>393</v>
      </c>
      <c r="C132" s="56">
        <v>2194705.09</v>
      </c>
      <c r="D132" s="56">
        <v>2500</v>
      </c>
      <c r="E132" s="56">
        <v>2192205.09</v>
      </c>
      <c r="F132" s="57">
        <v>242.47999999997748</v>
      </c>
      <c r="G132" s="56">
        <v>9040.7666199282739</v>
      </c>
    </row>
    <row r="133" spans="1:7" x14ac:dyDescent="0.2">
      <c r="A133" s="50">
        <v>2114</v>
      </c>
      <c r="B133" s="51" t="s">
        <v>394</v>
      </c>
      <c r="C133" s="56">
        <v>994772.03</v>
      </c>
      <c r="D133" s="56">
        <v>0</v>
      </c>
      <c r="E133" s="56">
        <v>994772.03</v>
      </c>
      <c r="F133" s="57">
        <v>63.255395683441492</v>
      </c>
      <c r="G133" s="56">
        <v>15726.279462044431</v>
      </c>
    </row>
    <row r="134" spans="1:7" x14ac:dyDescent="0.2">
      <c r="A134" s="50">
        <v>2115</v>
      </c>
      <c r="B134" s="51" t="s">
        <v>395</v>
      </c>
      <c r="C134" s="56">
        <v>198542.41</v>
      </c>
      <c r="D134" s="56">
        <v>0</v>
      </c>
      <c r="E134" s="56">
        <v>198542.41</v>
      </c>
      <c r="F134" s="57">
        <v>12.985915492957</v>
      </c>
      <c r="G134" s="56">
        <v>15289.057603037756</v>
      </c>
    </row>
    <row r="135" spans="1:7" x14ac:dyDescent="0.2">
      <c r="A135" s="50">
        <v>2116</v>
      </c>
      <c r="B135" s="51" t="s">
        <v>396</v>
      </c>
      <c r="C135" s="56">
        <v>6341717.4500000002</v>
      </c>
      <c r="D135" s="56">
        <v>52198.879999999997</v>
      </c>
      <c r="E135" s="56">
        <v>6289518.5700000003</v>
      </c>
      <c r="F135" s="57">
        <v>875.14175209684549</v>
      </c>
      <c r="G135" s="56">
        <v>7186.8569348111523</v>
      </c>
    </row>
    <row r="136" spans="1:7" x14ac:dyDescent="0.2">
      <c r="A136" s="50">
        <v>2137</v>
      </c>
      <c r="B136" s="51" t="s">
        <v>397</v>
      </c>
      <c r="C136" s="56">
        <v>8735334.7400000002</v>
      </c>
      <c r="D136" s="56">
        <v>0</v>
      </c>
      <c r="E136" s="56">
        <v>8735334.7400000002</v>
      </c>
      <c r="F136" s="57">
        <v>1059.4756587675261</v>
      </c>
      <c r="G136" s="56">
        <v>8244.9602949459604</v>
      </c>
    </row>
    <row r="137" spans="1:7" x14ac:dyDescent="0.2">
      <c r="A137" s="50">
        <v>2138</v>
      </c>
      <c r="B137" s="51" t="s">
        <v>398</v>
      </c>
      <c r="C137" s="56">
        <v>24807139.329999998</v>
      </c>
      <c r="D137" s="56">
        <v>145754.29</v>
      </c>
      <c r="E137" s="56">
        <v>24661385.039999999</v>
      </c>
      <c r="F137" s="57">
        <v>3468.3904505332498</v>
      </c>
      <c r="G137" s="56">
        <v>7110.3254929699224</v>
      </c>
    </row>
    <row r="138" spans="1:7" x14ac:dyDescent="0.2">
      <c r="A138" s="50">
        <v>2139</v>
      </c>
      <c r="B138" s="51" t="s">
        <v>399</v>
      </c>
      <c r="C138" s="56">
        <v>14906683.24</v>
      </c>
      <c r="D138" s="56">
        <v>75623.740000000005</v>
      </c>
      <c r="E138" s="56">
        <v>14831059.5</v>
      </c>
      <c r="F138" s="57">
        <v>2162.7063239675272</v>
      </c>
      <c r="G138" s="56">
        <v>6857.6391235552082</v>
      </c>
    </row>
    <row r="139" spans="1:7" x14ac:dyDescent="0.2">
      <c r="A139" s="50">
        <v>2140</v>
      </c>
      <c r="B139" s="51" t="s">
        <v>400</v>
      </c>
      <c r="C139" s="56">
        <v>6491248.2300000004</v>
      </c>
      <c r="D139" s="56">
        <v>0</v>
      </c>
      <c r="E139" s="56">
        <v>6491248.2300000004</v>
      </c>
      <c r="F139" s="57">
        <v>868.97200011606969</v>
      </c>
      <c r="G139" s="56">
        <v>7470.0315190051606</v>
      </c>
    </row>
    <row r="140" spans="1:7" x14ac:dyDescent="0.2">
      <c r="A140" s="50">
        <v>2141</v>
      </c>
      <c r="B140" s="51" t="s">
        <v>401</v>
      </c>
      <c r="C140" s="56">
        <v>12863714.970000001</v>
      </c>
      <c r="D140" s="56">
        <v>207721.22</v>
      </c>
      <c r="E140" s="56">
        <v>12655993.75</v>
      </c>
      <c r="F140" s="57">
        <v>1791.3540435868331</v>
      </c>
      <c r="G140" s="56">
        <v>7065.0432254357102</v>
      </c>
    </row>
    <row r="141" spans="1:7" x14ac:dyDescent="0.2">
      <c r="A141" s="50">
        <v>2142</v>
      </c>
      <c r="B141" s="51" t="s">
        <v>402</v>
      </c>
      <c r="C141" s="56">
        <v>300738502.98000002</v>
      </c>
      <c r="D141" s="56">
        <v>319926.59999999998</v>
      </c>
      <c r="E141" s="56">
        <v>300418576.38</v>
      </c>
      <c r="F141" s="57">
        <v>37936.127183596189</v>
      </c>
      <c r="G141" s="56">
        <v>7919.062874449206</v>
      </c>
    </row>
    <row r="142" spans="1:7" x14ac:dyDescent="0.2">
      <c r="A142" s="50">
        <v>2143</v>
      </c>
      <c r="B142" s="51" t="s">
        <v>403</v>
      </c>
      <c r="C142" s="56">
        <v>15696739.630000001</v>
      </c>
      <c r="D142" s="56">
        <v>12079.59</v>
      </c>
      <c r="E142" s="56">
        <v>15684660.039999999</v>
      </c>
      <c r="F142" s="57">
        <v>2273.2419774805344</v>
      </c>
      <c r="G142" s="56">
        <v>6899.687844662958</v>
      </c>
    </row>
    <row r="143" spans="1:7" x14ac:dyDescent="0.2">
      <c r="A143" s="50">
        <v>2144</v>
      </c>
      <c r="B143" s="51" t="s">
        <v>404</v>
      </c>
      <c r="C143" s="56">
        <v>1867957.36</v>
      </c>
      <c r="D143" s="56">
        <v>17050</v>
      </c>
      <c r="E143" s="56">
        <v>1850907.36</v>
      </c>
      <c r="F143" s="57">
        <v>265.23892017117601</v>
      </c>
      <c r="G143" s="56">
        <v>6978.2645729574242</v>
      </c>
    </row>
    <row r="144" spans="1:7" x14ac:dyDescent="0.2">
      <c r="A144" s="50">
        <v>2145</v>
      </c>
      <c r="B144" s="51" t="s">
        <v>405</v>
      </c>
      <c r="C144" s="56">
        <v>5850777.4900000002</v>
      </c>
      <c r="D144" s="56">
        <v>10243.24</v>
      </c>
      <c r="E144" s="56">
        <v>5840534.25</v>
      </c>
      <c r="F144" s="57">
        <v>681.63619362992517</v>
      </c>
      <c r="G144" s="56">
        <v>8568.4039441880814</v>
      </c>
    </row>
    <row r="145" spans="1:7" x14ac:dyDescent="0.2">
      <c r="A145" s="50">
        <v>2146</v>
      </c>
      <c r="B145" s="51" t="s">
        <v>406</v>
      </c>
      <c r="C145" s="56">
        <v>41923779.600000001</v>
      </c>
      <c r="D145" s="56">
        <v>88407</v>
      </c>
      <c r="E145" s="56">
        <v>41835372.600000001</v>
      </c>
      <c r="F145" s="57">
        <v>5066.9055290643082</v>
      </c>
      <c r="G145" s="56">
        <v>8256.5921863014501</v>
      </c>
    </row>
    <row r="146" spans="1:7" x14ac:dyDescent="0.2">
      <c r="A146" s="50">
        <v>2147</v>
      </c>
      <c r="B146" s="51" t="s">
        <v>407</v>
      </c>
      <c r="C146" s="56">
        <v>16496946.34</v>
      </c>
      <c r="D146" s="56">
        <v>151951.60999999999</v>
      </c>
      <c r="E146" s="56">
        <v>16344994.73</v>
      </c>
      <c r="F146" s="57">
        <v>2099.208410354136</v>
      </c>
      <c r="G146" s="56">
        <v>7786.2658368649409</v>
      </c>
    </row>
    <row r="147" spans="1:7" x14ac:dyDescent="0.2">
      <c r="A147" s="50">
        <v>2180</v>
      </c>
      <c r="B147" s="51" t="s">
        <v>408</v>
      </c>
      <c r="C147" s="56">
        <v>387469392.13999999</v>
      </c>
      <c r="D147" s="56">
        <v>167802</v>
      </c>
      <c r="E147" s="56">
        <v>387301590.13999999</v>
      </c>
      <c r="F147" s="57">
        <v>42966.277903481561</v>
      </c>
      <c r="G147" s="56">
        <v>9014.0828816967769</v>
      </c>
    </row>
    <row r="148" spans="1:7" x14ac:dyDescent="0.2">
      <c r="A148" s="50">
        <v>2181</v>
      </c>
      <c r="B148" s="51" t="s">
        <v>409</v>
      </c>
      <c r="C148" s="56">
        <v>27051961.899999999</v>
      </c>
      <c r="D148" s="56">
        <v>12947.57</v>
      </c>
      <c r="E148" s="56">
        <v>27039014.329999998</v>
      </c>
      <c r="F148" s="57">
        <v>3314.76952788177</v>
      </c>
      <c r="G148" s="56">
        <v>8157.1325253730938</v>
      </c>
    </row>
    <row r="149" spans="1:7" x14ac:dyDescent="0.2">
      <c r="A149" s="50">
        <v>2182</v>
      </c>
      <c r="B149" s="51" t="s">
        <v>410</v>
      </c>
      <c r="C149" s="56" t="s">
        <v>257</v>
      </c>
      <c r="D149" s="56" t="s">
        <v>257</v>
      </c>
      <c r="E149" s="56" t="s">
        <v>257</v>
      </c>
      <c r="F149" s="57" t="s">
        <v>257</v>
      </c>
      <c r="G149" s="56" t="s">
        <v>257</v>
      </c>
    </row>
    <row r="150" spans="1:7" x14ac:dyDescent="0.2">
      <c r="A150" s="50">
        <v>2183</v>
      </c>
      <c r="B150" s="51" t="s">
        <v>411</v>
      </c>
      <c r="C150" s="56">
        <v>80890847.329999998</v>
      </c>
      <c r="D150" s="56">
        <v>170766.98</v>
      </c>
      <c r="E150" s="56">
        <v>80720080.349999994</v>
      </c>
      <c r="F150" s="57">
        <v>11732.635051900574</v>
      </c>
      <c r="G150" s="56">
        <v>6879.9617471203919</v>
      </c>
    </row>
    <row r="151" spans="1:7" x14ac:dyDescent="0.2">
      <c r="A151" s="50">
        <v>2185</v>
      </c>
      <c r="B151" s="51" t="s">
        <v>412</v>
      </c>
      <c r="C151" s="56">
        <v>47183219.07</v>
      </c>
      <c r="D151" s="56">
        <v>6213.12</v>
      </c>
      <c r="E151" s="56">
        <v>47177005.950000003</v>
      </c>
      <c r="F151" s="57">
        <v>6328.3763122682867</v>
      </c>
      <c r="G151" s="56">
        <v>7454.8357464997625</v>
      </c>
    </row>
    <row r="152" spans="1:7" x14ac:dyDescent="0.2">
      <c r="A152" s="50">
        <v>2186</v>
      </c>
      <c r="B152" s="51" t="s">
        <v>413</v>
      </c>
      <c r="C152" s="56">
        <v>5685670.8600000003</v>
      </c>
      <c r="D152" s="56">
        <v>1194300</v>
      </c>
      <c r="E152" s="56">
        <v>4491370.8600000003</v>
      </c>
      <c r="F152" s="57">
        <v>867.2770587533156</v>
      </c>
      <c r="G152" s="56">
        <v>5178.7036387843655</v>
      </c>
    </row>
    <row r="153" spans="1:7" x14ac:dyDescent="0.2">
      <c r="A153" s="50">
        <v>2187</v>
      </c>
      <c r="B153" s="51" t="s">
        <v>414</v>
      </c>
      <c r="C153" s="56">
        <v>84133524.159999996</v>
      </c>
      <c r="D153" s="56">
        <v>83341.039999999994</v>
      </c>
      <c r="E153" s="56">
        <v>84050183.120000005</v>
      </c>
      <c r="F153" s="57">
        <v>10378.152385939889</v>
      </c>
      <c r="G153" s="56">
        <v>8098.761705780058</v>
      </c>
    </row>
    <row r="154" spans="1:7" x14ac:dyDescent="0.2">
      <c r="A154" s="50">
        <v>2188</v>
      </c>
      <c r="B154" s="51" t="s">
        <v>415</v>
      </c>
      <c r="C154" s="56">
        <v>6031648.5599999996</v>
      </c>
      <c r="D154" s="56">
        <v>1151830</v>
      </c>
      <c r="E154" s="56">
        <v>4879818.5599999996</v>
      </c>
      <c r="F154" s="57">
        <v>443.09217877093806</v>
      </c>
      <c r="G154" s="56">
        <v>11013.100194040398</v>
      </c>
    </row>
    <row r="155" spans="1:7" x14ac:dyDescent="0.2">
      <c r="A155" s="50">
        <v>2190</v>
      </c>
      <c r="B155" s="51" t="s">
        <v>416</v>
      </c>
      <c r="C155" s="56">
        <v>21492526.559999999</v>
      </c>
      <c r="D155" s="56">
        <v>137134.63</v>
      </c>
      <c r="E155" s="56">
        <v>21355391.93</v>
      </c>
      <c r="F155" s="57">
        <v>3154.6382309252012</v>
      </c>
      <c r="G155" s="56">
        <v>6769.5216905226043</v>
      </c>
    </row>
    <row r="156" spans="1:7" x14ac:dyDescent="0.2">
      <c r="A156" s="50">
        <v>2191</v>
      </c>
      <c r="B156" s="51" t="s">
        <v>417</v>
      </c>
      <c r="C156" s="56">
        <v>20141143.719999999</v>
      </c>
      <c r="D156" s="56">
        <v>0</v>
      </c>
      <c r="E156" s="56">
        <v>20141143.719999999</v>
      </c>
      <c r="F156" s="57">
        <v>2761.3002674372815</v>
      </c>
      <c r="G156" s="56">
        <v>7294.0795166375301</v>
      </c>
    </row>
    <row r="157" spans="1:7" x14ac:dyDescent="0.2">
      <c r="A157" s="50">
        <v>2192</v>
      </c>
      <c r="B157" s="51" t="s">
        <v>418</v>
      </c>
      <c r="C157" s="56">
        <v>2242341.9700000002</v>
      </c>
      <c r="D157" s="56">
        <v>8000</v>
      </c>
      <c r="E157" s="56">
        <v>2234341.9700000002</v>
      </c>
      <c r="F157" s="57">
        <v>309.20659863933992</v>
      </c>
      <c r="G157" s="56">
        <v>7226.0487966045857</v>
      </c>
    </row>
    <row r="158" spans="1:7" x14ac:dyDescent="0.2">
      <c r="A158" s="50">
        <v>2193</v>
      </c>
      <c r="B158" s="51" t="s">
        <v>419</v>
      </c>
      <c r="C158" s="56">
        <v>1589818.11</v>
      </c>
      <c r="D158" s="56">
        <v>0</v>
      </c>
      <c r="E158" s="56">
        <v>1589818.11</v>
      </c>
      <c r="F158" s="57">
        <v>140.93483637744899</v>
      </c>
      <c r="G158" s="56">
        <v>11280.519074376894</v>
      </c>
    </row>
    <row r="159" spans="1:7" x14ac:dyDescent="0.2">
      <c r="A159" s="50">
        <v>2195</v>
      </c>
      <c r="B159" s="51" t="s">
        <v>420</v>
      </c>
      <c r="C159" s="56">
        <v>2951031.32</v>
      </c>
      <c r="D159" s="56">
        <v>0</v>
      </c>
      <c r="E159" s="56">
        <v>2951031.32</v>
      </c>
      <c r="F159" s="57">
        <v>237.10647011372802</v>
      </c>
      <c r="G159" s="56">
        <v>12446.017683889178</v>
      </c>
    </row>
    <row r="160" spans="1:7" x14ac:dyDescent="0.2">
      <c r="A160" s="50">
        <v>2197</v>
      </c>
      <c r="B160" s="51" t="s">
        <v>421</v>
      </c>
      <c r="C160" s="56">
        <v>14020329.060000001</v>
      </c>
      <c r="D160" s="56">
        <v>144405.70000000001</v>
      </c>
      <c r="E160" s="56">
        <v>13875923.359999999</v>
      </c>
      <c r="F160" s="57">
        <v>1901.6216642511793</v>
      </c>
      <c r="G160" s="56">
        <v>7296.889607883204</v>
      </c>
    </row>
    <row r="161" spans="1:7" x14ac:dyDescent="0.2">
      <c r="A161" s="50">
        <v>2198</v>
      </c>
      <c r="B161" s="51" t="s">
        <v>422</v>
      </c>
      <c r="C161" s="56">
        <v>8490952.0099999998</v>
      </c>
      <c r="D161" s="56">
        <v>0</v>
      </c>
      <c r="E161" s="56">
        <v>8490952.0099999998</v>
      </c>
      <c r="F161" s="57">
        <v>685.58225855937837</v>
      </c>
      <c r="G161" s="56">
        <v>12385.022955293705</v>
      </c>
    </row>
    <row r="162" spans="1:7" x14ac:dyDescent="0.2">
      <c r="A162" s="50">
        <v>2199</v>
      </c>
      <c r="B162" s="51" t="s">
        <v>423</v>
      </c>
      <c r="C162" s="56">
        <v>4516940.01</v>
      </c>
      <c r="D162" s="56">
        <v>0</v>
      </c>
      <c r="E162" s="56">
        <v>4516940.01</v>
      </c>
      <c r="F162" s="57">
        <v>518.26715208761732</v>
      </c>
      <c r="G162" s="56">
        <v>8715.46651530093</v>
      </c>
    </row>
    <row r="163" spans="1:7" x14ac:dyDescent="0.2">
      <c r="A163" s="50">
        <v>2201</v>
      </c>
      <c r="B163" s="51" t="s">
        <v>424</v>
      </c>
      <c r="C163" s="56">
        <v>1501855.59</v>
      </c>
      <c r="D163" s="56">
        <v>23539</v>
      </c>
      <c r="E163" s="56">
        <v>1478316.59</v>
      </c>
      <c r="F163" s="57">
        <v>164.64305482569554</v>
      </c>
      <c r="G163" s="56">
        <v>8978.9186161849429</v>
      </c>
    </row>
    <row r="164" spans="1:7" x14ac:dyDescent="0.2">
      <c r="A164" s="50">
        <v>2202</v>
      </c>
      <c r="B164" s="51" t="s">
        <v>425</v>
      </c>
      <c r="C164" s="56">
        <v>3135767.18</v>
      </c>
      <c r="D164" s="56">
        <v>23316</v>
      </c>
      <c r="E164" s="56">
        <v>3112451.18</v>
      </c>
      <c r="F164" s="57">
        <v>348.25350345063305</v>
      </c>
      <c r="G164" s="56">
        <v>8937.3147697312652</v>
      </c>
    </row>
    <row r="165" spans="1:7" x14ac:dyDescent="0.2">
      <c r="A165" s="50">
        <v>2203</v>
      </c>
      <c r="B165" s="51" t="s">
        <v>426</v>
      </c>
      <c r="C165" s="56">
        <v>1928719.24</v>
      </c>
      <c r="D165" s="56">
        <v>0</v>
      </c>
      <c r="E165" s="56">
        <v>1928719.24</v>
      </c>
      <c r="F165" s="57">
        <v>255.88426597508808</v>
      </c>
      <c r="G165" s="56">
        <v>7537.4671148704911</v>
      </c>
    </row>
    <row r="166" spans="1:7" x14ac:dyDescent="0.2">
      <c r="A166" s="50">
        <v>2204</v>
      </c>
      <c r="B166" s="51" t="s">
        <v>427</v>
      </c>
      <c r="C166" s="56">
        <v>10359447.48</v>
      </c>
      <c r="D166" s="56">
        <v>0</v>
      </c>
      <c r="E166" s="56">
        <v>10359447.48</v>
      </c>
      <c r="F166" s="57">
        <v>1284.0965707706655</v>
      </c>
      <c r="G166" s="56">
        <v>8067.4987503335678</v>
      </c>
    </row>
    <row r="167" spans="1:7" x14ac:dyDescent="0.2">
      <c r="A167" s="50">
        <v>2205</v>
      </c>
      <c r="B167" s="51" t="s">
        <v>428</v>
      </c>
      <c r="C167" s="56">
        <v>15382354.960000001</v>
      </c>
      <c r="D167" s="56">
        <v>0</v>
      </c>
      <c r="E167" s="56">
        <v>15382354.960000001</v>
      </c>
      <c r="F167" s="57">
        <v>1887.6368129435566</v>
      </c>
      <c r="G167" s="56">
        <v>8149.0013621915577</v>
      </c>
    </row>
    <row r="168" spans="1:7" x14ac:dyDescent="0.2">
      <c r="A168" s="50">
        <v>2206</v>
      </c>
      <c r="B168" s="51" t="s">
        <v>429</v>
      </c>
      <c r="C168" s="56">
        <v>32682530.960000001</v>
      </c>
      <c r="D168" s="56">
        <v>0</v>
      </c>
      <c r="E168" s="56">
        <v>32682530.960000001</v>
      </c>
      <c r="F168" s="57">
        <v>4740.0701730398541</v>
      </c>
      <c r="G168" s="56">
        <v>6894.9466499227774</v>
      </c>
    </row>
    <row r="169" spans="1:7" x14ac:dyDescent="0.2">
      <c r="A169" s="50">
        <v>2207</v>
      </c>
      <c r="B169" s="51" t="s">
        <v>430</v>
      </c>
      <c r="C169" s="56">
        <v>21209057.149999999</v>
      </c>
      <c r="D169" s="56">
        <v>163375</v>
      </c>
      <c r="E169" s="56">
        <v>21045682.149999999</v>
      </c>
      <c r="F169" s="57">
        <v>3123.7147693210068</v>
      </c>
      <c r="G169" s="56">
        <v>6737.3891997746705</v>
      </c>
    </row>
    <row r="170" spans="1:7" x14ac:dyDescent="0.2">
      <c r="A170" s="50">
        <v>2208</v>
      </c>
      <c r="B170" s="51" t="s">
        <v>431</v>
      </c>
      <c r="C170" s="56">
        <v>4243208</v>
      </c>
      <c r="D170" s="56">
        <v>24003.81</v>
      </c>
      <c r="E170" s="56">
        <v>4219204.1900000004</v>
      </c>
      <c r="F170" s="57">
        <v>520.65804486462105</v>
      </c>
      <c r="G170" s="56">
        <v>8103.5993424380058</v>
      </c>
    </row>
    <row r="171" spans="1:7" x14ac:dyDescent="0.2">
      <c r="A171" s="50">
        <v>2209</v>
      </c>
      <c r="B171" s="51" t="s">
        <v>432</v>
      </c>
      <c r="C171" s="56">
        <v>4137078.12</v>
      </c>
      <c r="D171" s="56">
        <v>0</v>
      </c>
      <c r="E171" s="56">
        <v>4137078.12</v>
      </c>
      <c r="F171" s="57">
        <v>555.56437088477537</v>
      </c>
      <c r="G171" s="56">
        <v>7446.6224560286591</v>
      </c>
    </row>
    <row r="172" spans="1:7" x14ac:dyDescent="0.2">
      <c r="A172" s="50">
        <v>2210</v>
      </c>
      <c r="B172" s="51" t="s">
        <v>433</v>
      </c>
      <c r="C172" s="56">
        <v>707645.07</v>
      </c>
      <c r="D172" s="56">
        <v>1374</v>
      </c>
      <c r="E172" s="56">
        <v>706271.07</v>
      </c>
      <c r="F172" s="57">
        <v>49.256944444420519</v>
      </c>
      <c r="G172" s="56">
        <v>14338.507553933376</v>
      </c>
    </row>
    <row r="173" spans="1:7" x14ac:dyDescent="0.2">
      <c r="A173" s="50">
        <v>2212</v>
      </c>
      <c r="B173" s="51" t="s">
        <v>434</v>
      </c>
      <c r="C173" s="56">
        <v>14239184.279999999</v>
      </c>
      <c r="D173" s="56">
        <v>6191.98</v>
      </c>
      <c r="E173" s="56">
        <v>14232992.300000001</v>
      </c>
      <c r="F173" s="57">
        <v>2017.57801845003</v>
      </c>
      <c r="G173" s="56">
        <v>7054.4941359612221</v>
      </c>
    </row>
    <row r="174" spans="1:7" x14ac:dyDescent="0.2">
      <c r="A174" s="50">
        <v>2213</v>
      </c>
      <c r="B174" s="51" t="s">
        <v>435</v>
      </c>
      <c r="C174" s="56">
        <v>3050715.07</v>
      </c>
      <c r="D174" s="56">
        <v>22000</v>
      </c>
      <c r="E174" s="56">
        <v>3028715.07</v>
      </c>
      <c r="F174" s="57">
        <v>395.60828326543589</v>
      </c>
      <c r="G174" s="56">
        <v>7655.8434140972304</v>
      </c>
    </row>
    <row r="175" spans="1:7" x14ac:dyDescent="0.2">
      <c r="A175" s="50">
        <v>2214</v>
      </c>
      <c r="B175" s="51" t="s">
        <v>436</v>
      </c>
      <c r="C175" s="56">
        <v>2279467.62</v>
      </c>
      <c r="D175" s="56">
        <v>58716</v>
      </c>
      <c r="E175" s="56">
        <v>2220751.62</v>
      </c>
      <c r="F175" s="57">
        <v>231.88352811904247</v>
      </c>
      <c r="G175" s="56">
        <v>9577.0132445972322</v>
      </c>
    </row>
    <row r="176" spans="1:7" x14ac:dyDescent="0.2">
      <c r="A176" s="50">
        <v>2215</v>
      </c>
      <c r="B176" s="51" t="s">
        <v>437</v>
      </c>
      <c r="C176" s="56">
        <v>2379596.4500000002</v>
      </c>
      <c r="D176" s="56">
        <v>220882.89</v>
      </c>
      <c r="E176" s="56">
        <v>2158713.56</v>
      </c>
      <c r="F176" s="57">
        <v>299.38410702771307</v>
      </c>
      <c r="G176" s="56">
        <v>7210.5148848137578</v>
      </c>
    </row>
    <row r="177" spans="1:7" x14ac:dyDescent="0.2">
      <c r="A177" s="50">
        <v>2216</v>
      </c>
      <c r="B177" s="51" t="s">
        <v>438</v>
      </c>
      <c r="C177" s="56">
        <v>2068009.53</v>
      </c>
      <c r="D177" s="56">
        <v>0</v>
      </c>
      <c r="E177" s="56">
        <v>2068009.53</v>
      </c>
      <c r="F177" s="57">
        <v>242.41133107731847</v>
      </c>
      <c r="G177" s="56">
        <v>8530.9936660526837</v>
      </c>
    </row>
    <row r="178" spans="1:7" x14ac:dyDescent="0.2">
      <c r="A178" s="50">
        <v>2217</v>
      </c>
      <c r="B178" s="51" t="s">
        <v>439</v>
      </c>
      <c r="C178" s="56">
        <v>3437038.44</v>
      </c>
      <c r="D178" s="56">
        <v>0</v>
      </c>
      <c r="E178" s="56">
        <v>3437038.44</v>
      </c>
      <c r="F178" s="57">
        <v>372.00042621625363</v>
      </c>
      <c r="G178" s="56">
        <v>9239.3400592556191</v>
      </c>
    </row>
    <row r="179" spans="1:7" x14ac:dyDescent="0.2">
      <c r="A179" s="50">
        <v>2219</v>
      </c>
      <c r="B179" s="51" t="s">
        <v>440</v>
      </c>
      <c r="C179" s="56">
        <v>1936850.31</v>
      </c>
      <c r="D179" s="56">
        <v>0</v>
      </c>
      <c r="E179" s="56">
        <v>1936850.31</v>
      </c>
      <c r="F179" s="57">
        <v>202.0025165561681</v>
      </c>
      <c r="G179" s="56">
        <v>9588.2484189816878</v>
      </c>
    </row>
    <row r="180" spans="1:7" x14ac:dyDescent="0.2">
      <c r="A180" s="50">
        <v>2220</v>
      </c>
      <c r="B180" s="51" t="s">
        <v>441</v>
      </c>
      <c r="C180" s="56">
        <v>1971650.33</v>
      </c>
      <c r="D180" s="56">
        <v>0</v>
      </c>
      <c r="E180" s="56">
        <v>1971650.33</v>
      </c>
      <c r="F180" s="57">
        <v>239.1107382550004</v>
      </c>
      <c r="G180" s="56">
        <v>8245.7623793429593</v>
      </c>
    </row>
    <row r="181" spans="1:7" x14ac:dyDescent="0.2">
      <c r="A181" s="50">
        <v>2221</v>
      </c>
      <c r="B181" s="51" t="s">
        <v>442</v>
      </c>
      <c r="C181" s="56">
        <v>3011417.15</v>
      </c>
      <c r="D181" s="56">
        <v>0</v>
      </c>
      <c r="E181" s="56">
        <v>3011417.15</v>
      </c>
      <c r="F181" s="57">
        <v>378.74890743603402</v>
      </c>
      <c r="G181" s="56">
        <v>7950.9593054300522</v>
      </c>
    </row>
    <row r="182" spans="1:7" x14ac:dyDescent="0.2">
      <c r="A182" s="50">
        <v>2222</v>
      </c>
      <c r="B182" s="51" t="s">
        <v>443</v>
      </c>
      <c r="C182" s="56">
        <v>155931.91</v>
      </c>
      <c r="D182" s="56">
        <v>0</v>
      </c>
      <c r="E182" s="56">
        <v>155931.91</v>
      </c>
      <c r="F182" s="57">
        <v>6.5</v>
      </c>
      <c r="G182" s="56">
        <v>23989.524615384616</v>
      </c>
    </row>
    <row r="183" spans="1:7" x14ac:dyDescent="0.2">
      <c r="A183" s="50">
        <v>2225</v>
      </c>
      <c r="B183" s="51" t="s">
        <v>444</v>
      </c>
      <c r="C183" s="56">
        <v>2303686.62</v>
      </c>
      <c r="D183" s="56">
        <v>0</v>
      </c>
      <c r="E183" s="56">
        <v>2303686.62</v>
      </c>
      <c r="F183" s="57">
        <v>218.999999631327</v>
      </c>
      <c r="G183" s="56">
        <v>10519.117004009655</v>
      </c>
    </row>
    <row r="184" spans="1:7" x14ac:dyDescent="0.2">
      <c r="A184" s="16">
        <v>2226</v>
      </c>
      <c r="B184" s="16" t="s">
        <v>177</v>
      </c>
      <c r="C184" s="56"/>
      <c r="D184" s="56"/>
      <c r="E184" s="56"/>
      <c r="F184" s="57"/>
      <c r="G184" s="56"/>
    </row>
    <row r="185" spans="1:7" x14ac:dyDescent="0.2">
      <c r="A185" s="16">
        <v>2227</v>
      </c>
      <c r="B185" s="16" t="s">
        <v>178</v>
      </c>
      <c r="C185" s="56"/>
      <c r="D185" s="56"/>
      <c r="E185" s="56"/>
      <c r="F185" s="57"/>
      <c r="G185" s="56"/>
    </row>
    <row r="186" spans="1:7" x14ac:dyDescent="0.2">
      <c r="A186" s="50">
        <v>2229</v>
      </c>
      <c r="B186" s="51" t="s">
        <v>445</v>
      </c>
      <c r="C186" s="56">
        <v>2689191.89</v>
      </c>
      <c r="D186" s="56">
        <v>38333</v>
      </c>
      <c r="E186" s="56">
        <v>2650858.89</v>
      </c>
      <c r="F186" s="57">
        <v>267.44446535490124</v>
      </c>
      <c r="G186" s="56">
        <v>9911.8106126529437</v>
      </c>
    </row>
    <row r="187" spans="1:7" x14ac:dyDescent="0.2">
      <c r="A187" s="50">
        <v>2239</v>
      </c>
      <c r="B187" s="51" t="s">
        <v>446</v>
      </c>
      <c r="C187" s="56">
        <v>141103629</v>
      </c>
      <c r="D187" s="56">
        <v>0</v>
      </c>
      <c r="E187" s="56">
        <v>141103629</v>
      </c>
      <c r="F187" s="57">
        <v>19767.479854680347</v>
      </c>
      <c r="G187" s="56">
        <v>7138.1698647129888</v>
      </c>
    </row>
    <row r="188" spans="1:7" x14ac:dyDescent="0.2">
      <c r="A188" s="50">
        <v>2240</v>
      </c>
      <c r="B188" s="51" t="s">
        <v>447</v>
      </c>
      <c r="C188" s="56">
        <v>7417183.4900000002</v>
      </c>
      <c r="D188" s="56">
        <v>0</v>
      </c>
      <c r="E188" s="56">
        <v>7417183.4900000002</v>
      </c>
      <c r="F188" s="57">
        <v>1142.4478655706605</v>
      </c>
      <c r="G188" s="56">
        <v>6492.3605825068162</v>
      </c>
    </row>
    <row r="189" spans="1:7" x14ac:dyDescent="0.2">
      <c r="A189" s="50">
        <v>2241</v>
      </c>
      <c r="B189" s="51" t="s">
        <v>448</v>
      </c>
      <c r="C189" s="56">
        <v>44991844.780000001</v>
      </c>
      <c r="D189" s="56">
        <v>6893.32</v>
      </c>
      <c r="E189" s="56">
        <v>44984951.460000001</v>
      </c>
      <c r="F189" s="57">
        <v>5908.0683055080908</v>
      </c>
      <c r="G189" s="56">
        <v>7614.1556146296653</v>
      </c>
    </row>
    <row r="190" spans="1:7" x14ac:dyDescent="0.2">
      <c r="A190" s="50">
        <v>2242</v>
      </c>
      <c r="B190" s="51" t="s">
        <v>255</v>
      </c>
      <c r="C190" s="56">
        <v>90565083.969999999</v>
      </c>
      <c r="D190" s="56">
        <v>950084.04</v>
      </c>
      <c r="E190" s="56">
        <v>89614999.930000007</v>
      </c>
      <c r="F190" s="57">
        <v>12045.968639044258</v>
      </c>
      <c r="G190" s="56">
        <v>7439.4183328298823</v>
      </c>
    </row>
    <row r="191" spans="1:7" x14ac:dyDescent="0.2">
      <c r="A191" s="50">
        <v>2243</v>
      </c>
      <c r="B191" s="51" t="s">
        <v>449</v>
      </c>
      <c r="C191" s="56">
        <v>259710973.53</v>
      </c>
      <c r="D191" s="56">
        <v>840741.28</v>
      </c>
      <c r="E191" s="56">
        <v>258870232.25</v>
      </c>
      <c r="F191" s="57">
        <v>36317.264619099959</v>
      </c>
      <c r="G191" s="56">
        <v>7128.0212032779245</v>
      </c>
    </row>
    <row r="192" spans="1:7" x14ac:dyDescent="0.2">
      <c r="A192" s="50">
        <v>2244</v>
      </c>
      <c r="B192" s="51" t="s">
        <v>450</v>
      </c>
      <c r="C192" s="56">
        <v>30450584.09</v>
      </c>
      <c r="D192" s="56">
        <v>345345.29</v>
      </c>
      <c r="E192" s="56">
        <v>30105238.800000001</v>
      </c>
      <c r="F192" s="57">
        <v>4569.6672320850112</v>
      </c>
      <c r="G192" s="56">
        <v>6588.0593205172681</v>
      </c>
    </row>
    <row r="193" spans="1:7" x14ac:dyDescent="0.2">
      <c r="A193" s="50">
        <v>2245</v>
      </c>
      <c r="B193" s="51" t="s">
        <v>451</v>
      </c>
      <c r="C193" s="56">
        <v>3882432.71</v>
      </c>
      <c r="D193" s="56">
        <v>0</v>
      </c>
      <c r="E193" s="56">
        <v>3882432.71</v>
      </c>
      <c r="F193" s="57">
        <v>454.75711057417715</v>
      </c>
      <c r="G193" s="56">
        <v>8537.3765901055067</v>
      </c>
    </row>
    <row r="194" spans="1:7" x14ac:dyDescent="0.2">
      <c r="A194" s="50">
        <v>2247</v>
      </c>
      <c r="B194" s="51" t="s">
        <v>452</v>
      </c>
      <c r="C194" s="56">
        <v>818736.09</v>
      </c>
      <c r="D194" s="56">
        <v>27796.54</v>
      </c>
      <c r="E194" s="56">
        <v>790939.55</v>
      </c>
      <c r="F194" s="57">
        <v>44.753355704688502</v>
      </c>
      <c r="G194" s="56">
        <v>17673.301533389567</v>
      </c>
    </row>
    <row r="195" spans="1:7" x14ac:dyDescent="0.2">
      <c r="A195" s="50">
        <v>2248</v>
      </c>
      <c r="B195" s="51" t="s">
        <v>453</v>
      </c>
      <c r="C195" s="56">
        <v>1199456.8400000001</v>
      </c>
      <c r="D195" s="56">
        <v>0</v>
      </c>
      <c r="E195" s="56">
        <v>1199456.8400000001</v>
      </c>
      <c r="F195" s="57">
        <v>126.40902300084954</v>
      </c>
      <c r="G195" s="56">
        <v>9488.6963883261287</v>
      </c>
    </row>
    <row r="196" spans="1:7" x14ac:dyDescent="0.2">
      <c r="A196" s="50">
        <v>2249</v>
      </c>
      <c r="B196" s="51" t="s">
        <v>454</v>
      </c>
      <c r="C196" s="56">
        <v>874677.12</v>
      </c>
      <c r="D196" s="56">
        <v>0</v>
      </c>
      <c r="E196" s="56">
        <v>874677.12</v>
      </c>
      <c r="F196" s="57">
        <v>69.534013605431511</v>
      </c>
      <c r="G196" s="56">
        <v>12579.126022601356</v>
      </c>
    </row>
    <row r="197" spans="1:7" x14ac:dyDescent="0.2">
      <c r="A197" s="50">
        <v>2251</v>
      </c>
      <c r="B197" s="51" t="s">
        <v>455</v>
      </c>
      <c r="C197" s="56">
        <v>7283760.9900000002</v>
      </c>
      <c r="D197" s="56">
        <v>0</v>
      </c>
      <c r="E197" s="56">
        <v>7283760.9900000002</v>
      </c>
      <c r="F197" s="57">
        <v>1147.6725726714774</v>
      </c>
      <c r="G197" s="56">
        <v>6346.5496723035903</v>
      </c>
    </row>
    <row r="198" spans="1:7" x14ac:dyDescent="0.2">
      <c r="A198" s="50">
        <v>2252</v>
      </c>
      <c r="B198" s="51" t="s">
        <v>456</v>
      </c>
      <c r="C198" s="56">
        <v>5605695.2699999996</v>
      </c>
      <c r="D198" s="56">
        <v>0</v>
      </c>
      <c r="E198" s="56">
        <v>5605695.2699999996</v>
      </c>
      <c r="F198" s="57">
        <v>771.32959663223426</v>
      </c>
      <c r="G198" s="56">
        <v>7267.5744512793099</v>
      </c>
    </row>
    <row r="199" spans="1:7" x14ac:dyDescent="0.2">
      <c r="A199" s="50">
        <v>2253</v>
      </c>
      <c r="B199" s="51" t="s">
        <v>457</v>
      </c>
      <c r="C199" s="56">
        <v>6672737.1399999997</v>
      </c>
      <c r="D199" s="56">
        <v>0</v>
      </c>
      <c r="E199" s="56">
        <v>6672737.1399999997</v>
      </c>
      <c r="F199" s="57">
        <v>927.97353504551995</v>
      </c>
      <c r="G199" s="56">
        <v>7190.6545693382095</v>
      </c>
    </row>
    <row r="200" spans="1:7" x14ac:dyDescent="0.2">
      <c r="A200" s="50">
        <v>2254</v>
      </c>
      <c r="B200" s="51" t="s">
        <v>458</v>
      </c>
      <c r="C200" s="56">
        <v>33409480.82</v>
      </c>
      <c r="D200" s="56">
        <v>142209.37</v>
      </c>
      <c r="E200" s="56">
        <v>33267271.449999999</v>
      </c>
      <c r="F200" s="57">
        <v>4923.479074350581</v>
      </c>
      <c r="G200" s="56">
        <v>6756.8625656011427</v>
      </c>
    </row>
    <row r="201" spans="1:7" x14ac:dyDescent="0.2">
      <c r="A201" s="50">
        <v>2255</v>
      </c>
      <c r="B201" s="51" t="s">
        <v>459</v>
      </c>
      <c r="C201" s="56">
        <v>6522096.1900000004</v>
      </c>
      <c r="D201" s="56">
        <v>10014.18</v>
      </c>
      <c r="E201" s="56">
        <v>6512082.0099999998</v>
      </c>
      <c r="F201" s="57">
        <v>830.77941321785841</v>
      </c>
      <c r="G201" s="56">
        <v>7838.5211602400586</v>
      </c>
    </row>
    <row r="202" spans="1:7" x14ac:dyDescent="0.2">
      <c r="A202" s="50">
        <v>2256</v>
      </c>
      <c r="B202" s="51" t="s">
        <v>460</v>
      </c>
      <c r="C202" s="56">
        <v>44014630.43</v>
      </c>
      <c r="D202" s="56">
        <v>95614.42</v>
      </c>
      <c r="E202" s="56">
        <v>43919016.009999998</v>
      </c>
      <c r="F202" s="57">
        <v>6236.0819210758909</v>
      </c>
      <c r="G202" s="56">
        <v>7042.7259561116862</v>
      </c>
    </row>
    <row r="203" spans="1:7" x14ac:dyDescent="0.2">
      <c r="A203" s="50">
        <v>2257</v>
      </c>
      <c r="B203" s="51" t="s">
        <v>461</v>
      </c>
      <c r="C203" s="56">
        <v>7964322.1900000004</v>
      </c>
      <c r="D203" s="56">
        <v>0</v>
      </c>
      <c r="E203" s="56">
        <v>7964322.1900000004</v>
      </c>
      <c r="F203" s="57">
        <v>1163.5935667983761</v>
      </c>
      <c r="G203" s="56">
        <v>6844.5911160490332</v>
      </c>
    </row>
    <row r="204" spans="1:7" x14ac:dyDescent="0.2">
      <c r="A204" s="50">
        <v>2262</v>
      </c>
      <c r="B204" s="51" t="s">
        <v>462</v>
      </c>
      <c r="C204" s="56">
        <v>3892090.26</v>
      </c>
      <c r="D204" s="56">
        <v>0</v>
      </c>
      <c r="E204" s="56">
        <v>3892090.26</v>
      </c>
      <c r="F204" s="57">
        <v>467.31816871604548</v>
      </c>
      <c r="G204" s="56">
        <v>8328.5661045310862</v>
      </c>
    </row>
    <row r="205" spans="1:7" x14ac:dyDescent="0.2">
      <c r="A205" s="50">
        <v>3997</v>
      </c>
      <c r="B205" s="51" t="s">
        <v>463</v>
      </c>
      <c r="C205" s="56">
        <v>1686323.12</v>
      </c>
      <c r="D205" s="56">
        <v>0</v>
      </c>
      <c r="E205" s="56">
        <v>1686323.12</v>
      </c>
      <c r="F205" s="57">
        <v>169.26333333331797</v>
      </c>
      <c r="G205" s="56">
        <v>9962.7195494209391</v>
      </c>
    </row>
    <row r="206" spans="1:7" x14ac:dyDescent="0.2">
      <c r="A206" s="50">
        <v>4131</v>
      </c>
      <c r="B206" s="51" t="s">
        <v>464</v>
      </c>
      <c r="C206" s="56">
        <v>21915320.420000002</v>
      </c>
      <c r="D206" s="56">
        <v>104891.88</v>
      </c>
      <c r="E206" s="56">
        <v>21810428.539999999</v>
      </c>
      <c r="F206" s="57">
        <v>2854.1102327881076</v>
      </c>
      <c r="G206" s="56">
        <v>7641.7610957842817</v>
      </c>
    </row>
    <row r="208" spans="1:7" x14ac:dyDescent="0.2">
      <c r="C208" s="17">
        <f>SUM(C7:C207)</f>
        <v>3892506399.2500005</v>
      </c>
      <c r="D208" s="17">
        <f>SUM(D7:D207)</f>
        <v>11492209.870000001</v>
      </c>
      <c r="E208" s="17">
        <f>SUM(E7:E207)</f>
        <v>3881014189.3799992</v>
      </c>
      <c r="F208" s="38">
        <f>SUM(F7:F207)</f>
        <v>521586.32988675678</v>
      </c>
      <c r="G208" s="17">
        <f>+E208/F208</f>
        <v>7440.7896967365268</v>
      </c>
    </row>
  </sheetData>
  <customSheetViews>
    <customSheetView guid="{28872955-5421-4224-B499-16C8624B44C2}" topLeftCell="A167">
      <selection activeCell="I175" sqref="I175"/>
      <pageMargins left="0.7" right="0.7" top="0.75" bottom="0.75" header="0.3" footer="0.3"/>
    </customSheetView>
    <customSheetView guid="{893AB55A-276E-48DE-A72E-991CBB459AAF}" topLeftCell="A167">
      <selection activeCell="G209" sqref="G209"/>
      <pageMargins left="0.7" right="0.7" top="0.75" bottom="0.75" header="0.3" footer="0.3"/>
    </customSheetView>
    <customSheetView guid="{3A6669F1-A5AA-4E52-8C7F-B2E5CA5E220D}" topLeftCell="A167">
      <selection activeCell="I175" sqref="I17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6"/>
  <sheetViews>
    <sheetView zoomScale="90" zoomScaleNormal="90" workbookViewId="0">
      <pane ySplit="6" topLeftCell="A178" activePane="bottomLeft" state="frozen"/>
      <selection pane="bottomLeft" activeCell="C1" sqref="C1:E1048576"/>
    </sheetView>
  </sheetViews>
  <sheetFormatPr defaultColWidth="9.140625" defaultRowHeight="12.75" x14ac:dyDescent="0.2"/>
  <cols>
    <col min="1" max="1" width="9.28515625" style="13" bestFit="1" customWidth="1"/>
    <col min="2" max="2" width="29.7109375" style="13" customWidth="1"/>
    <col min="3" max="3" width="17.7109375" style="13" bestFit="1" customWidth="1"/>
    <col min="4" max="4" width="14.85546875" style="13" bestFit="1" customWidth="1"/>
    <col min="5" max="5" width="17.7109375" style="13" bestFit="1" customWidth="1"/>
    <col min="6" max="7" width="9.28515625" style="13" bestFit="1" customWidth="1"/>
    <col min="8" max="16384" width="9.140625" style="13"/>
  </cols>
  <sheetData>
    <row r="1" spans="1:7" ht="23.25" x14ac:dyDescent="0.35">
      <c r="A1" s="42" t="s">
        <v>198</v>
      </c>
    </row>
    <row r="2" spans="1:7" ht="15.75" x14ac:dyDescent="0.25">
      <c r="A2" s="43" t="s">
        <v>474</v>
      </c>
    </row>
    <row r="3" spans="1:7" x14ac:dyDescent="0.2">
      <c r="C3" s="17"/>
      <c r="D3" s="17"/>
      <c r="E3" s="17"/>
      <c r="F3" s="38"/>
      <c r="G3" s="15" t="s">
        <v>201</v>
      </c>
    </row>
    <row r="4" spans="1:7" x14ac:dyDescent="0.2">
      <c r="C4" s="17"/>
      <c r="D4" s="17"/>
      <c r="E4" s="15" t="s">
        <v>201</v>
      </c>
      <c r="F4" s="38"/>
      <c r="G4" s="15" t="s">
        <v>200</v>
      </c>
    </row>
    <row r="5" spans="1:7" x14ac:dyDescent="0.2">
      <c r="C5" s="17"/>
      <c r="D5" s="17"/>
      <c r="E5" s="15" t="s">
        <v>200</v>
      </c>
      <c r="F5" s="38"/>
      <c r="G5" s="64" t="s">
        <v>0</v>
      </c>
    </row>
    <row r="6" spans="1:7" x14ac:dyDescent="0.2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7" spans="1:7" x14ac:dyDescent="0.2">
      <c r="A7" s="13">
        <v>1894</v>
      </c>
      <c r="B7" s="13" t="s">
        <v>270</v>
      </c>
      <c r="C7" s="17">
        <v>14332126.66</v>
      </c>
      <c r="D7" s="17">
        <v>876.9</v>
      </c>
      <c r="E7" s="17">
        <v>14331249.76</v>
      </c>
      <c r="F7" s="13">
        <v>2037.69</v>
      </c>
      <c r="G7" s="17">
        <v>7033.0863669999999</v>
      </c>
    </row>
    <row r="8" spans="1:7" x14ac:dyDescent="0.2">
      <c r="A8" s="13">
        <v>1895</v>
      </c>
      <c r="B8" s="13" t="s">
        <v>271</v>
      </c>
      <c r="C8" s="17">
        <v>996490.78</v>
      </c>
      <c r="D8" s="17">
        <v>0</v>
      </c>
      <c r="E8" s="17">
        <v>996490.78</v>
      </c>
      <c r="F8" s="13">
        <v>67.08</v>
      </c>
      <c r="G8" s="17">
        <v>14855.259093000001</v>
      </c>
    </row>
    <row r="9" spans="1:7" x14ac:dyDescent="0.2">
      <c r="A9" s="13">
        <v>1896</v>
      </c>
      <c r="B9" s="13" t="s">
        <v>272</v>
      </c>
      <c r="C9" s="17">
        <v>725513</v>
      </c>
      <c r="D9" s="17">
        <v>0</v>
      </c>
      <c r="E9" s="17">
        <v>725513</v>
      </c>
      <c r="F9" s="13">
        <v>33.46</v>
      </c>
      <c r="G9" s="17">
        <v>21682.994620000001</v>
      </c>
    </row>
    <row r="10" spans="1:7" x14ac:dyDescent="0.2">
      <c r="A10" s="13">
        <v>1897</v>
      </c>
      <c r="B10" s="13" t="s">
        <v>273</v>
      </c>
      <c r="C10" s="17">
        <v>1761930.73</v>
      </c>
      <c r="D10" s="17">
        <v>0</v>
      </c>
      <c r="E10" s="17">
        <v>1761930.73</v>
      </c>
      <c r="F10" s="13">
        <v>155.4</v>
      </c>
      <c r="G10" s="17">
        <v>11338.035585</v>
      </c>
    </row>
    <row r="11" spans="1:7" x14ac:dyDescent="0.2">
      <c r="A11" s="13">
        <v>1898</v>
      </c>
      <c r="B11" s="13" t="s">
        <v>274</v>
      </c>
      <c r="C11" s="17">
        <v>3799877.77</v>
      </c>
      <c r="D11" s="17">
        <v>225</v>
      </c>
      <c r="E11" s="17">
        <v>3799652.77</v>
      </c>
      <c r="F11" s="13">
        <v>458.89</v>
      </c>
      <c r="G11" s="17">
        <v>8280.0949459999993</v>
      </c>
    </row>
    <row r="12" spans="1:7" x14ac:dyDescent="0.2">
      <c r="A12" s="13">
        <v>1899</v>
      </c>
      <c r="B12" s="13" t="s">
        <v>275</v>
      </c>
      <c r="C12" s="17">
        <v>1462341.83</v>
      </c>
      <c r="D12" s="17">
        <v>11004.02</v>
      </c>
      <c r="E12" s="17">
        <v>1451337.81</v>
      </c>
      <c r="F12" s="13">
        <v>141.11000000000001</v>
      </c>
      <c r="G12" s="17">
        <v>10285.152079</v>
      </c>
    </row>
    <row r="13" spans="1:7" x14ac:dyDescent="0.2">
      <c r="A13" s="13">
        <v>1900</v>
      </c>
      <c r="B13" s="13" t="s">
        <v>276</v>
      </c>
      <c r="C13" s="17">
        <v>10834935.699999999</v>
      </c>
      <c r="D13" s="17">
        <v>111920.51</v>
      </c>
      <c r="E13" s="17">
        <v>10723015.189999999</v>
      </c>
      <c r="F13" s="13">
        <v>1566.74</v>
      </c>
      <c r="G13" s="17">
        <v>6844.157416</v>
      </c>
    </row>
    <row r="14" spans="1:7" x14ac:dyDescent="0.2">
      <c r="A14" s="13">
        <v>1901</v>
      </c>
      <c r="B14" s="13" t="s">
        <v>277</v>
      </c>
      <c r="C14" s="17">
        <v>51133349.630000003</v>
      </c>
      <c r="D14" s="17">
        <v>0</v>
      </c>
      <c r="E14" s="17">
        <v>51133349.630000003</v>
      </c>
      <c r="F14" s="13">
        <v>6199.2</v>
      </c>
      <c r="G14" s="17">
        <v>8248.3787630000006</v>
      </c>
    </row>
    <row r="15" spans="1:7" x14ac:dyDescent="0.2">
      <c r="A15" s="13">
        <v>1922</v>
      </c>
      <c r="B15" s="13" t="s">
        <v>278</v>
      </c>
      <c r="C15" s="17">
        <v>53236930.789999999</v>
      </c>
      <c r="D15" s="17">
        <v>958316.62</v>
      </c>
      <c r="E15" s="17">
        <v>52278614.170000002</v>
      </c>
      <c r="F15" s="13">
        <v>8139.28</v>
      </c>
      <c r="G15" s="17">
        <v>6423.0023010000004</v>
      </c>
    </row>
    <row r="16" spans="1:7" x14ac:dyDescent="0.2">
      <c r="A16" s="13">
        <v>1923</v>
      </c>
      <c r="B16" s="13" t="s">
        <v>279</v>
      </c>
      <c r="C16" s="17">
        <v>46363699.909999996</v>
      </c>
      <c r="D16" s="17">
        <v>692823.76</v>
      </c>
      <c r="E16" s="17">
        <v>45670876.149999999</v>
      </c>
      <c r="F16" s="13">
        <v>6541.66</v>
      </c>
      <c r="G16" s="17">
        <v>6981.5423220000002</v>
      </c>
    </row>
    <row r="17" spans="1:7" x14ac:dyDescent="0.2">
      <c r="A17" s="13">
        <v>1924</v>
      </c>
      <c r="B17" s="13" t="s">
        <v>280</v>
      </c>
      <c r="C17" s="17">
        <v>115379344.61</v>
      </c>
      <c r="D17" s="17">
        <v>0</v>
      </c>
      <c r="E17" s="17">
        <v>115379344.61</v>
      </c>
      <c r="F17" s="13">
        <v>16673.37</v>
      </c>
      <c r="G17" s="17">
        <v>6919.9774610000004</v>
      </c>
    </row>
    <row r="18" spans="1:7" x14ac:dyDescent="0.2">
      <c r="A18" s="13">
        <v>1925</v>
      </c>
      <c r="B18" s="13" t="s">
        <v>281</v>
      </c>
      <c r="C18" s="17">
        <v>18225726.289999999</v>
      </c>
      <c r="D18" s="17">
        <v>0</v>
      </c>
      <c r="E18" s="17">
        <v>18225726.289999999</v>
      </c>
      <c r="F18" s="13">
        <v>2657.98</v>
      </c>
      <c r="G18" s="17">
        <v>6856.9839840000004</v>
      </c>
    </row>
    <row r="19" spans="1:7" x14ac:dyDescent="0.2">
      <c r="A19" s="13">
        <v>1926</v>
      </c>
      <c r="B19" s="13" t="s">
        <v>282</v>
      </c>
      <c r="C19" s="17">
        <v>27178375.960000001</v>
      </c>
      <c r="D19" s="17">
        <v>53200</v>
      </c>
      <c r="E19" s="17">
        <v>27125175.960000001</v>
      </c>
      <c r="F19" s="13">
        <v>3918.96</v>
      </c>
      <c r="G19" s="17">
        <v>6921.5240670000003</v>
      </c>
    </row>
    <row r="20" spans="1:7" x14ac:dyDescent="0.2">
      <c r="A20" s="13">
        <v>1927</v>
      </c>
      <c r="B20" s="13" t="s">
        <v>283</v>
      </c>
      <c r="C20" s="17">
        <v>4858655.84</v>
      </c>
      <c r="D20" s="17">
        <v>4225.55</v>
      </c>
      <c r="E20" s="17">
        <v>4854430.29</v>
      </c>
      <c r="F20" s="13">
        <v>617.57000000000005</v>
      </c>
      <c r="G20" s="17">
        <v>7860.534498</v>
      </c>
    </row>
    <row r="21" spans="1:7" x14ac:dyDescent="0.2">
      <c r="A21" s="13">
        <v>1928</v>
      </c>
      <c r="B21" s="13" t="s">
        <v>284</v>
      </c>
      <c r="C21" s="17">
        <v>55102167.539999999</v>
      </c>
      <c r="D21" s="17">
        <v>153580</v>
      </c>
      <c r="E21" s="17">
        <v>54948587.539999999</v>
      </c>
      <c r="F21" s="13">
        <v>7885.6</v>
      </c>
      <c r="G21" s="17">
        <v>6968.218973</v>
      </c>
    </row>
    <row r="22" spans="1:7" x14ac:dyDescent="0.2">
      <c r="A22" s="13">
        <v>1929</v>
      </c>
      <c r="B22" s="13" t="s">
        <v>285</v>
      </c>
      <c r="C22" s="17">
        <v>34757531.640000001</v>
      </c>
      <c r="D22" s="17">
        <v>9924.99</v>
      </c>
      <c r="E22" s="17">
        <v>34747606.649999999</v>
      </c>
      <c r="F22" s="13">
        <v>4697.91</v>
      </c>
      <c r="G22" s="17">
        <v>7396.3968329999998</v>
      </c>
    </row>
    <row r="23" spans="1:7" x14ac:dyDescent="0.2">
      <c r="A23" s="13">
        <v>1930</v>
      </c>
      <c r="B23" s="13" t="s">
        <v>286</v>
      </c>
      <c r="C23" s="17">
        <v>19062343.489999998</v>
      </c>
      <c r="D23" s="17">
        <v>74075.72</v>
      </c>
      <c r="E23" s="17">
        <v>18988267.77</v>
      </c>
      <c r="F23" s="13">
        <v>2699.16</v>
      </c>
      <c r="G23" s="17">
        <v>7034.8803959999996</v>
      </c>
    </row>
    <row r="24" spans="1:7" x14ac:dyDescent="0.2">
      <c r="A24" s="13">
        <v>1931</v>
      </c>
      <c r="B24" s="13" t="s">
        <v>287</v>
      </c>
      <c r="C24" s="17">
        <v>13787987.65</v>
      </c>
      <c r="D24" s="17">
        <v>33530.75</v>
      </c>
      <c r="E24" s="17">
        <v>13754456.9</v>
      </c>
      <c r="F24" s="13">
        <v>2021.44</v>
      </c>
      <c r="G24" s="17">
        <v>6804.2864980000004</v>
      </c>
    </row>
    <row r="25" spans="1:7" x14ac:dyDescent="0.2">
      <c r="A25" s="13">
        <v>1933</v>
      </c>
      <c r="B25" s="13" t="s">
        <v>288</v>
      </c>
      <c r="C25" s="17">
        <v>12750468.5</v>
      </c>
      <c r="D25" s="17">
        <v>57983.4</v>
      </c>
      <c r="E25" s="17">
        <v>12692485.1</v>
      </c>
      <c r="F25" s="13">
        <v>1826.12</v>
      </c>
      <c r="G25" s="17">
        <v>6950.5208309999998</v>
      </c>
    </row>
    <row r="26" spans="1:7" x14ac:dyDescent="0.2">
      <c r="A26" s="13">
        <v>1934</v>
      </c>
      <c r="B26" s="13" t="s">
        <v>289</v>
      </c>
      <c r="C26" s="17">
        <v>2934677.24</v>
      </c>
      <c r="D26" s="17">
        <v>0</v>
      </c>
      <c r="E26" s="17">
        <v>2934677.24</v>
      </c>
      <c r="F26" s="13">
        <v>147.91</v>
      </c>
      <c r="G26" s="17">
        <v>19840.965722000001</v>
      </c>
    </row>
    <row r="27" spans="1:7" x14ac:dyDescent="0.2">
      <c r="A27" s="13">
        <v>1935</v>
      </c>
      <c r="B27" s="13" t="s">
        <v>290</v>
      </c>
      <c r="C27" s="17">
        <v>12565496.75</v>
      </c>
      <c r="D27" s="17">
        <v>42220</v>
      </c>
      <c r="E27" s="17">
        <v>12523276.75</v>
      </c>
      <c r="F27" s="13">
        <v>1385.36</v>
      </c>
      <c r="G27" s="17">
        <v>9039.7273989999994</v>
      </c>
    </row>
    <row r="28" spans="1:7" x14ac:dyDescent="0.2">
      <c r="A28" s="13">
        <v>1936</v>
      </c>
      <c r="B28" s="13" t="s">
        <v>291</v>
      </c>
      <c r="C28" s="17">
        <v>6183314.9900000002</v>
      </c>
      <c r="D28" s="17">
        <v>0</v>
      </c>
      <c r="E28" s="17">
        <v>6183314.9900000002</v>
      </c>
      <c r="F28" s="13">
        <v>847.12</v>
      </c>
      <c r="G28" s="17">
        <v>7299.2196970000005</v>
      </c>
    </row>
    <row r="29" spans="1:7" x14ac:dyDescent="0.2">
      <c r="A29" s="13">
        <v>1944</v>
      </c>
      <c r="B29" s="13" t="s">
        <v>292</v>
      </c>
      <c r="C29" s="17">
        <v>14244311.939999999</v>
      </c>
      <c r="D29" s="17">
        <v>0</v>
      </c>
      <c r="E29" s="17">
        <v>14244311.939999999</v>
      </c>
      <c r="F29" s="13">
        <v>2157.4</v>
      </c>
      <c r="G29" s="17">
        <v>6602.5363580000003</v>
      </c>
    </row>
    <row r="30" spans="1:7" x14ac:dyDescent="0.2">
      <c r="A30" s="13">
        <v>1945</v>
      </c>
      <c r="B30" s="13" t="s">
        <v>293</v>
      </c>
      <c r="C30" s="17">
        <v>5669282.0199999996</v>
      </c>
      <c r="D30" s="17">
        <v>0</v>
      </c>
      <c r="E30" s="17">
        <v>5669282.0199999996</v>
      </c>
      <c r="F30" s="13">
        <v>771.82</v>
      </c>
      <c r="G30" s="17">
        <v>7345.3422039999996</v>
      </c>
    </row>
    <row r="31" spans="1:7" x14ac:dyDescent="0.2">
      <c r="A31" s="13">
        <v>1946</v>
      </c>
      <c r="B31" s="13" t="s">
        <v>294</v>
      </c>
      <c r="C31" s="17">
        <v>7128948.5999999996</v>
      </c>
      <c r="D31" s="17">
        <v>7978.99</v>
      </c>
      <c r="E31" s="17">
        <v>7120969.6100000003</v>
      </c>
      <c r="F31" s="13">
        <v>1017.45</v>
      </c>
      <c r="G31" s="17">
        <v>6998.8398539999998</v>
      </c>
    </row>
    <row r="32" spans="1:7" x14ac:dyDescent="0.2">
      <c r="A32" s="13">
        <v>1947</v>
      </c>
      <c r="B32" s="13" t="s">
        <v>295</v>
      </c>
      <c r="C32" s="17">
        <v>5014139.47</v>
      </c>
      <c r="D32" s="17">
        <v>0</v>
      </c>
      <c r="E32" s="17">
        <v>5014139.47</v>
      </c>
      <c r="F32" s="13">
        <v>586.5</v>
      </c>
      <c r="G32" s="17">
        <v>8549.2574079999995</v>
      </c>
    </row>
    <row r="33" spans="1:7" x14ac:dyDescent="0.2">
      <c r="A33" s="13">
        <v>1948</v>
      </c>
      <c r="B33" s="13" t="s">
        <v>296</v>
      </c>
      <c r="C33" s="17">
        <v>22175713.350000001</v>
      </c>
      <c r="D33" s="17">
        <v>30156.65</v>
      </c>
      <c r="E33" s="17">
        <v>22145556.699999999</v>
      </c>
      <c r="F33" s="13">
        <v>3358.29</v>
      </c>
      <c r="G33" s="17">
        <v>6594.2955190000002</v>
      </c>
    </row>
    <row r="34" spans="1:7" x14ac:dyDescent="0.2">
      <c r="A34" s="13">
        <v>1964</v>
      </c>
      <c r="B34" s="13" t="s">
        <v>297</v>
      </c>
      <c r="C34" s="17">
        <v>6269286.8200000003</v>
      </c>
      <c r="D34" s="17">
        <v>9899.11</v>
      </c>
      <c r="E34" s="17">
        <v>6259387.71</v>
      </c>
      <c r="F34" s="13">
        <v>840.85</v>
      </c>
      <c r="G34" s="17">
        <v>7444.1192950000004</v>
      </c>
    </row>
    <row r="35" spans="1:7" x14ac:dyDescent="0.2">
      <c r="A35" s="13">
        <v>1965</v>
      </c>
      <c r="B35" s="13" t="s">
        <v>298</v>
      </c>
      <c r="C35" s="17">
        <v>22467059.309999999</v>
      </c>
      <c r="D35" s="17">
        <v>19685.43</v>
      </c>
      <c r="E35" s="17">
        <v>22447373.879999999</v>
      </c>
      <c r="F35" s="13">
        <v>3175.47</v>
      </c>
      <c r="G35" s="17">
        <v>7068.9925830000002</v>
      </c>
    </row>
    <row r="36" spans="1:7" x14ac:dyDescent="0.2">
      <c r="A36" s="13">
        <v>1966</v>
      </c>
      <c r="B36" s="13" t="s">
        <v>299</v>
      </c>
      <c r="C36" s="17">
        <v>17527896.690000001</v>
      </c>
      <c r="D36" s="17">
        <v>16546.68</v>
      </c>
      <c r="E36" s="17">
        <v>17511350.010000002</v>
      </c>
      <c r="F36" s="13">
        <v>2634.67</v>
      </c>
      <c r="G36" s="17">
        <v>6646.5060169999997</v>
      </c>
    </row>
    <row r="37" spans="1:7" x14ac:dyDescent="0.2">
      <c r="A37" s="13">
        <v>1967</v>
      </c>
      <c r="B37" s="13" t="s">
        <v>300</v>
      </c>
      <c r="C37" s="17">
        <v>1348560.28</v>
      </c>
      <c r="D37" s="17">
        <v>0</v>
      </c>
      <c r="E37" s="17">
        <v>1348560.28</v>
      </c>
      <c r="F37" s="13">
        <v>111.55</v>
      </c>
      <c r="G37" s="17">
        <v>12089.289825</v>
      </c>
    </row>
    <row r="38" spans="1:7" x14ac:dyDescent="0.2">
      <c r="A38" s="13">
        <v>1968</v>
      </c>
      <c r="B38" s="13" t="s">
        <v>301</v>
      </c>
      <c r="C38" s="17">
        <v>5235261.4400000004</v>
      </c>
      <c r="D38" s="17">
        <v>2060.4299999999998</v>
      </c>
      <c r="E38" s="17">
        <v>5233201.01</v>
      </c>
      <c r="F38" s="13">
        <v>621.82000000000005</v>
      </c>
      <c r="G38" s="17">
        <v>8415.9419280000002</v>
      </c>
    </row>
    <row r="39" spans="1:7" x14ac:dyDescent="0.2">
      <c r="A39" s="13">
        <v>1969</v>
      </c>
      <c r="B39" s="13" t="s">
        <v>302</v>
      </c>
      <c r="C39" s="17">
        <v>5758030.6600000001</v>
      </c>
      <c r="D39" s="17">
        <v>4248.7700000000004</v>
      </c>
      <c r="E39" s="17">
        <v>5753781.8899999997</v>
      </c>
      <c r="F39" s="13">
        <v>722.35</v>
      </c>
      <c r="G39" s="17">
        <v>7965.365667</v>
      </c>
    </row>
    <row r="40" spans="1:7" x14ac:dyDescent="0.2">
      <c r="A40" s="13">
        <v>1970</v>
      </c>
      <c r="B40" s="13" t="s">
        <v>303</v>
      </c>
      <c r="C40" s="17">
        <v>19348173.809999999</v>
      </c>
      <c r="D40" s="17">
        <v>5870.82</v>
      </c>
      <c r="E40" s="17">
        <v>19342302.989999998</v>
      </c>
      <c r="F40" s="13">
        <v>2818.97</v>
      </c>
      <c r="G40" s="17">
        <v>6861.4788339999996</v>
      </c>
    </row>
    <row r="41" spans="1:7" x14ac:dyDescent="0.2">
      <c r="A41" s="13">
        <v>1972</v>
      </c>
      <c r="B41" s="13" t="s">
        <v>304</v>
      </c>
      <c r="C41" s="17">
        <v>4426456.71</v>
      </c>
      <c r="D41" s="17">
        <v>0</v>
      </c>
      <c r="E41" s="17">
        <v>4426456.71</v>
      </c>
      <c r="F41" s="13">
        <v>539.47</v>
      </c>
      <c r="G41" s="17">
        <v>8205.1953020000001</v>
      </c>
    </row>
    <row r="42" spans="1:7" x14ac:dyDescent="0.2">
      <c r="A42" s="13">
        <v>1973</v>
      </c>
      <c r="B42" s="13" t="s">
        <v>305</v>
      </c>
      <c r="C42" s="17">
        <v>2848810.86</v>
      </c>
      <c r="D42" s="17">
        <v>924.18</v>
      </c>
      <c r="E42" s="17">
        <v>2847886.68</v>
      </c>
      <c r="F42" s="13">
        <v>269.77999999999997</v>
      </c>
      <c r="G42" s="17">
        <v>10556.329898</v>
      </c>
    </row>
    <row r="43" spans="1:7" x14ac:dyDescent="0.2">
      <c r="A43" s="13">
        <v>1974</v>
      </c>
      <c r="B43" s="13" t="s">
        <v>306</v>
      </c>
      <c r="C43" s="17">
        <v>10431124.279999999</v>
      </c>
      <c r="D43" s="17">
        <v>4992.6000000000004</v>
      </c>
      <c r="E43" s="17">
        <v>10426131.68</v>
      </c>
      <c r="F43" s="13">
        <v>1548.2</v>
      </c>
      <c r="G43" s="17">
        <v>6734.3571110000003</v>
      </c>
    </row>
    <row r="44" spans="1:7" x14ac:dyDescent="0.2">
      <c r="A44" s="13">
        <v>1976</v>
      </c>
      <c r="B44" s="13" t="s">
        <v>307</v>
      </c>
      <c r="C44" s="17">
        <v>103737307</v>
      </c>
      <c r="D44" s="17">
        <v>250</v>
      </c>
      <c r="E44" s="17">
        <v>103737057</v>
      </c>
      <c r="F44" s="13">
        <v>15370.5</v>
      </c>
      <c r="G44" s="17">
        <v>6749.1010050000004</v>
      </c>
    </row>
    <row r="45" spans="1:7" x14ac:dyDescent="0.2">
      <c r="A45" s="13">
        <v>1977</v>
      </c>
      <c r="B45" s="13" t="s">
        <v>308</v>
      </c>
      <c r="C45" s="17">
        <v>46498176.700000003</v>
      </c>
      <c r="D45" s="17">
        <v>99113.46</v>
      </c>
      <c r="E45" s="17">
        <v>46399063.240000002</v>
      </c>
      <c r="F45" s="13">
        <v>6609.93</v>
      </c>
      <c r="G45" s="17">
        <v>7019.5997900000002</v>
      </c>
    </row>
    <row r="46" spans="1:7" x14ac:dyDescent="0.2">
      <c r="A46" s="13">
        <v>1978</v>
      </c>
      <c r="B46" s="13" t="s">
        <v>309</v>
      </c>
      <c r="C46" s="17">
        <v>9732358.8100000005</v>
      </c>
      <c r="D46" s="17">
        <v>103540.87</v>
      </c>
      <c r="E46" s="17">
        <v>9628817.9399999995</v>
      </c>
      <c r="F46" s="13">
        <v>1225.03</v>
      </c>
      <c r="G46" s="17">
        <v>7860.067051</v>
      </c>
    </row>
    <row r="47" spans="1:7" x14ac:dyDescent="0.2">
      <c r="A47" s="13">
        <v>1990</v>
      </c>
      <c r="B47" s="13" t="s">
        <v>310</v>
      </c>
      <c r="C47" s="17">
        <v>4100604.81</v>
      </c>
      <c r="D47" s="17">
        <v>1334.34</v>
      </c>
      <c r="E47" s="17">
        <v>4099270.47</v>
      </c>
      <c r="F47" s="13">
        <v>517.64</v>
      </c>
      <c r="G47" s="17">
        <v>7919.1532139999999</v>
      </c>
    </row>
    <row r="48" spans="1:7" x14ac:dyDescent="0.2">
      <c r="A48" s="13">
        <v>1991</v>
      </c>
      <c r="B48" s="13" t="s">
        <v>311</v>
      </c>
      <c r="C48" s="17">
        <v>40276632.490000002</v>
      </c>
      <c r="D48" s="17">
        <v>18318.080000000002</v>
      </c>
      <c r="E48" s="17">
        <v>40258314.409999996</v>
      </c>
      <c r="F48" s="13">
        <v>6036.73</v>
      </c>
      <c r="G48" s="17">
        <v>6668.8943200000003</v>
      </c>
    </row>
    <row r="49" spans="1:7" x14ac:dyDescent="0.2">
      <c r="A49" s="13">
        <v>1992</v>
      </c>
      <c r="B49" s="13" t="s">
        <v>312</v>
      </c>
      <c r="C49" s="17">
        <v>5150022.2699999996</v>
      </c>
      <c r="D49" s="17">
        <v>1652.64</v>
      </c>
      <c r="E49" s="17">
        <v>5148369.63</v>
      </c>
      <c r="F49" s="13">
        <v>647.19000000000005</v>
      </c>
      <c r="G49" s="17">
        <v>7954.9585589999997</v>
      </c>
    </row>
    <row r="50" spans="1:7" x14ac:dyDescent="0.2">
      <c r="A50" s="13">
        <v>1993</v>
      </c>
      <c r="B50" s="13" t="s">
        <v>313</v>
      </c>
      <c r="C50" s="17">
        <v>2380751.79</v>
      </c>
      <c r="D50" s="17">
        <v>0</v>
      </c>
      <c r="E50" s="17">
        <v>2380751.79</v>
      </c>
      <c r="F50" s="13">
        <v>220.13</v>
      </c>
      <c r="G50" s="17">
        <v>10815.20824</v>
      </c>
    </row>
    <row r="51" spans="1:7" x14ac:dyDescent="0.2">
      <c r="A51" s="13">
        <v>1994</v>
      </c>
      <c r="B51" s="13" t="s">
        <v>314</v>
      </c>
      <c r="C51" s="17">
        <v>9922006.9399999995</v>
      </c>
      <c r="D51" s="17">
        <v>0</v>
      </c>
      <c r="E51" s="17">
        <v>9922006.9399999995</v>
      </c>
      <c r="F51" s="13">
        <v>1408.77</v>
      </c>
      <c r="G51" s="17">
        <v>7043.0282719999996</v>
      </c>
    </row>
    <row r="52" spans="1:7" x14ac:dyDescent="0.2">
      <c r="A52" s="13">
        <v>1995</v>
      </c>
      <c r="B52" s="13" t="s">
        <v>315</v>
      </c>
      <c r="C52" s="17">
        <v>1539343.03</v>
      </c>
      <c r="D52" s="17">
        <v>25302.53</v>
      </c>
      <c r="E52" s="17">
        <v>1514040.5</v>
      </c>
      <c r="F52" s="13">
        <v>134.75</v>
      </c>
      <c r="G52" s="17">
        <v>11235.922076999999</v>
      </c>
    </row>
    <row r="53" spans="1:7" x14ac:dyDescent="0.2">
      <c r="A53" s="13">
        <v>1996</v>
      </c>
      <c r="B53" s="13" t="s">
        <v>316</v>
      </c>
      <c r="C53" s="17">
        <v>3274104.9</v>
      </c>
      <c r="D53" s="17">
        <v>487.69</v>
      </c>
      <c r="E53" s="17">
        <v>3273617.21</v>
      </c>
      <c r="F53" s="13">
        <v>359</v>
      </c>
      <c r="G53" s="17">
        <v>9118.7108910000006</v>
      </c>
    </row>
    <row r="54" spans="1:7" x14ac:dyDescent="0.2">
      <c r="A54" s="13">
        <v>1997</v>
      </c>
      <c r="B54" s="13" t="s">
        <v>317</v>
      </c>
      <c r="C54" s="17">
        <v>2512757.86</v>
      </c>
      <c r="D54" s="17">
        <v>10394.76</v>
      </c>
      <c r="E54" s="17">
        <v>2502363.1</v>
      </c>
      <c r="F54" s="13">
        <v>284.22000000000003</v>
      </c>
      <c r="G54" s="17">
        <v>8804.3174299999991</v>
      </c>
    </row>
    <row r="55" spans="1:7" x14ac:dyDescent="0.2">
      <c r="A55" s="13">
        <v>1998</v>
      </c>
      <c r="B55" s="13" t="s">
        <v>318</v>
      </c>
      <c r="C55" s="17">
        <v>2322940.04</v>
      </c>
      <c r="D55" s="17">
        <v>17543.099999999999</v>
      </c>
      <c r="E55" s="17">
        <v>2305396.94</v>
      </c>
      <c r="F55" s="13">
        <v>228.33</v>
      </c>
      <c r="G55" s="17">
        <v>10096.776331999999</v>
      </c>
    </row>
    <row r="56" spans="1:7" x14ac:dyDescent="0.2">
      <c r="A56" s="13">
        <v>1999</v>
      </c>
      <c r="B56" s="13" t="s">
        <v>319</v>
      </c>
      <c r="C56" s="17">
        <v>3232212.63</v>
      </c>
      <c r="D56" s="17">
        <v>5200.8900000000003</v>
      </c>
      <c r="E56" s="17">
        <v>3227011.74</v>
      </c>
      <c r="F56" s="13">
        <v>386.39</v>
      </c>
      <c r="G56" s="17">
        <v>8351.6957989999992</v>
      </c>
    </row>
    <row r="57" spans="1:7" x14ac:dyDescent="0.2">
      <c r="A57" s="13">
        <v>2000</v>
      </c>
      <c r="B57" s="13" t="s">
        <v>320</v>
      </c>
      <c r="C57" s="17">
        <v>3444925.4</v>
      </c>
      <c r="D57" s="17">
        <v>0</v>
      </c>
      <c r="E57" s="17">
        <v>3444925.4</v>
      </c>
      <c r="F57" s="13">
        <v>359.39</v>
      </c>
      <c r="G57" s="17">
        <v>9585.4792839999991</v>
      </c>
    </row>
    <row r="58" spans="1:7" x14ac:dyDescent="0.2">
      <c r="A58" s="13">
        <v>2001</v>
      </c>
      <c r="B58" s="13" t="s">
        <v>321</v>
      </c>
      <c r="C58" s="17">
        <v>5189215.68</v>
      </c>
      <c r="D58" s="17">
        <v>350</v>
      </c>
      <c r="E58" s="17">
        <v>5188865.68</v>
      </c>
      <c r="F58" s="13">
        <v>617.26</v>
      </c>
      <c r="G58" s="17">
        <v>8406.2885650000007</v>
      </c>
    </row>
    <row r="59" spans="1:7" x14ac:dyDescent="0.2">
      <c r="A59" s="13">
        <v>2002</v>
      </c>
      <c r="B59" s="13" t="s">
        <v>322</v>
      </c>
      <c r="C59" s="17">
        <v>9452126.3599999994</v>
      </c>
      <c r="D59" s="17">
        <v>0</v>
      </c>
      <c r="E59" s="17">
        <v>9452126.3599999994</v>
      </c>
      <c r="F59" s="13">
        <v>1426.57</v>
      </c>
      <c r="G59" s="17">
        <v>6625.7711570000001</v>
      </c>
    </row>
    <row r="60" spans="1:7" x14ac:dyDescent="0.2">
      <c r="A60" s="13">
        <v>2003</v>
      </c>
      <c r="B60" s="13" t="s">
        <v>323</v>
      </c>
      <c r="C60" s="17">
        <v>9234060.75</v>
      </c>
      <c r="D60" s="17">
        <v>0</v>
      </c>
      <c r="E60" s="17">
        <v>9234060.75</v>
      </c>
      <c r="F60" s="13">
        <v>1322.06</v>
      </c>
      <c r="G60" s="17">
        <v>6984.6003579999997</v>
      </c>
    </row>
    <row r="61" spans="1:7" x14ac:dyDescent="0.2">
      <c r="A61" s="13">
        <v>2005</v>
      </c>
      <c r="B61" s="13" t="s">
        <v>324</v>
      </c>
      <c r="C61" s="17">
        <v>1851330.38</v>
      </c>
      <c r="D61" s="17">
        <v>0</v>
      </c>
      <c r="E61" s="17">
        <v>1851330.38</v>
      </c>
      <c r="F61" s="13">
        <v>111.29</v>
      </c>
      <c r="G61" s="17">
        <v>16635.190761999998</v>
      </c>
    </row>
    <row r="62" spans="1:7" x14ac:dyDescent="0.2">
      <c r="A62" s="13">
        <v>2006</v>
      </c>
      <c r="B62" s="13" t="s">
        <v>325</v>
      </c>
      <c r="C62" s="17">
        <v>1797076.67</v>
      </c>
      <c r="D62" s="17">
        <v>12573.88</v>
      </c>
      <c r="E62" s="17">
        <v>1784502.79</v>
      </c>
      <c r="F62" s="13">
        <v>128.66999999999999</v>
      </c>
      <c r="G62" s="17">
        <v>13868.833371999999</v>
      </c>
    </row>
    <row r="63" spans="1:7" x14ac:dyDescent="0.2">
      <c r="A63" s="13">
        <v>2008</v>
      </c>
      <c r="B63" s="13" t="s">
        <v>326</v>
      </c>
      <c r="C63" s="17">
        <v>6016534.5499999998</v>
      </c>
      <c r="D63" s="17">
        <v>0</v>
      </c>
      <c r="E63" s="17">
        <v>6016534.5499999998</v>
      </c>
      <c r="F63" s="13">
        <v>637.52</v>
      </c>
      <c r="G63" s="17">
        <v>9437.4051789999994</v>
      </c>
    </row>
    <row r="64" spans="1:7" x14ac:dyDescent="0.2">
      <c r="A64" s="13">
        <v>2009</v>
      </c>
      <c r="B64" s="13" t="s">
        <v>327</v>
      </c>
      <c r="C64" s="17">
        <v>1720176.85</v>
      </c>
      <c r="D64" s="17">
        <v>0</v>
      </c>
      <c r="E64" s="17">
        <v>1720176.85</v>
      </c>
      <c r="F64" s="13">
        <v>145.61000000000001</v>
      </c>
      <c r="G64" s="17">
        <v>11813.590069</v>
      </c>
    </row>
    <row r="65" spans="1:7" x14ac:dyDescent="0.2">
      <c r="A65" s="13">
        <v>2010</v>
      </c>
      <c r="B65" s="13" t="s">
        <v>328</v>
      </c>
      <c r="C65" s="17">
        <v>969014.49</v>
      </c>
      <c r="D65" s="17">
        <v>837.06</v>
      </c>
      <c r="E65" s="17">
        <v>968177.43</v>
      </c>
      <c r="F65" s="13">
        <v>47.91</v>
      </c>
      <c r="G65" s="17">
        <v>20208.2536</v>
      </c>
    </row>
    <row r="66" spans="1:7" x14ac:dyDescent="0.2">
      <c r="A66" s="13">
        <v>2011</v>
      </c>
      <c r="B66" s="13" t="s">
        <v>329</v>
      </c>
      <c r="C66" s="17">
        <v>877805.68</v>
      </c>
      <c r="D66" s="17">
        <v>0</v>
      </c>
      <c r="E66" s="17">
        <v>877805.68</v>
      </c>
      <c r="F66" s="13">
        <v>52.83</v>
      </c>
      <c r="G66" s="17">
        <v>16615.666854999999</v>
      </c>
    </row>
    <row r="67" spans="1:7" x14ac:dyDescent="0.2">
      <c r="A67" s="13">
        <v>2012</v>
      </c>
      <c r="B67" s="13" t="s">
        <v>330</v>
      </c>
      <c r="C67" s="17">
        <v>891431.13</v>
      </c>
      <c r="D67" s="17">
        <v>6475</v>
      </c>
      <c r="E67" s="17">
        <v>884956.13</v>
      </c>
      <c r="F67" s="13">
        <v>35.869999999999997</v>
      </c>
      <c r="G67" s="17">
        <v>24671.205184999999</v>
      </c>
    </row>
    <row r="68" spans="1:7" x14ac:dyDescent="0.2">
      <c r="A68" s="13">
        <v>2014</v>
      </c>
      <c r="B68" s="13" t="s">
        <v>331</v>
      </c>
      <c r="C68" s="17">
        <v>7748118.8300000001</v>
      </c>
      <c r="D68" s="17">
        <v>105366.71</v>
      </c>
      <c r="E68" s="17">
        <v>7642752.1200000001</v>
      </c>
      <c r="F68" s="13">
        <v>866.85</v>
      </c>
      <c r="G68" s="17">
        <v>8816.6950680000009</v>
      </c>
    </row>
    <row r="69" spans="1:7" x14ac:dyDescent="0.2">
      <c r="A69" s="13">
        <v>2015</v>
      </c>
      <c r="B69" s="13" t="s">
        <v>332</v>
      </c>
      <c r="C69" s="17">
        <v>653482.67000000004</v>
      </c>
      <c r="D69" s="17">
        <v>0</v>
      </c>
      <c r="E69" s="17">
        <v>653482.67000000004</v>
      </c>
      <c r="F69" s="13">
        <v>56.14</v>
      </c>
      <c r="G69" s="17">
        <v>11640.23281</v>
      </c>
    </row>
    <row r="70" spans="1:7" x14ac:dyDescent="0.2">
      <c r="A70" s="13">
        <v>2016</v>
      </c>
      <c r="B70" s="13" t="s">
        <v>333</v>
      </c>
      <c r="C70" s="17">
        <v>110589.22</v>
      </c>
      <c r="D70" s="17">
        <v>0</v>
      </c>
      <c r="E70" s="17">
        <v>110589.22</v>
      </c>
      <c r="F70" s="13">
        <v>3.06</v>
      </c>
      <c r="G70" s="17">
        <v>36140.267973000002</v>
      </c>
    </row>
    <row r="71" spans="1:7" x14ac:dyDescent="0.2">
      <c r="A71" s="13">
        <v>2017</v>
      </c>
      <c r="B71" s="13" t="s">
        <v>334</v>
      </c>
      <c r="C71" s="17">
        <v>217771.79</v>
      </c>
      <c r="D71" s="17">
        <v>0</v>
      </c>
      <c r="E71" s="17">
        <v>217771.79</v>
      </c>
      <c r="F71" s="13">
        <v>18.25</v>
      </c>
      <c r="G71" s="17">
        <v>11932.700821</v>
      </c>
    </row>
    <row r="72" spans="1:7" x14ac:dyDescent="0.2">
      <c r="A72" s="13">
        <v>2018</v>
      </c>
      <c r="B72" s="13" t="s">
        <v>335</v>
      </c>
      <c r="C72" s="17">
        <v>231718.8</v>
      </c>
      <c r="D72" s="17">
        <v>0</v>
      </c>
      <c r="E72" s="17">
        <v>231718.8</v>
      </c>
      <c r="F72" s="13">
        <v>10.47</v>
      </c>
      <c r="G72" s="17">
        <v>22131.690544000001</v>
      </c>
    </row>
    <row r="73" spans="1:7" x14ac:dyDescent="0.2">
      <c r="A73" s="13">
        <v>2019</v>
      </c>
      <c r="B73" s="13" t="s">
        <v>336</v>
      </c>
      <c r="C73" s="17">
        <v>228142.84</v>
      </c>
      <c r="D73" s="17">
        <v>0</v>
      </c>
      <c r="E73" s="17">
        <v>228142.84</v>
      </c>
      <c r="F73" s="13">
        <v>10.39</v>
      </c>
      <c r="G73" s="17">
        <v>21957.924927</v>
      </c>
    </row>
    <row r="74" spans="1:7" x14ac:dyDescent="0.2">
      <c r="A74" s="13">
        <v>2020</v>
      </c>
      <c r="B74" s="13" t="s">
        <v>337</v>
      </c>
      <c r="C74" s="17">
        <v>222146.02</v>
      </c>
      <c r="D74" s="17">
        <v>0</v>
      </c>
      <c r="E74" s="17">
        <v>222146.02</v>
      </c>
      <c r="F74" s="13">
        <v>11.47</v>
      </c>
      <c r="G74" s="17">
        <v>19367.569310999999</v>
      </c>
    </row>
    <row r="75" spans="1:7" x14ac:dyDescent="0.2">
      <c r="A75" s="13">
        <v>2021</v>
      </c>
      <c r="B75" s="13" t="s">
        <v>338</v>
      </c>
      <c r="C75" s="17">
        <v>108073.71</v>
      </c>
      <c r="D75" s="17">
        <v>0</v>
      </c>
      <c r="E75" s="17">
        <v>108073.71</v>
      </c>
      <c r="F75" s="13">
        <v>3.68</v>
      </c>
      <c r="G75" s="17">
        <v>29367.855978</v>
      </c>
    </row>
    <row r="76" spans="1:7" x14ac:dyDescent="0.2">
      <c r="A76" s="13">
        <v>2022</v>
      </c>
      <c r="B76" s="13" t="s">
        <v>339</v>
      </c>
      <c r="C76" s="17">
        <v>219562.25</v>
      </c>
      <c r="D76" s="17">
        <v>0</v>
      </c>
      <c r="E76" s="17">
        <v>219562.25</v>
      </c>
      <c r="F76" s="13">
        <v>13.27</v>
      </c>
      <c r="G76" s="17">
        <v>16545.761115000001</v>
      </c>
    </row>
    <row r="77" spans="1:7" x14ac:dyDescent="0.2">
      <c r="A77" s="13">
        <v>2023</v>
      </c>
      <c r="B77" s="13" t="s">
        <v>340</v>
      </c>
      <c r="C77" s="17">
        <v>1083127.67</v>
      </c>
      <c r="D77" s="17">
        <v>0</v>
      </c>
      <c r="E77" s="17">
        <v>1083127.67</v>
      </c>
      <c r="F77" s="13">
        <v>95.52</v>
      </c>
      <c r="G77" s="17">
        <v>11339.276277000001</v>
      </c>
    </row>
    <row r="78" spans="1:7" x14ac:dyDescent="0.2">
      <c r="A78" s="13">
        <v>2024</v>
      </c>
      <c r="B78" s="13" t="s">
        <v>341</v>
      </c>
      <c r="C78" s="17">
        <v>33129727.940000001</v>
      </c>
      <c r="D78" s="17">
        <v>0</v>
      </c>
      <c r="E78" s="17">
        <v>33129727.940000001</v>
      </c>
      <c r="F78" s="13">
        <v>3784.5</v>
      </c>
      <c r="G78" s="17">
        <v>8754.0567940000001</v>
      </c>
    </row>
    <row r="79" spans="1:7" x14ac:dyDescent="0.2">
      <c r="A79" s="13">
        <v>2039</v>
      </c>
      <c r="B79" s="13" t="s">
        <v>342</v>
      </c>
      <c r="C79" s="17">
        <v>18248063.690000001</v>
      </c>
      <c r="D79" s="17">
        <v>10742.34</v>
      </c>
      <c r="E79" s="17">
        <v>18237321.350000001</v>
      </c>
      <c r="F79" s="13">
        <v>2591.1799999999998</v>
      </c>
      <c r="G79" s="17">
        <v>7038.2302069999996</v>
      </c>
    </row>
    <row r="80" spans="1:7" x14ac:dyDescent="0.2">
      <c r="A80" s="13">
        <v>2041</v>
      </c>
      <c r="B80" s="13" t="s">
        <v>343</v>
      </c>
      <c r="C80" s="17">
        <v>20691589.91</v>
      </c>
      <c r="D80" s="17">
        <v>128934.48</v>
      </c>
      <c r="E80" s="17">
        <v>20562655.43</v>
      </c>
      <c r="F80" s="13">
        <v>2629.07</v>
      </c>
      <c r="G80" s="17">
        <v>7821.2658579999998</v>
      </c>
    </row>
    <row r="81" spans="1:7" x14ac:dyDescent="0.2">
      <c r="A81" s="13">
        <v>2042</v>
      </c>
      <c r="B81" s="13" t="s">
        <v>344</v>
      </c>
      <c r="C81" s="17">
        <v>27471936.050000001</v>
      </c>
      <c r="D81" s="17">
        <v>8510.19</v>
      </c>
      <c r="E81" s="17">
        <v>27463425.859999999</v>
      </c>
      <c r="F81" s="13">
        <v>4332.1899999999996</v>
      </c>
      <c r="G81" s="17">
        <v>6339.3862820000004</v>
      </c>
    </row>
    <row r="82" spans="1:7" x14ac:dyDescent="0.2">
      <c r="A82" s="13">
        <v>2043</v>
      </c>
      <c r="B82" s="13" t="s">
        <v>345</v>
      </c>
      <c r="C82" s="17">
        <v>28351752.850000001</v>
      </c>
      <c r="D82" s="17">
        <v>46683.32</v>
      </c>
      <c r="E82" s="17">
        <v>28305069.530000001</v>
      </c>
      <c r="F82" s="13">
        <v>4020.09</v>
      </c>
      <c r="G82" s="17">
        <v>7040.9044389999999</v>
      </c>
    </row>
    <row r="83" spans="1:7" x14ac:dyDescent="0.2">
      <c r="A83" s="13">
        <v>2044</v>
      </c>
      <c r="B83" s="13" t="s">
        <v>346</v>
      </c>
      <c r="C83" s="17">
        <v>7076068.7699999996</v>
      </c>
      <c r="D83" s="17">
        <v>0</v>
      </c>
      <c r="E83" s="17">
        <v>7076068.7699999996</v>
      </c>
      <c r="F83" s="13">
        <v>917.73</v>
      </c>
      <c r="G83" s="17">
        <v>7710.4036800000003</v>
      </c>
    </row>
    <row r="84" spans="1:7" x14ac:dyDescent="0.2">
      <c r="A84" s="13">
        <v>2045</v>
      </c>
      <c r="B84" s="13" t="s">
        <v>347</v>
      </c>
      <c r="C84" s="17">
        <v>2226255.5699999998</v>
      </c>
      <c r="D84" s="17">
        <v>0</v>
      </c>
      <c r="E84" s="17">
        <v>2226255.5699999998</v>
      </c>
      <c r="F84" s="13">
        <v>217.75</v>
      </c>
      <c r="G84" s="17">
        <v>10223.906176</v>
      </c>
    </row>
    <row r="85" spans="1:7" x14ac:dyDescent="0.2">
      <c r="A85" s="13">
        <v>2046</v>
      </c>
      <c r="B85" s="13" t="s">
        <v>348</v>
      </c>
      <c r="C85" s="17">
        <v>1666042.36</v>
      </c>
      <c r="D85" s="17">
        <v>0</v>
      </c>
      <c r="E85" s="17">
        <v>1666042.36</v>
      </c>
      <c r="F85" s="13">
        <v>146.49</v>
      </c>
      <c r="G85" s="17">
        <v>11373.079118</v>
      </c>
    </row>
    <row r="86" spans="1:7" x14ac:dyDescent="0.2">
      <c r="A86" s="13">
        <v>2047</v>
      </c>
      <c r="B86" s="13" t="s">
        <v>349</v>
      </c>
      <c r="C86" s="17">
        <v>425257</v>
      </c>
      <c r="D86" s="17">
        <v>0</v>
      </c>
      <c r="E86" s="17">
        <v>425257</v>
      </c>
      <c r="F86" s="13">
        <v>35.81</v>
      </c>
      <c r="G86" s="17">
        <v>11875.370008</v>
      </c>
    </row>
    <row r="87" spans="1:7" x14ac:dyDescent="0.2">
      <c r="A87" s="13">
        <v>2048</v>
      </c>
      <c r="B87" s="13" t="s">
        <v>350</v>
      </c>
      <c r="C87" s="17">
        <v>81706560.019999996</v>
      </c>
      <c r="D87" s="17">
        <v>31243.43</v>
      </c>
      <c r="E87" s="17">
        <v>81675316.590000004</v>
      </c>
      <c r="F87" s="13">
        <v>12057.2</v>
      </c>
      <c r="G87" s="17">
        <v>6773.9870440000004</v>
      </c>
    </row>
    <row r="88" spans="1:7" x14ac:dyDescent="0.2">
      <c r="A88" s="13">
        <v>2050</v>
      </c>
      <c r="B88" s="13" t="s">
        <v>351</v>
      </c>
      <c r="C88" s="17">
        <v>4769647.4000000004</v>
      </c>
      <c r="D88" s="17">
        <v>31103.89</v>
      </c>
      <c r="E88" s="17">
        <v>4738543.51</v>
      </c>
      <c r="F88" s="13">
        <v>599.04999999999995</v>
      </c>
      <c r="G88" s="17">
        <v>7910.0968359999997</v>
      </c>
    </row>
    <row r="89" spans="1:7" x14ac:dyDescent="0.2">
      <c r="A89" s="13">
        <v>2051</v>
      </c>
      <c r="B89" s="13" t="s">
        <v>352</v>
      </c>
      <c r="C89" s="17">
        <v>164291.85999999999</v>
      </c>
      <c r="D89" s="17">
        <v>0</v>
      </c>
      <c r="E89" s="17">
        <v>164291.85999999999</v>
      </c>
      <c r="F89" s="13">
        <v>11</v>
      </c>
      <c r="G89" s="17">
        <v>14935.623636</v>
      </c>
    </row>
    <row r="90" spans="1:7" x14ac:dyDescent="0.2">
      <c r="A90" s="13">
        <v>2052</v>
      </c>
      <c r="B90" s="13" t="s">
        <v>353</v>
      </c>
      <c r="C90" s="17">
        <v>575928.03</v>
      </c>
      <c r="D90" s="17">
        <v>0</v>
      </c>
      <c r="E90" s="17">
        <v>575928.03</v>
      </c>
      <c r="F90" s="13">
        <v>40.39</v>
      </c>
      <c r="G90" s="17">
        <v>14259.173805</v>
      </c>
    </row>
    <row r="91" spans="1:7" x14ac:dyDescent="0.2">
      <c r="A91" s="13">
        <v>2053</v>
      </c>
      <c r="B91" s="13" t="s">
        <v>354</v>
      </c>
      <c r="C91" s="17">
        <v>23495125.739999998</v>
      </c>
      <c r="D91" s="17">
        <v>11050.19</v>
      </c>
      <c r="E91" s="17">
        <v>23484075.550000001</v>
      </c>
      <c r="F91" s="13">
        <v>2633.77</v>
      </c>
      <c r="G91" s="17">
        <v>8916.5248100000008</v>
      </c>
    </row>
    <row r="92" spans="1:7" x14ac:dyDescent="0.2">
      <c r="A92" s="13">
        <v>2054</v>
      </c>
      <c r="B92" s="13" t="s">
        <v>355</v>
      </c>
      <c r="C92" s="17">
        <v>39031920.880000003</v>
      </c>
      <c r="D92" s="17">
        <v>32181.85</v>
      </c>
      <c r="E92" s="17">
        <v>38999739.030000001</v>
      </c>
      <c r="F92" s="13">
        <v>5513.36</v>
      </c>
      <c r="G92" s="17">
        <v>7073.679032</v>
      </c>
    </row>
    <row r="93" spans="1:7" x14ac:dyDescent="0.2">
      <c r="A93" s="13">
        <v>2055</v>
      </c>
      <c r="B93" s="13" t="s">
        <v>356</v>
      </c>
      <c r="C93" s="17">
        <v>33034834.960000001</v>
      </c>
      <c r="D93" s="17">
        <v>43536.31</v>
      </c>
      <c r="E93" s="17">
        <v>32991298.649999999</v>
      </c>
      <c r="F93" s="13">
        <v>4788.18</v>
      </c>
      <c r="G93" s="17">
        <v>6890.1542229999995</v>
      </c>
    </row>
    <row r="94" spans="1:7" x14ac:dyDescent="0.2">
      <c r="A94" s="13">
        <v>2056</v>
      </c>
      <c r="B94" s="13" t="s">
        <v>473</v>
      </c>
      <c r="C94" s="17">
        <v>22745494.68</v>
      </c>
      <c r="D94" s="17">
        <v>0</v>
      </c>
      <c r="E94" s="17">
        <v>22745494.68</v>
      </c>
      <c r="F94" s="13">
        <v>3173.06</v>
      </c>
      <c r="G94" s="17">
        <v>7168.3153419999999</v>
      </c>
    </row>
    <row r="95" spans="1:7" x14ac:dyDescent="0.2">
      <c r="A95" s="13">
        <v>2057</v>
      </c>
      <c r="B95" s="13" t="s">
        <v>357</v>
      </c>
      <c r="C95" s="17">
        <v>42491944.609999999</v>
      </c>
      <c r="D95" s="17">
        <v>41670</v>
      </c>
      <c r="E95" s="17">
        <v>42450274.609999999</v>
      </c>
      <c r="F95" s="13">
        <v>6103.17</v>
      </c>
      <c r="G95" s="17">
        <v>6955.4468589999997</v>
      </c>
    </row>
    <row r="96" spans="1:7" x14ac:dyDescent="0.2">
      <c r="A96" s="13">
        <v>2059</v>
      </c>
      <c r="B96" s="13" t="s">
        <v>358</v>
      </c>
      <c r="C96" s="17">
        <v>5449829.1299999999</v>
      </c>
      <c r="D96" s="17">
        <v>126812.99</v>
      </c>
      <c r="E96" s="17">
        <v>5323016.1399999997</v>
      </c>
      <c r="F96" s="13">
        <v>684.44</v>
      </c>
      <c r="G96" s="17">
        <v>7777.1844709999996</v>
      </c>
    </row>
    <row r="97" spans="1:7" x14ac:dyDescent="0.2">
      <c r="A97" s="13">
        <v>2060</v>
      </c>
      <c r="B97" s="13" t="s">
        <v>359</v>
      </c>
      <c r="C97" s="17">
        <v>1241974.69</v>
      </c>
      <c r="D97" s="17">
        <v>0</v>
      </c>
      <c r="E97" s="17">
        <v>1241974.69</v>
      </c>
      <c r="F97" s="13">
        <v>122.58</v>
      </c>
      <c r="G97" s="17">
        <v>10131.952112000001</v>
      </c>
    </row>
    <row r="98" spans="1:7" x14ac:dyDescent="0.2">
      <c r="A98" s="13">
        <v>2061</v>
      </c>
      <c r="B98" s="13" t="s">
        <v>360</v>
      </c>
      <c r="C98" s="17">
        <v>2275203.2599999998</v>
      </c>
      <c r="D98" s="17">
        <v>0</v>
      </c>
      <c r="E98" s="17">
        <v>2275203.2599999998</v>
      </c>
      <c r="F98" s="13">
        <v>213.78</v>
      </c>
      <c r="G98" s="17">
        <v>10642.73206</v>
      </c>
    </row>
    <row r="99" spans="1:7" x14ac:dyDescent="0.2">
      <c r="A99" s="13">
        <v>2062</v>
      </c>
      <c r="B99" s="13" t="s">
        <v>361</v>
      </c>
      <c r="C99" s="17">
        <v>191191.79</v>
      </c>
      <c r="D99" s="17">
        <v>409.55</v>
      </c>
      <c r="E99" s="17">
        <v>190782.24</v>
      </c>
      <c r="F99" s="13">
        <v>8</v>
      </c>
      <c r="G99" s="17">
        <v>23847.78</v>
      </c>
    </row>
    <row r="100" spans="1:7" x14ac:dyDescent="0.2">
      <c r="A100" s="13">
        <v>2063</v>
      </c>
      <c r="B100" s="13" t="s">
        <v>362</v>
      </c>
      <c r="C100" s="17">
        <v>206054.46</v>
      </c>
      <c r="D100" s="17">
        <v>0</v>
      </c>
      <c r="E100" s="17">
        <v>206054.46</v>
      </c>
      <c r="F100" s="13">
        <v>13</v>
      </c>
      <c r="G100" s="17">
        <v>15850.343075999999</v>
      </c>
    </row>
    <row r="101" spans="1:7" x14ac:dyDescent="0.2">
      <c r="A101" s="13">
        <v>2081</v>
      </c>
      <c r="B101" s="13" t="s">
        <v>363</v>
      </c>
      <c r="C101" s="17">
        <v>5568439.5499999998</v>
      </c>
      <c r="D101" s="17">
        <v>0</v>
      </c>
      <c r="E101" s="17">
        <v>5568439.5499999998</v>
      </c>
      <c r="F101" s="13">
        <v>823.54</v>
      </c>
      <c r="G101" s="17">
        <v>6761.589661</v>
      </c>
    </row>
    <row r="102" spans="1:7" x14ac:dyDescent="0.2">
      <c r="A102" s="13">
        <v>2082</v>
      </c>
      <c r="B102" s="13" t="s">
        <v>364</v>
      </c>
      <c r="C102" s="17">
        <v>129202009.48999999</v>
      </c>
      <c r="D102" s="17">
        <v>219925.27</v>
      </c>
      <c r="E102" s="17">
        <v>128982084.22</v>
      </c>
      <c r="F102" s="13">
        <v>16545.939999999999</v>
      </c>
      <c r="G102" s="17">
        <v>7795.3917520000005</v>
      </c>
    </row>
    <row r="103" spans="1:7" x14ac:dyDescent="0.2">
      <c r="A103" s="13">
        <v>2083</v>
      </c>
      <c r="B103" s="13" t="s">
        <v>365</v>
      </c>
      <c r="C103" s="17">
        <v>75338340.159999996</v>
      </c>
      <c r="D103" s="17">
        <v>179105.45</v>
      </c>
      <c r="E103" s="17">
        <v>75159234.709999993</v>
      </c>
      <c r="F103" s="13">
        <v>10141.49</v>
      </c>
      <c r="G103" s="17">
        <v>7411.0643209999998</v>
      </c>
    </row>
    <row r="104" spans="1:7" x14ac:dyDescent="0.2">
      <c r="A104" s="13">
        <v>2084</v>
      </c>
      <c r="B104" s="13" t="s">
        <v>366</v>
      </c>
      <c r="C104" s="17">
        <v>9370692.3900000006</v>
      </c>
      <c r="D104" s="17">
        <v>15866.9</v>
      </c>
      <c r="E104" s="17">
        <v>9354825.4900000002</v>
      </c>
      <c r="F104" s="13">
        <v>1576.53</v>
      </c>
      <c r="G104" s="17">
        <v>5933.8074690000003</v>
      </c>
    </row>
    <row r="105" spans="1:7" x14ac:dyDescent="0.2">
      <c r="A105" s="13">
        <v>2085</v>
      </c>
      <c r="B105" s="13" t="s">
        <v>367</v>
      </c>
      <c r="C105" s="17">
        <v>1860504.15</v>
      </c>
      <c r="D105" s="17">
        <v>0</v>
      </c>
      <c r="E105" s="17">
        <v>1860504.15</v>
      </c>
      <c r="F105" s="13">
        <v>167.63</v>
      </c>
      <c r="G105" s="17">
        <v>11098.873411</v>
      </c>
    </row>
    <row r="106" spans="1:7" x14ac:dyDescent="0.2">
      <c r="A106" s="13">
        <v>2086</v>
      </c>
      <c r="B106" s="13" t="s">
        <v>368</v>
      </c>
      <c r="C106" s="17">
        <v>9563550.6300000008</v>
      </c>
      <c r="D106" s="17">
        <v>4539.57</v>
      </c>
      <c r="E106" s="17">
        <v>9559011.0600000005</v>
      </c>
      <c r="F106" s="13">
        <v>1238.6400000000001</v>
      </c>
      <c r="G106" s="17">
        <v>7717.3440700000001</v>
      </c>
    </row>
    <row r="107" spans="1:7" x14ac:dyDescent="0.2">
      <c r="A107" s="13">
        <v>2087</v>
      </c>
      <c r="B107" s="13" t="s">
        <v>369</v>
      </c>
      <c r="C107" s="17">
        <v>18904488.940000001</v>
      </c>
      <c r="D107" s="17">
        <v>22120.78</v>
      </c>
      <c r="E107" s="17">
        <v>18882368.16</v>
      </c>
      <c r="F107" s="13">
        <v>2691.76</v>
      </c>
      <c r="G107" s="17">
        <v>7014.8780569999999</v>
      </c>
    </row>
    <row r="108" spans="1:7" x14ac:dyDescent="0.2">
      <c r="A108" s="13">
        <v>2088</v>
      </c>
      <c r="B108" s="13" t="s">
        <v>370</v>
      </c>
      <c r="C108" s="17">
        <v>39850151.780000001</v>
      </c>
      <c r="D108" s="17">
        <v>17214.189999999999</v>
      </c>
      <c r="E108" s="17">
        <v>39832937.590000004</v>
      </c>
      <c r="F108" s="13">
        <v>5666.91</v>
      </c>
      <c r="G108" s="17">
        <v>7029.0400920000002</v>
      </c>
    </row>
    <row r="109" spans="1:7" x14ac:dyDescent="0.2">
      <c r="A109" s="13">
        <v>2089</v>
      </c>
      <c r="B109" s="13" t="s">
        <v>371</v>
      </c>
      <c r="C109" s="17">
        <v>2989863</v>
      </c>
      <c r="D109" s="17">
        <v>0</v>
      </c>
      <c r="E109" s="17">
        <v>2989863</v>
      </c>
      <c r="F109" s="13">
        <v>285.2</v>
      </c>
      <c r="G109" s="17">
        <v>10483.390603</v>
      </c>
    </row>
    <row r="110" spans="1:7" x14ac:dyDescent="0.2">
      <c r="A110" s="13">
        <v>2090</v>
      </c>
      <c r="B110" s="13" t="s">
        <v>372</v>
      </c>
      <c r="C110" s="17">
        <v>2209468.77</v>
      </c>
      <c r="D110" s="17">
        <v>0</v>
      </c>
      <c r="E110" s="17">
        <v>2209468.77</v>
      </c>
      <c r="F110" s="13">
        <v>198.63</v>
      </c>
      <c r="G110" s="17">
        <v>11123.540099</v>
      </c>
    </row>
    <row r="111" spans="1:7" x14ac:dyDescent="0.2">
      <c r="A111" s="13">
        <v>2091</v>
      </c>
      <c r="B111" s="13" t="s">
        <v>373</v>
      </c>
      <c r="C111" s="17">
        <v>10673952.4</v>
      </c>
      <c r="D111" s="17">
        <v>0</v>
      </c>
      <c r="E111" s="17">
        <v>10673952.4</v>
      </c>
      <c r="F111" s="13">
        <v>1622.07</v>
      </c>
      <c r="G111" s="17">
        <v>6580.4511510000002</v>
      </c>
    </row>
    <row r="112" spans="1:7" x14ac:dyDescent="0.2">
      <c r="A112" s="13">
        <v>2092</v>
      </c>
      <c r="B112" s="13" t="s">
        <v>374</v>
      </c>
      <c r="C112" s="17">
        <v>2327323.35</v>
      </c>
      <c r="D112" s="17">
        <v>0</v>
      </c>
      <c r="E112" s="17">
        <v>2327323.35</v>
      </c>
      <c r="F112" s="13">
        <v>283.77999999999997</v>
      </c>
      <c r="G112" s="17">
        <v>8201.1535339999991</v>
      </c>
    </row>
    <row r="113" spans="1:7" x14ac:dyDescent="0.2">
      <c r="A113" s="13">
        <v>2093</v>
      </c>
      <c r="B113" s="13" t="s">
        <v>375</v>
      </c>
      <c r="C113" s="17">
        <v>4518310.33</v>
      </c>
      <c r="D113" s="17">
        <v>1971.03</v>
      </c>
      <c r="E113" s="17">
        <v>4516339.3</v>
      </c>
      <c r="F113" s="13">
        <v>533.79</v>
      </c>
      <c r="G113" s="17">
        <v>8460.8915489999999</v>
      </c>
    </row>
    <row r="114" spans="1:7" x14ac:dyDescent="0.2">
      <c r="A114" s="13">
        <v>2094</v>
      </c>
      <c r="B114" s="13" t="s">
        <v>376</v>
      </c>
      <c r="C114" s="17">
        <v>1793257.33</v>
      </c>
      <c r="D114" s="17">
        <v>0</v>
      </c>
      <c r="E114" s="17">
        <v>1793257.33</v>
      </c>
      <c r="F114" s="13">
        <v>186.37</v>
      </c>
      <c r="G114" s="17">
        <v>9622.0278469999994</v>
      </c>
    </row>
    <row r="115" spans="1:7" x14ac:dyDescent="0.2">
      <c r="A115" s="13">
        <v>2095</v>
      </c>
      <c r="B115" s="13" t="s">
        <v>377</v>
      </c>
      <c r="C115" s="17">
        <v>1762804.42</v>
      </c>
      <c r="D115" s="17">
        <v>0</v>
      </c>
      <c r="E115" s="17">
        <v>1762804.42</v>
      </c>
      <c r="F115" s="13">
        <v>145.34</v>
      </c>
      <c r="G115" s="17">
        <v>12128.831842</v>
      </c>
    </row>
    <row r="116" spans="1:7" x14ac:dyDescent="0.2">
      <c r="A116" s="13">
        <v>2096</v>
      </c>
      <c r="B116" s="13" t="s">
        <v>378</v>
      </c>
      <c r="C116" s="17">
        <v>9354052.8900000006</v>
      </c>
      <c r="D116" s="17">
        <v>0</v>
      </c>
      <c r="E116" s="17">
        <v>9354052.8900000006</v>
      </c>
      <c r="F116" s="13">
        <v>1260.48</v>
      </c>
      <c r="G116" s="17">
        <v>7421.0244430000002</v>
      </c>
    </row>
    <row r="117" spans="1:7" x14ac:dyDescent="0.2">
      <c r="A117" s="13">
        <v>2097</v>
      </c>
      <c r="B117" s="13" t="s">
        <v>379</v>
      </c>
      <c r="C117" s="17">
        <v>36967479.689999998</v>
      </c>
      <c r="D117" s="17">
        <v>153020.41</v>
      </c>
      <c r="E117" s="17">
        <v>36814459.280000001</v>
      </c>
      <c r="F117" s="13">
        <v>4925.51</v>
      </c>
      <c r="G117" s="17">
        <v>7474.2431299999998</v>
      </c>
    </row>
    <row r="118" spans="1:7" x14ac:dyDescent="0.2">
      <c r="A118" s="13">
        <v>2099</v>
      </c>
      <c r="B118" s="13" t="s">
        <v>380</v>
      </c>
      <c r="C118" s="17">
        <v>6555874.5499999998</v>
      </c>
      <c r="D118" s="17">
        <v>0</v>
      </c>
      <c r="E118" s="17">
        <v>6555874.5499999998</v>
      </c>
      <c r="F118" s="13">
        <v>871.91</v>
      </c>
      <c r="G118" s="17">
        <v>7518.9808000000003</v>
      </c>
    </row>
    <row r="119" spans="1:7" x14ac:dyDescent="0.2">
      <c r="A119" s="13">
        <v>2100</v>
      </c>
      <c r="B119" s="13" t="s">
        <v>381</v>
      </c>
      <c r="C119" s="17">
        <v>58726924.240000002</v>
      </c>
      <c r="D119" s="17">
        <v>31702.78</v>
      </c>
      <c r="E119" s="17">
        <v>58695221.460000001</v>
      </c>
      <c r="F119" s="13">
        <v>8747.86</v>
      </c>
      <c r="G119" s="17">
        <v>6709.6663019999996</v>
      </c>
    </row>
    <row r="120" spans="1:7" x14ac:dyDescent="0.2">
      <c r="A120" s="13">
        <v>2101</v>
      </c>
      <c r="B120" s="13" t="s">
        <v>382</v>
      </c>
      <c r="C120" s="17">
        <v>27460285.5</v>
      </c>
      <c r="D120" s="17">
        <v>10225.75</v>
      </c>
      <c r="E120" s="17">
        <v>27450059.75</v>
      </c>
      <c r="F120" s="13">
        <v>4109.53</v>
      </c>
      <c r="G120" s="17">
        <v>6679.6105020000005</v>
      </c>
    </row>
    <row r="121" spans="1:7" x14ac:dyDescent="0.2">
      <c r="A121" s="13">
        <v>2102</v>
      </c>
      <c r="B121" s="13" t="s">
        <v>383</v>
      </c>
      <c r="C121" s="17">
        <v>15444190.890000001</v>
      </c>
      <c r="D121" s="17">
        <v>23383.97</v>
      </c>
      <c r="E121" s="17">
        <v>15420806.92</v>
      </c>
      <c r="F121" s="13">
        <v>2223.94</v>
      </c>
      <c r="G121" s="17">
        <v>6934.0031289999997</v>
      </c>
    </row>
    <row r="122" spans="1:7" x14ac:dyDescent="0.2">
      <c r="A122" s="13">
        <v>2103</v>
      </c>
      <c r="B122" s="13" t="s">
        <v>384</v>
      </c>
      <c r="C122" s="17">
        <v>17018221.920000002</v>
      </c>
      <c r="D122" s="17">
        <v>4807.5</v>
      </c>
      <c r="E122" s="17">
        <v>17013414.420000002</v>
      </c>
      <c r="F122" s="13">
        <v>2968.63</v>
      </c>
      <c r="G122" s="17">
        <v>5731.0659859999996</v>
      </c>
    </row>
    <row r="123" spans="1:7" x14ac:dyDescent="0.2">
      <c r="A123" s="13">
        <v>2104</v>
      </c>
      <c r="B123" s="13" t="s">
        <v>385</v>
      </c>
      <c r="C123" s="17">
        <v>4823091.1399999997</v>
      </c>
      <c r="D123" s="17">
        <v>0</v>
      </c>
      <c r="E123" s="17">
        <v>4823091.1399999997</v>
      </c>
      <c r="F123" s="13">
        <v>558.63</v>
      </c>
      <c r="G123" s="17">
        <v>8633.7846869999994</v>
      </c>
    </row>
    <row r="124" spans="1:7" x14ac:dyDescent="0.2">
      <c r="A124" s="13">
        <v>2105</v>
      </c>
      <c r="B124" s="13" t="s">
        <v>386</v>
      </c>
      <c r="C124" s="17">
        <v>5187243.3899999997</v>
      </c>
      <c r="D124" s="17">
        <v>17120.25</v>
      </c>
      <c r="E124" s="17">
        <v>5170123.1399999997</v>
      </c>
      <c r="F124" s="13">
        <v>683.84</v>
      </c>
      <c r="G124" s="17">
        <v>7560.4280820000004</v>
      </c>
    </row>
    <row r="125" spans="1:7" x14ac:dyDescent="0.2">
      <c r="A125" s="13">
        <v>2107</v>
      </c>
      <c r="B125" s="13" t="s">
        <v>387</v>
      </c>
      <c r="C125" s="17">
        <v>1160676.33</v>
      </c>
      <c r="D125" s="17">
        <v>12789</v>
      </c>
      <c r="E125" s="17">
        <v>1147887.33</v>
      </c>
      <c r="F125" s="13">
        <v>68.41</v>
      </c>
      <c r="G125" s="17">
        <v>16779.525361</v>
      </c>
    </row>
    <row r="126" spans="1:7" x14ac:dyDescent="0.2">
      <c r="A126" s="13">
        <v>2108</v>
      </c>
      <c r="B126" s="13" t="s">
        <v>388</v>
      </c>
      <c r="C126" s="17">
        <v>18580247.010000002</v>
      </c>
      <c r="D126" s="17">
        <v>2102.1799999999998</v>
      </c>
      <c r="E126" s="17">
        <v>18578144.829999998</v>
      </c>
      <c r="F126" s="13">
        <v>2557.3000000000002</v>
      </c>
      <c r="G126" s="17">
        <v>7264.7498649999998</v>
      </c>
    </row>
    <row r="127" spans="1:7" x14ac:dyDescent="0.2">
      <c r="A127" s="13">
        <v>2109</v>
      </c>
      <c r="B127" s="13" t="s">
        <v>389</v>
      </c>
      <c r="C127" s="17">
        <v>217745.22</v>
      </c>
      <c r="D127" s="17">
        <v>0</v>
      </c>
      <c r="E127" s="17">
        <v>217745.22</v>
      </c>
      <c r="F127" s="13">
        <v>9.9499999999999993</v>
      </c>
      <c r="G127" s="17">
        <v>21883.941707999998</v>
      </c>
    </row>
    <row r="128" spans="1:7" x14ac:dyDescent="0.2">
      <c r="A128" s="13">
        <v>2110</v>
      </c>
      <c r="B128" s="13" t="s">
        <v>390</v>
      </c>
      <c r="C128" s="17">
        <v>9575196.5999999996</v>
      </c>
      <c r="D128" s="17">
        <v>348.94</v>
      </c>
      <c r="E128" s="17">
        <v>9574847.6600000001</v>
      </c>
      <c r="F128" s="13">
        <v>1091.24</v>
      </c>
      <c r="G128" s="17">
        <v>8774.2821559999993</v>
      </c>
    </row>
    <row r="129" spans="1:7" x14ac:dyDescent="0.2">
      <c r="A129" s="13">
        <v>2111</v>
      </c>
      <c r="B129" s="13" t="s">
        <v>391</v>
      </c>
      <c r="C129" s="17">
        <v>540353.05000000005</v>
      </c>
      <c r="D129" s="17">
        <v>0</v>
      </c>
      <c r="E129" s="17">
        <v>540353.05000000005</v>
      </c>
      <c r="F129" s="13">
        <v>66.42</v>
      </c>
      <c r="G129" s="17">
        <v>8135.3967169999996</v>
      </c>
    </row>
    <row r="130" spans="1:7" x14ac:dyDescent="0.2">
      <c r="A130" s="13">
        <v>2112</v>
      </c>
      <c r="B130" s="13" t="s">
        <v>392</v>
      </c>
      <c r="C130" s="17">
        <v>101906.15</v>
      </c>
      <c r="D130" s="17">
        <v>0</v>
      </c>
      <c r="E130" s="17">
        <v>101906.15</v>
      </c>
      <c r="F130" s="13">
        <v>11.41</v>
      </c>
      <c r="G130" s="17">
        <v>8931.3014889999995</v>
      </c>
    </row>
    <row r="131" spans="1:7" x14ac:dyDescent="0.2">
      <c r="A131" s="13">
        <v>2113</v>
      </c>
      <c r="B131" s="13" t="s">
        <v>393</v>
      </c>
      <c r="C131" s="17">
        <v>2360035.0699999998</v>
      </c>
      <c r="D131" s="17">
        <v>2500</v>
      </c>
      <c r="E131" s="17">
        <v>2357535.0699999998</v>
      </c>
      <c r="F131" s="13">
        <v>235.1</v>
      </c>
      <c r="G131" s="17">
        <v>10027.796979999999</v>
      </c>
    </row>
    <row r="132" spans="1:7" x14ac:dyDescent="0.2">
      <c r="A132" s="13">
        <v>2114</v>
      </c>
      <c r="B132" s="13" t="s">
        <v>394</v>
      </c>
      <c r="C132" s="17">
        <v>900768.46</v>
      </c>
      <c r="D132" s="17">
        <v>0</v>
      </c>
      <c r="E132" s="17">
        <v>900768.46</v>
      </c>
      <c r="F132" s="13">
        <v>60.04</v>
      </c>
      <c r="G132" s="17">
        <v>15002.805796000001</v>
      </c>
    </row>
    <row r="133" spans="1:7" x14ac:dyDescent="0.2">
      <c r="A133" s="13">
        <v>2115</v>
      </c>
      <c r="B133" s="13" t="s">
        <v>395</v>
      </c>
      <c r="C133" s="17">
        <v>186659.3</v>
      </c>
      <c r="D133" s="17">
        <v>0</v>
      </c>
      <c r="E133" s="17">
        <v>186659.3</v>
      </c>
      <c r="F133" s="13">
        <v>11</v>
      </c>
      <c r="G133" s="17">
        <v>16969.027271999999</v>
      </c>
    </row>
    <row r="134" spans="1:7" x14ac:dyDescent="0.2">
      <c r="A134" s="13">
        <v>2116</v>
      </c>
      <c r="B134" s="13" t="s">
        <v>396</v>
      </c>
      <c r="C134" s="17">
        <v>6703043.6900000004</v>
      </c>
      <c r="D134" s="17">
        <v>3100</v>
      </c>
      <c r="E134" s="17">
        <v>6699943.6900000004</v>
      </c>
      <c r="F134" s="13">
        <v>859.18</v>
      </c>
      <c r="G134" s="17">
        <v>7798.0675639999999</v>
      </c>
    </row>
    <row r="135" spans="1:7" x14ac:dyDescent="0.2">
      <c r="A135" s="13">
        <v>2137</v>
      </c>
      <c r="B135" s="13" t="s">
        <v>397</v>
      </c>
      <c r="C135" s="17">
        <v>9084318.2400000002</v>
      </c>
      <c r="D135" s="17">
        <v>0</v>
      </c>
      <c r="E135" s="17">
        <v>9084318.2400000002</v>
      </c>
      <c r="F135" s="13">
        <v>1062.8599999999999</v>
      </c>
      <c r="G135" s="17">
        <v>8547.0506359999999</v>
      </c>
    </row>
    <row r="136" spans="1:7" x14ac:dyDescent="0.2">
      <c r="A136" s="13">
        <v>2138</v>
      </c>
      <c r="B136" s="13" t="s">
        <v>398</v>
      </c>
      <c r="C136" s="17">
        <v>25453919.93</v>
      </c>
      <c r="D136" s="17">
        <v>163606.04</v>
      </c>
      <c r="E136" s="17">
        <v>25290313.890000001</v>
      </c>
      <c r="F136" s="13">
        <v>3492.63</v>
      </c>
      <c r="G136" s="17">
        <v>7241.0515539999997</v>
      </c>
    </row>
    <row r="137" spans="1:7" x14ac:dyDescent="0.2">
      <c r="A137" s="13">
        <v>2139</v>
      </c>
      <c r="B137" s="13" t="s">
        <v>399</v>
      </c>
      <c r="C137" s="17">
        <v>15040772.83</v>
      </c>
      <c r="D137" s="17">
        <v>82512.55</v>
      </c>
      <c r="E137" s="17">
        <v>14958260.279999999</v>
      </c>
      <c r="F137" s="13">
        <v>2155.9499999999998</v>
      </c>
      <c r="G137" s="17">
        <v>6938.129492</v>
      </c>
    </row>
    <row r="138" spans="1:7" x14ac:dyDescent="0.2">
      <c r="A138" s="13">
        <v>2140</v>
      </c>
      <c r="B138" s="13" t="s">
        <v>400</v>
      </c>
      <c r="C138" s="17">
        <v>6806290.4100000001</v>
      </c>
      <c r="D138" s="17">
        <v>0</v>
      </c>
      <c r="E138" s="17">
        <v>6806290.4100000001</v>
      </c>
      <c r="F138" s="13">
        <v>855.64</v>
      </c>
      <c r="G138" s="17">
        <v>7954.6192440000004</v>
      </c>
    </row>
    <row r="139" spans="1:7" x14ac:dyDescent="0.2">
      <c r="A139" s="13">
        <v>2141</v>
      </c>
      <c r="B139" s="13" t="s">
        <v>401</v>
      </c>
      <c r="C139" s="17">
        <v>13953363.25</v>
      </c>
      <c r="D139" s="17">
        <v>180852.21</v>
      </c>
      <c r="E139" s="17">
        <v>13772511.039999999</v>
      </c>
      <c r="F139" s="13">
        <v>1840.16</v>
      </c>
      <c r="G139" s="17">
        <v>7484.4095289999996</v>
      </c>
    </row>
    <row r="140" spans="1:7" x14ac:dyDescent="0.2">
      <c r="A140" s="13">
        <v>2142</v>
      </c>
      <c r="B140" s="13" t="s">
        <v>402</v>
      </c>
      <c r="C140" s="17">
        <v>301125416.47000003</v>
      </c>
      <c r="D140" s="17">
        <v>276650.61</v>
      </c>
      <c r="E140" s="17">
        <v>300848765.86000001</v>
      </c>
      <c r="F140" s="13">
        <v>37939.089999999997</v>
      </c>
      <c r="G140" s="17">
        <v>7929.7833929999997</v>
      </c>
    </row>
    <row r="141" spans="1:7" x14ac:dyDescent="0.2">
      <c r="A141" s="13">
        <v>2143</v>
      </c>
      <c r="B141" s="13" t="s">
        <v>403</v>
      </c>
      <c r="C141" s="17">
        <v>15637013.439999999</v>
      </c>
      <c r="D141" s="17">
        <v>10405.64</v>
      </c>
      <c r="E141" s="17">
        <v>15626607.800000001</v>
      </c>
      <c r="F141" s="13">
        <v>2331.4</v>
      </c>
      <c r="G141" s="17">
        <v>6702.6712699999998</v>
      </c>
    </row>
    <row r="142" spans="1:7" x14ac:dyDescent="0.2">
      <c r="A142" s="13">
        <v>2144</v>
      </c>
      <c r="B142" s="13" t="s">
        <v>404</v>
      </c>
      <c r="C142" s="17">
        <v>2005289.57</v>
      </c>
      <c r="D142" s="17">
        <v>26323.9</v>
      </c>
      <c r="E142" s="17">
        <v>1978965.67</v>
      </c>
      <c r="F142" s="13">
        <v>255.06</v>
      </c>
      <c r="G142" s="17">
        <v>7758.8240800000003</v>
      </c>
    </row>
    <row r="143" spans="1:7" x14ac:dyDescent="0.2">
      <c r="A143" s="13">
        <v>2145</v>
      </c>
      <c r="B143" s="13" t="s">
        <v>405</v>
      </c>
      <c r="C143" s="17">
        <v>5914825.75</v>
      </c>
      <c r="D143" s="17">
        <v>3150.82</v>
      </c>
      <c r="E143" s="17">
        <v>5911674.9299999997</v>
      </c>
      <c r="F143" s="13">
        <v>663.27</v>
      </c>
      <c r="G143" s="17">
        <v>8912.9237410000005</v>
      </c>
    </row>
    <row r="144" spans="1:7" x14ac:dyDescent="0.2">
      <c r="A144" s="13">
        <v>2146</v>
      </c>
      <c r="B144" s="13" t="s">
        <v>406</v>
      </c>
      <c r="C144" s="17">
        <v>43579618.759999998</v>
      </c>
      <c r="D144" s="17">
        <v>294000</v>
      </c>
      <c r="E144" s="17">
        <v>43285618.759999998</v>
      </c>
      <c r="F144" s="13">
        <v>5136.37</v>
      </c>
      <c r="G144" s="17">
        <v>8427.2781670000004</v>
      </c>
    </row>
    <row r="145" spans="1:7" x14ac:dyDescent="0.2">
      <c r="A145" s="13">
        <v>2147</v>
      </c>
      <c r="B145" s="13" t="s">
        <v>407</v>
      </c>
      <c r="C145" s="17">
        <v>16903628.57</v>
      </c>
      <c r="D145" s="17">
        <v>137038.18</v>
      </c>
      <c r="E145" s="17">
        <v>16766590.390000001</v>
      </c>
      <c r="F145" s="13">
        <v>2095.4299999999998</v>
      </c>
      <c r="G145" s="17">
        <v>8001.5034569999998</v>
      </c>
    </row>
    <row r="146" spans="1:7" x14ac:dyDescent="0.2">
      <c r="A146" s="13">
        <v>2180</v>
      </c>
      <c r="B146" s="13" t="s">
        <v>408</v>
      </c>
      <c r="C146" s="17">
        <v>396058414.12</v>
      </c>
      <c r="D146" s="17">
        <v>157541</v>
      </c>
      <c r="E146" s="17">
        <v>395900873.12</v>
      </c>
      <c r="F146" s="13">
        <v>43410.52</v>
      </c>
      <c r="G146" s="17">
        <v>9119.9292960000002</v>
      </c>
    </row>
    <row r="147" spans="1:7" x14ac:dyDescent="0.2">
      <c r="A147" s="13">
        <v>2181</v>
      </c>
      <c r="B147" s="13" t="s">
        <v>409</v>
      </c>
      <c r="C147" s="17">
        <v>26404199.23</v>
      </c>
      <c r="D147" s="17">
        <v>4363.1000000000004</v>
      </c>
      <c r="E147" s="17">
        <v>26399836.129999999</v>
      </c>
      <c r="F147" s="13">
        <v>3291.54</v>
      </c>
      <c r="G147" s="17">
        <v>8020.5120180000004</v>
      </c>
    </row>
    <row r="148" spans="1:7" x14ac:dyDescent="0.2">
      <c r="A148" s="13">
        <v>2182</v>
      </c>
      <c r="B148" s="13" t="s">
        <v>410</v>
      </c>
      <c r="C148" s="17">
        <v>80819856.870000005</v>
      </c>
      <c r="D148" s="17">
        <v>241997.21</v>
      </c>
      <c r="E148" s="17">
        <v>80577859.659999996</v>
      </c>
      <c r="F148" s="13">
        <v>10693.32</v>
      </c>
      <c r="G148" s="17">
        <v>7535.3453980000004</v>
      </c>
    </row>
    <row r="149" spans="1:7" x14ac:dyDescent="0.2">
      <c r="A149" s="13">
        <v>2183</v>
      </c>
      <c r="B149" s="13" t="s">
        <v>411</v>
      </c>
      <c r="C149" s="17">
        <v>82501870.540000007</v>
      </c>
      <c r="D149" s="17">
        <v>160642.5</v>
      </c>
      <c r="E149" s="17">
        <v>82341228.040000007</v>
      </c>
      <c r="F149" s="13">
        <v>11643.24</v>
      </c>
      <c r="G149" s="17">
        <v>7072.0201619999998</v>
      </c>
    </row>
    <row r="150" spans="1:7" x14ac:dyDescent="0.2">
      <c r="A150" s="13">
        <v>2185</v>
      </c>
      <c r="B150" s="13" t="s">
        <v>412</v>
      </c>
      <c r="C150" s="17">
        <v>47248957.670000002</v>
      </c>
      <c r="D150" s="17">
        <v>8906.2900000000009</v>
      </c>
      <c r="E150" s="17">
        <v>47240051.380000003</v>
      </c>
      <c r="F150" s="13">
        <v>6237.29</v>
      </c>
      <c r="G150" s="17">
        <v>7573.8103209999999</v>
      </c>
    </row>
    <row r="151" spans="1:7" x14ac:dyDescent="0.2">
      <c r="A151" s="13">
        <v>2186</v>
      </c>
      <c r="B151" s="13" t="s">
        <v>413</v>
      </c>
      <c r="C151" s="17">
        <v>6539862.9100000001</v>
      </c>
      <c r="D151" s="17">
        <v>137487.63</v>
      </c>
      <c r="E151" s="17">
        <v>6402375.2800000003</v>
      </c>
      <c r="F151" s="13">
        <v>905.91</v>
      </c>
      <c r="G151" s="17">
        <v>7067.3414350000003</v>
      </c>
    </row>
    <row r="152" spans="1:7" x14ac:dyDescent="0.2">
      <c r="A152" s="13">
        <v>2187</v>
      </c>
      <c r="B152" s="13" t="s">
        <v>414</v>
      </c>
      <c r="C152" s="17">
        <v>81021325.349999994</v>
      </c>
      <c r="D152" s="17">
        <v>62426.04</v>
      </c>
      <c r="E152" s="17">
        <v>80958899.310000002</v>
      </c>
      <c r="F152" s="13">
        <v>10323.700000000001</v>
      </c>
      <c r="G152" s="17">
        <v>7842.0429990000002</v>
      </c>
    </row>
    <row r="153" spans="1:7" x14ac:dyDescent="0.2">
      <c r="A153" s="13">
        <v>2188</v>
      </c>
      <c r="B153" s="13" t="s">
        <v>415</v>
      </c>
      <c r="C153" s="17">
        <v>6155955.2300000004</v>
      </c>
      <c r="D153" s="17">
        <v>1276273.79</v>
      </c>
      <c r="E153" s="17">
        <v>4879681.4400000004</v>
      </c>
      <c r="F153" s="13">
        <v>454.27</v>
      </c>
      <c r="G153" s="17">
        <v>10741.808703999999</v>
      </c>
    </row>
    <row r="154" spans="1:7" x14ac:dyDescent="0.2">
      <c r="A154" s="13">
        <v>2190</v>
      </c>
      <c r="B154" s="13" t="s">
        <v>416</v>
      </c>
      <c r="C154" s="17">
        <v>21533520.390000001</v>
      </c>
      <c r="D154" s="17">
        <v>149633.54</v>
      </c>
      <c r="E154" s="17">
        <v>21383886.850000001</v>
      </c>
      <c r="F154" s="13">
        <v>3089.34</v>
      </c>
      <c r="G154" s="17">
        <v>6921.8301799999999</v>
      </c>
    </row>
    <row r="155" spans="1:7" x14ac:dyDescent="0.2">
      <c r="A155" s="13">
        <v>2191</v>
      </c>
      <c r="B155" s="13" t="s">
        <v>417</v>
      </c>
      <c r="C155" s="17">
        <v>20069138.289999999</v>
      </c>
      <c r="D155" s="17">
        <v>3904.29</v>
      </c>
      <c r="E155" s="17">
        <v>20065234</v>
      </c>
      <c r="F155" s="13">
        <v>2766.65</v>
      </c>
      <c r="G155" s="17">
        <v>7252.5379059999996</v>
      </c>
    </row>
    <row r="156" spans="1:7" x14ac:dyDescent="0.2">
      <c r="A156" s="13">
        <v>2192</v>
      </c>
      <c r="B156" s="13" t="s">
        <v>418</v>
      </c>
      <c r="C156" s="17">
        <v>2273503.1</v>
      </c>
      <c r="D156" s="17">
        <v>0</v>
      </c>
      <c r="E156" s="17">
        <v>2273503.1</v>
      </c>
      <c r="F156" s="13">
        <v>306.86</v>
      </c>
      <c r="G156" s="17">
        <v>7408.9262200000003</v>
      </c>
    </row>
    <row r="157" spans="1:7" x14ac:dyDescent="0.2">
      <c r="A157" s="13">
        <v>2193</v>
      </c>
      <c r="B157" s="13" t="s">
        <v>419</v>
      </c>
      <c r="C157" s="17">
        <v>1452229.93</v>
      </c>
      <c r="D157" s="17">
        <v>0</v>
      </c>
      <c r="E157" s="17">
        <v>1452229.93</v>
      </c>
      <c r="F157" s="13">
        <v>151.54</v>
      </c>
      <c r="G157" s="17">
        <v>9583.1459020000002</v>
      </c>
    </row>
    <row r="158" spans="1:7" x14ac:dyDescent="0.2">
      <c r="A158" s="13">
        <v>2195</v>
      </c>
      <c r="B158" s="13" t="s">
        <v>420</v>
      </c>
      <c r="C158" s="17">
        <v>3014104.35</v>
      </c>
      <c r="D158" s="17">
        <v>2267.7800000000002</v>
      </c>
      <c r="E158" s="17">
        <v>3011836.57</v>
      </c>
      <c r="F158" s="13">
        <v>224.35</v>
      </c>
      <c r="G158" s="17">
        <v>13424.722843</v>
      </c>
    </row>
    <row r="159" spans="1:7" x14ac:dyDescent="0.2">
      <c r="A159" s="13">
        <v>2197</v>
      </c>
      <c r="B159" s="13" t="s">
        <v>421</v>
      </c>
      <c r="C159" s="17">
        <v>13349438.890000001</v>
      </c>
      <c r="D159" s="17">
        <v>89513.23</v>
      </c>
      <c r="E159" s="17">
        <v>13259925.66</v>
      </c>
      <c r="F159" s="13">
        <v>1882.57</v>
      </c>
      <c r="G159" s="17">
        <v>7043.5232999999998</v>
      </c>
    </row>
    <row r="160" spans="1:7" x14ac:dyDescent="0.2">
      <c r="A160" s="13">
        <v>2198</v>
      </c>
      <c r="B160" s="13" t="s">
        <v>422</v>
      </c>
      <c r="C160" s="17">
        <v>8462486.3699999992</v>
      </c>
      <c r="D160" s="17">
        <v>0</v>
      </c>
      <c r="E160" s="17">
        <v>8462486.3699999992</v>
      </c>
      <c r="F160" s="13">
        <v>685.53</v>
      </c>
      <c r="G160" s="17">
        <v>12344.443525000001</v>
      </c>
    </row>
    <row r="161" spans="1:7" x14ac:dyDescent="0.2">
      <c r="A161" s="13">
        <v>2199</v>
      </c>
      <c r="B161" s="13" t="s">
        <v>423</v>
      </c>
      <c r="C161" s="17">
        <v>4610969.87</v>
      </c>
      <c r="D161" s="17">
        <v>6500</v>
      </c>
      <c r="E161" s="17">
        <v>4604469.87</v>
      </c>
      <c r="F161" s="13">
        <v>506.75</v>
      </c>
      <c r="G161" s="17">
        <v>9086.2750269999997</v>
      </c>
    </row>
    <row r="162" spans="1:7" x14ac:dyDescent="0.2">
      <c r="A162" s="13">
        <v>2201</v>
      </c>
      <c r="B162" s="13" t="s">
        <v>424</v>
      </c>
      <c r="C162" s="17">
        <v>1571149.22</v>
      </c>
      <c r="D162" s="17">
        <v>30036.959999999999</v>
      </c>
      <c r="E162" s="17">
        <v>1541112.26</v>
      </c>
      <c r="F162" s="13">
        <v>161.5</v>
      </c>
      <c r="G162" s="17">
        <v>9542.4907729999995</v>
      </c>
    </row>
    <row r="163" spans="1:7" x14ac:dyDescent="0.2">
      <c r="A163" s="13">
        <v>2202</v>
      </c>
      <c r="B163" s="13" t="s">
        <v>425</v>
      </c>
      <c r="C163" s="17">
        <v>2673586.7999999998</v>
      </c>
      <c r="D163" s="17">
        <v>35190</v>
      </c>
      <c r="E163" s="17">
        <v>2638396.7999999998</v>
      </c>
      <c r="F163" s="13">
        <v>342.11</v>
      </c>
      <c r="G163" s="17">
        <v>7712.1300160000001</v>
      </c>
    </row>
    <row r="164" spans="1:7" x14ac:dyDescent="0.2">
      <c r="A164" s="13">
        <v>2203</v>
      </c>
      <c r="B164" s="13" t="s">
        <v>426</v>
      </c>
      <c r="C164" s="17">
        <v>2132968.08</v>
      </c>
      <c r="D164" s="17">
        <v>1562.97</v>
      </c>
      <c r="E164" s="17">
        <v>2131405.11</v>
      </c>
      <c r="F164" s="13">
        <v>249.62</v>
      </c>
      <c r="G164" s="17">
        <v>8538.5991099999992</v>
      </c>
    </row>
    <row r="165" spans="1:7" x14ac:dyDescent="0.2">
      <c r="A165" s="13">
        <v>2204</v>
      </c>
      <c r="B165" s="13" t="s">
        <v>427</v>
      </c>
      <c r="C165" s="17">
        <v>8867844.5999999996</v>
      </c>
      <c r="D165" s="17">
        <v>0</v>
      </c>
      <c r="E165" s="17">
        <v>8867844.5999999996</v>
      </c>
      <c r="F165" s="13">
        <v>1300.1400000000001</v>
      </c>
      <c r="G165" s="17">
        <v>6820.6843870000002</v>
      </c>
    </row>
    <row r="166" spans="1:7" x14ac:dyDescent="0.2">
      <c r="A166" s="13">
        <v>2205</v>
      </c>
      <c r="B166" s="13" t="s">
        <v>428</v>
      </c>
      <c r="C166" s="17">
        <v>14664933.609999999</v>
      </c>
      <c r="D166" s="17">
        <v>0</v>
      </c>
      <c r="E166" s="17">
        <v>14664933.609999999</v>
      </c>
      <c r="F166" s="13">
        <v>1901.7</v>
      </c>
      <c r="G166" s="17">
        <v>7711.4863590000004</v>
      </c>
    </row>
    <row r="167" spans="1:7" x14ac:dyDescent="0.2">
      <c r="A167" s="13">
        <v>2206</v>
      </c>
      <c r="B167" s="13" t="s">
        <v>429</v>
      </c>
      <c r="C167" s="17">
        <v>33153527.960000001</v>
      </c>
      <c r="D167" s="17">
        <v>0</v>
      </c>
      <c r="E167" s="17">
        <v>33153527.960000001</v>
      </c>
      <c r="F167" s="13">
        <v>4882.9399999999996</v>
      </c>
      <c r="G167" s="17">
        <v>6789.6652340000001</v>
      </c>
    </row>
    <row r="168" spans="1:7" x14ac:dyDescent="0.2">
      <c r="A168" s="13">
        <v>2207</v>
      </c>
      <c r="B168" s="13" t="s">
        <v>430</v>
      </c>
      <c r="C168" s="17">
        <v>21429054.75</v>
      </c>
      <c r="D168" s="17">
        <v>174600</v>
      </c>
      <c r="E168" s="17">
        <v>21254454.75</v>
      </c>
      <c r="F168" s="13">
        <v>3117.5</v>
      </c>
      <c r="G168" s="17">
        <v>6817.788211</v>
      </c>
    </row>
    <row r="169" spans="1:7" x14ac:dyDescent="0.2">
      <c r="A169" s="13">
        <v>2208</v>
      </c>
      <c r="B169" s="13" t="s">
        <v>431</v>
      </c>
      <c r="C169" s="17">
        <v>4176998.15</v>
      </c>
      <c r="D169" s="17">
        <v>12397.84</v>
      </c>
      <c r="E169" s="17">
        <v>4164600.31</v>
      </c>
      <c r="F169" s="13">
        <v>506.78</v>
      </c>
      <c r="G169" s="17">
        <v>8217.7676900000006</v>
      </c>
    </row>
    <row r="170" spans="1:7" x14ac:dyDescent="0.2">
      <c r="A170" s="13">
        <v>2209</v>
      </c>
      <c r="B170" s="13" t="s">
        <v>432</v>
      </c>
      <c r="C170" s="17">
        <v>4527673.05</v>
      </c>
      <c r="D170" s="17">
        <v>0</v>
      </c>
      <c r="E170" s="17">
        <v>4527673.05</v>
      </c>
      <c r="F170" s="13">
        <v>519.98</v>
      </c>
      <c r="G170" s="17">
        <v>8707.3984569999993</v>
      </c>
    </row>
    <row r="171" spans="1:7" x14ac:dyDescent="0.2">
      <c r="A171" s="13">
        <v>2210</v>
      </c>
      <c r="B171" s="13" t="s">
        <v>433</v>
      </c>
      <c r="C171" s="17">
        <v>752386.58</v>
      </c>
      <c r="D171" s="17">
        <v>0</v>
      </c>
      <c r="E171" s="17">
        <v>752386.58</v>
      </c>
      <c r="F171" s="13">
        <v>45.44</v>
      </c>
      <c r="G171" s="17">
        <v>16557.803257</v>
      </c>
    </row>
    <row r="172" spans="1:7" x14ac:dyDescent="0.2">
      <c r="A172" s="13">
        <v>2212</v>
      </c>
      <c r="B172" s="13" t="s">
        <v>434</v>
      </c>
      <c r="C172" s="17">
        <v>14283489.08</v>
      </c>
      <c r="D172" s="17">
        <v>3215.9</v>
      </c>
      <c r="E172" s="17">
        <v>14280273.18</v>
      </c>
      <c r="F172" s="13">
        <v>2063.6799999999998</v>
      </c>
      <c r="G172" s="17">
        <v>6919.8098440000003</v>
      </c>
    </row>
    <row r="173" spans="1:7" x14ac:dyDescent="0.2">
      <c r="A173" s="13">
        <v>2213</v>
      </c>
      <c r="B173" s="13" t="s">
        <v>435</v>
      </c>
      <c r="C173" s="17">
        <v>3017183.15</v>
      </c>
      <c r="D173" s="17">
        <v>0</v>
      </c>
      <c r="E173" s="17">
        <v>3017183.15</v>
      </c>
      <c r="F173" s="13">
        <v>360.01</v>
      </c>
      <c r="G173" s="17">
        <v>8380.8315039999998</v>
      </c>
    </row>
    <row r="174" spans="1:7" x14ac:dyDescent="0.2">
      <c r="A174" s="13">
        <v>2214</v>
      </c>
      <c r="B174" s="13" t="s">
        <v>436</v>
      </c>
      <c r="C174" s="17">
        <v>2518946.9700000002</v>
      </c>
      <c r="D174" s="17">
        <v>139432.89000000001</v>
      </c>
      <c r="E174" s="17">
        <v>2379514.08</v>
      </c>
      <c r="F174" s="13">
        <v>238.77</v>
      </c>
      <c r="G174" s="17">
        <v>9965.7162960000005</v>
      </c>
    </row>
    <row r="175" spans="1:7" x14ac:dyDescent="0.2">
      <c r="A175" s="13">
        <v>2215</v>
      </c>
      <c r="B175" s="13" t="s">
        <v>437</v>
      </c>
      <c r="C175" s="17">
        <v>2433800.23</v>
      </c>
      <c r="D175" s="17">
        <v>201974.92</v>
      </c>
      <c r="E175" s="17">
        <v>2231825.31</v>
      </c>
      <c r="F175" s="13">
        <v>307</v>
      </c>
      <c r="G175" s="17">
        <v>7269.7892830000001</v>
      </c>
    </row>
    <row r="176" spans="1:7" x14ac:dyDescent="0.2">
      <c r="A176" s="13">
        <v>2216</v>
      </c>
      <c r="B176" s="13" t="s">
        <v>438</v>
      </c>
      <c r="C176" s="17">
        <v>2178005.06</v>
      </c>
      <c r="D176" s="17">
        <v>140</v>
      </c>
      <c r="E176" s="17">
        <v>2177865.06</v>
      </c>
      <c r="F176" s="13">
        <v>259.92</v>
      </c>
      <c r="G176" s="17">
        <v>8378.9822249999997</v>
      </c>
    </row>
    <row r="177" spans="1:7" x14ac:dyDescent="0.2">
      <c r="A177" s="13">
        <v>2217</v>
      </c>
      <c r="B177" s="13" t="s">
        <v>439</v>
      </c>
      <c r="C177" s="17">
        <v>3239272.69</v>
      </c>
      <c r="D177" s="17">
        <v>0</v>
      </c>
      <c r="E177" s="17">
        <v>3239272.69</v>
      </c>
      <c r="F177" s="13">
        <v>368.32</v>
      </c>
      <c r="G177" s="17">
        <v>8794.7238539999998</v>
      </c>
    </row>
    <row r="178" spans="1:7" x14ac:dyDescent="0.2">
      <c r="A178" s="13">
        <v>2219</v>
      </c>
      <c r="B178" s="13" t="s">
        <v>440</v>
      </c>
      <c r="C178" s="17">
        <v>2045547.84</v>
      </c>
      <c r="D178" s="17">
        <v>0</v>
      </c>
      <c r="E178" s="17">
        <v>2045547.84</v>
      </c>
      <c r="F178" s="13">
        <v>207.47</v>
      </c>
      <c r="G178" s="17">
        <v>9859.4873470000002</v>
      </c>
    </row>
    <row r="179" spans="1:7" x14ac:dyDescent="0.2">
      <c r="A179" s="13">
        <v>2220</v>
      </c>
      <c r="B179" s="13" t="s">
        <v>441</v>
      </c>
      <c r="C179" s="17">
        <v>2112900.46</v>
      </c>
      <c r="D179" s="17">
        <v>0</v>
      </c>
      <c r="E179" s="17">
        <v>2112900.46</v>
      </c>
      <c r="F179" s="13">
        <v>232.2</v>
      </c>
      <c r="G179" s="17">
        <v>9099.4851849999995</v>
      </c>
    </row>
    <row r="180" spans="1:7" x14ac:dyDescent="0.2">
      <c r="A180" s="13">
        <v>2221</v>
      </c>
      <c r="B180" s="13" t="s">
        <v>442</v>
      </c>
      <c r="C180" s="17">
        <v>2883710.59</v>
      </c>
      <c r="D180" s="17">
        <v>0</v>
      </c>
      <c r="E180" s="17">
        <v>2883710.59</v>
      </c>
      <c r="F180" s="13">
        <v>377.97</v>
      </c>
      <c r="G180" s="17">
        <v>7629.4695080000001</v>
      </c>
    </row>
    <row r="181" spans="1:7" x14ac:dyDescent="0.2">
      <c r="A181" s="13">
        <v>2222</v>
      </c>
      <c r="B181" s="13" t="s">
        <v>443</v>
      </c>
      <c r="C181" s="17">
        <v>177883.65</v>
      </c>
      <c r="D181" s="17">
        <v>0</v>
      </c>
      <c r="E181" s="17">
        <v>177883.65</v>
      </c>
      <c r="F181" s="13">
        <v>7</v>
      </c>
      <c r="G181" s="17">
        <v>25411.95</v>
      </c>
    </row>
    <row r="182" spans="1:7" x14ac:dyDescent="0.2">
      <c r="A182" s="13">
        <v>2225</v>
      </c>
      <c r="B182" s="13" t="s">
        <v>444</v>
      </c>
      <c r="C182" s="17">
        <v>2230926.08</v>
      </c>
      <c r="D182" s="17">
        <v>0</v>
      </c>
      <c r="E182" s="17">
        <v>2230926.08</v>
      </c>
      <c r="F182" s="13">
        <v>206.02</v>
      </c>
      <c r="G182" s="17">
        <v>10828.686922999999</v>
      </c>
    </row>
    <row r="183" spans="1:7" x14ac:dyDescent="0.2">
      <c r="A183" s="13">
        <v>2229</v>
      </c>
      <c r="B183" s="13" t="s">
        <v>445</v>
      </c>
      <c r="C183" s="17">
        <v>2898673.55</v>
      </c>
      <c r="D183" s="17">
        <v>21553.13</v>
      </c>
      <c r="E183" s="17">
        <v>2877120.42</v>
      </c>
      <c r="F183" s="13">
        <v>269.08999999999997</v>
      </c>
      <c r="G183" s="17">
        <v>10692.037682</v>
      </c>
    </row>
    <row r="184" spans="1:7" x14ac:dyDescent="0.2">
      <c r="A184" s="13">
        <v>2239</v>
      </c>
      <c r="B184" s="13" t="s">
        <v>446</v>
      </c>
      <c r="C184" s="17">
        <v>144134158.78</v>
      </c>
      <c r="D184" s="17">
        <v>5678.88</v>
      </c>
      <c r="E184" s="17">
        <v>144128479.90000001</v>
      </c>
      <c r="F184" s="13">
        <v>19785.689999999999</v>
      </c>
      <c r="G184" s="17">
        <v>7284.4808489999996</v>
      </c>
    </row>
    <row r="185" spans="1:7" x14ac:dyDescent="0.2">
      <c r="A185" s="13">
        <v>2240</v>
      </c>
      <c r="B185" s="13" t="s">
        <v>447</v>
      </c>
      <c r="C185" s="17">
        <v>7677476.8399999999</v>
      </c>
      <c r="D185" s="17">
        <v>0</v>
      </c>
      <c r="E185" s="17">
        <v>7677476.8399999999</v>
      </c>
      <c r="F185" s="13">
        <v>1116.52</v>
      </c>
      <c r="G185" s="17">
        <v>6876.2555439999996</v>
      </c>
    </row>
    <row r="186" spans="1:7" x14ac:dyDescent="0.2">
      <c r="A186" s="13">
        <v>2241</v>
      </c>
      <c r="B186" s="13" t="s">
        <v>448</v>
      </c>
      <c r="C186" s="17">
        <v>45796041.700000003</v>
      </c>
      <c r="D186" s="17">
        <v>9322.52</v>
      </c>
      <c r="E186" s="17">
        <v>45786719.18</v>
      </c>
      <c r="F186" s="13">
        <v>5876.2</v>
      </c>
      <c r="G186" s="17">
        <v>7791.8925799999997</v>
      </c>
    </row>
    <row r="187" spans="1:7" x14ac:dyDescent="0.2">
      <c r="A187" s="13">
        <v>2242</v>
      </c>
      <c r="B187" s="13" t="s">
        <v>255</v>
      </c>
      <c r="C187" s="17">
        <v>92309412.150000006</v>
      </c>
      <c r="D187" s="17">
        <v>957433.57</v>
      </c>
      <c r="E187" s="17">
        <v>91351978.579999998</v>
      </c>
      <c r="F187" s="13">
        <v>12051.02</v>
      </c>
      <c r="G187" s="17">
        <v>7580.4353970000002</v>
      </c>
    </row>
    <row r="188" spans="1:7" x14ac:dyDescent="0.2">
      <c r="A188" s="13">
        <v>2243</v>
      </c>
      <c r="B188" s="13" t="s">
        <v>449</v>
      </c>
      <c r="C188" s="17">
        <v>271417439.56999999</v>
      </c>
      <c r="D188" s="17">
        <v>1706282.57</v>
      </c>
      <c r="E188" s="17">
        <v>269711157</v>
      </c>
      <c r="F188" s="13">
        <v>36987.71</v>
      </c>
      <c r="G188" s="17">
        <v>7291.9128270000001</v>
      </c>
    </row>
    <row r="189" spans="1:7" x14ac:dyDescent="0.2">
      <c r="A189" s="13">
        <v>2244</v>
      </c>
      <c r="B189" s="13" t="s">
        <v>450</v>
      </c>
      <c r="C189" s="17">
        <v>32660829.530000001</v>
      </c>
      <c r="D189" s="17">
        <v>299146.36</v>
      </c>
      <c r="E189" s="17">
        <v>32361683.170000002</v>
      </c>
      <c r="F189" s="13">
        <v>4698.0200000000004</v>
      </c>
      <c r="G189" s="17">
        <v>6888.366411</v>
      </c>
    </row>
    <row r="190" spans="1:7" x14ac:dyDescent="0.2">
      <c r="A190" s="13">
        <v>2245</v>
      </c>
      <c r="B190" s="13" t="s">
        <v>451</v>
      </c>
      <c r="C190" s="17">
        <v>4092241.93</v>
      </c>
      <c r="D190" s="17">
        <v>0</v>
      </c>
      <c r="E190" s="17">
        <v>4092241.93</v>
      </c>
      <c r="F190" s="13">
        <v>439.05</v>
      </c>
      <c r="G190" s="17">
        <v>9320.6740229999996</v>
      </c>
    </row>
    <row r="191" spans="1:7" x14ac:dyDescent="0.2">
      <c r="A191" s="13">
        <v>2247</v>
      </c>
      <c r="B191" s="13" t="s">
        <v>452</v>
      </c>
      <c r="C191" s="17">
        <v>838073.71</v>
      </c>
      <c r="D191" s="17">
        <v>21419.84</v>
      </c>
      <c r="E191" s="17">
        <v>816653.87</v>
      </c>
      <c r="F191" s="13">
        <v>37.39</v>
      </c>
      <c r="G191" s="17">
        <v>21841.504947000001</v>
      </c>
    </row>
    <row r="192" spans="1:7" x14ac:dyDescent="0.2">
      <c r="A192" s="13">
        <v>2248</v>
      </c>
      <c r="B192" s="13" t="s">
        <v>453</v>
      </c>
      <c r="C192" s="17">
        <v>1321323.8899999999</v>
      </c>
      <c r="D192" s="17">
        <v>46547.4</v>
      </c>
      <c r="E192" s="17">
        <v>1274776.49</v>
      </c>
      <c r="F192" s="13">
        <v>119.73</v>
      </c>
      <c r="G192" s="17">
        <v>10647.093376000001</v>
      </c>
    </row>
    <row r="193" spans="1:7" x14ac:dyDescent="0.2">
      <c r="A193" s="13">
        <v>2249</v>
      </c>
      <c r="B193" s="13" t="s">
        <v>454</v>
      </c>
      <c r="C193" s="17">
        <v>887086.62</v>
      </c>
      <c r="D193" s="17">
        <v>5874</v>
      </c>
      <c r="E193" s="17">
        <v>881212.62</v>
      </c>
      <c r="F193" s="13">
        <v>67.680000000000007</v>
      </c>
      <c r="G193" s="17">
        <v>13020.281027999999</v>
      </c>
    </row>
    <row r="194" spans="1:7" x14ac:dyDescent="0.2">
      <c r="A194" s="13">
        <v>2251</v>
      </c>
      <c r="B194" s="13" t="s">
        <v>455</v>
      </c>
      <c r="C194" s="17">
        <v>7949209.0599999996</v>
      </c>
      <c r="D194" s="17">
        <v>0</v>
      </c>
      <c r="E194" s="17">
        <v>7949209.0599999996</v>
      </c>
      <c r="F194" s="13">
        <v>1116.1400000000001</v>
      </c>
      <c r="G194" s="17">
        <v>7122.0537379999996</v>
      </c>
    </row>
    <row r="195" spans="1:7" x14ac:dyDescent="0.2">
      <c r="A195" s="13">
        <v>2252</v>
      </c>
      <c r="B195" s="13" t="s">
        <v>456</v>
      </c>
      <c r="C195" s="17">
        <v>5760209.2999999998</v>
      </c>
      <c r="D195" s="17">
        <v>36631.26</v>
      </c>
      <c r="E195" s="17">
        <v>5723578.04</v>
      </c>
      <c r="F195" s="13">
        <v>805.27</v>
      </c>
      <c r="G195" s="17">
        <v>7107.6508990000002</v>
      </c>
    </row>
    <row r="196" spans="1:7" x14ac:dyDescent="0.2">
      <c r="A196" s="13">
        <v>2253</v>
      </c>
      <c r="B196" s="13" t="s">
        <v>457</v>
      </c>
      <c r="C196" s="17">
        <v>7205979</v>
      </c>
      <c r="D196" s="17">
        <v>144836.01</v>
      </c>
      <c r="E196" s="17">
        <v>7061142.9900000002</v>
      </c>
      <c r="F196" s="13">
        <v>918.75</v>
      </c>
      <c r="G196" s="17">
        <v>7685.597812</v>
      </c>
    </row>
    <row r="197" spans="1:7" x14ac:dyDescent="0.2">
      <c r="A197" s="13">
        <v>2254</v>
      </c>
      <c r="B197" s="13" t="s">
        <v>458</v>
      </c>
      <c r="C197" s="17">
        <v>35250576.210000001</v>
      </c>
      <c r="D197" s="17">
        <v>559862.49</v>
      </c>
      <c r="E197" s="17">
        <v>34690713.719999999</v>
      </c>
      <c r="F197" s="13">
        <v>4969.08</v>
      </c>
      <c r="G197" s="17">
        <v>6981.3151969999999</v>
      </c>
    </row>
    <row r="198" spans="1:7" x14ac:dyDescent="0.2">
      <c r="A198" s="13">
        <v>2255</v>
      </c>
      <c r="B198" s="13" t="s">
        <v>459</v>
      </c>
      <c r="C198" s="17">
        <v>6500857.1399999997</v>
      </c>
      <c r="D198" s="17">
        <v>0</v>
      </c>
      <c r="E198" s="17">
        <v>6500857.1399999997</v>
      </c>
      <c r="F198" s="13">
        <v>832.59</v>
      </c>
      <c r="G198" s="17">
        <v>7807.9932980000003</v>
      </c>
    </row>
    <row r="199" spans="1:7" x14ac:dyDescent="0.2">
      <c r="A199" s="13">
        <v>2256</v>
      </c>
      <c r="B199" s="13" t="s">
        <v>460</v>
      </c>
      <c r="C199" s="17">
        <v>46877629.960000001</v>
      </c>
      <c r="D199" s="17">
        <v>242834.57</v>
      </c>
      <c r="E199" s="17">
        <v>46634795.390000001</v>
      </c>
      <c r="F199" s="13">
        <v>6125.64</v>
      </c>
      <c r="G199" s="17">
        <v>7613.048659</v>
      </c>
    </row>
    <row r="200" spans="1:7" x14ac:dyDescent="0.2">
      <c r="A200" s="13">
        <v>2257</v>
      </c>
      <c r="B200" s="13" t="s">
        <v>461</v>
      </c>
      <c r="C200" s="17">
        <v>7590230.8200000003</v>
      </c>
      <c r="D200" s="17">
        <v>0</v>
      </c>
      <c r="E200" s="17">
        <v>7590230.8200000003</v>
      </c>
      <c r="F200" s="13">
        <v>989.34</v>
      </c>
      <c r="G200" s="17">
        <v>7672.014494</v>
      </c>
    </row>
    <row r="201" spans="1:7" x14ac:dyDescent="0.2">
      <c r="A201" s="13">
        <v>2262</v>
      </c>
      <c r="B201" s="13" t="s">
        <v>462</v>
      </c>
      <c r="C201" s="17">
        <v>3774546.3</v>
      </c>
      <c r="D201" s="17">
        <v>0</v>
      </c>
      <c r="E201" s="17">
        <v>3774546.3</v>
      </c>
      <c r="F201" s="13">
        <v>450.84</v>
      </c>
      <c r="G201" s="17">
        <v>8372.2524620000004</v>
      </c>
    </row>
    <row r="202" spans="1:7" x14ac:dyDescent="0.2">
      <c r="A202" s="13">
        <v>3997</v>
      </c>
      <c r="B202" s="13" t="s">
        <v>463</v>
      </c>
      <c r="C202" s="17">
        <v>1799240.02</v>
      </c>
      <c r="D202" s="17">
        <v>0</v>
      </c>
      <c r="E202" s="17">
        <v>1799240.02</v>
      </c>
      <c r="F202" s="13">
        <v>171.89</v>
      </c>
      <c r="G202" s="17">
        <v>10467.392053</v>
      </c>
    </row>
    <row r="203" spans="1:7" x14ac:dyDescent="0.2">
      <c r="A203" s="13">
        <v>4131</v>
      </c>
      <c r="B203" s="13" t="s">
        <v>464</v>
      </c>
      <c r="C203" s="17">
        <v>21438574.469999999</v>
      </c>
      <c r="D203" s="17">
        <v>142471.26</v>
      </c>
      <c r="E203" s="17">
        <v>21296103.210000001</v>
      </c>
      <c r="F203" s="13">
        <v>2826.74</v>
      </c>
      <c r="G203" s="17">
        <v>7533.8033240000004</v>
      </c>
    </row>
    <row r="204" spans="1:7" x14ac:dyDescent="0.2">
      <c r="G204" s="17"/>
    </row>
    <row r="205" spans="1:7" x14ac:dyDescent="0.2">
      <c r="G205" s="17"/>
    </row>
    <row r="206" spans="1:7" x14ac:dyDescent="0.2">
      <c r="C206" s="61">
        <f>SUM(C7:C205)</f>
        <v>4015007731.460001</v>
      </c>
      <c r="D206" s="61">
        <f>SUM(D7:D205)</f>
        <v>12224176.09</v>
      </c>
      <c r="E206" s="61">
        <f>SUM(E7:E205)</f>
        <v>4002783555.3699999</v>
      </c>
      <c r="F206" s="13">
        <f>SUM(F7:F205)</f>
        <v>532071.77000000014</v>
      </c>
      <c r="G206" s="17">
        <f>E206/F206</f>
        <v>7523.0143395316745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7"/>
  <sheetViews>
    <sheetView zoomScale="90" zoomScaleNormal="90" workbookViewId="0">
      <pane ySplit="7" topLeftCell="A176" activePane="bottomLeft" state="frozen"/>
      <selection activeCell="E1" sqref="E1"/>
      <selection pane="bottomLeft" activeCell="C1" sqref="C1:E1048576"/>
    </sheetView>
  </sheetViews>
  <sheetFormatPr defaultColWidth="9.140625" defaultRowHeight="12.75" x14ac:dyDescent="0.2"/>
  <cols>
    <col min="1" max="1" width="9.28515625" style="13" bestFit="1" customWidth="1"/>
    <col min="2" max="2" width="9.140625" style="13"/>
    <col min="3" max="3" width="14.85546875" style="13" bestFit="1" customWidth="1"/>
    <col min="4" max="4" width="12" style="13" bestFit="1" customWidth="1"/>
    <col min="5" max="5" width="14.85546875" style="13" bestFit="1" customWidth="1"/>
    <col min="6" max="7" width="9.28515625" style="13" bestFit="1" customWidth="1"/>
    <col min="8" max="16384" width="9.140625" style="13"/>
  </cols>
  <sheetData>
    <row r="1" spans="1:7" ht="23.25" x14ac:dyDescent="0.35">
      <c r="A1" s="42" t="s">
        <v>198</v>
      </c>
    </row>
    <row r="2" spans="1:7" ht="15.75" x14ac:dyDescent="0.25">
      <c r="A2" s="43" t="s">
        <v>475</v>
      </c>
    </row>
    <row r="3" spans="1:7" x14ac:dyDescent="0.2">
      <c r="C3" s="17"/>
      <c r="D3" s="17"/>
      <c r="E3" s="17"/>
      <c r="F3" s="38"/>
      <c r="G3" s="15" t="s">
        <v>201</v>
      </c>
    </row>
    <row r="4" spans="1:7" x14ac:dyDescent="0.2">
      <c r="C4" s="17"/>
      <c r="D4" s="17"/>
      <c r="E4" s="15" t="s">
        <v>201</v>
      </c>
      <c r="F4" s="38"/>
      <c r="G4" s="15" t="s">
        <v>200</v>
      </c>
    </row>
    <row r="5" spans="1:7" x14ac:dyDescent="0.2">
      <c r="C5" s="17"/>
      <c r="D5" s="17"/>
      <c r="E5" s="15" t="s">
        <v>200</v>
      </c>
      <c r="F5" s="38"/>
      <c r="G5" s="64" t="s">
        <v>0</v>
      </c>
    </row>
    <row r="6" spans="1:7" x14ac:dyDescent="0.2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8" spans="1:7" x14ac:dyDescent="0.2">
      <c r="A8" s="13">
        <v>1894</v>
      </c>
      <c r="B8" s="13" t="s">
        <v>270</v>
      </c>
      <c r="C8" s="17">
        <v>14478790.34</v>
      </c>
      <c r="D8" s="17">
        <v>736.86</v>
      </c>
      <c r="E8" s="17">
        <v>14478053.48</v>
      </c>
      <c r="F8" s="13">
        <v>1995.81</v>
      </c>
      <c r="G8" s="17">
        <v>7254.2243390000003</v>
      </c>
    </row>
    <row r="9" spans="1:7" x14ac:dyDescent="0.2">
      <c r="A9" s="13">
        <v>1895</v>
      </c>
      <c r="B9" s="13" t="s">
        <v>271</v>
      </c>
      <c r="C9" s="17">
        <v>969264.62</v>
      </c>
      <c r="D9" s="17">
        <v>0</v>
      </c>
      <c r="E9" s="17">
        <v>969264.62</v>
      </c>
      <c r="F9" s="13">
        <v>65.12</v>
      </c>
      <c r="G9" s="17">
        <v>14884.284705</v>
      </c>
    </row>
    <row r="10" spans="1:7" x14ac:dyDescent="0.2">
      <c r="A10" s="13">
        <v>1896</v>
      </c>
      <c r="B10" s="13" t="s">
        <v>272</v>
      </c>
      <c r="C10" s="17">
        <v>662572</v>
      </c>
      <c r="D10" s="17">
        <v>0</v>
      </c>
      <c r="E10" s="17">
        <v>662572</v>
      </c>
      <c r="F10" s="13">
        <v>27.82</v>
      </c>
      <c r="G10" s="17">
        <v>23816.391084999999</v>
      </c>
    </row>
    <row r="11" spans="1:7" x14ac:dyDescent="0.2">
      <c r="A11" s="13">
        <v>1897</v>
      </c>
      <c r="B11" s="13" t="s">
        <v>273</v>
      </c>
      <c r="C11" s="17">
        <v>1737188.93</v>
      </c>
      <c r="D11" s="17">
        <v>0</v>
      </c>
      <c r="E11" s="17">
        <v>1737188.93</v>
      </c>
      <c r="F11" s="13">
        <v>173.81</v>
      </c>
      <c r="G11" s="17">
        <v>9994.7582409999995</v>
      </c>
    </row>
    <row r="12" spans="1:7" x14ac:dyDescent="0.2">
      <c r="A12" s="13">
        <v>1898</v>
      </c>
      <c r="B12" s="13" t="s">
        <v>274</v>
      </c>
      <c r="C12" s="17">
        <v>3944931.46</v>
      </c>
      <c r="D12" s="17">
        <v>400</v>
      </c>
      <c r="E12" s="17">
        <v>3944531.46</v>
      </c>
      <c r="F12" s="13">
        <v>459.1</v>
      </c>
      <c r="G12" s="17">
        <v>8591.8785879999996</v>
      </c>
    </row>
    <row r="13" spans="1:7" x14ac:dyDescent="0.2">
      <c r="A13" s="13">
        <v>1899</v>
      </c>
      <c r="B13" s="13" t="s">
        <v>275</v>
      </c>
      <c r="C13" s="17">
        <v>1517966</v>
      </c>
      <c r="D13" s="17">
        <v>0</v>
      </c>
      <c r="E13" s="17">
        <v>1517966</v>
      </c>
      <c r="F13" s="13">
        <v>127.36</v>
      </c>
      <c r="G13" s="17">
        <v>11918.702889</v>
      </c>
    </row>
    <row r="14" spans="1:7" x14ac:dyDescent="0.2">
      <c r="A14" s="13">
        <v>1900</v>
      </c>
      <c r="B14" s="13" t="s">
        <v>276</v>
      </c>
      <c r="C14" s="17">
        <v>11207587.09</v>
      </c>
      <c r="D14" s="17">
        <v>164365.98000000001</v>
      </c>
      <c r="E14" s="17">
        <v>11043221.109999999</v>
      </c>
      <c r="F14" s="13">
        <v>1548.35</v>
      </c>
      <c r="G14" s="17">
        <v>7132.2511770000001</v>
      </c>
    </row>
    <row r="15" spans="1:7" x14ac:dyDescent="0.2">
      <c r="A15" s="13">
        <v>1901</v>
      </c>
      <c r="B15" s="13" t="s">
        <v>277</v>
      </c>
      <c r="C15" s="17">
        <v>49953215</v>
      </c>
      <c r="D15" s="17">
        <v>19619</v>
      </c>
      <c r="E15" s="17">
        <v>49933596</v>
      </c>
      <c r="F15" s="13">
        <v>6048.5</v>
      </c>
      <c r="G15" s="17">
        <v>8255.5337679999993</v>
      </c>
    </row>
    <row r="16" spans="1:7" x14ac:dyDescent="0.2">
      <c r="A16" s="13">
        <v>1922</v>
      </c>
      <c r="B16" s="13" t="s">
        <v>278</v>
      </c>
      <c r="C16" s="17">
        <v>56838375.560000002</v>
      </c>
      <c r="D16" s="17">
        <v>885697.53</v>
      </c>
      <c r="E16" s="17">
        <v>55952678.030000001</v>
      </c>
      <c r="F16" s="13">
        <v>8176.52</v>
      </c>
      <c r="G16" s="17">
        <v>6843.0919299999996</v>
      </c>
    </row>
    <row r="17" spans="1:7" x14ac:dyDescent="0.2">
      <c r="A17" s="13">
        <v>1923</v>
      </c>
      <c r="B17" s="13" t="s">
        <v>279</v>
      </c>
      <c r="C17" s="17">
        <v>46210192.840000004</v>
      </c>
      <c r="D17" s="17">
        <v>748904.82</v>
      </c>
      <c r="E17" s="17">
        <v>45461288.020000003</v>
      </c>
      <c r="F17" s="13">
        <v>6512.25</v>
      </c>
      <c r="G17" s="17">
        <v>6980.8880209999998</v>
      </c>
    </row>
    <row r="18" spans="1:7" x14ac:dyDescent="0.2">
      <c r="A18" s="13">
        <v>1924</v>
      </c>
      <c r="B18" s="13" t="s">
        <v>280</v>
      </c>
      <c r="C18" s="17">
        <v>115590336.03</v>
      </c>
      <c r="D18" s="17">
        <v>9399.18</v>
      </c>
      <c r="E18" s="17">
        <v>115580936.84999999</v>
      </c>
      <c r="F18" s="13">
        <v>16568.990000000002</v>
      </c>
      <c r="G18" s="17">
        <v>6975.738222</v>
      </c>
    </row>
    <row r="19" spans="1:7" x14ac:dyDescent="0.2">
      <c r="A19" s="13">
        <v>1925</v>
      </c>
      <c r="B19" s="13" t="s">
        <v>281</v>
      </c>
      <c r="C19" s="17">
        <v>18590097.440000001</v>
      </c>
      <c r="D19" s="17">
        <v>0</v>
      </c>
      <c r="E19" s="17">
        <v>18590097.440000001</v>
      </c>
      <c r="F19" s="13">
        <v>2667.2</v>
      </c>
      <c r="G19" s="17">
        <v>6969.8925609999997</v>
      </c>
    </row>
    <row r="20" spans="1:7" x14ac:dyDescent="0.2">
      <c r="A20" s="13">
        <v>1926</v>
      </c>
      <c r="B20" s="13" t="s">
        <v>282</v>
      </c>
      <c r="C20" s="17">
        <v>27336799.789999999</v>
      </c>
      <c r="D20" s="17">
        <v>31013.97</v>
      </c>
      <c r="E20" s="17">
        <v>27305785.82</v>
      </c>
      <c r="F20" s="13">
        <v>3942.24</v>
      </c>
      <c r="G20" s="17">
        <v>6926.4646030000004</v>
      </c>
    </row>
    <row r="21" spans="1:7" x14ac:dyDescent="0.2">
      <c r="A21" s="13">
        <v>1927</v>
      </c>
      <c r="B21" s="13" t="s">
        <v>283</v>
      </c>
      <c r="C21" s="17">
        <v>4928095.26</v>
      </c>
      <c r="D21" s="17">
        <v>8086.74</v>
      </c>
      <c r="E21" s="17">
        <v>4920008.5199999996</v>
      </c>
      <c r="F21" s="13">
        <v>607.12</v>
      </c>
      <c r="G21" s="17">
        <v>8103.8485300000002</v>
      </c>
    </row>
    <row r="22" spans="1:7" x14ac:dyDescent="0.2">
      <c r="A22" s="13">
        <v>1928</v>
      </c>
      <c r="B22" s="13" t="s">
        <v>284</v>
      </c>
      <c r="C22" s="17">
        <v>55798303.439999998</v>
      </c>
      <c r="D22" s="17">
        <v>93843.58</v>
      </c>
      <c r="E22" s="17">
        <v>55704459.859999999</v>
      </c>
      <c r="F22" s="13">
        <v>7824.13</v>
      </c>
      <c r="G22" s="17">
        <v>7119.572381</v>
      </c>
    </row>
    <row r="23" spans="1:7" x14ac:dyDescent="0.2">
      <c r="A23" s="13">
        <v>1929</v>
      </c>
      <c r="B23" s="13" t="s">
        <v>285</v>
      </c>
      <c r="C23" s="17">
        <v>35042812.990000002</v>
      </c>
      <c r="D23" s="17">
        <v>34236.22</v>
      </c>
      <c r="E23" s="17">
        <v>35008576.770000003</v>
      </c>
      <c r="F23" s="13">
        <v>4544.76</v>
      </c>
      <c r="G23" s="17">
        <v>7703.0639170000004</v>
      </c>
    </row>
    <row r="24" spans="1:7" x14ac:dyDescent="0.2">
      <c r="A24" s="13">
        <v>1930</v>
      </c>
      <c r="B24" s="13" t="s">
        <v>286</v>
      </c>
      <c r="C24" s="17">
        <v>19111540.850000001</v>
      </c>
      <c r="D24" s="17">
        <v>164316.84</v>
      </c>
      <c r="E24" s="17">
        <v>18947224.010000002</v>
      </c>
      <c r="F24" s="13">
        <v>2805.7</v>
      </c>
      <c r="G24" s="17">
        <v>6753.1182980000003</v>
      </c>
    </row>
    <row r="25" spans="1:7" x14ac:dyDescent="0.2">
      <c r="A25" s="13">
        <v>1931</v>
      </c>
      <c r="B25" s="13" t="s">
        <v>287</v>
      </c>
      <c r="C25" s="17">
        <v>13698580.1</v>
      </c>
      <c r="D25" s="17">
        <v>52513</v>
      </c>
      <c r="E25" s="17">
        <v>13646067.1</v>
      </c>
      <c r="F25" s="13">
        <v>2029.13</v>
      </c>
      <c r="G25" s="17">
        <v>6725.0827200000003</v>
      </c>
    </row>
    <row r="26" spans="1:7" x14ac:dyDescent="0.2">
      <c r="A26" s="13">
        <v>1933</v>
      </c>
      <c r="B26" s="13" t="s">
        <v>288</v>
      </c>
      <c r="C26" s="17">
        <v>11933733.08</v>
      </c>
      <c r="D26" s="17">
        <v>79250</v>
      </c>
      <c r="E26" s="17">
        <v>11854483.08</v>
      </c>
      <c r="F26" s="13">
        <v>1801.94</v>
      </c>
      <c r="G26" s="17">
        <v>6578.7335199999998</v>
      </c>
    </row>
    <row r="27" spans="1:7" x14ac:dyDescent="0.2">
      <c r="A27" s="13">
        <v>1934</v>
      </c>
      <c r="B27" s="13" t="s">
        <v>289</v>
      </c>
      <c r="C27" s="17">
        <v>3134834.31</v>
      </c>
      <c r="D27" s="17">
        <v>58020</v>
      </c>
      <c r="E27" s="17">
        <v>3076814.31</v>
      </c>
      <c r="F27" s="13">
        <v>133.31</v>
      </c>
      <c r="G27" s="17">
        <v>23080.146349999999</v>
      </c>
    </row>
    <row r="28" spans="1:7" x14ac:dyDescent="0.2">
      <c r="A28" s="13">
        <v>1935</v>
      </c>
      <c r="B28" s="13" t="s">
        <v>290</v>
      </c>
      <c r="C28" s="17">
        <v>14216436.26</v>
      </c>
      <c r="D28" s="17">
        <v>45500</v>
      </c>
      <c r="E28" s="17">
        <v>14170936.26</v>
      </c>
      <c r="F28" s="13">
        <v>1426.21</v>
      </c>
      <c r="G28" s="17">
        <v>9936.0797210000001</v>
      </c>
    </row>
    <row r="29" spans="1:7" x14ac:dyDescent="0.2">
      <c r="A29" s="13">
        <v>1936</v>
      </c>
      <c r="B29" s="13" t="s">
        <v>291</v>
      </c>
      <c r="C29" s="17">
        <v>6246175.0700000003</v>
      </c>
      <c r="D29" s="17">
        <v>1110</v>
      </c>
      <c r="E29" s="17">
        <v>6245065.0700000003</v>
      </c>
      <c r="F29" s="13">
        <v>809.54</v>
      </c>
      <c r="G29" s="17">
        <v>7714.3378579999999</v>
      </c>
    </row>
    <row r="30" spans="1:7" x14ac:dyDescent="0.2">
      <c r="A30" s="13">
        <v>1944</v>
      </c>
      <c r="B30" s="13" t="s">
        <v>292</v>
      </c>
      <c r="C30" s="17">
        <v>14979851.08</v>
      </c>
      <c r="D30" s="17">
        <v>0</v>
      </c>
      <c r="E30" s="17">
        <v>14979851.08</v>
      </c>
      <c r="F30" s="13">
        <v>2207.88</v>
      </c>
      <c r="G30" s="17">
        <v>6784.721579</v>
      </c>
    </row>
    <row r="31" spans="1:7" x14ac:dyDescent="0.2">
      <c r="A31" s="13">
        <v>1945</v>
      </c>
      <c r="B31" s="13" t="s">
        <v>293</v>
      </c>
      <c r="C31" s="17">
        <v>5543171.2599999998</v>
      </c>
      <c r="D31" s="17">
        <v>0</v>
      </c>
      <c r="E31" s="17">
        <v>5543171.2599999998</v>
      </c>
      <c r="F31" s="13">
        <v>736.35</v>
      </c>
      <c r="G31" s="17">
        <v>7527.9028449999996</v>
      </c>
    </row>
    <row r="32" spans="1:7" x14ac:dyDescent="0.2">
      <c r="A32" s="13">
        <v>1946</v>
      </c>
      <c r="B32" s="13" t="s">
        <v>294</v>
      </c>
      <c r="C32" s="17">
        <v>7315140.1799999997</v>
      </c>
      <c r="D32" s="17">
        <v>88102.03</v>
      </c>
      <c r="E32" s="17">
        <v>7227038.1500000004</v>
      </c>
      <c r="F32" s="13">
        <v>1023.76</v>
      </c>
      <c r="G32" s="17">
        <v>7059.3089680000003</v>
      </c>
    </row>
    <row r="33" spans="1:7" x14ac:dyDescent="0.2">
      <c r="A33" s="13">
        <v>1947</v>
      </c>
      <c r="B33" s="13" t="s">
        <v>295</v>
      </c>
      <c r="C33" s="17">
        <v>5040000.3899999997</v>
      </c>
      <c r="D33" s="17">
        <v>0</v>
      </c>
      <c r="E33" s="17">
        <v>5040000.3899999997</v>
      </c>
      <c r="F33" s="13">
        <v>564.84</v>
      </c>
      <c r="G33" s="17">
        <v>8922.8815059999997</v>
      </c>
    </row>
    <row r="34" spans="1:7" x14ac:dyDescent="0.2">
      <c r="A34" s="13">
        <v>1948</v>
      </c>
      <c r="B34" s="13" t="s">
        <v>296</v>
      </c>
      <c r="C34" s="17">
        <v>21814703.77</v>
      </c>
      <c r="D34" s="17">
        <v>35462.78</v>
      </c>
      <c r="E34" s="17">
        <v>21779240.989999998</v>
      </c>
      <c r="F34" s="13">
        <v>3269.72</v>
      </c>
      <c r="G34" s="17">
        <v>6660.888696</v>
      </c>
    </row>
    <row r="35" spans="1:7" x14ac:dyDescent="0.2">
      <c r="A35" s="13">
        <v>1964</v>
      </c>
      <c r="B35" s="13" t="s">
        <v>297</v>
      </c>
      <c r="C35" s="17">
        <v>6657207.8399999999</v>
      </c>
      <c r="D35" s="17">
        <v>68355.7</v>
      </c>
      <c r="E35" s="17">
        <v>6588852.1399999997</v>
      </c>
      <c r="F35" s="13">
        <v>858.29</v>
      </c>
      <c r="G35" s="17">
        <v>7676.7201519999999</v>
      </c>
    </row>
    <row r="36" spans="1:7" x14ac:dyDescent="0.2">
      <c r="A36" s="13">
        <v>1965</v>
      </c>
      <c r="B36" s="13" t="s">
        <v>298</v>
      </c>
      <c r="C36" s="17">
        <v>21893467.620000001</v>
      </c>
      <c r="D36" s="17">
        <v>4910.43</v>
      </c>
      <c r="E36" s="17">
        <v>21888557.190000001</v>
      </c>
      <c r="F36" s="13">
        <v>3013.05</v>
      </c>
      <c r="G36" s="17">
        <v>7264.5847860000003</v>
      </c>
    </row>
    <row r="37" spans="1:7" x14ac:dyDescent="0.2">
      <c r="A37" s="13">
        <v>1966</v>
      </c>
      <c r="B37" s="13" t="s">
        <v>299</v>
      </c>
      <c r="C37" s="17">
        <v>23739937.760000002</v>
      </c>
      <c r="D37" s="17">
        <v>6798.67</v>
      </c>
      <c r="E37" s="17">
        <v>23733139.09</v>
      </c>
      <c r="F37" s="13">
        <v>3506.21</v>
      </c>
      <c r="G37" s="17">
        <v>6768.8869430000004</v>
      </c>
    </row>
    <row r="38" spans="1:7" x14ac:dyDescent="0.2">
      <c r="A38" s="13">
        <v>1967</v>
      </c>
      <c r="B38" s="13" t="s">
        <v>300</v>
      </c>
      <c r="C38" s="17">
        <v>1428187.87</v>
      </c>
      <c r="D38" s="17">
        <v>0</v>
      </c>
      <c r="E38" s="17">
        <v>1428187.87</v>
      </c>
      <c r="F38" s="13">
        <v>116.06</v>
      </c>
      <c r="G38" s="17">
        <v>12305.599431000001</v>
      </c>
    </row>
    <row r="39" spans="1:7" x14ac:dyDescent="0.2">
      <c r="A39" s="13">
        <v>1968</v>
      </c>
      <c r="B39" s="13" t="s">
        <v>301</v>
      </c>
      <c r="C39" s="17">
        <v>5212486.13</v>
      </c>
      <c r="D39" s="17">
        <v>2744.43</v>
      </c>
      <c r="E39" s="17">
        <v>5209741.7</v>
      </c>
      <c r="F39" s="13">
        <v>600.30999999999995</v>
      </c>
      <c r="G39" s="17">
        <v>8678.4189829999996</v>
      </c>
    </row>
    <row r="40" spans="1:7" x14ac:dyDescent="0.2">
      <c r="A40" s="13">
        <v>1969</v>
      </c>
      <c r="B40" s="13" t="s">
        <v>302</v>
      </c>
      <c r="C40" s="17">
        <v>5837653.79</v>
      </c>
      <c r="D40" s="17">
        <v>11789.57</v>
      </c>
      <c r="E40" s="17">
        <v>5825864.2199999997</v>
      </c>
      <c r="F40" s="13">
        <v>720.19</v>
      </c>
      <c r="G40" s="17">
        <v>8089.3433949999999</v>
      </c>
    </row>
    <row r="41" spans="1:7" x14ac:dyDescent="0.2">
      <c r="A41" s="13">
        <v>1970</v>
      </c>
      <c r="B41" s="13" t="s">
        <v>303</v>
      </c>
      <c r="C41" s="17">
        <v>20347732.199999999</v>
      </c>
      <c r="D41" s="17">
        <v>13757.04</v>
      </c>
      <c r="E41" s="17">
        <v>20333975.16</v>
      </c>
      <c r="F41" s="13">
        <v>2843.71</v>
      </c>
      <c r="G41" s="17">
        <v>7150.5094259999996</v>
      </c>
    </row>
    <row r="42" spans="1:7" x14ac:dyDescent="0.2">
      <c r="A42" s="13">
        <v>1972</v>
      </c>
      <c r="B42" s="13" t="s">
        <v>304</v>
      </c>
      <c r="C42" s="17">
        <v>4122094.14</v>
      </c>
      <c r="D42" s="17">
        <v>0</v>
      </c>
      <c r="E42" s="17">
        <v>4122094.14</v>
      </c>
      <c r="F42" s="13">
        <v>483.58</v>
      </c>
      <c r="G42" s="17">
        <v>8524.1203929999992</v>
      </c>
    </row>
    <row r="43" spans="1:7" x14ac:dyDescent="0.2">
      <c r="A43" s="13">
        <v>1973</v>
      </c>
      <c r="B43" s="13" t="s">
        <v>305</v>
      </c>
      <c r="C43" s="17">
        <v>2745757.25</v>
      </c>
      <c r="D43" s="17">
        <v>100</v>
      </c>
      <c r="E43" s="17">
        <v>2745657.25</v>
      </c>
      <c r="F43" s="13">
        <v>242.72</v>
      </c>
      <c r="G43" s="17">
        <v>11312.035472</v>
      </c>
    </row>
    <row r="44" spans="1:7" x14ac:dyDescent="0.2">
      <c r="A44" s="13">
        <v>1974</v>
      </c>
      <c r="B44" s="13" t="s">
        <v>306</v>
      </c>
      <c r="C44" s="17">
        <v>9901980.5099999998</v>
      </c>
      <c r="D44" s="17">
        <v>0</v>
      </c>
      <c r="E44" s="17">
        <v>9901980.5099999998</v>
      </c>
      <c r="F44" s="13">
        <v>1522.55</v>
      </c>
      <c r="G44" s="17">
        <v>6503.5502999999999</v>
      </c>
    </row>
    <row r="45" spans="1:7" x14ac:dyDescent="0.2">
      <c r="A45" s="13">
        <v>1976</v>
      </c>
      <c r="B45" s="13" t="s">
        <v>307</v>
      </c>
      <c r="C45" s="17">
        <v>106634416</v>
      </c>
      <c r="D45" s="17">
        <v>0</v>
      </c>
      <c r="E45" s="17">
        <v>106634416</v>
      </c>
      <c r="F45" s="13">
        <v>15456.04</v>
      </c>
      <c r="G45" s="17">
        <v>6899.2067820000002</v>
      </c>
    </row>
    <row r="46" spans="1:7" x14ac:dyDescent="0.2">
      <c r="A46" s="13">
        <v>1977</v>
      </c>
      <c r="B46" s="13" t="s">
        <v>308</v>
      </c>
      <c r="C46" s="17">
        <v>45634946.520000003</v>
      </c>
      <c r="D46" s="17">
        <v>114669.73</v>
      </c>
      <c r="E46" s="17">
        <v>45520276.789999999</v>
      </c>
      <c r="F46" s="13">
        <v>6550.68</v>
      </c>
      <c r="G46" s="17">
        <v>6948.9391619999997</v>
      </c>
    </row>
    <row r="47" spans="1:7" x14ac:dyDescent="0.2">
      <c r="A47" s="13">
        <v>1978</v>
      </c>
      <c r="B47" s="13" t="s">
        <v>309</v>
      </c>
      <c r="C47" s="17">
        <v>9492592.1600000001</v>
      </c>
      <c r="D47" s="17">
        <v>93629.06</v>
      </c>
      <c r="E47" s="17">
        <v>9398963.0999999996</v>
      </c>
      <c r="F47" s="13">
        <v>1155.19</v>
      </c>
      <c r="G47" s="17">
        <v>8136.2919510000002</v>
      </c>
    </row>
    <row r="48" spans="1:7" x14ac:dyDescent="0.2">
      <c r="A48" s="13">
        <v>1990</v>
      </c>
      <c r="B48" s="13" t="s">
        <v>310</v>
      </c>
      <c r="C48" s="17">
        <v>4066800.25</v>
      </c>
      <c r="D48" s="17">
        <v>438.85</v>
      </c>
      <c r="E48" s="17">
        <v>4066361.4</v>
      </c>
      <c r="F48" s="13">
        <v>513.11</v>
      </c>
      <c r="G48" s="17">
        <v>7924.931106</v>
      </c>
    </row>
    <row r="49" spans="1:7" x14ac:dyDescent="0.2">
      <c r="A49" s="13">
        <v>1991</v>
      </c>
      <c r="B49" s="13" t="s">
        <v>311</v>
      </c>
      <c r="C49" s="17">
        <v>39611956.490000002</v>
      </c>
      <c r="D49" s="17">
        <v>36353.660000000003</v>
      </c>
      <c r="E49" s="17">
        <v>39575602.829999998</v>
      </c>
      <c r="F49" s="13">
        <v>5988.5</v>
      </c>
      <c r="G49" s="17">
        <v>6608.6002879999996</v>
      </c>
    </row>
    <row r="50" spans="1:7" x14ac:dyDescent="0.2">
      <c r="A50" s="13">
        <v>1992</v>
      </c>
      <c r="B50" s="13" t="s">
        <v>312</v>
      </c>
      <c r="C50" s="17">
        <v>4933727.01</v>
      </c>
      <c r="D50" s="17">
        <v>0</v>
      </c>
      <c r="E50" s="17">
        <v>4933727.01</v>
      </c>
      <c r="F50" s="13">
        <v>625.17999999999995</v>
      </c>
      <c r="G50" s="17">
        <v>7891.6904089999998</v>
      </c>
    </row>
    <row r="51" spans="1:7" x14ac:dyDescent="0.2">
      <c r="A51" s="13">
        <v>1993</v>
      </c>
      <c r="B51" s="13" t="s">
        <v>313</v>
      </c>
      <c r="C51" s="17">
        <v>2364015.94</v>
      </c>
      <c r="D51" s="17">
        <v>0</v>
      </c>
      <c r="E51" s="17">
        <v>2364015.94</v>
      </c>
      <c r="F51" s="13">
        <v>210.65</v>
      </c>
      <c r="G51" s="17">
        <v>11222.482506</v>
      </c>
    </row>
    <row r="52" spans="1:7" x14ac:dyDescent="0.2">
      <c r="A52" s="13">
        <v>1994</v>
      </c>
      <c r="B52" s="13" t="s">
        <v>314</v>
      </c>
      <c r="C52" s="17">
        <v>9309811.3300000001</v>
      </c>
      <c r="D52" s="17">
        <v>1614.23</v>
      </c>
      <c r="E52" s="17">
        <v>9308197.0999999996</v>
      </c>
      <c r="F52" s="13">
        <v>1388.64</v>
      </c>
      <c r="G52" s="17">
        <v>6703.1031080000002</v>
      </c>
    </row>
    <row r="53" spans="1:7" x14ac:dyDescent="0.2">
      <c r="A53" s="13">
        <v>1995</v>
      </c>
      <c r="B53" s="13" t="s">
        <v>315</v>
      </c>
      <c r="C53" s="17">
        <v>1567168.91</v>
      </c>
      <c r="D53" s="17">
        <v>16180.61</v>
      </c>
      <c r="E53" s="17">
        <v>1550988.3</v>
      </c>
      <c r="F53" s="13">
        <v>151.19</v>
      </c>
      <c r="G53" s="17">
        <v>10258.537601</v>
      </c>
    </row>
    <row r="54" spans="1:7" x14ac:dyDescent="0.2">
      <c r="A54" s="13">
        <v>1996</v>
      </c>
      <c r="B54" s="13" t="s">
        <v>316</v>
      </c>
      <c r="C54" s="17">
        <v>3183176.91</v>
      </c>
      <c r="D54" s="17">
        <v>1275.5999999999999</v>
      </c>
      <c r="E54" s="17">
        <v>3181901.31</v>
      </c>
      <c r="F54" s="13">
        <v>336.6</v>
      </c>
      <c r="G54" s="17">
        <v>9453.0639030000002</v>
      </c>
    </row>
    <row r="55" spans="1:7" x14ac:dyDescent="0.2">
      <c r="A55" s="13">
        <v>1997</v>
      </c>
      <c r="B55" s="13" t="s">
        <v>317</v>
      </c>
      <c r="C55" s="17">
        <v>2406453.42</v>
      </c>
      <c r="D55" s="17">
        <v>572.34</v>
      </c>
      <c r="E55" s="17">
        <v>2405881.08</v>
      </c>
      <c r="F55" s="13">
        <v>312.33</v>
      </c>
      <c r="G55" s="17">
        <v>7703.0098930000004</v>
      </c>
    </row>
    <row r="56" spans="1:7" x14ac:dyDescent="0.2">
      <c r="A56" s="13">
        <v>1998</v>
      </c>
      <c r="B56" s="13" t="s">
        <v>318</v>
      </c>
      <c r="C56" s="17">
        <v>2060746.8</v>
      </c>
      <c r="D56" s="17">
        <v>0</v>
      </c>
      <c r="E56" s="17">
        <v>2060746.8</v>
      </c>
      <c r="F56" s="13">
        <v>240.59</v>
      </c>
      <c r="G56" s="17">
        <v>8565.3884199999993</v>
      </c>
    </row>
    <row r="57" spans="1:7" x14ac:dyDescent="0.2">
      <c r="A57" s="13">
        <v>1999</v>
      </c>
      <c r="B57" s="13" t="s">
        <v>319</v>
      </c>
      <c r="C57" s="17">
        <v>2801128.55</v>
      </c>
      <c r="D57" s="17">
        <v>3450.3</v>
      </c>
      <c r="E57" s="17">
        <v>2797678.25</v>
      </c>
      <c r="F57" s="13">
        <v>369.47</v>
      </c>
      <c r="G57" s="17">
        <v>7572.1391450000001</v>
      </c>
    </row>
    <row r="58" spans="1:7" x14ac:dyDescent="0.2">
      <c r="A58" s="13">
        <v>2000</v>
      </c>
      <c r="B58" s="13" t="s">
        <v>320</v>
      </c>
      <c r="C58" s="17">
        <v>2928874.65</v>
      </c>
      <c r="D58" s="17">
        <v>0</v>
      </c>
      <c r="E58" s="17">
        <v>2928874.65</v>
      </c>
      <c r="F58" s="13">
        <v>327.96</v>
      </c>
      <c r="G58" s="17">
        <v>8930.5849789999993</v>
      </c>
    </row>
    <row r="59" spans="1:7" x14ac:dyDescent="0.2">
      <c r="A59" s="13">
        <v>2001</v>
      </c>
      <c r="B59" s="13" t="s">
        <v>321</v>
      </c>
      <c r="C59" s="17">
        <v>5235174.84</v>
      </c>
      <c r="D59" s="17">
        <v>0</v>
      </c>
      <c r="E59" s="17">
        <v>5235174.84</v>
      </c>
      <c r="F59" s="13">
        <v>600.15</v>
      </c>
      <c r="G59" s="17">
        <v>8723.1106220000001</v>
      </c>
    </row>
    <row r="60" spans="1:7" x14ac:dyDescent="0.2">
      <c r="A60" s="13">
        <v>2002</v>
      </c>
      <c r="B60" s="13" t="s">
        <v>322</v>
      </c>
      <c r="C60" s="17">
        <v>9417771.2699999996</v>
      </c>
      <c r="D60" s="17">
        <v>2521.4499999999998</v>
      </c>
      <c r="E60" s="17">
        <v>9415249.8200000003</v>
      </c>
      <c r="F60" s="13">
        <v>1379.35</v>
      </c>
      <c r="G60" s="17">
        <v>6825.8598760000004</v>
      </c>
    </row>
    <row r="61" spans="1:7" x14ac:dyDescent="0.2">
      <c r="A61" s="13">
        <v>2003</v>
      </c>
      <c r="B61" s="13" t="s">
        <v>323</v>
      </c>
      <c r="C61" s="17">
        <v>9248928.3200000003</v>
      </c>
      <c r="D61" s="17">
        <v>0</v>
      </c>
      <c r="E61" s="17">
        <v>9248928.3200000003</v>
      </c>
      <c r="F61" s="13">
        <v>1285.8499999999999</v>
      </c>
      <c r="G61" s="17">
        <v>7192.85167</v>
      </c>
    </row>
    <row r="62" spans="1:7" x14ac:dyDescent="0.2">
      <c r="A62" s="13">
        <v>2005</v>
      </c>
      <c r="B62" s="13" t="s">
        <v>324</v>
      </c>
      <c r="C62" s="17">
        <v>2493100.7400000002</v>
      </c>
      <c r="D62" s="17">
        <v>0</v>
      </c>
      <c r="E62" s="17">
        <v>2493100.7400000002</v>
      </c>
      <c r="F62" s="13">
        <v>126.67</v>
      </c>
      <c r="G62" s="17">
        <v>19681.856318999999</v>
      </c>
    </row>
    <row r="63" spans="1:7" x14ac:dyDescent="0.2">
      <c r="A63" s="13">
        <v>2006</v>
      </c>
      <c r="B63" s="13" t="s">
        <v>325</v>
      </c>
      <c r="C63" s="17">
        <v>1777333.17</v>
      </c>
      <c r="D63" s="17">
        <v>11764.89</v>
      </c>
      <c r="E63" s="17">
        <v>1765568.28</v>
      </c>
      <c r="F63" s="13">
        <v>132.72999999999999</v>
      </c>
      <c r="G63" s="17">
        <v>13301.953439000001</v>
      </c>
    </row>
    <row r="64" spans="1:7" x14ac:dyDescent="0.2">
      <c r="A64" s="13">
        <v>2008</v>
      </c>
      <c r="B64" s="13" t="s">
        <v>326</v>
      </c>
      <c r="C64" s="17">
        <v>5642097</v>
      </c>
      <c r="D64" s="17">
        <v>14105.1</v>
      </c>
      <c r="E64" s="17">
        <v>5627991.9000000004</v>
      </c>
      <c r="F64" s="13">
        <v>596.29</v>
      </c>
      <c r="G64" s="17">
        <v>9438.3469449999993</v>
      </c>
    </row>
    <row r="65" spans="1:7" x14ac:dyDescent="0.2">
      <c r="A65" s="13">
        <v>2009</v>
      </c>
      <c r="B65" s="13" t="s">
        <v>327</v>
      </c>
      <c r="C65" s="17">
        <v>2040684.37</v>
      </c>
      <c r="D65" s="17">
        <v>0</v>
      </c>
      <c r="E65" s="17">
        <v>2040684.37</v>
      </c>
      <c r="F65" s="13">
        <v>139.78</v>
      </c>
      <c r="G65" s="17">
        <v>14599.258620000001</v>
      </c>
    </row>
    <row r="66" spans="1:7" x14ac:dyDescent="0.2">
      <c r="A66" s="13">
        <v>2010</v>
      </c>
      <c r="B66" s="13" t="s">
        <v>328</v>
      </c>
      <c r="C66" s="17">
        <v>856354.73</v>
      </c>
      <c r="D66" s="17">
        <v>0</v>
      </c>
      <c r="E66" s="17">
        <v>856354.73</v>
      </c>
      <c r="F66" s="13">
        <v>43.19</v>
      </c>
      <c r="G66" s="17">
        <v>19827.615882999999</v>
      </c>
    </row>
    <row r="67" spans="1:7" x14ac:dyDescent="0.2">
      <c r="A67" s="13">
        <v>2011</v>
      </c>
      <c r="B67" s="13" t="s">
        <v>329</v>
      </c>
      <c r="C67" s="17">
        <v>916607.41</v>
      </c>
      <c r="D67" s="17">
        <v>0</v>
      </c>
      <c r="E67" s="17">
        <v>916607.41</v>
      </c>
      <c r="F67" s="13">
        <v>58.34</v>
      </c>
      <c r="G67" s="17">
        <v>15711.474287999999</v>
      </c>
    </row>
    <row r="68" spans="1:7" x14ac:dyDescent="0.2">
      <c r="A68" s="13">
        <v>2012</v>
      </c>
      <c r="B68" s="13" t="s">
        <v>330</v>
      </c>
      <c r="C68" s="17">
        <v>620958.31000000006</v>
      </c>
      <c r="D68" s="17">
        <v>0</v>
      </c>
      <c r="E68" s="17">
        <v>620958.31000000006</v>
      </c>
      <c r="F68" s="13">
        <v>35.869999999999997</v>
      </c>
      <c r="G68" s="17">
        <v>17311.355170999999</v>
      </c>
    </row>
    <row r="69" spans="1:7" x14ac:dyDescent="0.2">
      <c r="A69" s="13">
        <v>2014</v>
      </c>
      <c r="B69" s="13" t="s">
        <v>331</v>
      </c>
      <c r="C69" s="17">
        <v>7375556.1100000003</v>
      </c>
      <c r="D69" s="17">
        <v>104695</v>
      </c>
      <c r="E69" s="17">
        <v>7270861.1100000003</v>
      </c>
      <c r="F69" s="13">
        <v>848.38</v>
      </c>
      <c r="G69" s="17">
        <v>8570.2882079999999</v>
      </c>
    </row>
    <row r="70" spans="1:7" x14ac:dyDescent="0.2">
      <c r="A70" s="13">
        <v>2015</v>
      </c>
      <c r="B70" s="13" t="s">
        <v>332</v>
      </c>
      <c r="C70" s="17">
        <v>631858.88</v>
      </c>
      <c r="D70" s="17">
        <v>0</v>
      </c>
      <c r="E70" s="17">
        <v>631858.88</v>
      </c>
      <c r="F70" s="13">
        <v>57.52</v>
      </c>
      <c r="G70" s="17">
        <v>10985.029207</v>
      </c>
    </row>
    <row r="71" spans="1:7" x14ac:dyDescent="0.2">
      <c r="A71" s="13">
        <v>2016</v>
      </c>
      <c r="B71" s="13" t="s">
        <v>333</v>
      </c>
      <c r="C71" s="17">
        <v>135283.89000000001</v>
      </c>
      <c r="D71" s="17">
        <v>0</v>
      </c>
      <c r="E71" s="17">
        <v>135283.89000000001</v>
      </c>
      <c r="F71" s="13">
        <v>7</v>
      </c>
      <c r="G71" s="17">
        <v>19326.27</v>
      </c>
    </row>
    <row r="72" spans="1:7" x14ac:dyDescent="0.2">
      <c r="A72" s="13">
        <v>2017</v>
      </c>
      <c r="B72" s="13" t="s">
        <v>334</v>
      </c>
      <c r="C72" s="17">
        <v>227760.57</v>
      </c>
      <c r="D72" s="17">
        <v>0</v>
      </c>
      <c r="E72" s="17">
        <v>227760.57</v>
      </c>
      <c r="F72" s="13">
        <v>18.510000000000002</v>
      </c>
      <c r="G72" s="17">
        <v>12304.730955999999</v>
      </c>
    </row>
    <row r="73" spans="1:7" x14ac:dyDescent="0.2">
      <c r="A73" s="13">
        <v>2018</v>
      </c>
      <c r="B73" s="13" t="s">
        <v>335</v>
      </c>
      <c r="C73" s="17">
        <v>219659.67</v>
      </c>
      <c r="D73" s="17">
        <v>0</v>
      </c>
      <c r="E73" s="17">
        <v>219659.67</v>
      </c>
      <c r="F73" s="13">
        <v>11.21</v>
      </c>
      <c r="G73" s="17">
        <v>19594.975021999999</v>
      </c>
    </row>
    <row r="74" spans="1:7" x14ac:dyDescent="0.2">
      <c r="A74" s="13">
        <v>2019</v>
      </c>
      <c r="B74" s="13" t="s">
        <v>336</v>
      </c>
      <c r="C74" s="17">
        <v>225819.25</v>
      </c>
      <c r="D74" s="17">
        <v>0</v>
      </c>
      <c r="E74" s="17">
        <v>225819.25</v>
      </c>
      <c r="F74" s="13">
        <v>8.83</v>
      </c>
      <c r="G74" s="17">
        <v>25574.093997</v>
      </c>
    </row>
    <row r="75" spans="1:7" x14ac:dyDescent="0.2">
      <c r="A75" s="13">
        <v>2020</v>
      </c>
      <c r="B75" s="13" t="s">
        <v>337</v>
      </c>
      <c r="C75" s="17">
        <v>227360.4</v>
      </c>
      <c r="D75" s="17">
        <v>0</v>
      </c>
      <c r="E75" s="17">
        <v>227360.4</v>
      </c>
      <c r="F75" s="13">
        <v>9.0299999999999994</v>
      </c>
      <c r="G75" s="17">
        <v>25178.33887</v>
      </c>
    </row>
    <row r="76" spans="1:7" x14ac:dyDescent="0.2">
      <c r="A76" s="13">
        <v>2021</v>
      </c>
      <c r="B76" s="13" t="s">
        <v>338</v>
      </c>
      <c r="C76" s="17">
        <v>107484.64</v>
      </c>
      <c r="D76" s="17">
        <v>0</v>
      </c>
      <c r="E76" s="17">
        <v>107484.64</v>
      </c>
      <c r="F76" s="13">
        <v>3</v>
      </c>
      <c r="G76" s="17">
        <v>35828.213333</v>
      </c>
    </row>
    <row r="77" spans="1:7" x14ac:dyDescent="0.2">
      <c r="A77" s="13">
        <v>2022</v>
      </c>
      <c r="B77" s="13" t="s">
        <v>339</v>
      </c>
      <c r="C77" s="17">
        <v>234560.67</v>
      </c>
      <c r="D77" s="17">
        <v>0</v>
      </c>
      <c r="E77" s="17">
        <v>234560.67</v>
      </c>
      <c r="F77" s="13">
        <v>7.88</v>
      </c>
      <c r="G77" s="17">
        <v>29766.582487</v>
      </c>
    </row>
    <row r="78" spans="1:7" x14ac:dyDescent="0.2">
      <c r="A78" s="13">
        <v>2023</v>
      </c>
      <c r="B78" s="13" t="s">
        <v>340</v>
      </c>
      <c r="C78" s="17">
        <v>1067401.8400000001</v>
      </c>
      <c r="D78" s="17">
        <v>0</v>
      </c>
      <c r="E78" s="17">
        <v>1067401.8400000001</v>
      </c>
      <c r="F78" s="13">
        <v>75.64</v>
      </c>
      <c r="G78" s="17">
        <v>14111.605498999999</v>
      </c>
    </row>
    <row r="79" spans="1:7" x14ac:dyDescent="0.2">
      <c r="A79" s="13">
        <v>2024</v>
      </c>
      <c r="B79" s="13" t="s">
        <v>341</v>
      </c>
      <c r="C79" s="17">
        <v>34467278.259999998</v>
      </c>
      <c r="D79" s="17">
        <v>0</v>
      </c>
      <c r="E79" s="17">
        <v>34467278.259999998</v>
      </c>
      <c r="F79" s="13">
        <v>3838.99</v>
      </c>
      <c r="G79" s="17">
        <v>8978.2151709999998</v>
      </c>
    </row>
    <row r="80" spans="1:7" x14ac:dyDescent="0.2">
      <c r="A80" s="13">
        <v>2039</v>
      </c>
      <c r="B80" s="13" t="s">
        <v>342</v>
      </c>
      <c r="C80" s="17">
        <v>18952138.789999999</v>
      </c>
      <c r="D80" s="17">
        <v>5715.01</v>
      </c>
      <c r="E80" s="17">
        <v>18946423.780000001</v>
      </c>
      <c r="F80" s="13">
        <v>2586.5100000000002</v>
      </c>
      <c r="G80" s="17">
        <v>7325.0920269999997</v>
      </c>
    </row>
    <row r="81" spans="1:7" x14ac:dyDescent="0.2">
      <c r="A81" s="13">
        <v>2041</v>
      </c>
      <c r="B81" s="13" t="s">
        <v>343</v>
      </c>
      <c r="C81" s="17">
        <v>21037458.370000001</v>
      </c>
      <c r="D81" s="17">
        <v>108063.91</v>
      </c>
      <c r="E81" s="17">
        <v>20929394.460000001</v>
      </c>
      <c r="F81" s="13">
        <v>2607.59</v>
      </c>
      <c r="G81" s="17">
        <v>8026.3363710000003</v>
      </c>
    </row>
    <row r="82" spans="1:7" x14ac:dyDescent="0.2">
      <c r="A82" s="13">
        <v>2042</v>
      </c>
      <c r="B82" s="13" t="s">
        <v>344</v>
      </c>
      <c r="C82" s="17">
        <v>28187319.960000001</v>
      </c>
      <c r="D82" s="17">
        <v>13272.84</v>
      </c>
      <c r="E82" s="17">
        <v>28174047.120000001</v>
      </c>
      <c r="F82" s="13">
        <v>4294.8599999999997</v>
      </c>
      <c r="G82" s="17">
        <v>6559.9454040000001</v>
      </c>
    </row>
    <row r="83" spans="1:7" x14ac:dyDescent="0.2">
      <c r="A83" s="13">
        <v>2043</v>
      </c>
      <c r="B83" s="13" t="s">
        <v>345</v>
      </c>
      <c r="C83" s="17">
        <v>28643102.149999999</v>
      </c>
      <c r="D83" s="17">
        <v>9723.94</v>
      </c>
      <c r="E83" s="17">
        <v>28633378.210000001</v>
      </c>
      <c r="F83" s="13">
        <v>3951.46</v>
      </c>
      <c r="G83" s="17">
        <v>7246.2781370000002</v>
      </c>
    </row>
    <row r="84" spans="1:7" x14ac:dyDescent="0.2">
      <c r="A84" s="13">
        <v>2044</v>
      </c>
      <c r="B84" s="13" t="s">
        <v>346</v>
      </c>
      <c r="C84" s="17">
        <v>6519681.8700000001</v>
      </c>
      <c r="D84" s="17">
        <v>0</v>
      </c>
      <c r="E84" s="17">
        <v>6519681.8700000001</v>
      </c>
      <c r="F84" s="13">
        <v>880.72</v>
      </c>
      <c r="G84" s="17">
        <v>7402.6726650000001</v>
      </c>
    </row>
    <row r="85" spans="1:7" x14ac:dyDescent="0.2">
      <c r="A85" s="13">
        <v>2045</v>
      </c>
      <c r="B85" s="13" t="s">
        <v>347</v>
      </c>
      <c r="C85" s="17">
        <v>2763457.16</v>
      </c>
      <c r="D85" s="17">
        <v>68442.19</v>
      </c>
      <c r="E85" s="17">
        <v>2695014.97</v>
      </c>
      <c r="F85" s="13">
        <v>239.83</v>
      </c>
      <c r="G85" s="17">
        <v>11237.188717000001</v>
      </c>
    </row>
    <row r="86" spans="1:7" x14ac:dyDescent="0.2">
      <c r="A86" s="13">
        <v>2046</v>
      </c>
      <c r="B86" s="13" t="s">
        <v>348</v>
      </c>
      <c r="C86" s="17">
        <v>1583631.6</v>
      </c>
      <c r="D86" s="17">
        <v>0</v>
      </c>
      <c r="E86" s="17">
        <v>1583631.6</v>
      </c>
      <c r="F86" s="13">
        <v>135.69999999999999</v>
      </c>
      <c r="G86" s="17">
        <v>11670.092850999999</v>
      </c>
    </row>
    <row r="87" spans="1:7" x14ac:dyDescent="0.2">
      <c r="A87" s="13">
        <v>2047</v>
      </c>
      <c r="B87" s="13" t="s">
        <v>349</v>
      </c>
      <c r="C87" s="17">
        <v>411769</v>
      </c>
      <c r="D87" s="17">
        <v>0</v>
      </c>
      <c r="E87" s="17">
        <v>411769</v>
      </c>
      <c r="F87" s="13">
        <v>39.340000000000003</v>
      </c>
      <c r="G87" s="17">
        <v>10466.929334</v>
      </c>
    </row>
    <row r="88" spans="1:7" x14ac:dyDescent="0.2">
      <c r="A88" s="13">
        <v>2048</v>
      </c>
      <c r="B88" s="13" t="s">
        <v>350</v>
      </c>
      <c r="C88" s="17">
        <v>84074575.599999994</v>
      </c>
      <c r="D88" s="17">
        <v>14985.67</v>
      </c>
      <c r="E88" s="17">
        <v>84059589.930000007</v>
      </c>
      <c r="F88" s="13">
        <v>12238.65</v>
      </c>
      <c r="G88" s="17">
        <v>6868.3710970000002</v>
      </c>
    </row>
    <row r="89" spans="1:7" x14ac:dyDescent="0.2">
      <c r="A89" s="13">
        <v>2050</v>
      </c>
      <c r="B89" s="13" t="s">
        <v>351</v>
      </c>
      <c r="C89" s="17">
        <v>4763702.3099999996</v>
      </c>
      <c r="D89" s="17">
        <v>34837.300000000003</v>
      </c>
      <c r="E89" s="17">
        <v>4728865.01</v>
      </c>
      <c r="F89" s="13">
        <v>617.51</v>
      </c>
      <c r="G89" s="17">
        <v>7657.956972</v>
      </c>
    </row>
    <row r="90" spans="1:7" x14ac:dyDescent="0.2">
      <c r="A90" s="13">
        <v>2051</v>
      </c>
      <c r="B90" s="13" t="s">
        <v>352</v>
      </c>
      <c r="C90" s="17">
        <v>180257.08</v>
      </c>
      <c r="D90" s="17">
        <v>0</v>
      </c>
      <c r="E90" s="17">
        <v>180257.08</v>
      </c>
      <c r="F90" s="13">
        <v>12.31</v>
      </c>
      <c r="G90" s="17">
        <v>14643.142159999999</v>
      </c>
    </row>
    <row r="91" spans="1:7" x14ac:dyDescent="0.2">
      <c r="A91" s="13">
        <v>2052</v>
      </c>
      <c r="B91" s="13" t="s">
        <v>353</v>
      </c>
      <c r="C91" s="17">
        <v>612747.61</v>
      </c>
      <c r="D91" s="17">
        <v>9914</v>
      </c>
      <c r="E91" s="17">
        <v>602833.61</v>
      </c>
      <c r="F91" s="13">
        <v>24.46</v>
      </c>
      <c r="G91" s="17">
        <v>24645.691331999999</v>
      </c>
    </row>
    <row r="92" spans="1:7" x14ac:dyDescent="0.2">
      <c r="A92" s="13">
        <v>2053</v>
      </c>
      <c r="B92" s="13" t="s">
        <v>354</v>
      </c>
      <c r="C92" s="17">
        <v>23312567.710000001</v>
      </c>
      <c r="D92" s="17">
        <v>13618</v>
      </c>
      <c r="E92" s="17">
        <v>23298949.710000001</v>
      </c>
      <c r="F92" s="13">
        <v>2654.73</v>
      </c>
      <c r="G92" s="17">
        <v>8776.3914629999999</v>
      </c>
    </row>
    <row r="93" spans="1:7" x14ac:dyDescent="0.2">
      <c r="A93" s="13">
        <v>2054</v>
      </c>
      <c r="B93" s="13" t="s">
        <v>355</v>
      </c>
      <c r="C93" s="17">
        <v>40409590.590000004</v>
      </c>
      <c r="D93" s="17">
        <v>14460.24</v>
      </c>
      <c r="E93" s="17">
        <v>40395130.350000001</v>
      </c>
      <c r="F93" s="13">
        <v>5538.24</v>
      </c>
      <c r="G93" s="17">
        <v>7293.8569559999996</v>
      </c>
    </row>
    <row r="94" spans="1:7" x14ac:dyDescent="0.2">
      <c r="A94" s="13">
        <v>2055</v>
      </c>
      <c r="B94" s="13" t="s">
        <v>356</v>
      </c>
      <c r="C94" s="17">
        <v>32439003.649999999</v>
      </c>
      <c r="D94" s="17">
        <v>62040.959999999999</v>
      </c>
      <c r="E94" s="17">
        <v>32376962.690000001</v>
      </c>
      <c r="F94" s="13">
        <v>4604.83</v>
      </c>
      <c r="G94" s="17">
        <v>7031.0875079999996</v>
      </c>
    </row>
    <row r="95" spans="1:7" x14ac:dyDescent="0.2">
      <c r="A95" s="13">
        <v>2056</v>
      </c>
      <c r="B95" s="13" t="s">
        <v>473</v>
      </c>
      <c r="C95" s="17">
        <v>21805725.300000001</v>
      </c>
      <c r="D95" s="17">
        <v>0</v>
      </c>
      <c r="E95" s="17">
        <v>21805725.300000001</v>
      </c>
      <c r="F95" s="13">
        <v>3104.9</v>
      </c>
      <c r="G95" s="17">
        <v>7023.0040580000004</v>
      </c>
    </row>
    <row r="96" spans="1:7" x14ac:dyDescent="0.2">
      <c r="A96" s="13">
        <v>2057</v>
      </c>
      <c r="B96" s="13" t="s">
        <v>357</v>
      </c>
      <c r="C96" s="17">
        <v>43909543.329999998</v>
      </c>
      <c r="D96" s="17">
        <v>18483.34</v>
      </c>
      <c r="E96" s="17">
        <v>43891059.990000002</v>
      </c>
      <c r="F96" s="13">
        <v>6011.6</v>
      </c>
      <c r="G96" s="17">
        <v>7301.0612789999996</v>
      </c>
    </row>
    <row r="97" spans="1:7" x14ac:dyDescent="0.2">
      <c r="A97" s="13">
        <v>2059</v>
      </c>
      <c r="B97" s="13" t="s">
        <v>358</v>
      </c>
      <c r="C97" s="17">
        <v>5673969.7400000002</v>
      </c>
      <c r="D97" s="17">
        <v>113035.63</v>
      </c>
      <c r="E97" s="17">
        <v>5560934.1100000003</v>
      </c>
      <c r="F97" s="13">
        <v>658.81</v>
      </c>
      <c r="G97" s="17">
        <v>8440.8768990000008</v>
      </c>
    </row>
    <row r="98" spans="1:7" x14ac:dyDescent="0.2">
      <c r="A98" s="13">
        <v>2060</v>
      </c>
      <c r="B98" s="13" t="s">
        <v>359</v>
      </c>
      <c r="C98" s="17">
        <v>1241218.8999999999</v>
      </c>
      <c r="D98" s="17">
        <v>10000</v>
      </c>
      <c r="E98" s="17">
        <v>1231218.8999999999</v>
      </c>
      <c r="F98" s="13">
        <v>137.04</v>
      </c>
      <c r="G98" s="17">
        <v>8984.3760939999993</v>
      </c>
    </row>
    <row r="99" spans="1:7" x14ac:dyDescent="0.2">
      <c r="A99" s="13">
        <v>2061</v>
      </c>
      <c r="B99" s="13" t="s">
        <v>360</v>
      </c>
      <c r="C99" s="17">
        <v>2345833.46</v>
      </c>
      <c r="D99" s="17">
        <v>0</v>
      </c>
      <c r="E99" s="17">
        <v>2345833.46</v>
      </c>
      <c r="F99" s="13">
        <v>215.73</v>
      </c>
      <c r="G99" s="17">
        <v>10873.932508</v>
      </c>
    </row>
    <row r="100" spans="1:7" x14ac:dyDescent="0.2">
      <c r="A100" s="13">
        <v>2062</v>
      </c>
      <c r="B100" s="13" t="s">
        <v>361</v>
      </c>
      <c r="C100" s="17">
        <v>149021.14000000001</v>
      </c>
      <c r="D100" s="17">
        <v>31048</v>
      </c>
      <c r="E100" s="17">
        <v>117973.14</v>
      </c>
      <c r="F100" s="13">
        <v>5.17</v>
      </c>
      <c r="G100" s="17">
        <v>22818.789167999999</v>
      </c>
    </row>
    <row r="101" spans="1:7" x14ac:dyDescent="0.2">
      <c r="A101" s="13">
        <v>2063</v>
      </c>
      <c r="B101" s="13" t="s">
        <v>362</v>
      </c>
      <c r="C101" s="17">
        <v>225080.11</v>
      </c>
      <c r="D101" s="17">
        <v>0</v>
      </c>
      <c r="E101" s="17">
        <v>225080.11</v>
      </c>
      <c r="F101" s="13">
        <v>13.15</v>
      </c>
      <c r="G101" s="17">
        <v>17116.358174000001</v>
      </c>
    </row>
    <row r="102" spans="1:7" x14ac:dyDescent="0.2">
      <c r="A102" s="13">
        <v>2081</v>
      </c>
      <c r="B102" s="13" t="s">
        <v>363</v>
      </c>
      <c r="C102" s="17">
        <v>5728150.8499999996</v>
      </c>
      <c r="D102" s="17">
        <v>0</v>
      </c>
      <c r="E102" s="17">
        <v>5728150.8499999996</v>
      </c>
      <c r="F102" s="13">
        <v>804.46</v>
      </c>
      <c r="G102" s="17">
        <v>7120.4918200000002</v>
      </c>
    </row>
    <row r="103" spans="1:7" x14ac:dyDescent="0.2">
      <c r="A103" s="13">
        <v>2082</v>
      </c>
      <c r="B103" s="13" t="s">
        <v>364</v>
      </c>
      <c r="C103" s="17">
        <v>124765385.16</v>
      </c>
      <c r="D103" s="17">
        <v>158199.81</v>
      </c>
      <c r="E103" s="17">
        <v>124607185.34999999</v>
      </c>
      <c r="F103" s="13">
        <v>16164.66</v>
      </c>
      <c r="G103" s="17">
        <v>7708.6177710000002</v>
      </c>
    </row>
    <row r="104" spans="1:7" x14ac:dyDescent="0.2">
      <c r="A104" s="13">
        <v>2083</v>
      </c>
      <c r="B104" s="13" t="s">
        <v>365</v>
      </c>
      <c r="C104" s="17">
        <v>75801069.819999993</v>
      </c>
      <c r="D104" s="17">
        <v>203606.18</v>
      </c>
      <c r="E104" s="17">
        <v>75597463.640000001</v>
      </c>
      <c r="F104" s="13">
        <v>10063.31</v>
      </c>
      <c r="G104" s="17">
        <v>7512.1867089999996</v>
      </c>
    </row>
    <row r="105" spans="1:7" x14ac:dyDescent="0.2">
      <c r="A105" s="13">
        <v>2084</v>
      </c>
      <c r="B105" s="13" t="s">
        <v>366</v>
      </c>
      <c r="C105" s="17">
        <v>9702356.7699999996</v>
      </c>
      <c r="D105" s="17">
        <v>15689.52</v>
      </c>
      <c r="E105" s="17">
        <v>9686667.25</v>
      </c>
      <c r="F105" s="13">
        <v>1612.25</v>
      </c>
      <c r="G105" s="17">
        <v>6008.1670020000001</v>
      </c>
    </row>
    <row r="106" spans="1:7" x14ac:dyDescent="0.2">
      <c r="A106" s="13">
        <v>2085</v>
      </c>
      <c r="B106" s="13" t="s">
        <v>367</v>
      </c>
      <c r="C106" s="17">
        <v>1892148.26</v>
      </c>
      <c r="D106" s="17">
        <v>6.96</v>
      </c>
      <c r="E106" s="17">
        <v>1892141.3</v>
      </c>
      <c r="F106" s="13">
        <v>173.39</v>
      </c>
      <c r="G106" s="17">
        <v>10912.632216</v>
      </c>
    </row>
    <row r="107" spans="1:7" x14ac:dyDescent="0.2">
      <c r="A107" s="13">
        <v>2086</v>
      </c>
      <c r="B107" s="13" t="s">
        <v>368</v>
      </c>
      <c r="C107" s="17">
        <v>8972771.7300000004</v>
      </c>
      <c r="D107" s="17">
        <v>17710.38</v>
      </c>
      <c r="E107" s="17">
        <v>8955061.3499999996</v>
      </c>
      <c r="F107" s="13">
        <v>1250.05</v>
      </c>
      <c r="G107" s="17">
        <v>7163.7625289999996</v>
      </c>
    </row>
    <row r="108" spans="1:7" x14ac:dyDescent="0.2">
      <c r="A108" s="13">
        <v>2087</v>
      </c>
      <c r="B108" s="13" t="s">
        <v>369</v>
      </c>
      <c r="C108" s="17">
        <v>18080219.600000001</v>
      </c>
      <c r="D108" s="17">
        <v>52160.4</v>
      </c>
      <c r="E108" s="17">
        <v>18028059.199999999</v>
      </c>
      <c r="F108" s="13">
        <v>2655.14</v>
      </c>
      <c r="G108" s="17">
        <v>6789.8714190000001</v>
      </c>
    </row>
    <row r="109" spans="1:7" x14ac:dyDescent="0.2">
      <c r="A109" s="13">
        <v>2088</v>
      </c>
      <c r="B109" s="13" t="s">
        <v>370</v>
      </c>
      <c r="C109" s="17">
        <v>40133628.189999998</v>
      </c>
      <c r="D109" s="17">
        <v>18576.34</v>
      </c>
      <c r="E109" s="17">
        <v>40115051.850000001</v>
      </c>
      <c r="F109" s="13">
        <v>5634.29</v>
      </c>
      <c r="G109" s="17">
        <v>7119.8060180000002</v>
      </c>
    </row>
    <row r="110" spans="1:7" x14ac:dyDescent="0.2">
      <c r="A110" s="13">
        <v>2089</v>
      </c>
      <c r="B110" s="13" t="s">
        <v>371</v>
      </c>
      <c r="C110" s="17">
        <v>2925117.69</v>
      </c>
      <c r="D110" s="17">
        <v>3150</v>
      </c>
      <c r="E110" s="17">
        <v>2921967.69</v>
      </c>
      <c r="F110" s="13">
        <v>294.18</v>
      </c>
      <c r="G110" s="17">
        <v>9932.5844379999999</v>
      </c>
    </row>
    <row r="111" spans="1:7" x14ac:dyDescent="0.2">
      <c r="A111" s="13">
        <v>2090</v>
      </c>
      <c r="B111" s="13" t="s">
        <v>372</v>
      </c>
      <c r="C111" s="17">
        <v>2121238.1800000002</v>
      </c>
      <c r="D111" s="17">
        <v>983.05</v>
      </c>
      <c r="E111" s="17">
        <v>2120255.13</v>
      </c>
      <c r="F111" s="13">
        <v>206.54</v>
      </c>
      <c r="G111" s="17">
        <v>10265.590829000001</v>
      </c>
    </row>
    <row r="112" spans="1:7" x14ac:dyDescent="0.2">
      <c r="A112" s="13">
        <v>2091</v>
      </c>
      <c r="B112" s="13" t="s">
        <v>373</v>
      </c>
      <c r="C112" s="17">
        <v>11276479.949999999</v>
      </c>
      <c r="D112" s="17">
        <v>0</v>
      </c>
      <c r="E112" s="17">
        <v>11276479.949999999</v>
      </c>
      <c r="F112" s="13">
        <v>1624.97</v>
      </c>
      <c r="G112" s="17">
        <v>6939.5003900000002</v>
      </c>
    </row>
    <row r="113" spans="1:7" x14ac:dyDescent="0.2">
      <c r="A113" s="13">
        <v>2092</v>
      </c>
      <c r="B113" s="13" t="s">
        <v>374</v>
      </c>
      <c r="C113" s="17">
        <v>2125436.52</v>
      </c>
      <c r="D113" s="17">
        <v>0</v>
      </c>
      <c r="E113" s="17">
        <v>2125436.52</v>
      </c>
      <c r="F113" s="13">
        <v>261.41000000000003</v>
      </c>
      <c r="G113" s="17">
        <v>8130.6626370000004</v>
      </c>
    </row>
    <row r="114" spans="1:7" x14ac:dyDescent="0.2">
      <c r="A114" s="13">
        <v>2093</v>
      </c>
      <c r="B114" s="13" t="s">
        <v>375</v>
      </c>
      <c r="C114" s="17">
        <v>3898105.82</v>
      </c>
      <c r="D114" s="17">
        <v>3931.58</v>
      </c>
      <c r="E114" s="17">
        <v>3894174.24</v>
      </c>
      <c r="F114" s="13">
        <v>510.93</v>
      </c>
      <c r="G114" s="17">
        <v>7621.7373020000005</v>
      </c>
    </row>
    <row r="115" spans="1:7" x14ac:dyDescent="0.2">
      <c r="A115" s="13">
        <v>2094</v>
      </c>
      <c r="B115" s="13" t="s">
        <v>376</v>
      </c>
      <c r="C115" s="17">
        <v>2171420.4500000002</v>
      </c>
      <c r="D115" s="17">
        <v>0</v>
      </c>
      <c r="E115" s="17">
        <v>2171420.4500000002</v>
      </c>
      <c r="F115" s="13">
        <v>190.95</v>
      </c>
      <c r="G115" s="17">
        <v>11371.670332</v>
      </c>
    </row>
    <row r="116" spans="1:7" x14ac:dyDescent="0.2">
      <c r="A116" s="13">
        <v>2095</v>
      </c>
      <c r="B116" s="13" t="s">
        <v>377</v>
      </c>
      <c r="C116" s="17">
        <v>2116639.46</v>
      </c>
      <c r="D116" s="17">
        <v>0</v>
      </c>
      <c r="E116" s="17">
        <v>2116639.46</v>
      </c>
      <c r="F116" s="13">
        <v>200.44</v>
      </c>
      <c r="G116" s="17">
        <v>10559.965376</v>
      </c>
    </row>
    <row r="117" spans="1:7" x14ac:dyDescent="0.2">
      <c r="A117" s="13">
        <v>2096</v>
      </c>
      <c r="B117" s="13" t="s">
        <v>378</v>
      </c>
      <c r="C117" s="17">
        <v>9938679.9600000009</v>
      </c>
      <c r="D117" s="17">
        <v>0</v>
      </c>
      <c r="E117" s="17">
        <v>9938679.9600000009</v>
      </c>
      <c r="F117" s="13">
        <v>1297.1500000000001</v>
      </c>
      <c r="G117" s="17">
        <v>7661.935751</v>
      </c>
    </row>
    <row r="118" spans="1:7" x14ac:dyDescent="0.2">
      <c r="A118" s="13">
        <v>2097</v>
      </c>
      <c r="B118" s="13" t="s">
        <v>379</v>
      </c>
      <c r="C118" s="17">
        <v>37421143.509999998</v>
      </c>
      <c r="D118" s="17">
        <v>192173.9</v>
      </c>
      <c r="E118" s="17">
        <v>37228969.609999999</v>
      </c>
      <c r="F118" s="13">
        <v>4888.92</v>
      </c>
      <c r="G118" s="17">
        <v>7614.9680520000002</v>
      </c>
    </row>
    <row r="119" spans="1:7" x14ac:dyDescent="0.2">
      <c r="A119" s="13">
        <v>2099</v>
      </c>
      <c r="B119" s="13" t="s">
        <v>380</v>
      </c>
      <c r="C119" s="17">
        <v>6254737.1500000004</v>
      </c>
      <c r="D119" s="17">
        <v>0</v>
      </c>
      <c r="E119" s="17">
        <v>6254737.1500000004</v>
      </c>
      <c r="F119" s="13">
        <v>849.7</v>
      </c>
      <c r="G119" s="17">
        <v>7361.112333</v>
      </c>
    </row>
    <row r="120" spans="1:7" x14ac:dyDescent="0.2">
      <c r="A120" s="13">
        <v>2100</v>
      </c>
      <c r="B120" s="13" t="s">
        <v>381</v>
      </c>
      <c r="C120" s="17">
        <v>59963390.109999999</v>
      </c>
      <c r="D120" s="17">
        <v>52954.239999999998</v>
      </c>
      <c r="E120" s="17">
        <v>59910435.869999997</v>
      </c>
      <c r="F120" s="13">
        <v>8674.0300000000007</v>
      </c>
      <c r="G120" s="17">
        <v>6906.8744129999995</v>
      </c>
    </row>
    <row r="121" spans="1:7" x14ac:dyDescent="0.2">
      <c r="A121" s="13">
        <v>2101</v>
      </c>
      <c r="B121" s="13" t="s">
        <v>382</v>
      </c>
      <c r="C121" s="17">
        <v>28673823.5</v>
      </c>
      <c r="D121" s="17">
        <v>24336.68</v>
      </c>
      <c r="E121" s="17">
        <v>28649486.82</v>
      </c>
      <c r="F121" s="13">
        <v>4100.6099999999997</v>
      </c>
      <c r="G121" s="17">
        <v>6986.6402360000002</v>
      </c>
    </row>
    <row r="122" spans="1:7" x14ac:dyDescent="0.2">
      <c r="A122" s="13">
        <v>2102</v>
      </c>
      <c r="B122" s="13" t="s">
        <v>383</v>
      </c>
      <c r="C122" s="17">
        <v>15259153.960000001</v>
      </c>
      <c r="D122" s="17">
        <v>20412.919999999998</v>
      </c>
      <c r="E122" s="17">
        <v>15238741.039999999</v>
      </c>
      <c r="F122" s="13">
        <v>2199.79</v>
      </c>
      <c r="G122" s="17">
        <v>6927.3617199999999</v>
      </c>
    </row>
    <row r="123" spans="1:7" x14ac:dyDescent="0.2">
      <c r="A123" s="13">
        <v>2103</v>
      </c>
      <c r="B123" s="13" t="s">
        <v>384</v>
      </c>
      <c r="C123" s="17">
        <v>22715023.34</v>
      </c>
      <c r="D123" s="17">
        <v>4360.09</v>
      </c>
      <c r="E123" s="17">
        <v>22710663.25</v>
      </c>
      <c r="F123" s="13">
        <v>3659.79</v>
      </c>
      <c r="G123" s="17">
        <v>6205.4552990000002</v>
      </c>
    </row>
    <row r="124" spans="1:7" x14ac:dyDescent="0.2">
      <c r="A124" s="13">
        <v>2104</v>
      </c>
      <c r="B124" s="13" t="s">
        <v>385</v>
      </c>
      <c r="C124" s="17">
        <v>4509085.16</v>
      </c>
      <c r="D124" s="17">
        <v>0</v>
      </c>
      <c r="E124" s="17">
        <v>4509085.16</v>
      </c>
      <c r="F124" s="13">
        <v>514.53</v>
      </c>
      <c r="G124" s="17">
        <v>8763.5029240000003</v>
      </c>
    </row>
    <row r="125" spans="1:7" x14ac:dyDescent="0.2">
      <c r="A125" s="13">
        <v>2105</v>
      </c>
      <c r="B125" s="13" t="s">
        <v>386</v>
      </c>
      <c r="C125" s="17">
        <v>4780277.6900000004</v>
      </c>
      <c r="D125" s="17">
        <v>931.65</v>
      </c>
      <c r="E125" s="17">
        <v>4779346.04</v>
      </c>
      <c r="F125" s="13">
        <v>650.20000000000005</v>
      </c>
      <c r="G125" s="17">
        <v>7350.5783449999999</v>
      </c>
    </row>
    <row r="126" spans="1:7" x14ac:dyDescent="0.2">
      <c r="A126" s="13">
        <v>2107</v>
      </c>
      <c r="B126" s="13" t="s">
        <v>387</v>
      </c>
      <c r="C126" s="17">
        <v>1144036.74</v>
      </c>
      <c r="D126" s="17">
        <v>28064.75</v>
      </c>
      <c r="E126" s="17">
        <v>1115971.99</v>
      </c>
      <c r="F126" s="13">
        <v>71.709999999999994</v>
      </c>
      <c r="G126" s="17">
        <v>15562.292427</v>
      </c>
    </row>
    <row r="127" spans="1:7" x14ac:dyDescent="0.2">
      <c r="A127" s="13">
        <v>2108</v>
      </c>
      <c r="B127" s="13" t="s">
        <v>388</v>
      </c>
      <c r="C127" s="17">
        <v>19059695.969999999</v>
      </c>
      <c r="D127" s="17">
        <v>3818.17</v>
      </c>
      <c r="E127" s="17">
        <v>19055877.800000001</v>
      </c>
      <c r="F127" s="13">
        <v>2511.65</v>
      </c>
      <c r="G127" s="17">
        <v>7586.9957189999996</v>
      </c>
    </row>
    <row r="128" spans="1:7" x14ac:dyDescent="0.2">
      <c r="A128" s="13">
        <v>2109</v>
      </c>
      <c r="B128" s="13" t="s">
        <v>389</v>
      </c>
      <c r="C128" s="17">
        <v>170199.74</v>
      </c>
      <c r="D128" s="17">
        <v>0</v>
      </c>
      <c r="E128" s="17">
        <v>170199.74</v>
      </c>
      <c r="F128" s="13">
        <v>5</v>
      </c>
      <c r="G128" s="17">
        <v>34039.947999999997</v>
      </c>
    </row>
    <row r="129" spans="1:7" x14ac:dyDescent="0.2">
      <c r="A129" s="13">
        <v>2110</v>
      </c>
      <c r="B129" s="13" t="s">
        <v>390</v>
      </c>
      <c r="C129" s="17">
        <v>9034600.1999999993</v>
      </c>
      <c r="D129" s="17">
        <v>418.86</v>
      </c>
      <c r="E129" s="17">
        <v>9034181.3399999999</v>
      </c>
      <c r="F129" s="13">
        <v>1095.95</v>
      </c>
      <c r="G129" s="17">
        <v>8243.2422459999998</v>
      </c>
    </row>
    <row r="130" spans="1:7" x14ac:dyDescent="0.2">
      <c r="A130" s="13">
        <v>2111</v>
      </c>
      <c r="B130" s="13" t="s">
        <v>391</v>
      </c>
      <c r="C130" s="17">
        <v>591131.51</v>
      </c>
      <c r="D130" s="17">
        <v>0</v>
      </c>
      <c r="E130" s="17">
        <v>591131.51</v>
      </c>
      <c r="F130" s="13">
        <v>72.83</v>
      </c>
      <c r="G130" s="17">
        <v>8116.5935740000004</v>
      </c>
    </row>
    <row r="131" spans="1:7" x14ac:dyDescent="0.2">
      <c r="A131" s="13">
        <v>2112</v>
      </c>
      <c r="B131" s="13" t="s">
        <v>392</v>
      </c>
      <c r="C131" s="17">
        <v>47396.54</v>
      </c>
      <c r="D131" s="17">
        <v>0</v>
      </c>
      <c r="E131" s="17">
        <v>47396.54</v>
      </c>
      <c r="F131" s="13">
        <v>6</v>
      </c>
      <c r="G131" s="17">
        <v>7899.4233329999997</v>
      </c>
    </row>
    <row r="132" spans="1:7" x14ac:dyDescent="0.2">
      <c r="A132" s="13">
        <v>2113</v>
      </c>
      <c r="B132" s="13" t="s">
        <v>393</v>
      </c>
      <c r="C132" s="17">
        <v>2364517.2000000002</v>
      </c>
      <c r="D132" s="17">
        <v>2500</v>
      </c>
      <c r="E132" s="17">
        <v>2362017.2000000002</v>
      </c>
      <c r="F132" s="13">
        <v>239.7</v>
      </c>
      <c r="G132" s="17">
        <v>9854.0559030000004</v>
      </c>
    </row>
    <row r="133" spans="1:7" x14ac:dyDescent="0.2">
      <c r="A133" s="13">
        <v>2114</v>
      </c>
      <c r="B133" s="13" t="s">
        <v>394</v>
      </c>
      <c r="C133" s="17">
        <v>886515.57</v>
      </c>
      <c r="D133" s="17">
        <v>0</v>
      </c>
      <c r="E133" s="17">
        <v>886515.57</v>
      </c>
      <c r="F133" s="13">
        <v>67.83</v>
      </c>
      <c r="G133" s="17">
        <v>13069.667846</v>
      </c>
    </row>
    <row r="134" spans="1:7" x14ac:dyDescent="0.2">
      <c r="A134" s="13">
        <v>2115</v>
      </c>
      <c r="B134" s="13" t="s">
        <v>395</v>
      </c>
      <c r="C134" s="17">
        <v>125782.31</v>
      </c>
      <c r="D134" s="17">
        <v>0</v>
      </c>
      <c r="E134" s="17">
        <v>125782.31</v>
      </c>
      <c r="F134" s="13">
        <v>9</v>
      </c>
      <c r="G134" s="17">
        <v>13975.812222</v>
      </c>
    </row>
    <row r="135" spans="1:7" x14ac:dyDescent="0.2">
      <c r="A135" s="13">
        <v>2116</v>
      </c>
      <c r="B135" s="13" t="s">
        <v>396</v>
      </c>
      <c r="C135" s="17">
        <v>6837654.0800000001</v>
      </c>
      <c r="D135" s="17">
        <v>3100</v>
      </c>
      <c r="E135" s="17">
        <v>6834554.0800000001</v>
      </c>
      <c r="F135" s="13">
        <v>843.84</v>
      </c>
      <c r="G135" s="17">
        <v>8099.3483120000001</v>
      </c>
    </row>
    <row r="136" spans="1:7" x14ac:dyDescent="0.2">
      <c r="A136" s="13">
        <v>2137</v>
      </c>
      <c r="B136" s="13" t="s">
        <v>397</v>
      </c>
      <c r="C136" s="17">
        <v>9034687</v>
      </c>
      <c r="D136" s="17">
        <v>28398</v>
      </c>
      <c r="E136" s="17">
        <v>9006289</v>
      </c>
      <c r="F136" s="13">
        <v>1049.23</v>
      </c>
      <c r="G136" s="17">
        <v>8583.7128169999996</v>
      </c>
    </row>
    <row r="137" spans="1:7" x14ac:dyDescent="0.2">
      <c r="A137" s="13">
        <v>2138</v>
      </c>
      <c r="B137" s="13" t="s">
        <v>398</v>
      </c>
      <c r="C137" s="17">
        <v>25761360.23</v>
      </c>
      <c r="D137" s="17">
        <v>100729.84</v>
      </c>
      <c r="E137" s="17">
        <v>25660630.390000001</v>
      </c>
      <c r="F137" s="13">
        <v>3526.23</v>
      </c>
      <c r="G137" s="17">
        <v>7277.0722239999996</v>
      </c>
    </row>
    <row r="138" spans="1:7" x14ac:dyDescent="0.2">
      <c r="A138" s="13">
        <v>2139</v>
      </c>
      <c r="B138" s="13" t="s">
        <v>399</v>
      </c>
      <c r="C138" s="17">
        <v>14580832.26</v>
      </c>
      <c r="D138" s="17">
        <v>53922.45</v>
      </c>
      <c r="E138" s="17">
        <v>14526909.810000001</v>
      </c>
      <c r="F138" s="13">
        <v>2102.5300000000002</v>
      </c>
      <c r="G138" s="17">
        <v>6909.2520960000002</v>
      </c>
    </row>
    <row r="139" spans="1:7" x14ac:dyDescent="0.2">
      <c r="A139" s="13">
        <v>2140</v>
      </c>
      <c r="B139" s="13" t="s">
        <v>400</v>
      </c>
      <c r="C139" s="17">
        <v>6255236.0999999996</v>
      </c>
      <c r="D139" s="17">
        <v>0</v>
      </c>
      <c r="E139" s="17">
        <v>6255236.0999999996</v>
      </c>
      <c r="F139" s="13">
        <v>837.18</v>
      </c>
      <c r="G139" s="17">
        <v>7471.7935209999996</v>
      </c>
    </row>
    <row r="140" spans="1:7" x14ac:dyDescent="0.2">
      <c r="A140" s="13">
        <v>2141</v>
      </c>
      <c r="B140" s="13" t="s">
        <v>401</v>
      </c>
      <c r="C140" s="17">
        <v>13508585.710000001</v>
      </c>
      <c r="D140" s="17">
        <v>147742.49</v>
      </c>
      <c r="E140" s="17">
        <v>13360843.220000001</v>
      </c>
      <c r="F140" s="13">
        <v>1838.69</v>
      </c>
      <c r="G140" s="17">
        <v>7266.5012690000003</v>
      </c>
    </row>
    <row r="141" spans="1:7" x14ac:dyDescent="0.2">
      <c r="A141" s="13">
        <v>2142</v>
      </c>
      <c r="B141" s="13" t="s">
        <v>402</v>
      </c>
      <c r="C141" s="17">
        <v>297454670.19</v>
      </c>
      <c r="D141" s="17">
        <v>274596.7</v>
      </c>
      <c r="E141" s="17">
        <v>297180073.49000001</v>
      </c>
      <c r="F141" s="13">
        <v>37999.07</v>
      </c>
      <c r="G141" s="17">
        <v>7820.7196510000003</v>
      </c>
    </row>
    <row r="142" spans="1:7" x14ac:dyDescent="0.2">
      <c r="A142" s="13">
        <v>2143</v>
      </c>
      <c r="B142" s="13" t="s">
        <v>403</v>
      </c>
      <c r="C142" s="17">
        <v>15525058.119999999</v>
      </c>
      <c r="D142" s="17">
        <v>0</v>
      </c>
      <c r="E142" s="17">
        <v>15525058.119999999</v>
      </c>
      <c r="F142" s="13">
        <v>2254.83</v>
      </c>
      <c r="G142" s="17">
        <v>6885.2455040000004</v>
      </c>
    </row>
    <row r="143" spans="1:7" x14ac:dyDescent="0.2">
      <c r="A143" s="13">
        <v>2144</v>
      </c>
      <c r="B143" s="13" t="s">
        <v>404</v>
      </c>
      <c r="C143" s="17">
        <v>2279138.59</v>
      </c>
      <c r="D143" s="17">
        <v>23356.23</v>
      </c>
      <c r="E143" s="17">
        <v>2255782.36</v>
      </c>
      <c r="F143" s="13">
        <v>251.68</v>
      </c>
      <c r="G143" s="17">
        <v>8962.89876</v>
      </c>
    </row>
    <row r="144" spans="1:7" x14ac:dyDescent="0.2">
      <c r="A144" s="13">
        <v>2145</v>
      </c>
      <c r="B144" s="13" t="s">
        <v>405</v>
      </c>
      <c r="C144" s="17">
        <v>5852245.0199999996</v>
      </c>
      <c r="D144" s="17">
        <v>0</v>
      </c>
      <c r="E144" s="17">
        <v>5852245.0199999996</v>
      </c>
      <c r="F144" s="13">
        <v>662.67</v>
      </c>
      <c r="G144" s="17">
        <v>8831.3112400000009</v>
      </c>
    </row>
    <row r="145" spans="1:7" x14ac:dyDescent="0.2">
      <c r="A145" s="13">
        <v>2146</v>
      </c>
      <c r="B145" s="13" t="s">
        <v>406</v>
      </c>
      <c r="C145" s="17">
        <v>44941705.43</v>
      </c>
      <c r="D145" s="17">
        <v>218705</v>
      </c>
      <c r="E145" s="17">
        <v>44723000.43</v>
      </c>
      <c r="F145" s="13">
        <v>5178.51</v>
      </c>
      <c r="G145" s="17">
        <v>8636.2680440000004</v>
      </c>
    </row>
    <row r="146" spans="1:7" x14ac:dyDescent="0.2">
      <c r="A146" s="13">
        <v>2147</v>
      </c>
      <c r="B146" s="13" t="s">
        <v>407</v>
      </c>
      <c r="C146" s="17">
        <v>17754624.609999999</v>
      </c>
      <c r="D146" s="17">
        <v>99678.94</v>
      </c>
      <c r="E146" s="17">
        <v>17654945.670000002</v>
      </c>
      <c r="F146" s="13">
        <v>2075.9899999999998</v>
      </c>
      <c r="G146" s="17">
        <v>8504.3500540000005</v>
      </c>
    </row>
    <row r="147" spans="1:7" x14ac:dyDescent="0.2">
      <c r="A147" s="13">
        <v>2180</v>
      </c>
      <c r="B147" s="13" t="s">
        <v>408</v>
      </c>
      <c r="C147" s="17">
        <v>404371392.95999998</v>
      </c>
      <c r="D147" s="17">
        <v>100206</v>
      </c>
      <c r="E147" s="17">
        <v>404271186.95999998</v>
      </c>
      <c r="F147" s="13">
        <v>43624.44</v>
      </c>
      <c r="G147" s="17">
        <v>9267.0802640000002</v>
      </c>
    </row>
    <row r="148" spans="1:7" x14ac:dyDescent="0.2">
      <c r="A148" s="13">
        <v>2181</v>
      </c>
      <c r="B148" s="13" t="s">
        <v>409</v>
      </c>
      <c r="C148" s="17">
        <v>26199409.079999998</v>
      </c>
      <c r="D148" s="17">
        <v>3923.37</v>
      </c>
      <c r="E148" s="17">
        <v>26195485.710000001</v>
      </c>
      <c r="F148" s="13">
        <v>3261.51</v>
      </c>
      <c r="G148" s="17">
        <v>8031.7048569999997</v>
      </c>
    </row>
    <row r="149" spans="1:7" x14ac:dyDescent="0.2">
      <c r="A149" s="13">
        <v>2182</v>
      </c>
      <c r="B149" s="13" t="s">
        <v>410</v>
      </c>
      <c r="C149" s="17">
        <v>82887735.569999993</v>
      </c>
      <c r="D149" s="17">
        <v>94362</v>
      </c>
      <c r="E149" s="17">
        <v>82793373.569999993</v>
      </c>
      <c r="F149" s="13">
        <v>10772.76</v>
      </c>
      <c r="G149" s="17">
        <v>7685.4374889999999</v>
      </c>
    </row>
    <row r="150" spans="1:7" x14ac:dyDescent="0.2">
      <c r="A150" s="13">
        <v>2183</v>
      </c>
      <c r="B150" s="13" t="s">
        <v>411</v>
      </c>
      <c r="C150" s="17">
        <v>86371986.159999996</v>
      </c>
      <c r="D150" s="17">
        <v>185933.09</v>
      </c>
      <c r="E150" s="17">
        <v>86186053.069999993</v>
      </c>
      <c r="F150" s="13">
        <v>11656.74</v>
      </c>
      <c r="G150" s="17">
        <v>7393.6669309999997</v>
      </c>
    </row>
    <row r="151" spans="1:7" x14ac:dyDescent="0.2">
      <c r="A151" s="13">
        <v>2185</v>
      </c>
      <c r="B151" s="13" t="s">
        <v>412</v>
      </c>
      <c r="C151" s="17">
        <v>46112486.799999997</v>
      </c>
      <c r="D151" s="17">
        <v>43481.65</v>
      </c>
      <c r="E151" s="17">
        <v>46069005.149999999</v>
      </c>
      <c r="F151" s="13">
        <v>6045.52</v>
      </c>
      <c r="G151" s="17">
        <v>7620.3544359999996</v>
      </c>
    </row>
    <row r="152" spans="1:7" x14ac:dyDescent="0.2">
      <c r="A152" s="13">
        <v>2186</v>
      </c>
      <c r="B152" s="13" t="s">
        <v>413</v>
      </c>
      <c r="C152" s="17">
        <v>7280116.5</v>
      </c>
      <c r="D152" s="17">
        <v>368433.04</v>
      </c>
      <c r="E152" s="17">
        <v>6911683.46</v>
      </c>
      <c r="F152" s="13">
        <v>1068.43</v>
      </c>
      <c r="G152" s="17">
        <v>6469.0091620000003</v>
      </c>
    </row>
    <row r="153" spans="1:7" x14ac:dyDescent="0.2">
      <c r="A153" s="13">
        <v>2187</v>
      </c>
      <c r="B153" s="13" t="s">
        <v>414</v>
      </c>
      <c r="C153" s="17">
        <v>80499063.650000006</v>
      </c>
      <c r="D153" s="17">
        <v>71379.539999999994</v>
      </c>
      <c r="E153" s="17">
        <v>80427684.109999999</v>
      </c>
      <c r="F153" s="13">
        <v>10193.33</v>
      </c>
      <c r="G153" s="17">
        <v>7890.2266589999999</v>
      </c>
    </row>
    <row r="154" spans="1:7" x14ac:dyDescent="0.2">
      <c r="A154" s="13">
        <v>2188</v>
      </c>
      <c r="B154" s="13" t="s">
        <v>415</v>
      </c>
      <c r="C154" s="17">
        <v>5940229.9100000001</v>
      </c>
      <c r="D154" s="17">
        <v>1519229.16</v>
      </c>
      <c r="E154" s="17">
        <v>4421000.75</v>
      </c>
      <c r="F154" s="13">
        <v>428.97</v>
      </c>
      <c r="G154" s="17">
        <v>10306.083758000001</v>
      </c>
    </row>
    <row r="155" spans="1:7" x14ac:dyDescent="0.2">
      <c r="A155" s="13">
        <v>2190</v>
      </c>
      <c r="B155" s="13" t="s">
        <v>416</v>
      </c>
      <c r="C155" s="17">
        <v>20646713.550000001</v>
      </c>
      <c r="D155" s="17">
        <v>129385.23</v>
      </c>
      <c r="E155" s="17">
        <v>20517328.32</v>
      </c>
      <c r="F155" s="13">
        <v>2996.18</v>
      </c>
      <c r="G155" s="17">
        <v>6847.8290079999997</v>
      </c>
    </row>
    <row r="156" spans="1:7" x14ac:dyDescent="0.2">
      <c r="A156" s="13">
        <v>2191</v>
      </c>
      <c r="B156" s="13" t="s">
        <v>417</v>
      </c>
      <c r="C156" s="17">
        <v>20896775.190000001</v>
      </c>
      <c r="D156" s="17">
        <v>6234.41</v>
      </c>
      <c r="E156" s="17">
        <v>20890540.780000001</v>
      </c>
      <c r="F156" s="13">
        <v>2757.41</v>
      </c>
      <c r="G156" s="17">
        <v>7576.1460129999996</v>
      </c>
    </row>
    <row r="157" spans="1:7" x14ac:dyDescent="0.2">
      <c r="A157" s="13">
        <v>2192</v>
      </c>
      <c r="B157" s="13" t="s">
        <v>418</v>
      </c>
      <c r="C157" s="17">
        <v>2277268.61</v>
      </c>
      <c r="D157" s="17">
        <v>0</v>
      </c>
      <c r="E157" s="17">
        <v>2277268.61</v>
      </c>
      <c r="F157" s="13">
        <v>312.99</v>
      </c>
      <c r="G157" s="17">
        <v>7275.851017</v>
      </c>
    </row>
    <row r="158" spans="1:7" x14ac:dyDescent="0.2">
      <c r="A158" s="13">
        <v>2193</v>
      </c>
      <c r="B158" s="13" t="s">
        <v>419</v>
      </c>
      <c r="C158" s="17">
        <v>1568793.69</v>
      </c>
      <c r="D158" s="17">
        <v>0</v>
      </c>
      <c r="E158" s="17">
        <v>1568793.69</v>
      </c>
      <c r="F158" s="13">
        <v>140.16999999999999</v>
      </c>
      <c r="G158" s="17">
        <v>11192.078831999999</v>
      </c>
    </row>
    <row r="159" spans="1:7" x14ac:dyDescent="0.2">
      <c r="A159" s="13">
        <v>2195</v>
      </c>
      <c r="B159" s="13" t="s">
        <v>420</v>
      </c>
      <c r="C159" s="17">
        <v>2828639.06</v>
      </c>
      <c r="D159" s="17">
        <v>0</v>
      </c>
      <c r="E159" s="17">
        <v>2828639.06</v>
      </c>
      <c r="F159" s="13">
        <v>229.87</v>
      </c>
      <c r="G159" s="17">
        <v>12305.385913</v>
      </c>
    </row>
    <row r="160" spans="1:7" x14ac:dyDescent="0.2">
      <c r="A160" s="13">
        <v>2197</v>
      </c>
      <c r="B160" s="13" t="s">
        <v>421</v>
      </c>
      <c r="C160" s="17">
        <v>13812256.48</v>
      </c>
      <c r="D160" s="17">
        <v>79397.490000000005</v>
      </c>
      <c r="E160" s="17">
        <v>13732858.99</v>
      </c>
      <c r="F160" s="13">
        <v>1884.41</v>
      </c>
      <c r="G160" s="17">
        <v>7287.6173390000004</v>
      </c>
    </row>
    <row r="161" spans="1:7" x14ac:dyDescent="0.2">
      <c r="A161" s="13">
        <v>2198</v>
      </c>
      <c r="B161" s="13" t="s">
        <v>422</v>
      </c>
      <c r="C161" s="17">
        <v>8865115.1799999997</v>
      </c>
      <c r="D161" s="17">
        <v>0</v>
      </c>
      <c r="E161" s="17">
        <v>8865115.1799999997</v>
      </c>
      <c r="F161" s="13">
        <v>681.84</v>
      </c>
      <c r="G161" s="17">
        <v>13001.752874</v>
      </c>
    </row>
    <row r="162" spans="1:7" x14ac:dyDescent="0.2">
      <c r="A162" s="13">
        <v>2199</v>
      </c>
      <c r="B162" s="13" t="s">
        <v>423</v>
      </c>
      <c r="C162" s="17">
        <v>4755456.07</v>
      </c>
      <c r="D162" s="17">
        <v>7198</v>
      </c>
      <c r="E162" s="17">
        <v>4748258.07</v>
      </c>
      <c r="F162" s="13">
        <v>502.62</v>
      </c>
      <c r="G162" s="17">
        <v>9447.0137869999999</v>
      </c>
    </row>
    <row r="163" spans="1:7" x14ac:dyDescent="0.2">
      <c r="A163" s="13">
        <v>2201</v>
      </c>
      <c r="B163" s="13" t="s">
        <v>424</v>
      </c>
      <c r="C163" s="17">
        <v>1595461.64</v>
      </c>
      <c r="D163" s="17">
        <v>31625.919999999998</v>
      </c>
      <c r="E163" s="17">
        <v>1563835.72</v>
      </c>
      <c r="F163" s="13">
        <v>163.61000000000001</v>
      </c>
      <c r="G163" s="17">
        <v>9558.313795</v>
      </c>
    </row>
    <row r="164" spans="1:7" x14ac:dyDescent="0.2">
      <c r="A164" s="13">
        <v>2202</v>
      </c>
      <c r="B164" s="13" t="s">
        <v>425</v>
      </c>
      <c r="C164" s="17">
        <v>2865192.98</v>
      </c>
      <c r="D164" s="17">
        <v>12151.48</v>
      </c>
      <c r="E164" s="17">
        <v>2853041.5</v>
      </c>
      <c r="F164" s="13">
        <v>337.98</v>
      </c>
      <c r="G164" s="17">
        <v>8441.4506770000007</v>
      </c>
    </row>
    <row r="165" spans="1:7" x14ac:dyDescent="0.2">
      <c r="A165" s="13">
        <v>2203</v>
      </c>
      <c r="B165" s="13" t="s">
        <v>426</v>
      </c>
      <c r="C165" s="17">
        <v>2031336.61</v>
      </c>
      <c r="D165" s="17">
        <v>0</v>
      </c>
      <c r="E165" s="17">
        <v>2031336.61</v>
      </c>
      <c r="F165" s="13">
        <v>243.27</v>
      </c>
      <c r="G165" s="17">
        <v>8350.1319930000009</v>
      </c>
    </row>
    <row r="166" spans="1:7" x14ac:dyDescent="0.2">
      <c r="A166" s="13">
        <v>2204</v>
      </c>
      <c r="B166" s="13" t="s">
        <v>427</v>
      </c>
      <c r="C166" s="17">
        <v>10071402.039999999</v>
      </c>
      <c r="D166" s="17">
        <v>2729.54</v>
      </c>
      <c r="E166" s="17">
        <v>10068672.5</v>
      </c>
      <c r="F166" s="13">
        <v>1292.0999999999999</v>
      </c>
      <c r="G166" s="17">
        <v>7792.4870360000004</v>
      </c>
    </row>
    <row r="167" spans="1:7" x14ac:dyDescent="0.2">
      <c r="A167" s="13">
        <v>2205</v>
      </c>
      <c r="B167" s="13" t="s">
        <v>428</v>
      </c>
      <c r="C167" s="17">
        <v>15157191.210000001</v>
      </c>
      <c r="D167" s="17">
        <v>0</v>
      </c>
      <c r="E167" s="17">
        <v>15157191.210000001</v>
      </c>
      <c r="F167" s="13">
        <v>1860.17</v>
      </c>
      <c r="G167" s="17">
        <v>8148.2827960000004</v>
      </c>
    </row>
    <row r="168" spans="1:7" x14ac:dyDescent="0.2">
      <c r="A168" s="13">
        <v>2206</v>
      </c>
      <c r="B168" s="13" t="s">
        <v>429</v>
      </c>
      <c r="C168" s="17">
        <v>35380628.340000004</v>
      </c>
      <c r="D168" s="17">
        <v>0</v>
      </c>
      <c r="E168" s="17">
        <v>35380628.340000004</v>
      </c>
      <c r="F168" s="13">
        <v>4825.46</v>
      </c>
      <c r="G168" s="17">
        <v>7332.0736960000004</v>
      </c>
    </row>
    <row r="169" spans="1:7" x14ac:dyDescent="0.2">
      <c r="A169" s="13">
        <v>2207</v>
      </c>
      <c r="B169" s="13" t="s">
        <v>430</v>
      </c>
      <c r="C169" s="17">
        <v>20743085.600000001</v>
      </c>
      <c r="D169" s="17">
        <v>124370</v>
      </c>
      <c r="E169" s="17">
        <v>20618715.600000001</v>
      </c>
      <c r="F169" s="13">
        <v>3122.55</v>
      </c>
      <c r="G169" s="17">
        <v>6603.1658740000003</v>
      </c>
    </row>
    <row r="170" spans="1:7" x14ac:dyDescent="0.2">
      <c r="A170" s="13">
        <v>2208</v>
      </c>
      <c r="B170" s="13" t="s">
        <v>431</v>
      </c>
      <c r="C170" s="17">
        <v>3826874.04</v>
      </c>
      <c r="D170" s="17">
        <v>24145.07</v>
      </c>
      <c r="E170" s="17">
        <v>3802728.97</v>
      </c>
      <c r="F170" s="13">
        <v>502.78</v>
      </c>
      <c r="G170" s="17">
        <v>7563.4054050000004</v>
      </c>
    </row>
    <row r="171" spans="1:7" x14ac:dyDescent="0.2">
      <c r="A171" s="13">
        <v>2209</v>
      </c>
      <c r="B171" s="13" t="s">
        <v>432</v>
      </c>
      <c r="C171" s="17">
        <v>4178188.56</v>
      </c>
      <c r="D171" s="17">
        <v>0</v>
      </c>
      <c r="E171" s="17">
        <v>4178188.56</v>
      </c>
      <c r="F171" s="13">
        <v>495.47</v>
      </c>
      <c r="G171" s="17">
        <v>8432.7780889999995</v>
      </c>
    </row>
    <row r="172" spans="1:7" x14ac:dyDescent="0.2">
      <c r="A172" s="13">
        <v>2210</v>
      </c>
      <c r="B172" s="13" t="s">
        <v>433</v>
      </c>
      <c r="C172" s="17">
        <v>756191.45</v>
      </c>
      <c r="D172" s="17">
        <v>1370</v>
      </c>
      <c r="E172" s="17">
        <v>754821.45</v>
      </c>
      <c r="F172" s="13">
        <v>45.92</v>
      </c>
      <c r="G172" s="17">
        <v>16437.749346000001</v>
      </c>
    </row>
    <row r="173" spans="1:7" x14ac:dyDescent="0.2">
      <c r="A173" s="13">
        <v>2212</v>
      </c>
      <c r="B173" s="13" t="s">
        <v>434</v>
      </c>
      <c r="C173" s="17">
        <v>14318611.18</v>
      </c>
      <c r="D173" s="17">
        <v>5773.98</v>
      </c>
      <c r="E173" s="17">
        <v>14312837.199999999</v>
      </c>
      <c r="F173" s="13">
        <v>2019.08</v>
      </c>
      <c r="G173" s="17">
        <v>7088.7915279999997</v>
      </c>
    </row>
    <row r="174" spans="1:7" x14ac:dyDescent="0.2">
      <c r="A174" s="13">
        <v>2213</v>
      </c>
      <c r="B174" s="13" t="s">
        <v>435</v>
      </c>
      <c r="C174" s="17">
        <v>2957820.54</v>
      </c>
      <c r="D174" s="17">
        <v>40602</v>
      </c>
      <c r="E174" s="17">
        <v>2917218.54</v>
      </c>
      <c r="F174" s="13">
        <v>362.26</v>
      </c>
      <c r="G174" s="17">
        <v>8052.8309499999996</v>
      </c>
    </row>
    <row r="175" spans="1:7" x14ac:dyDescent="0.2">
      <c r="A175" s="13">
        <v>2214</v>
      </c>
      <c r="B175" s="13" t="s">
        <v>436</v>
      </c>
      <c r="C175" s="17">
        <v>2557614.73</v>
      </c>
      <c r="D175" s="17">
        <v>6.29</v>
      </c>
      <c r="E175" s="17">
        <v>2557608.44</v>
      </c>
      <c r="F175" s="13">
        <v>254.54</v>
      </c>
      <c r="G175" s="17">
        <v>10047.962756000001</v>
      </c>
    </row>
    <row r="176" spans="1:7" x14ac:dyDescent="0.2">
      <c r="A176" s="13">
        <v>2215</v>
      </c>
      <c r="B176" s="13" t="s">
        <v>437</v>
      </c>
      <c r="C176" s="17">
        <v>2588725.9</v>
      </c>
      <c r="D176" s="17">
        <v>0</v>
      </c>
      <c r="E176" s="17">
        <v>2588725.9</v>
      </c>
      <c r="F176" s="13">
        <v>309.91000000000003</v>
      </c>
      <c r="G176" s="17">
        <v>8353.1538180000007</v>
      </c>
    </row>
    <row r="177" spans="1:7" x14ac:dyDescent="0.2">
      <c r="A177" s="13">
        <v>2216</v>
      </c>
      <c r="B177" s="13" t="s">
        <v>438</v>
      </c>
      <c r="C177" s="17">
        <v>2300766.39</v>
      </c>
      <c r="D177" s="17">
        <v>138</v>
      </c>
      <c r="E177" s="17">
        <v>2300628.39</v>
      </c>
      <c r="F177" s="13">
        <v>267.54000000000002</v>
      </c>
      <c r="G177" s="17">
        <v>8599.1941009999991</v>
      </c>
    </row>
    <row r="178" spans="1:7" x14ac:dyDescent="0.2">
      <c r="A178" s="13">
        <v>2217</v>
      </c>
      <c r="B178" s="13" t="s">
        <v>439</v>
      </c>
      <c r="C178" s="17">
        <v>2894486.41</v>
      </c>
      <c r="D178" s="17">
        <v>0</v>
      </c>
      <c r="E178" s="17">
        <v>2894486.41</v>
      </c>
      <c r="F178" s="13">
        <v>350.01</v>
      </c>
      <c r="G178" s="17">
        <v>8269.7248930000005</v>
      </c>
    </row>
    <row r="179" spans="1:7" x14ac:dyDescent="0.2">
      <c r="A179" s="13">
        <v>2219</v>
      </c>
      <c r="B179" s="13" t="s">
        <v>440</v>
      </c>
      <c r="C179" s="17">
        <v>2153499.16</v>
      </c>
      <c r="D179" s="17">
        <v>0</v>
      </c>
      <c r="E179" s="17">
        <v>2153499.16</v>
      </c>
      <c r="F179" s="13">
        <v>217.84</v>
      </c>
      <c r="G179" s="17">
        <v>9885.692067</v>
      </c>
    </row>
    <row r="180" spans="1:7" x14ac:dyDescent="0.2">
      <c r="A180" s="13">
        <v>2220</v>
      </c>
      <c r="B180" s="13" t="s">
        <v>441</v>
      </c>
      <c r="C180" s="17">
        <v>2018469.57</v>
      </c>
      <c r="D180" s="17">
        <v>0</v>
      </c>
      <c r="E180" s="17">
        <v>2018469.57</v>
      </c>
      <c r="F180" s="13">
        <v>217.03</v>
      </c>
      <c r="G180" s="17">
        <v>9300.4173150000006</v>
      </c>
    </row>
    <row r="181" spans="1:7" x14ac:dyDescent="0.2">
      <c r="A181" s="13">
        <v>2221</v>
      </c>
      <c r="B181" s="13" t="s">
        <v>442</v>
      </c>
      <c r="C181" s="17">
        <v>3056075</v>
      </c>
      <c r="D181" s="17">
        <v>0</v>
      </c>
      <c r="E181" s="17">
        <v>3056075</v>
      </c>
      <c r="F181" s="13">
        <v>380.24</v>
      </c>
      <c r="G181" s="17">
        <v>8037.2264880000002</v>
      </c>
    </row>
    <row r="182" spans="1:7" x14ac:dyDescent="0.2">
      <c r="A182" s="13">
        <v>2222</v>
      </c>
      <c r="B182" s="13" t="s">
        <v>443</v>
      </c>
      <c r="C182" s="17">
        <v>162274</v>
      </c>
      <c r="D182" s="17">
        <v>0</v>
      </c>
      <c r="E182" s="17">
        <v>162274</v>
      </c>
      <c r="F182" s="13">
        <v>3</v>
      </c>
      <c r="G182" s="17">
        <v>54091.333333000002</v>
      </c>
    </row>
    <row r="183" spans="1:7" x14ac:dyDescent="0.2">
      <c r="A183" s="13">
        <v>2225</v>
      </c>
      <c r="B183" s="13" t="s">
        <v>444</v>
      </c>
      <c r="C183" s="17">
        <v>2268964</v>
      </c>
      <c r="D183" s="17">
        <v>0</v>
      </c>
      <c r="E183" s="17">
        <v>2268964</v>
      </c>
      <c r="F183" s="13">
        <v>200.21</v>
      </c>
      <c r="G183" s="17">
        <v>11332.920432999999</v>
      </c>
    </row>
    <row r="184" spans="1:7" x14ac:dyDescent="0.2">
      <c r="A184" s="13">
        <v>2229</v>
      </c>
      <c r="B184" s="13" t="s">
        <v>445</v>
      </c>
      <c r="C184" s="17">
        <v>2468252.39</v>
      </c>
      <c r="D184" s="17">
        <v>18582.5</v>
      </c>
      <c r="E184" s="17">
        <v>2449669.89</v>
      </c>
      <c r="F184" s="13">
        <v>267.69</v>
      </c>
      <c r="G184" s="17">
        <v>9151.1445700000004</v>
      </c>
    </row>
    <row r="185" spans="1:7" x14ac:dyDescent="0.2">
      <c r="A185" s="13">
        <v>2239</v>
      </c>
      <c r="B185" s="13" t="s">
        <v>446</v>
      </c>
      <c r="C185" s="17">
        <v>142231259.41999999</v>
      </c>
      <c r="D185" s="17">
        <v>0</v>
      </c>
      <c r="E185" s="17">
        <v>142231259.41999999</v>
      </c>
      <c r="F185" s="13">
        <v>19822.87</v>
      </c>
      <c r="G185" s="17">
        <v>7175.1093259999998</v>
      </c>
    </row>
    <row r="186" spans="1:7" x14ac:dyDescent="0.2">
      <c r="A186" s="13">
        <v>2240</v>
      </c>
      <c r="B186" s="13" t="s">
        <v>447</v>
      </c>
      <c r="C186" s="17">
        <v>7163617.9500000002</v>
      </c>
      <c r="D186" s="17">
        <v>0</v>
      </c>
      <c r="E186" s="17">
        <v>7163617.9500000002</v>
      </c>
      <c r="F186" s="13">
        <v>1102.33</v>
      </c>
      <c r="G186" s="17">
        <v>6498.6147069999997</v>
      </c>
    </row>
    <row r="187" spans="1:7" x14ac:dyDescent="0.2">
      <c r="A187" s="13">
        <v>2241</v>
      </c>
      <c r="B187" s="13" t="s">
        <v>448</v>
      </c>
      <c r="C187" s="17">
        <v>44722652.880000003</v>
      </c>
      <c r="D187" s="17">
        <v>8037.83</v>
      </c>
      <c r="E187" s="17">
        <v>44714615.049999997</v>
      </c>
      <c r="F187" s="13">
        <v>5688.38</v>
      </c>
      <c r="G187" s="17">
        <v>7860.69409</v>
      </c>
    </row>
    <row r="188" spans="1:7" x14ac:dyDescent="0.2">
      <c r="A188" s="13">
        <v>2242</v>
      </c>
      <c r="B188" s="13" t="s">
        <v>255</v>
      </c>
      <c r="C188" s="17">
        <v>93332669.900000006</v>
      </c>
      <c r="D188" s="17">
        <v>928228.4</v>
      </c>
      <c r="E188" s="17">
        <v>92404441.5</v>
      </c>
      <c r="F188" s="13">
        <v>12051.33</v>
      </c>
      <c r="G188" s="17">
        <v>7667.5720849999998</v>
      </c>
    </row>
    <row r="189" spans="1:7" x14ac:dyDescent="0.2">
      <c r="A189" s="13">
        <v>2243</v>
      </c>
      <c r="B189" s="13" t="s">
        <v>449</v>
      </c>
      <c r="C189" s="17">
        <v>285175968.70999998</v>
      </c>
      <c r="D189" s="17">
        <v>1936043</v>
      </c>
      <c r="E189" s="17">
        <v>283239925.70999998</v>
      </c>
      <c r="F189" s="13">
        <v>37292.79</v>
      </c>
      <c r="G189" s="17">
        <v>7595.0317930000001</v>
      </c>
    </row>
    <row r="190" spans="1:7" x14ac:dyDescent="0.2">
      <c r="A190" s="13">
        <v>2244</v>
      </c>
      <c r="B190" s="13" t="s">
        <v>450</v>
      </c>
      <c r="C190" s="17">
        <v>33989827.140000001</v>
      </c>
      <c r="D190" s="17">
        <v>364063.53</v>
      </c>
      <c r="E190" s="17">
        <v>33625763.609999999</v>
      </c>
      <c r="F190" s="13">
        <v>4780.68</v>
      </c>
      <c r="G190" s="17">
        <v>7033.6779720000004</v>
      </c>
    </row>
    <row r="191" spans="1:7" x14ac:dyDescent="0.2">
      <c r="A191" s="13">
        <v>2245</v>
      </c>
      <c r="B191" s="13" t="s">
        <v>451</v>
      </c>
      <c r="C191" s="17">
        <v>3915997.1</v>
      </c>
      <c r="D191" s="17">
        <v>363.8</v>
      </c>
      <c r="E191" s="17">
        <v>3915633.3</v>
      </c>
      <c r="F191" s="13">
        <v>450.83</v>
      </c>
      <c r="G191" s="17">
        <v>8685.3876180000007</v>
      </c>
    </row>
    <row r="192" spans="1:7" x14ac:dyDescent="0.2">
      <c r="A192" s="13">
        <v>2247</v>
      </c>
      <c r="B192" s="13" t="s">
        <v>452</v>
      </c>
      <c r="C192" s="17">
        <v>844675.59</v>
      </c>
      <c r="D192" s="17">
        <v>289.60000000000002</v>
      </c>
      <c r="E192" s="17">
        <v>844385.99</v>
      </c>
      <c r="F192" s="13">
        <v>39.39</v>
      </c>
      <c r="G192" s="17">
        <v>21436.557248000001</v>
      </c>
    </row>
    <row r="193" spans="1:7" x14ac:dyDescent="0.2">
      <c r="A193" s="13">
        <v>2248</v>
      </c>
      <c r="B193" s="13" t="s">
        <v>453</v>
      </c>
      <c r="C193" s="17">
        <v>1513584.2</v>
      </c>
      <c r="D193" s="17">
        <v>44230.98</v>
      </c>
      <c r="E193" s="17">
        <v>1469353.22</v>
      </c>
      <c r="F193" s="13">
        <v>159.30000000000001</v>
      </c>
      <c r="G193" s="17">
        <v>9223.8118009999998</v>
      </c>
    </row>
    <row r="194" spans="1:7" x14ac:dyDescent="0.2">
      <c r="A194" s="13">
        <v>2249</v>
      </c>
      <c r="B194" s="13" t="s">
        <v>454</v>
      </c>
      <c r="C194" s="17">
        <v>897439.51</v>
      </c>
      <c r="D194" s="17">
        <v>70.459999999999994</v>
      </c>
      <c r="E194" s="17">
        <v>897369.05</v>
      </c>
      <c r="F194" s="13">
        <v>69.23</v>
      </c>
      <c r="G194" s="17">
        <v>12962.141412000001</v>
      </c>
    </row>
    <row r="195" spans="1:7" x14ac:dyDescent="0.2">
      <c r="A195" s="13">
        <v>2251</v>
      </c>
      <c r="B195" s="13" t="s">
        <v>455</v>
      </c>
      <c r="C195" s="17">
        <v>7789507.5999999996</v>
      </c>
      <c r="D195" s="17">
        <v>0</v>
      </c>
      <c r="E195" s="17">
        <v>7789507.5999999996</v>
      </c>
      <c r="F195" s="13">
        <v>1116.46</v>
      </c>
      <c r="G195" s="17">
        <v>6976.9697070000002</v>
      </c>
    </row>
    <row r="196" spans="1:7" x14ac:dyDescent="0.2">
      <c r="A196" s="13">
        <v>2252</v>
      </c>
      <c r="B196" s="13" t="s">
        <v>456</v>
      </c>
      <c r="C196" s="17">
        <v>5980443.54</v>
      </c>
      <c r="D196" s="17">
        <v>52871.51</v>
      </c>
      <c r="E196" s="17">
        <v>5927572.0300000003</v>
      </c>
      <c r="F196" s="13">
        <v>823.65</v>
      </c>
      <c r="G196" s="17">
        <v>7196.7122319999999</v>
      </c>
    </row>
    <row r="197" spans="1:7" x14ac:dyDescent="0.2">
      <c r="A197" s="13">
        <v>2253</v>
      </c>
      <c r="B197" s="13" t="s">
        <v>457</v>
      </c>
      <c r="C197" s="17">
        <v>7214547.9100000001</v>
      </c>
      <c r="D197" s="17">
        <v>118562.88</v>
      </c>
      <c r="E197" s="17">
        <v>7095985.0300000003</v>
      </c>
      <c r="F197" s="13">
        <v>925.76</v>
      </c>
      <c r="G197" s="17">
        <v>7665.0374069999998</v>
      </c>
    </row>
    <row r="198" spans="1:7" x14ac:dyDescent="0.2">
      <c r="A198" s="13">
        <v>2254</v>
      </c>
      <c r="B198" s="13" t="s">
        <v>458</v>
      </c>
      <c r="C198" s="17">
        <v>36444315.600000001</v>
      </c>
      <c r="D198" s="17">
        <v>578684.30000000005</v>
      </c>
      <c r="E198" s="17">
        <v>35865631.299999997</v>
      </c>
      <c r="F198" s="13">
        <v>4856.3599999999997</v>
      </c>
      <c r="G198" s="17">
        <v>7385.2908960000004</v>
      </c>
    </row>
    <row r="199" spans="1:7" x14ac:dyDescent="0.2">
      <c r="A199" s="13">
        <v>2255</v>
      </c>
      <c r="B199" s="13" t="s">
        <v>459</v>
      </c>
      <c r="C199" s="17">
        <v>5845042.8799999999</v>
      </c>
      <c r="D199" s="17">
        <v>3059.11</v>
      </c>
      <c r="E199" s="17">
        <v>5841983.7699999996</v>
      </c>
      <c r="F199" s="13">
        <v>767.35</v>
      </c>
      <c r="G199" s="17">
        <v>7613.193158</v>
      </c>
    </row>
    <row r="200" spans="1:7" x14ac:dyDescent="0.2">
      <c r="A200" s="13">
        <v>2256</v>
      </c>
      <c r="B200" s="13" t="s">
        <v>460</v>
      </c>
      <c r="C200" s="17">
        <v>46624052.020000003</v>
      </c>
      <c r="D200" s="17">
        <v>289288.18</v>
      </c>
      <c r="E200" s="17">
        <v>46334763.840000004</v>
      </c>
      <c r="F200" s="13">
        <v>6130.25</v>
      </c>
      <c r="G200" s="17">
        <v>7558.3807900000002</v>
      </c>
    </row>
    <row r="201" spans="1:7" x14ac:dyDescent="0.2">
      <c r="A201" s="13">
        <v>2257</v>
      </c>
      <c r="B201" s="13" t="s">
        <v>461</v>
      </c>
      <c r="C201" s="17">
        <v>7698399.4900000002</v>
      </c>
      <c r="D201" s="17">
        <v>0</v>
      </c>
      <c r="E201" s="17">
        <v>7698399.4900000002</v>
      </c>
      <c r="F201" s="13">
        <v>1017.1</v>
      </c>
      <c r="G201" s="17">
        <v>7568.9701009999999</v>
      </c>
    </row>
    <row r="202" spans="1:7" x14ac:dyDescent="0.2">
      <c r="A202" s="13">
        <v>2262</v>
      </c>
      <c r="B202" s="13" t="s">
        <v>462</v>
      </c>
      <c r="C202" s="17">
        <v>3567679.79</v>
      </c>
      <c r="D202" s="17">
        <v>0</v>
      </c>
      <c r="E202" s="17">
        <v>3567679.79</v>
      </c>
      <c r="F202" s="13">
        <v>452.37</v>
      </c>
      <c r="G202" s="17">
        <v>7886.641001</v>
      </c>
    </row>
    <row r="203" spans="1:7" x14ac:dyDescent="0.2">
      <c r="A203" s="13">
        <v>3997</v>
      </c>
      <c r="B203" s="13" t="s">
        <v>463</v>
      </c>
      <c r="C203" s="17">
        <v>1807090.38</v>
      </c>
      <c r="D203" s="17">
        <v>51909.53</v>
      </c>
      <c r="E203" s="17">
        <v>1755180.85</v>
      </c>
      <c r="F203" s="13">
        <v>176.74</v>
      </c>
      <c r="G203" s="17">
        <v>9930.8636979999992</v>
      </c>
    </row>
    <row r="204" spans="1:7" x14ac:dyDescent="0.2">
      <c r="A204" s="13">
        <v>4131</v>
      </c>
      <c r="B204" s="13" t="s">
        <v>464</v>
      </c>
      <c r="C204" s="17">
        <v>22195506.559999999</v>
      </c>
      <c r="D204" s="17">
        <v>11218.82</v>
      </c>
      <c r="E204" s="17">
        <v>22184287.739999998</v>
      </c>
      <c r="F204" s="13">
        <v>2866.9</v>
      </c>
      <c r="G204" s="17">
        <v>7738.0751819999996</v>
      </c>
    </row>
    <row r="205" spans="1:7" x14ac:dyDescent="0.2">
      <c r="G205" s="17"/>
    </row>
    <row r="206" spans="1:7" x14ac:dyDescent="0.2">
      <c r="G206" s="17"/>
    </row>
    <row r="207" spans="1:7" x14ac:dyDescent="0.2">
      <c r="C207" s="17">
        <f>SUM(C8:C206)</f>
        <v>4064187429.2799988</v>
      </c>
      <c r="D207" s="17">
        <f>SUM(D8:D206)</f>
        <v>12569741.040000005</v>
      </c>
      <c r="E207" s="17">
        <f>SUM(E8:E206)</f>
        <v>4051617688.2399993</v>
      </c>
      <c r="F207" s="13">
        <f>SUM(F8:F206)</f>
        <v>531555.34</v>
      </c>
      <c r="G207" s="17">
        <f>E207/F207</f>
        <v>7622.1935579463834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07"/>
  <sheetViews>
    <sheetView zoomScale="90" zoomScaleNormal="90" workbookViewId="0">
      <pane ySplit="6" topLeftCell="A174" activePane="bottomLeft" state="frozen"/>
      <selection pane="bottomLeft" activeCell="C1" sqref="C1:E1048576"/>
    </sheetView>
  </sheetViews>
  <sheetFormatPr defaultRowHeight="12.75" x14ac:dyDescent="0.2"/>
  <cols>
    <col min="2" max="2" width="32" bestFit="1" customWidth="1"/>
    <col min="3" max="3" width="17.7109375" bestFit="1" customWidth="1"/>
    <col min="4" max="4" width="14.85546875" bestFit="1" customWidth="1"/>
    <col min="5" max="5" width="17.710937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491</v>
      </c>
    </row>
    <row r="6" spans="1:7" ht="15" x14ac:dyDescent="0.2">
      <c r="A6" s="89" t="s">
        <v>492</v>
      </c>
      <c r="B6" s="89" t="s">
        <v>493</v>
      </c>
      <c r="C6" s="90" t="s">
        <v>0</v>
      </c>
      <c r="D6" s="90" t="s">
        <v>494</v>
      </c>
      <c r="E6" s="90" t="s">
        <v>495</v>
      </c>
      <c r="F6" s="91" t="s">
        <v>496</v>
      </c>
      <c r="G6" s="90" t="s">
        <v>497</v>
      </c>
    </row>
    <row r="7" spans="1:7" ht="15" x14ac:dyDescent="0.2">
      <c r="A7" s="92">
        <v>1894</v>
      </c>
      <c r="B7" s="93" t="s">
        <v>270</v>
      </c>
      <c r="C7" s="94">
        <v>15322119.18</v>
      </c>
      <c r="D7" s="94">
        <v>780.5</v>
      </c>
      <c r="E7" s="94">
        <v>15321338.68</v>
      </c>
      <c r="F7" s="95">
        <v>2070.51725719058</v>
      </c>
      <c r="G7" s="94">
        <v>7399.7638159215503</v>
      </c>
    </row>
    <row r="8" spans="1:7" ht="15" x14ac:dyDescent="0.2">
      <c r="A8" s="92">
        <v>1895</v>
      </c>
      <c r="B8" s="93" t="s">
        <v>271</v>
      </c>
      <c r="C8" s="94">
        <v>942400.04</v>
      </c>
      <c r="D8" s="94">
        <v>0</v>
      </c>
      <c r="E8" s="94">
        <v>942400.04</v>
      </c>
      <c r="F8" s="95">
        <v>57.623287671215998</v>
      </c>
      <c r="G8" s="94">
        <v>16354.4996838274</v>
      </c>
    </row>
    <row r="9" spans="1:7" ht="15" x14ac:dyDescent="0.2">
      <c r="A9" s="92">
        <v>1896</v>
      </c>
      <c r="B9" s="93" t="s">
        <v>272</v>
      </c>
      <c r="C9" s="94">
        <v>721980</v>
      </c>
      <c r="D9" s="94">
        <v>0</v>
      </c>
      <c r="E9" s="94">
        <v>721980</v>
      </c>
      <c r="F9" s="95">
        <v>29.117241379306002</v>
      </c>
      <c r="G9" s="94">
        <v>24795.618190434801</v>
      </c>
    </row>
    <row r="10" spans="1:7" ht="15" x14ac:dyDescent="0.2">
      <c r="A10" s="92">
        <v>1897</v>
      </c>
      <c r="B10" s="93" t="s">
        <v>273</v>
      </c>
      <c r="C10" s="94">
        <v>1827821.99</v>
      </c>
      <c r="D10" s="94">
        <v>0</v>
      </c>
      <c r="E10" s="94">
        <v>1827821.99</v>
      </c>
      <c r="F10" s="95">
        <v>187.85517241376701</v>
      </c>
      <c r="G10" s="94">
        <v>9729.9529553227694</v>
      </c>
    </row>
    <row r="11" spans="1:7" ht="15" x14ac:dyDescent="0.2">
      <c r="A11" s="92">
        <v>1898</v>
      </c>
      <c r="B11" s="93" t="s">
        <v>274</v>
      </c>
      <c r="C11" s="94">
        <v>3632530.13</v>
      </c>
      <c r="D11" s="94">
        <v>869</v>
      </c>
      <c r="E11" s="94">
        <v>3631661.13</v>
      </c>
      <c r="F11" s="95">
        <v>428.29622778282402</v>
      </c>
      <c r="G11" s="94">
        <v>8479.3208401580996</v>
      </c>
    </row>
    <row r="12" spans="1:7" ht="15" x14ac:dyDescent="0.2">
      <c r="A12" s="92">
        <v>1899</v>
      </c>
      <c r="B12" s="93" t="s">
        <v>275</v>
      </c>
      <c r="C12" s="94">
        <v>1709702.04</v>
      </c>
      <c r="D12" s="94">
        <v>508.99</v>
      </c>
      <c r="E12" s="94">
        <v>1709193.05</v>
      </c>
      <c r="F12" s="95">
        <v>134.53184713373801</v>
      </c>
      <c r="G12" s="94">
        <v>12704.7467675137</v>
      </c>
    </row>
    <row r="13" spans="1:7" ht="15" x14ac:dyDescent="0.2">
      <c r="A13" s="92">
        <v>1900</v>
      </c>
      <c r="B13" s="93" t="s">
        <v>276</v>
      </c>
      <c r="C13" s="94">
        <v>11317272.359999999</v>
      </c>
      <c r="D13" s="94">
        <v>133208.99</v>
      </c>
      <c r="E13" s="94">
        <v>11184063.369999999</v>
      </c>
      <c r="F13" s="95">
        <v>1569.4063307951301</v>
      </c>
      <c r="G13" s="94">
        <v>7126.3019337596697</v>
      </c>
    </row>
    <row r="14" spans="1:7" ht="15" x14ac:dyDescent="0.2">
      <c r="A14" s="92">
        <v>1901</v>
      </c>
      <c r="B14" s="93" t="s">
        <v>277</v>
      </c>
      <c r="C14" s="94">
        <v>47195381.340000004</v>
      </c>
      <c r="D14" s="94">
        <v>0</v>
      </c>
      <c r="E14" s="94">
        <v>47195381.340000004</v>
      </c>
      <c r="F14" s="95">
        <v>6058.4464367564897</v>
      </c>
      <c r="G14" s="94">
        <v>7790.0137985319898</v>
      </c>
    </row>
    <row r="15" spans="1:7" ht="15" x14ac:dyDescent="0.2">
      <c r="A15" s="92">
        <v>1922</v>
      </c>
      <c r="B15" s="93" t="s">
        <v>278</v>
      </c>
      <c r="C15" s="94">
        <v>57314273.700000003</v>
      </c>
      <c r="D15" s="94">
        <v>1236255.1299999999</v>
      </c>
      <c r="E15" s="94">
        <v>56078018.57</v>
      </c>
      <c r="F15" s="95">
        <v>8395.3575182848508</v>
      </c>
      <c r="G15" s="94">
        <v>6679.6462744872597</v>
      </c>
    </row>
    <row r="16" spans="1:7" ht="15" x14ac:dyDescent="0.2">
      <c r="A16" s="92">
        <v>1923</v>
      </c>
      <c r="B16" s="93" t="s">
        <v>279</v>
      </c>
      <c r="C16" s="94">
        <v>48435193.700000003</v>
      </c>
      <c r="D16" s="94">
        <v>553226.21</v>
      </c>
      <c r="E16" s="94">
        <v>47881967.490000002</v>
      </c>
      <c r="F16" s="95">
        <v>6571.2378454483496</v>
      </c>
      <c r="G16" s="94">
        <v>7286.5978398827901</v>
      </c>
    </row>
    <row r="17" spans="1:7" ht="15" x14ac:dyDescent="0.2">
      <c r="A17" s="92">
        <v>1924</v>
      </c>
      <c r="B17" s="93" t="s">
        <v>280</v>
      </c>
      <c r="C17" s="94">
        <v>120436084.14</v>
      </c>
      <c r="D17" s="94">
        <v>16724.189999999999</v>
      </c>
      <c r="E17" s="94">
        <v>120419359.95</v>
      </c>
      <c r="F17" s="95">
        <v>16329.9046804605</v>
      </c>
      <c r="G17" s="94">
        <v>7374.1618402762297</v>
      </c>
    </row>
    <row r="18" spans="1:7" ht="15" x14ac:dyDescent="0.2">
      <c r="A18" s="92">
        <v>1925</v>
      </c>
      <c r="B18" s="93" t="s">
        <v>281</v>
      </c>
      <c r="C18" s="94">
        <v>18801696.629999999</v>
      </c>
      <c r="D18" s="94">
        <v>54521</v>
      </c>
      <c r="E18" s="94">
        <v>18747175.629999999</v>
      </c>
      <c r="F18" s="95">
        <v>2579.10210375408</v>
      </c>
      <c r="G18" s="94">
        <v>7268.8768710288996</v>
      </c>
    </row>
    <row r="19" spans="1:7" ht="15" x14ac:dyDescent="0.2">
      <c r="A19" s="92">
        <v>1926</v>
      </c>
      <c r="B19" s="93" t="s">
        <v>282</v>
      </c>
      <c r="C19" s="94">
        <v>27337252.960000001</v>
      </c>
      <c r="D19" s="94">
        <v>26972</v>
      </c>
      <c r="E19" s="94">
        <v>27310280.960000001</v>
      </c>
      <c r="F19" s="95">
        <v>4023.63098722618</v>
      </c>
      <c r="G19" s="94">
        <v>6787.4715764696002</v>
      </c>
    </row>
    <row r="20" spans="1:7" ht="15" x14ac:dyDescent="0.2">
      <c r="A20" s="92">
        <v>1927</v>
      </c>
      <c r="B20" s="93" t="s">
        <v>283</v>
      </c>
      <c r="C20" s="94">
        <v>4797464.1100000003</v>
      </c>
      <c r="D20" s="94">
        <v>21665</v>
      </c>
      <c r="E20" s="94">
        <v>4775799.1100000003</v>
      </c>
      <c r="F20" s="95">
        <v>602.69890524088498</v>
      </c>
      <c r="G20" s="94">
        <v>7924.0215445409203</v>
      </c>
    </row>
    <row r="21" spans="1:7" ht="15" x14ac:dyDescent="0.2">
      <c r="A21" s="92">
        <v>1928</v>
      </c>
      <c r="B21" s="93" t="s">
        <v>284</v>
      </c>
      <c r="C21" s="94">
        <v>56826560.270000003</v>
      </c>
      <c r="D21" s="94">
        <v>75856.11</v>
      </c>
      <c r="E21" s="94">
        <v>56750704.159999996</v>
      </c>
      <c r="F21" s="95">
        <v>7800.6043638007204</v>
      </c>
      <c r="G21" s="94">
        <v>7275.1676041097298</v>
      </c>
    </row>
    <row r="22" spans="1:7" ht="15" x14ac:dyDescent="0.2">
      <c r="A22" s="92">
        <v>1929</v>
      </c>
      <c r="B22" s="93" t="s">
        <v>285</v>
      </c>
      <c r="C22" s="94">
        <v>34200469.530000001</v>
      </c>
      <c r="D22" s="94">
        <v>82584.34</v>
      </c>
      <c r="E22" s="94">
        <v>34117885.189999998</v>
      </c>
      <c r="F22" s="95">
        <v>4547.5772433156199</v>
      </c>
      <c r="G22" s="94">
        <v>7502.4311549955701</v>
      </c>
    </row>
    <row r="23" spans="1:7" ht="15" x14ac:dyDescent="0.2">
      <c r="A23" s="92">
        <v>1930</v>
      </c>
      <c r="B23" s="93" t="s">
        <v>286</v>
      </c>
      <c r="C23" s="94">
        <v>19845373.879999999</v>
      </c>
      <c r="D23" s="94">
        <v>21110.22</v>
      </c>
      <c r="E23" s="94">
        <v>19824263.66</v>
      </c>
      <c r="F23" s="95">
        <v>2713.4001512004302</v>
      </c>
      <c r="G23" s="94">
        <v>7306.0597609348497</v>
      </c>
    </row>
    <row r="24" spans="1:7" ht="15" x14ac:dyDescent="0.2">
      <c r="A24" s="92">
        <v>1931</v>
      </c>
      <c r="B24" s="93" t="s">
        <v>287</v>
      </c>
      <c r="C24" s="94">
        <v>13966287.32</v>
      </c>
      <c r="D24" s="94">
        <v>10878.01</v>
      </c>
      <c r="E24" s="94">
        <v>13955409.310000001</v>
      </c>
      <c r="F24" s="95">
        <v>2029.4861778619199</v>
      </c>
      <c r="G24" s="94">
        <v>6876.3263638987401</v>
      </c>
    </row>
    <row r="25" spans="1:7" ht="15" x14ac:dyDescent="0.2">
      <c r="A25" s="92">
        <v>1933</v>
      </c>
      <c r="B25" s="93" t="s">
        <v>288</v>
      </c>
      <c r="C25" s="94">
        <v>12316446.220000001</v>
      </c>
      <c r="D25" s="94">
        <v>51430</v>
      </c>
      <c r="E25" s="94">
        <v>12265016.220000001</v>
      </c>
      <c r="F25" s="95">
        <v>1796.8122576378801</v>
      </c>
      <c r="G25" s="94">
        <v>6825.9865035225203</v>
      </c>
    </row>
    <row r="26" spans="1:7" ht="15" x14ac:dyDescent="0.2">
      <c r="A26" s="92">
        <v>1934</v>
      </c>
      <c r="B26" s="93" t="s">
        <v>289</v>
      </c>
      <c r="C26" s="94">
        <v>2874743.19</v>
      </c>
      <c r="D26" s="94">
        <v>0</v>
      </c>
      <c r="E26" s="94">
        <v>2874743.19</v>
      </c>
      <c r="F26" s="95">
        <v>134.75568181816601</v>
      </c>
      <c r="G26" s="94">
        <v>21333.001705108501</v>
      </c>
    </row>
    <row r="27" spans="1:7" ht="15" x14ac:dyDescent="0.2">
      <c r="A27" s="92">
        <v>1935</v>
      </c>
      <c r="B27" s="93" t="s">
        <v>290</v>
      </c>
      <c r="C27" s="94">
        <v>13947435.130000001</v>
      </c>
      <c r="D27" s="94">
        <v>37500</v>
      </c>
      <c r="E27" s="94">
        <v>13909935.130000001</v>
      </c>
      <c r="F27" s="95">
        <v>1459.1107732835201</v>
      </c>
      <c r="G27" s="94">
        <v>9533.1590888727897</v>
      </c>
    </row>
    <row r="28" spans="1:7" ht="15" x14ac:dyDescent="0.2">
      <c r="A28" s="92">
        <v>1936</v>
      </c>
      <c r="B28" s="93" t="s">
        <v>291</v>
      </c>
      <c r="C28" s="94">
        <v>6400058.5599999996</v>
      </c>
      <c r="D28" s="94">
        <v>99677.119999999995</v>
      </c>
      <c r="E28" s="94">
        <v>6300381.4400000004</v>
      </c>
      <c r="F28" s="95">
        <v>829.22689751043401</v>
      </c>
      <c r="G28" s="94">
        <v>7597.8980649511795</v>
      </c>
    </row>
    <row r="29" spans="1:7" ht="15" x14ac:dyDescent="0.2">
      <c r="A29" s="92">
        <v>1944</v>
      </c>
      <c r="B29" s="93" t="s">
        <v>292</v>
      </c>
      <c r="C29" s="94">
        <v>15270434.82</v>
      </c>
      <c r="D29" s="94">
        <v>0</v>
      </c>
      <c r="E29" s="94">
        <v>15270434.82</v>
      </c>
      <c r="F29" s="95">
        <v>2192.54139886128</v>
      </c>
      <c r="G29" s="94">
        <v>6964.7190369727396</v>
      </c>
    </row>
    <row r="30" spans="1:7" ht="15" x14ac:dyDescent="0.2">
      <c r="A30" s="92">
        <v>1945</v>
      </c>
      <c r="B30" s="93" t="s">
        <v>293</v>
      </c>
      <c r="C30" s="94">
        <v>5734080.5300000003</v>
      </c>
      <c r="D30" s="94">
        <v>0</v>
      </c>
      <c r="E30" s="94">
        <v>5734080.5300000003</v>
      </c>
      <c r="F30" s="95">
        <v>699.60919540214604</v>
      </c>
      <c r="G30" s="94">
        <v>8196.1194445192596</v>
      </c>
    </row>
    <row r="31" spans="1:7" ht="15" x14ac:dyDescent="0.2">
      <c r="A31" s="92">
        <v>1946</v>
      </c>
      <c r="B31" s="93" t="s">
        <v>294</v>
      </c>
      <c r="C31" s="94">
        <v>7379693.9199999999</v>
      </c>
      <c r="D31" s="94">
        <v>96690.68</v>
      </c>
      <c r="E31" s="94">
        <v>7283003.2400000002</v>
      </c>
      <c r="F31" s="95">
        <v>961.27787735561299</v>
      </c>
      <c r="G31" s="94">
        <v>7576.3766248682095</v>
      </c>
    </row>
    <row r="32" spans="1:7" ht="15" x14ac:dyDescent="0.2">
      <c r="A32" s="92">
        <v>1947</v>
      </c>
      <c r="B32" s="93" t="s">
        <v>295</v>
      </c>
      <c r="C32" s="94">
        <v>4960599.78</v>
      </c>
      <c r="D32" s="94">
        <v>0</v>
      </c>
      <c r="E32" s="94">
        <v>4960599.78</v>
      </c>
      <c r="F32" s="95">
        <v>544.13698707412902</v>
      </c>
      <c r="G32" s="94">
        <v>9116.4539405298801</v>
      </c>
    </row>
    <row r="33" spans="1:7" ht="15" x14ac:dyDescent="0.2">
      <c r="A33" s="92">
        <v>1948</v>
      </c>
      <c r="B33" s="93" t="s">
        <v>296</v>
      </c>
      <c r="C33" s="94">
        <v>21332408.510000002</v>
      </c>
      <c r="D33" s="94">
        <v>28667</v>
      </c>
      <c r="E33" s="94">
        <v>21303741.510000002</v>
      </c>
      <c r="F33" s="95">
        <v>3132.5157903180002</v>
      </c>
      <c r="G33" s="94">
        <v>6800.8409010565001</v>
      </c>
    </row>
    <row r="34" spans="1:7" ht="15" x14ac:dyDescent="0.2">
      <c r="A34" s="92">
        <v>1964</v>
      </c>
      <c r="B34" s="93" t="s">
        <v>297</v>
      </c>
      <c r="C34" s="94">
        <v>6754973.04</v>
      </c>
      <c r="D34" s="94">
        <v>139542.32</v>
      </c>
      <c r="E34" s="94">
        <v>6615430.7199999997</v>
      </c>
      <c r="F34" s="95">
        <v>833.79450729312703</v>
      </c>
      <c r="G34" s="94">
        <v>7934.1260492068604</v>
      </c>
    </row>
    <row r="35" spans="1:7" ht="15" x14ac:dyDescent="0.2">
      <c r="A35" s="92">
        <v>1965</v>
      </c>
      <c r="B35" s="93" t="s">
        <v>298</v>
      </c>
      <c r="C35" s="94">
        <v>21080855.949999999</v>
      </c>
      <c r="D35" s="94">
        <v>79745.34</v>
      </c>
      <c r="E35" s="94">
        <v>21001110.609999999</v>
      </c>
      <c r="F35" s="95">
        <v>2904.8171479492298</v>
      </c>
      <c r="G35" s="94">
        <v>7229.75304136667</v>
      </c>
    </row>
    <row r="36" spans="1:7" ht="15" x14ac:dyDescent="0.2">
      <c r="A36" s="92">
        <v>1966</v>
      </c>
      <c r="B36" s="93" t="s">
        <v>299</v>
      </c>
      <c r="C36" s="94">
        <v>25926353.41</v>
      </c>
      <c r="D36" s="94">
        <v>509.48</v>
      </c>
      <c r="E36" s="94">
        <v>25925843.93</v>
      </c>
      <c r="F36" s="95">
        <v>3712.1267402557601</v>
      </c>
      <c r="G36" s="94">
        <v>6984.09449463295</v>
      </c>
    </row>
    <row r="37" spans="1:7" ht="15" x14ac:dyDescent="0.2">
      <c r="A37" s="92">
        <v>1967</v>
      </c>
      <c r="B37" s="93" t="s">
        <v>300</v>
      </c>
      <c r="C37" s="94">
        <v>1433787.84</v>
      </c>
      <c r="D37" s="94">
        <v>0</v>
      </c>
      <c r="E37" s="94">
        <v>1433787.84</v>
      </c>
      <c r="F37" s="95">
        <v>120.146206786156</v>
      </c>
      <c r="G37" s="94">
        <v>11933.6921102465</v>
      </c>
    </row>
    <row r="38" spans="1:7" ht="15" x14ac:dyDescent="0.2">
      <c r="A38" s="92">
        <v>1968</v>
      </c>
      <c r="B38" s="93" t="s">
        <v>301</v>
      </c>
      <c r="C38" s="94">
        <v>5232851.92</v>
      </c>
      <c r="D38" s="94">
        <v>2869.18</v>
      </c>
      <c r="E38" s="94">
        <v>5229982.74</v>
      </c>
      <c r="F38" s="95">
        <v>621.57381608112996</v>
      </c>
      <c r="G38" s="94">
        <v>8414.0975772978309</v>
      </c>
    </row>
    <row r="39" spans="1:7" ht="15" x14ac:dyDescent="0.2">
      <c r="A39" s="92">
        <v>1969</v>
      </c>
      <c r="B39" s="93" t="s">
        <v>302</v>
      </c>
      <c r="C39" s="94">
        <v>5771408.04</v>
      </c>
      <c r="D39" s="94">
        <v>12910.58</v>
      </c>
      <c r="E39" s="94">
        <v>5758497.46</v>
      </c>
      <c r="F39" s="95">
        <v>696.13135583617395</v>
      </c>
      <c r="G39" s="94">
        <v>8272.1420486555307</v>
      </c>
    </row>
    <row r="40" spans="1:7" ht="15" x14ac:dyDescent="0.2">
      <c r="A40" s="92">
        <v>1970</v>
      </c>
      <c r="B40" s="93" t="s">
        <v>303</v>
      </c>
      <c r="C40" s="94">
        <v>23201621.420000002</v>
      </c>
      <c r="D40" s="94">
        <v>15934.73</v>
      </c>
      <c r="E40" s="94">
        <v>23185686.690000001</v>
      </c>
      <c r="F40" s="95">
        <v>3131.7942250466899</v>
      </c>
      <c r="G40" s="94">
        <v>7403.3237894658696</v>
      </c>
    </row>
    <row r="41" spans="1:7" ht="15" x14ac:dyDescent="0.2">
      <c r="A41" s="92">
        <v>1972</v>
      </c>
      <c r="B41" s="93" t="s">
        <v>304</v>
      </c>
      <c r="C41" s="94">
        <v>4028913.75</v>
      </c>
      <c r="D41" s="94">
        <v>0</v>
      </c>
      <c r="E41" s="94">
        <v>4028913.75</v>
      </c>
      <c r="F41" s="95">
        <v>473.46644249678002</v>
      </c>
      <c r="G41" s="94">
        <v>8509.3966295771897</v>
      </c>
    </row>
    <row r="42" spans="1:7" ht="15" x14ac:dyDescent="0.2">
      <c r="A42" s="92">
        <v>1973</v>
      </c>
      <c r="B42" s="93" t="s">
        <v>305</v>
      </c>
      <c r="C42" s="94">
        <v>2583106.5499999998</v>
      </c>
      <c r="D42" s="94">
        <v>225</v>
      </c>
      <c r="E42" s="94">
        <v>2582881.5499999998</v>
      </c>
      <c r="F42" s="95">
        <v>240.37378005001901</v>
      </c>
      <c r="G42" s="94">
        <v>10745.271591030199</v>
      </c>
    </row>
    <row r="43" spans="1:7" ht="15" x14ac:dyDescent="0.2">
      <c r="A43" s="92">
        <v>1974</v>
      </c>
      <c r="B43" s="93" t="s">
        <v>306</v>
      </c>
      <c r="C43" s="94">
        <v>10630299.310000001</v>
      </c>
      <c r="D43" s="94">
        <v>17588.009999999998</v>
      </c>
      <c r="E43" s="94">
        <v>10612711.300000001</v>
      </c>
      <c r="F43" s="95">
        <v>1501.3153807198801</v>
      </c>
      <c r="G43" s="94">
        <v>7068.9419666847098</v>
      </c>
    </row>
    <row r="44" spans="1:7" ht="15" x14ac:dyDescent="0.2">
      <c r="A44" s="92">
        <v>1976</v>
      </c>
      <c r="B44" s="93" t="s">
        <v>307</v>
      </c>
      <c r="C44" s="94">
        <v>110139504</v>
      </c>
      <c r="D44" s="94">
        <v>0</v>
      </c>
      <c r="E44" s="94">
        <v>110139504</v>
      </c>
      <c r="F44" s="95">
        <v>15745.1108869084</v>
      </c>
      <c r="G44" s="94">
        <v>6995.1558163733098</v>
      </c>
    </row>
    <row r="45" spans="1:7" ht="15" x14ac:dyDescent="0.2">
      <c r="A45" s="92">
        <v>1977</v>
      </c>
      <c r="B45" s="93" t="s">
        <v>308</v>
      </c>
      <c r="C45" s="94">
        <v>46433097.310000002</v>
      </c>
      <c r="D45" s="94">
        <v>103968.74</v>
      </c>
      <c r="E45" s="94">
        <v>46329128.57</v>
      </c>
      <c r="F45" s="95">
        <v>6660.7941325885904</v>
      </c>
      <c r="G45" s="94">
        <v>6955.4962438082503</v>
      </c>
    </row>
    <row r="46" spans="1:7" ht="15" x14ac:dyDescent="0.2">
      <c r="A46" s="92">
        <v>1978</v>
      </c>
      <c r="B46" s="93" t="s">
        <v>309</v>
      </c>
      <c r="C46" s="94">
        <v>9009507.5999999996</v>
      </c>
      <c r="D46" s="94">
        <v>58331.199999999997</v>
      </c>
      <c r="E46" s="94">
        <v>8951176.4000000004</v>
      </c>
      <c r="F46" s="95">
        <v>1107.8479079505901</v>
      </c>
      <c r="G46" s="94">
        <v>8079.7881512082304</v>
      </c>
    </row>
    <row r="47" spans="1:7" ht="15" x14ac:dyDescent="0.2">
      <c r="A47" s="92">
        <v>1990</v>
      </c>
      <c r="B47" s="93" t="s">
        <v>310</v>
      </c>
      <c r="C47" s="94">
        <v>4152484.66</v>
      </c>
      <c r="D47" s="94">
        <v>703.12</v>
      </c>
      <c r="E47" s="94">
        <v>4151781.54</v>
      </c>
      <c r="F47" s="95">
        <v>494.35165011939398</v>
      </c>
      <c r="G47" s="94">
        <v>8398.4377092648101</v>
      </c>
    </row>
    <row r="48" spans="1:7" ht="15" x14ac:dyDescent="0.2">
      <c r="A48" s="92">
        <v>1991</v>
      </c>
      <c r="B48" s="93" t="s">
        <v>311</v>
      </c>
      <c r="C48" s="94">
        <v>40306162.460000001</v>
      </c>
      <c r="D48" s="94">
        <v>22929.79</v>
      </c>
      <c r="E48" s="94">
        <v>40283232.670000002</v>
      </c>
      <c r="F48" s="95">
        <v>5865.7650047245497</v>
      </c>
      <c r="G48" s="94">
        <v>6867.5155989975901</v>
      </c>
    </row>
    <row r="49" spans="1:7" ht="15" x14ac:dyDescent="0.2">
      <c r="A49" s="92">
        <v>1992</v>
      </c>
      <c r="B49" s="93" t="s">
        <v>312</v>
      </c>
      <c r="C49" s="94">
        <v>4985241.63</v>
      </c>
      <c r="D49" s="94">
        <v>3074.2</v>
      </c>
      <c r="E49" s="94">
        <v>4982167.43</v>
      </c>
      <c r="F49" s="95">
        <v>600.31115361407706</v>
      </c>
      <c r="G49" s="94">
        <v>8299.3084503022492</v>
      </c>
    </row>
    <row r="50" spans="1:7" ht="15" x14ac:dyDescent="0.2">
      <c r="A50" s="92">
        <v>1993</v>
      </c>
      <c r="B50" s="93" t="s">
        <v>313</v>
      </c>
      <c r="C50" s="94">
        <v>2274835.0499999998</v>
      </c>
      <c r="D50" s="94">
        <v>0</v>
      </c>
      <c r="E50" s="94">
        <v>2274835.0499999998</v>
      </c>
      <c r="F50" s="95">
        <v>202.785970396218</v>
      </c>
      <c r="G50" s="94">
        <v>11217.911404597</v>
      </c>
    </row>
    <row r="51" spans="1:7" ht="15" x14ac:dyDescent="0.2">
      <c r="A51" s="92">
        <v>1994</v>
      </c>
      <c r="B51" s="93" t="s">
        <v>314</v>
      </c>
      <c r="C51" s="94">
        <v>9717613.4900000002</v>
      </c>
      <c r="D51" s="94">
        <v>437.42</v>
      </c>
      <c r="E51" s="94">
        <v>9717176.0700000003</v>
      </c>
      <c r="F51" s="95">
        <v>1373.1297023140601</v>
      </c>
      <c r="G51" s="94">
        <v>7076.6629354999604</v>
      </c>
    </row>
    <row r="52" spans="1:7" ht="15" x14ac:dyDescent="0.2">
      <c r="A52" s="92">
        <v>1995</v>
      </c>
      <c r="B52" s="93" t="s">
        <v>315</v>
      </c>
      <c r="C52" s="94">
        <v>1620462.67</v>
      </c>
      <c r="D52" s="94">
        <v>0</v>
      </c>
      <c r="E52" s="94">
        <v>1620462.67</v>
      </c>
      <c r="F52" s="95">
        <v>155.03061224485899</v>
      </c>
      <c r="G52" s="94">
        <v>10452.533512804601</v>
      </c>
    </row>
    <row r="53" spans="1:7" ht="15" x14ac:dyDescent="0.2">
      <c r="A53" s="92">
        <v>1996</v>
      </c>
      <c r="B53" s="93" t="s">
        <v>316</v>
      </c>
      <c r="C53" s="94">
        <v>2795547.84</v>
      </c>
      <c r="D53" s="94">
        <v>1517.13</v>
      </c>
      <c r="E53" s="94">
        <v>2794030.71</v>
      </c>
      <c r="F53" s="95">
        <v>337.24238181040499</v>
      </c>
      <c r="G53" s="94">
        <v>8284.9335098421307</v>
      </c>
    </row>
    <row r="54" spans="1:7" ht="15" x14ac:dyDescent="0.2">
      <c r="A54" s="92">
        <v>1997</v>
      </c>
      <c r="B54" s="93" t="s">
        <v>317</v>
      </c>
      <c r="C54" s="94">
        <v>2824164.98</v>
      </c>
      <c r="D54" s="94">
        <v>0</v>
      </c>
      <c r="E54" s="94">
        <v>2824164.98</v>
      </c>
      <c r="F54" s="95">
        <v>294.72557583287499</v>
      </c>
      <c r="G54" s="94">
        <v>9582.3546090938908</v>
      </c>
    </row>
    <row r="55" spans="1:7" ht="15" x14ac:dyDescent="0.2">
      <c r="A55" s="92">
        <v>1998</v>
      </c>
      <c r="B55" s="93" t="s">
        <v>318</v>
      </c>
      <c r="C55" s="94">
        <v>2305939.56</v>
      </c>
      <c r="D55" s="94">
        <v>0</v>
      </c>
      <c r="E55" s="94">
        <v>2305939.56</v>
      </c>
      <c r="F55" s="95">
        <v>261.333105825068</v>
      </c>
      <c r="G55" s="94">
        <v>8823.7559980003407</v>
      </c>
    </row>
    <row r="56" spans="1:7" ht="15" x14ac:dyDescent="0.2">
      <c r="A56" s="92">
        <v>1999</v>
      </c>
      <c r="B56" s="93" t="s">
        <v>319</v>
      </c>
      <c r="C56" s="94">
        <v>2671841.15</v>
      </c>
      <c r="D56" s="94">
        <v>145.30000000000001</v>
      </c>
      <c r="E56" s="94">
        <v>2671695.85</v>
      </c>
      <c r="F56" s="95">
        <v>383.00728308852899</v>
      </c>
      <c r="G56" s="94">
        <v>6975.57453335022</v>
      </c>
    </row>
    <row r="57" spans="1:7" ht="15" x14ac:dyDescent="0.2">
      <c r="A57" s="92">
        <v>2000</v>
      </c>
      <c r="B57" s="93" t="s">
        <v>320</v>
      </c>
      <c r="C57" s="94">
        <v>3209507</v>
      </c>
      <c r="D57" s="94">
        <v>0</v>
      </c>
      <c r="E57" s="94">
        <v>3209507</v>
      </c>
      <c r="F57" s="95">
        <v>305.03402703160401</v>
      </c>
      <c r="G57" s="94">
        <v>10521.799916005701</v>
      </c>
    </row>
    <row r="58" spans="1:7" ht="15" x14ac:dyDescent="0.2">
      <c r="A58" s="92">
        <v>2001</v>
      </c>
      <c r="B58" s="93" t="s">
        <v>321</v>
      </c>
      <c r="C58" s="94">
        <v>4801899.04</v>
      </c>
      <c r="D58" s="94">
        <v>0</v>
      </c>
      <c r="E58" s="94">
        <v>4801899.04</v>
      </c>
      <c r="F58" s="95">
        <v>566.98322147640897</v>
      </c>
      <c r="G58" s="94">
        <v>8469.2083612209608</v>
      </c>
    </row>
    <row r="59" spans="1:7" ht="15" x14ac:dyDescent="0.2">
      <c r="A59" s="92">
        <v>2002</v>
      </c>
      <c r="B59" s="93" t="s">
        <v>322</v>
      </c>
      <c r="C59" s="94">
        <v>9450070.4499999993</v>
      </c>
      <c r="D59" s="94">
        <v>0</v>
      </c>
      <c r="E59" s="94">
        <v>9450070.4499999993</v>
      </c>
      <c r="F59" s="95">
        <v>1353.8148121122299</v>
      </c>
      <c r="G59" s="94">
        <v>6980.3272688795196</v>
      </c>
    </row>
    <row r="60" spans="1:7" ht="15" x14ac:dyDescent="0.2">
      <c r="A60" s="92">
        <v>2003</v>
      </c>
      <c r="B60" s="93" t="s">
        <v>323</v>
      </c>
      <c r="C60" s="94">
        <v>9063201.5500000007</v>
      </c>
      <c r="D60" s="94">
        <v>0</v>
      </c>
      <c r="E60" s="94">
        <v>9063201.5500000007</v>
      </c>
      <c r="F60" s="95">
        <v>1277.03110734544</v>
      </c>
      <c r="G60" s="94">
        <v>7097.0875320646201</v>
      </c>
    </row>
    <row r="61" spans="1:7" ht="15" x14ac:dyDescent="0.2">
      <c r="A61" s="92">
        <v>2005</v>
      </c>
      <c r="B61" s="93" t="s">
        <v>324</v>
      </c>
      <c r="C61" s="94">
        <v>2353312.2799999998</v>
      </c>
      <c r="D61" s="94">
        <v>63.2</v>
      </c>
      <c r="E61" s="94">
        <v>2353249.08</v>
      </c>
      <c r="F61" s="95">
        <v>142.437229437208</v>
      </c>
      <c r="G61" s="94">
        <v>16521.306187280199</v>
      </c>
    </row>
    <row r="62" spans="1:7" ht="15" x14ac:dyDescent="0.2">
      <c r="A62" s="92">
        <v>2006</v>
      </c>
      <c r="B62" s="93" t="s">
        <v>325</v>
      </c>
      <c r="C62" s="94">
        <v>1591708.88</v>
      </c>
      <c r="D62" s="94">
        <v>11953.45</v>
      </c>
      <c r="E62" s="94">
        <v>1579755.43</v>
      </c>
      <c r="F62" s="95">
        <v>133.45779220777601</v>
      </c>
      <c r="G62" s="94">
        <v>11837.1164685576</v>
      </c>
    </row>
    <row r="63" spans="1:7" ht="15" x14ac:dyDescent="0.2">
      <c r="A63" s="92">
        <v>2008</v>
      </c>
      <c r="B63" s="93" t="s">
        <v>326</v>
      </c>
      <c r="C63" s="94">
        <v>4936571.43</v>
      </c>
      <c r="D63" s="94">
        <v>17922.45</v>
      </c>
      <c r="E63" s="94">
        <v>4918648.9800000004</v>
      </c>
      <c r="F63" s="95">
        <v>574.463430307659</v>
      </c>
      <c r="G63" s="94">
        <v>8562.1620463564996</v>
      </c>
    </row>
    <row r="64" spans="1:7" ht="15" x14ac:dyDescent="0.2">
      <c r="A64" s="92">
        <v>2009</v>
      </c>
      <c r="B64" s="93" t="s">
        <v>327</v>
      </c>
      <c r="C64" s="94">
        <v>1873746.38</v>
      </c>
      <c r="D64" s="94">
        <v>0</v>
      </c>
      <c r="E64" s="94">
        <v>1873746.38</v>
      </c>
      <c r="F64" s="95">
        <v>142.67663339382199</v>
      </c>
      <c r="G64" s="94">
        <v>13132.8188465732</v>
      </c>
    </row>
    <row r="65" spans="1:7" ht="15" x14ac:dyDescent="0.2">
      <c r="A65" s="92">
        <v>2010</v>
      </c>
      <c r="B65" s="93" t="s">
        <v>328</v>
      </c>
      <c r="C65" s="94">
        <v>813834.3</v>
      </c>
      <c r="D65" s="94">
        <v>0</v>
      </c>
      <c r="E65" s="94">
        <v>813834.3</v>
      </c>
      <c r="F65" s="95">
        <v>44.641935483867002</v>
      </c>
      <c r="G65" s="94">
        <v>18230.2646867564</v>
      </c>
    </row>
    <row r="66" spans="1:7" ht="15" x14ac:dyDescent="0.2">
      <c r="A66" s="92">
        <v>2011</v>
      </c>
      <c r="B66" s="93" t="s">
        <v>329</v>
      </c>
      <c r="C66" s="94">
        <v>782752.83</v>
      </c>
      <c r="D66" s="94">
        <v>0</v>
      </c>
      <c r="E66" s="94">
        <v>782752.83</v>
      </c>
      <c r="F66" s="95">
        <v>59.066878980876503</v>
      </c>
      <c r="G66" s="94">
        <v>13251.975447245601</v>
      </c>
    </row>
    <row r="67" spans="1:7" ht="15" x14ac:dyDescent="0.2">
      <c r="A67" s="92">
        <v>2012</v>
      </c>
      <c r="B67" s="93" t="s">
        <v>330</v>
      </c>
      <c r="C67" s="94">
        <v>622151.56999999995</v>
      </c>
      <c r="D67" s="94">
        <v>6900</v>
      </c>
      <c r="E67" s="94">
        <v>615251.56999999995</v>
      </c>
      <c r="F67" s="95">
        <v>31.204369630254</v>
      </c>
      <c r="G67" s="94">
        <v>19716.840214694999</v>
      </c>
    </row>
    <row r="68" spans="1:7" ht="15" x14ac:dyDescent="0.2">
      <c r="A68" s="92">
        <v>2014</v>
      </c>
      <c r="B68" s="93" t="s">
        <v>331</v>
      </c>
      <c r="C68" s="94">
        <v>6703470.0999999996</v>
      </c>
      <c r="D68" s="94">
        <v>40136.18</v>
      </c>
      <c r="E68" s="94">
        <v>6663333.9199999999</v>
      </c>
      <c r="F68" s="95">
        <v>803.04004375155102</v>
      </c>
      <c r="G68" s="94">
        <v>8297.6359296741903</v>
      </c>
    </row>
    <row r="69" spans="1:7" ht="15" x14ac:dyDescent="0.2">
      <c r="A69" s="92">
        <v>2015</v>
      </c>
      <c r="B69" s="93" t="s">
        <v>332</v>
      </c>
      <c r="C69" s="94">
        <v>686460.53</v>
      </c>
      <c r="D69" s="94">
        <v>0</v>
      </c>
      <c r="E69" s="94">
        <v>686460.53</v>
      </c>
      <c r="F69" s="95">
        <v>47.645366795363998</v>
      </c>
      <c r="G69" s="94">
        <v>14407.7079508766</v>
      </c>
    </row>
    <row r="70" spans="1:7" ht="15" x14ac:dyDescent="0.2">
      <c r="A70" s="92">
        <v>2016</v>
      </c>
      <c r="B70" s="93" t="s">
        <v>333</v>
      </c>
      <c r="C70" s="94">
        <v>146625.48000000001</v>
      </c>
      <c r="D70" s="94">
        <v>0</v>
      </c>
      <c r="E70" s="94">
        <v>146625.48000000001</v>
      </c>
      <c r="F70" s="95">
        <v>9.0081575307519994</v>
      </c>
      <c r="G70" s="94">
        <v>16276.9666826375</v>
      </c>
    </row>
    <row r="71" spans="1:7" ht="15" x14ac:dyDescent="0.2">
      <c r="A71" s="92">
        <v>2017</v>
      </c>
      <c r="B71" s="93" t="s">
        <v>334</v>
      </c>
      <c r="C71" s="94">
        <v>222454.39</v>
      </c>
      <c r="D71" s="94">
        <v>0</v>
      </c>
      <c r="E71" s="94">
        <v>222454.39</v>
      </c>
      <c r="F71" s="95">
        <v>15.5</v>
      </c>
      <c r="G71" s="94">
        <v>14351.8961290323</v>
      </c>
    </row>
    <row r="72" spans="1:7" ht="15" x14ac:dyDescent="0.2">
      <c r="A72" s="92">
        <v>2018</v>
      </c>
      <c r="B72" s="93" t="s">
        <v>335</v>
      </c>
      <c r="C72" s="94">
        <v>236900.83</v>
      </c>
      <c r="D72" s="94">
        <v>0</v>
      </c>
      <c r="E72" s="94">
        <v>236900.83</v>
      </c>
      <c r="F72" s="95">
        <v>12.189285714284001</v>
      </c>
      <c r="G72" s="94">
        <v>19435.169176680101</v>
      </c>
    </row>
    <row r="73" spans="1:7" ht="15" x14ac:dyDescent="0.2">
      <c r="A73" s="92">
        <v>2019</v>
      </c>
      <c r="B73" s="93" t="s">
        <v>336</v>
      </c>
      <c r="C73" s="94">
        <v>235085.07</v>
      </c>
      <c r="D73" s="94">
        <v>0</v>
      </c>
      <c r="E73" s="94">
        <v>235085.07</v>
      </c>
      <c r="F73" s="95">
        <v>10.308333333327001</v>
      </c>
      <c r="G73" s="94">
        <v>22805.342279723001</v>
      </c>
    </row>
    <row r="74" spans="1:7" ht="15" x14ac:dyDescent="0.2">
      <c r="A74" s="92">
        <v>2020</v>
      </c>
      <c r="B74" s="93" t="s">
        <v>337</v>
      </c>
      <c r="C74" s="94">
        <v>252610.75</v>
      </c>
      <c r="D74" s="94">
        <v>0</v>
      </c>
      <c r="E74" s="94">
        <v>252610.75</v>
      </c>
      <c r="F74" s="95">
        <v>11.657072494994001</v>
      </c>
      <c r="G74" s="94">
        <v>21670.170628902</v>
      </c>
    </row>
    <row r="75" spans="1:7" ht="15" x14ac:dyDescent="0.2">
      <c r="A75" s="92">
        <v>2021</v>
      </c>
      <c r="B75" s="93" t="s">
        <v>338</v>
      </c>
      <c r="C75" s="94">
        <v>112996.76</v>
      </c>
      <c r="D75" s="94">
        <v>0</v>
      </c>
      <c r="E75" s="94">
        <v>112996.76</v>
      </c>
      <c r="F75" s="95">
        <v>2.5070422535199999</v>
      </c>
      <c r="G75" s="94">
        <v>45071.741348334901</v>
      </c>
    </row>
    <row r="76" spans="1:7" ht="15" x14ac:dyDescent="0.2">
      <c r="A76" s="92">
        <v>2022</v>
      </c>
      <c r="B76" s="93" t="s">
        <v>339</v>
      </c>
      <c r="C76" s="94">
        <v>249420.51</v>
      </c>
      <c r="D76" s="94">
        <v>0</v>
      </c>
      <c r="E76" s="94">
        <v>249420.51</v>
      </c>
      <c r="F76" s="95">
        <v>12.556338028167</v>
      </c>
      <c r="G76" s="94">
        <v>19864.112406060402</v>
      </c>
    </row>
    <row r="77" spans="1:7" ht="15" x14ac:dyDescent="0.2">
      <c r="A77" s="92">
        <v>2023</v>
      </c>
      <c r="B77" s="93" t="s">
        <v>340</v>
      </c>
      <c r="C77" s="94">
        <v>1170750.1000000001</v>
      </c>
      <c r="D77" s="94">
        <v>0</v>
      </c>
      <c r="E77" s="94">
        <v>1170750.1000000001</v>
      </c>
      <c r="F77" s="95">
        <v>70.396428571417005</v>
      </c>
      <c r="G77" s="94">
        <v>16630.816701337</v>
      </c>
    </row>
    <row r="78" spans="1:7" ht="15" x14ac:dyDescent="0.2">
      <c r="A78" s="92">
        <v>2024</v>
      </c>
      <c r="B78" s="93" t="s">
        <v>341</v>
      </c>
      <c r="C78" s="94">
        <v>34589318.18</v>
      </c>
      <c r="D78" s="94">
        <v>0</v>
      </c>
      <c r="E78" s="94">
        <v>34589318.18</v>
      </c>
      <c r="F78" s="95">
        <v>3854.7388746475999</v>
      </c>
      <c r="G78" s="94">
        <v>8973.1935949000308</v>
      </c>
    </row>
    <row r="79" spans="1:7" ht="15" x14ac:dyDescent="0.2">
      <c r="A79" s="92">
        <v>2039</v>
      </c>
      <c r="B79" s="93" t="s">
        <v>342</v>
      </c>
      <c r="C79" s="94">
        <v>18715847.690000001</v>
      </c>
      <c r="D79" s="94">
        <v>4737.99</v>
      </c>
      <c r="E79" s="94">
        <v>18711109.699999999</v>
      </c>
      <c r="F79" s="95">
        <v>2562.1309685452302</v>
      </c>
      <c r="G79" s="94">
        <v>7302.94818247488</v>
      </c>
    </row>
    <row r="80" spans="1:7" ht="15" x14ac:dyDescent="0.2">
      <c r="A80" s="92">
        <v>2041</v>
      </c>
      <c r="B80" s="93" t="s">
        <v>343</v>
      </c>
      <c r="C80" s="94">
        <v>21483849.100000001</v>
      </c>
      <c r="D80" s="94">
        <v>125975.87</v>
      </c>
      <c r="E80" s="94">
        <v>21357873.23</v>
      </c>
      <c r="F80" s="95">
        <v>2617.5596661987202</v>
      </c>
      <c r="G80" s="94">
        <v>8159.4599373608098</v>
      </c>
    </row>
    <row r="81" spans="1:7" ht="15" x14ac:dyDescent="0.2">
      <c r="A81" s="92">
        <v>2042</v>
      </c>
      <c r="B81" s="93" t="s">
        <v>344</v>
      </c>
      <c r="C81" s="94">
        <v>29823672.989999998</v>
      </c>
      <c r="D81" s="94">
        <v>0</v>
      </c>
      <c r="E81" s="94">
        <v>29823672.989999998</v>
      </c>
      <c r="F81" s="95">
        <v>4304.5572133080896</v>
      </c>
      <c r="G81" s="94">
        <v>6928.3950734343298</v>
      </c>
    </row>
    <row r="82" spans="1:7" ht="15" x14ac:dyDescent="0.2">
      <c r="A82" s="92">
        <v>2043</v>
      </c>
      <c r="B82" s="93" t="s">
        <v>345</v>
      </c>
      <c r="C82" s="94">
        <v>28035957.539999999</v>
      </c>
      <c r="D82" s="94">
        <v>23737.61</v>
      </c>
      <c r="E82" s="94">
        <v>28012219.93</v>
      </c>
      <c r="F82" s="95">
        <v>3827.3526958842199</v>
      </c>
      <c r="G82" s="94">
        <v>7318.9544198848498</v>
      </c>
    </row>
    <row r="83" spans="1:7" ht="15" x14ac:dyDescent="0.2">
      <c r="A83" s="92">
        <v>2044</v>
      </c>
      <c r="B83" s="93" t="s">
        <v>346</v>
      </c>
      <c r="C83" s="94">
        <v>6642504.1799999997</v>
      </c>
      <c r="D83" s="94">
        <v>0</v>
      </c>
      <c r="E83" s="94">
        <v>6642504.1799999997</v>
      </c>
      <c r="F83" s="95">
        <v>875.19137753603798</v>
      </c>
      <c r="G83" s="94">
        <v>7589.7733347201302</v>
      </c>
    </row>
    <row r="84" spans="1:7" ht="15" x14ac:dyDescent="0.2">
      <c r="A84" s="92">
        <v>2045</v>
      </c>
      <c r="B84" s="93" t="s">
        <v>347</v>
      </c>
      <c r="C84" s="94">
        <v>4150908.47</v>
      </c>
      <c r="D84" s="94">
        <v>2126461.6</v>
      </c>
      <c r="E84" s="94">
        <v>2024446.87</v>
      </c>
      <c r="F84" s="95">
        <v>234.95063782289401</v>
      </c>
      <c r="G84" s="94">
        <v>8616.4774386610898</v>
      </c>
    </row>
    <row r="85" spans="1:7" ht="15" x14ac:dyDescent="0.2">
      <c r="A85" s="92">
        <v>2046</v>
      </c>
      <c r="B85" s="93" t="s">
        <v>348</v>
      </c>
      <c r="C85" s="94">
        <v>2842333.15</v>
      </c>
      <c r="D85" s="94">
        <v>0</v>
      </c>
      <c r="E85" s="94">
        <v>2842333.15</v>
      </c>
      <c r="F85" s="95">
        <v>142.407950191541</v>
      </c>
      <c r="G85" s="94">
        <v>19959.090389104102</v>
      </c>
    </row>
    <row r="86" spans="1:7" ht="15" x14ac:dyDescent="0.2">
      <c r="A86" s="92">
        <v>2047</v>
      </c>
      <c r="B86" s="93" t="s">
        <v>349</v>
      </c>
      <c r="C86" s="94">
        <v>379875</v>
      </c>
      <c r="D86" s="94">
        <v>0</v>
      </c>
      <c r="E86" s="94">
        <v>379875</v>
      </c>
      <c r="F86" s="95">
        <v>32.91358789129</v>
      </c>
      <c r="G86" s="94">
        <v>11541.585841528</v>
      </c>
    </row>
    <row r="87" spans="1:7" ht="15" x14ac:dyDescent="0.2">
      <c r="A87" s="92">
        <v>2048</v>
      </c>
      <c r="B87" s="93" t="s">
        <v>350</v>
      </c>
      <c r="C87" s="94">
        <v>87314599.159999996</v>
      </c>
      <c r="D87" s="94">
        <v>19349.32</v>
      </c>
      <c r="E87" s="94">
        <v>87295249.840000004</v>
      </c>
      <c r="F87" s="95">
        <v>12656.543375573399</v>
      </c>
      <c r="G87" s="94">
        <v>6897.2425763953997</v>
      </c>
    </row>
    <row r="88" spans="1:7" ht="15" x14ac:dyDescent="0.2">
      <c r="A88" s="92">
        <v>2050</v>
      </c>
      <c r="B88" s="93" t="s">
        <v>351</v>
      </c>
      <c r="C88" s="94">
        <v>4880092.2</v>
      </c>
      <c r="D88" s="94">
        <v>37843.949999999997</v>
      </c>
      <c r="E88" s="94">
        <v>4842248.25</v>
      </c>
      <c r="F88" s="95">
        <v>641.455951910875</v>
      </c>
      <c r="G88" s="94">
        <v>7548.8398471868704</v>
      </c>
    </row>
    <row r="89" spans="1:7" ht="15" x14ac:dyDescent="0.2">
      <c r="A89" s="92">
        <v>2051</v>
      </c>
      <c r="B89" s="93" t="s">
        <v>352</v>
      </c>
      <c r="C89" s="94">
        <v>188208.4</v>
      </c>
      <c r="D89" s="94">
        <v>0</v>
      </c>
      <c r="E89" s="94">
        <v>188208.4</v>
      </c>
      <c r="F89" s="95">
        <v>9.4510601577899997</v>
      </c>
      <c r="G89" s="94">
        <v>19913.998732181401</v>
      </c>
    </row>
    <row r="90" spans="1:7" ht="15" x14ac:dyDescent="0.2">
      <c r="A90" s="92">
        <v>2052</v>
      </c>
      <c r="B90" s="93" t="s">
        <v>353</v>
      </c>
      <c r="C90" s="94">
        <v>561457.15</v>
      </c>
      <c r="D90" s="94">
        <v>18189</v>
      </c>
      <c r="E90" s="94">
        <v>543268.15</v>
      </c>
      <c r="F90" s="95">
        <v>33.331360946743999</v>
      </c>
      <c r="G90" s="94">
        <v>16299.0089383995</v>
      </c>
    </row>
    <row r="91" spans="1:7" ht="15" x14ac:dyDescent="0.2">
      <c r="A91" s="92">
        <v>2053</v>
      </c>
      <c r="B91" s="93" t="s">
        <v>354</v>
      </c>
      <c r="C91" s="94">
        <v>23784332.52</v>
      </c>
      <c r="D91" s="94">
        <v>19672.53</v>
      </c>
      <c r="E91" s="94">
        <v>23764659.989999998</v>
      </c>
      <c r="F91" s="95">
        <v>2679.1228219021</v>
      </c>
      <c r="G91" s="94">
        <v>8870.3137443798805</v>
      </c>
    </row>
    <row r="92" spans="1:7" ht="15" x14ac:dyDescent="0.2">
      <c r="A92" s="92">
        <v>2054</v>
      </c>
      <c r="B92" s="93" t="s">
        <v>355</v>
      </c>
      <c r="C92" s="94">
        <v>40581354.090000004</v>
      </c>
      <c r="D92" s="94">
        <v>135027.68</v>
      </c>
      <c r="E92" s="94">
        <v>40446326.409999996</v>
      </c>
      <c r="F92" s="95">
        <v>5479.6900365944502</v>
      </c>
      <c r="G92" s="94">
        <v>7381.1339947864699</v>
      </c>
    </row>
    <row r="93" spans="1:7" ht="15" x14ac:dyDescent="0.2">
      <c r="A93" s="92">
        <v>2055</v>
      </c>
      <c r="B93" s="93" t="s">
        <v>356</v>
      </c>
      <c r="C93" s="94">
        <v>32425194.329999998</v>
      </c>
      <c r="D93" s="94">
        <v>67256.14</v>
      </c>
      <c r="E93" s="94">
        <v>32357938.190000001</v>
      </c>
      <c r="F93" s="95">
        <v>4644.0908483288304</v>
      </c>
      <c r="G93" s="94">
        <v>6967.5506459232902</v>
      </c>
    </row>
    <row r="94" spans="1:7" ht="15" x14ac:dyDescent="0.2">
      <c r="A94" s="92">
        <v>2056</v>
      </c>
      <c r="B94" s="93" t="s">
        <v>90</v>
      </c>
      <c r="C94" s="94">
        <v>22946272.739999998</v>
      </c>
      <c r="D94" s="94">
        <v>0</v>
      </c>
      <c r="E94" s="94">
        <v>22946272.739999998</v>
      </c>
      <c r="F94" s="95">
        <v>3078.31517489216</v>
      </c>
      <c r="G94" s="94">
        <v>7454.1661383987002</v>
      </c>
    </row>
    <row r="95" spans="1:7" ht="15" x14ac:dyDescent="0.2">
      <c r="A95" s="92">
        <v>2057</v>
      </c>
      <c r="B95" s="93" t="s">
        <v>357</v>
      </c>
      <c r="C95" s="94">
        <v>45013235.399999999</v>
      </c>
      <c r="D95" s="94">
        <v>23754.61</v>
      </c>
      <c r="E95" s="94">
        <v>44989480.789999999</v>
      </c>
      <c r="F95" s="95">
        <v>5907.4877107197599</v>
      </c>
      <c r="G95" s="94">
        <v>7615.6706527483502</v>
      </c>
    </row>
    <row r="96" spans="1:7" ht="15" x14ac:dyDescent="0.2">
      <c r="A96" s="92">
        <v>2059</v>
      </c>
      <c r="B96" s="93" t="s">
        <v>358</v>
      </c>
      <c r="C96" s="94">
        <v>5697356.46</v>
      </c>
      <c r="D96" s="94">
        <v>109283.85</v>
      </c>
      <c r="E96" s="94">
        <v>5588072.6100000003</v>
      </c>
      <c r="F96" s="95">
        <v>681.87012797067098</v>
      </c>
      <c r="G96" s="94">
        <v>8195.2154534629499</v>
      </c>
    </row>
    <row r="97" spans="1:7" ht="15" x14ac:dyDescent="0.2">
      <c r="A97" s="92">
        <v>2060</v>
      </c>
      <c r="B97" s="93" t="s">
        <v>359</v>
      </c>
      <c r="C97" s="94">
        <v>1662856.98</v>
      </c>
      <c r="D97" s="94">
        <v>12200</v>
      </c>
      <c r="E97" s="94">
        <v>1650656.98</v>
      </c>
      <c r="F97" s="95">
        <v>208.72381910507499</v>
      </c>
      <c r="G97" s="94">
        <v>7908.33066909835</v>
      </c>
    </row>
    <row r="98" spans="1:7" ht="15" x14ac:dyDescent="0.2">
      <c r="A98" s="92">
        <v>2061</v>
      </c>
      <c r="B98" s="93" t="s">
        <v>360</v>
      </c>
      <c r="C98" s="94">
        <v>2401034.06</v>
      </c>
      <c r="D98" s="94">
        <v>0</v>
      </c>
      <c r="E98" s="94">
        <v>2401034.06</v>
      </c>
      <c r="F98" s="95">
        <v>224.860561067562</v>
      </c>
      <c r="G98" s="94">
        <v>10677.879876314</v>
      </c>
    </row>
    <row r="99" spans="1:7" ht="15" x14ac:dyDescent="0.2">
      <c r="A99" s="92">
        <v>2062</v>
      </c>
      <c r="B99" s="93" t="s">
        <v>361</v>
      </c>
      <c r="C99" s="94">
        <v>160454.38</v>
      </c>
      <c r="D99" s="94">
        <v>47090.16</v>
      </c>
      <c r="E99" s="94">
        <v>113364.22</v>
      </c>
      <c r="F99" s="95">
        <v>3.2976190476189999</v>
      </c>
      <c r="G99" s="94">
        <v>34377.597400722501</v>
      </c>
    </row>
    <row r="100" spans="1:7" ht="15" x14ac:dyDescent="0.2">
      <c r="A100" s="92">
        <v>2063</v>
      </c>
      <c r="B100" s="93" t="s">
        <v>362</v>
      </c>
      <c r="C100" s="94">
        <v>228649.9</v>
      </c>
      <c r="D100" s="94">
        <v>0</v>
      </c>
      <c r="E100" s="94">
        <v>228649.9</v>
      </c>
      <c r="F100" s="95">
        <v>14.705802680353001</v>
      </c>
      <c r="G100" s="94">
        <v>15548.2774364623</v>
      </c>
    </row>
    <row r="101" spans="1:7" ht="15" x14ac:dyDescent="0.2">
      <c r="A101" s="92">
        <v>2081</v>
      </c>
      <c r="B101" s="93" t="s">
        <v>363</v>
      </c>
      <c r="C101" s="94">
        <v>5909852.6900000004</v>
      </c>
      <c r="D101" s="94">
        <v>148.56</v>
      </c>
      <c r="E101" s="94">
        <v>5909704.1299999999</v>
      </c>
      <c r="F101" s="95">
        <v>869.31055924848897</v>
      </c>
      <c r="G101" s="94">
        <v>6798.1506345774596</v>
      </c>
    </row>
    <row r="102" spans="1:7" ht="15" x14ac:dyDescent="0.2">
      <c r="A102" s="92">
        <v>2082</v>
      </c>
      <c r="B102" s="93" t="s">
        <v>364</v>
      </c>
      <c r="C102" s="94">
        <v>126571977.93000001</v>
      </c>
      <c r="D102" s="94">
        <v>17300</v>
      </c>
      <c r="E102" s="94">
        <v>126554677.93000001</v>
      </c>
      <c r="F102" s="95">
        <v>16118.7356806238</v>
      </c>
      <c r="G102" s="94">
        <v>7851.4022710931604</v>
      </c>
    </row>
    <row r="103" spans="1:7" ht="15" x14ac:dyDescent="0.2">
      <c r="A103" s="92">
        <v>2083</v>
      </c>
      <c r="B103" s="93" t="s">
        <v>365</v>
      </c>
      <c r="C103" s="94">
        <v>76039085.959999993</v>
      </c>
      <c r="D103" s="94">
        <v>217035.58</v>
      </c>
      <c r="E103" s="94">
        <v>75822050.379999995</v>
      </c>
      <c r="F103" s="95">
        <v>10353.8828256251</v>
      </c>
      <c r="G103" s="94">
        <v>7323.05470874617</v>
      </c>
    </row>
    <row r="104" spans="1:7" ht="15" x14ac:dyDescent="0.2">
      <c r="A104" s="92">
        <v>2084</v>
      </c>
      <c r="B104" s="93" t="s">
        <v>366</v>
      </c>
      <c r="C104" s="94">
        <v>9616111.5199999996</v>
      </c>
      <c r="D104" s="94">
        <v>9923.19</v>
      </c>
      <c r="E104" s="94">
        <v>9606188.3300000001</v>
      </c>
      <c r="F104" s="95">
        <v>1452.890007788</v>
      </c>
      <c r="G104" s="94">
        <v>6611.77947298657</v>
      </c>
    </row>
    <row r="105" spans="1:7" ht="15" x14ac:dyDescent="0.2">
      <c r="A105" s="92">
        <v>2085</v>
      </c>
      <c r="B105" s="93" t="s">
        <v>367</v>
      </c>
      <c r="C105" s="94">
        <v>1848011.45</v>
      </c>
      <c r="D105" s="94">
        <v>0</v>
      </c>
      <c r="E105" s="94">
        <v>1848011.45</v>
      </c>
      <c r="F105" s="95">
        <v>164.92743987732601</v>
      </c>
      <c r="G105" s="94">
        <v>11204.9968845364</v>
      </c>
    </row>
    <row r="106" spans="1:7" ht="15" x14ac:dyDescent="0.2">
      <c r="A106" s="92">
        <v>2086</v>
      </c>
      <c r="B106" s="93" t="s">
        <v>368</v>
      </c>
      <c r="C106" s="94">
        <v>9105006.0899999999</v>
      </c>
      <c r="D106" s="94">
        <v>6191.41</v>
      </c>
      <c r="E106" s="94">
        <v>9098814.6799999997</v>
      </c>
      <c r="F106" s="95">
        <v>1235.19552013783</v>
      </c>
      <c r="G106" s="94">
        <v>7366.2950777094002</v>
      </c>
    </row>
    <row r="107" spans="1:7" ht="15" x14ac:dyDescent="0.2">
      <c r="A107" s="92">
        <v>2087</v>
      </c>
      <c r="B107" s="93" t="s">
        <v>369</v>
      </c>
      <c r="C107" s="94">
        <v>19159160.77</v>
      </c>
      <c r="D107" s="94">
        <v>12658.08</v>
      </c>
      <c r="E107" s="94">
        <v>19146502.690000001</v>
      </c>
      <c r="F107" s="95">
        <v>2669.4483112125999</v>
      </c>
      <c r="G107" s="94">
        <v>7172.45679924878</v>
      </c>
    </row>
    <row r="108" spans="1:7" ht="15" x14ac:dyDescent="0.2">
      <c r="A108" s="92">
        <v>2088</v>
      </c>
      <c r="B108" s="93" t="s">
        <v>370</v>
      </c>
      <c r="C108" s="94">
        <v>36986169.969999999</v>
      </c>
      <c r="D108" s="94">
        <v>19152</v>
      </c>
      <c r="E108" s="94">
        <v>36967017.969999999</v>
      </c>
      <c r="F108" s="95">
        <v>5576.2811100598801</v>
      </c>
      <c r="G108" s="94">
        <v>6629.3318504531098</v>
      </c>
    </row>
    <row r="109" spans="1:7" ht="15" x14ac:dyDescent="0.2">
      <c r="A109" s="92">
        <v>2089</v>
      </c>
      <c r="B109" s="93" t="s">
        <v>371</v>
      </c>
      <c r="C109" s="94">
        <v>2783621.31</v>
      </c>
      <c r="D109" s="94">
        <v>23536</v>
      </c>
      <c r="E109" s="94">
        <v>2760085.31</v>
      </c>
      <c r="F109" s="95">
        <v>283.53238402086498</v>
      </c>
      <c r="G109" s="94">
        <v>9734.6386711046307</v>
      </c>
    </row>
    <row r="110" spans="1:7" ht="15" x14ac:dyDescent="0.2">
      <c r="A110" s="92">
        <v>2090</v>
      </c>
      <c r="B110" s="93" t="s">
        <v>372</v>
      </c>
      <c r="C110" s="94">
        <v>2185930.91</v>
      </c>
      <c r="D110" s="94">
        <v>1921.94</v>
      </c>
      <c r="E110" s="94">
        <v>2184008.9700000002</v>
      </c>
      <c r="F110" s="95">
        <v>207.40689655170399</v>
      </c>
      <c r="G110" s="94">
        <v>10530.069184346299</v>
      </c>
    </row>
    <row r="111" spans="1:7" ht="15" x14ac:dyDescent="0.2">
      <c r="A111" s="92">
        <v>2091</v>
      </c>
      <c r="B111" s="93" t="s">
        <v>373</v>
      </c>
      <c r="C111" s="94">
        <v>11627523.939999999</v>
      </c>
      <c r="D111" s="94">
        <v>0</v>
      </c>
      <c r="E111" s="94">
        <v>11627523.939999999</v>
      </c>
      <c r="F111" s="95">
        <v>1597.3505405150099</v>
      </c>
      <c r="G111" s="94">
        <v>7279.2562716078</v>
      </c>
    </row>
    <row r="112" spans="1:7" ht="15" x14ac:dyDescent="0.2">
      <c r="A112" s="92">
        <v>2092</v>
      </c>
      <c r="B112" s="93" t="s">
        <v>374</v>
      </c>
      <c r="C112" s="94">
        <v>2252739.64</v>
      </c>
      <c r="D112" s="94">
        <v>0</v>
      </c>
      <c r="E112" s="94">
        <v>2252739.64</v>
      </c>
      <c r="F112" s="95">
        <v>251.178041044216</v>
      </c>
      <c r="G112" s="94">
        <v>8968.6965892191201</v>
      </c>
    </row>
    <row r="113" spans="1:7" ht="15" x14ac:dyDescent="0.2">
      <c r="A113" s="92">
        <v>2093</v>
      </c>
      <c r="B113" s="93" t="s">
        <v>375</v>
      </c>
      <c r="C113" s="94">
        <v>3764076.59</v>
      </c>
      <c r="D113" s="94">
        <v>50914.75</v>
      </c>
      <c r="E113" s="94">
        <v>3713161.84</v>
      </c>
      <c r="F113" s="95">
        <v>479.38180344965201</v>
      </c>
      <c r="G113" s="94">
        <v>7745.7296319550096</v>
      </c>
    </row>
    <row r="114" spans="1:7" ht="15" x14ac:dyDescent="0.2">
      <c r="A114" s="92">
        <v>2094</v>
      </c>
      <c r="B114" s="93" t="s">
        <v>376</v>
      </c>
      <c r="C114" s="94">
        <v>1892167.45</v>
      </c>
      <c r="D114" s="94">
        <v>0</v>
      </c>
      <c r="E114" s="94">
        <v>1892167.45</v>
      </c>
      <c r="F114" s="95">
        <v>184.72941853767901</v>
      </c>
      <c r="G114" s="94">
        <v>10242.913473005199</v>
      </c>
    </row>
    <row r="115" spans="1:7" ht="15" x14ac:dyDescent="0.2">
      <c r="A115" s="92">
        <v>2095</v>
      </c>
      <c r="B115" s="93" t="s">
        <v>377</v>
      </c>
      <c r="C115" s="94">
        <v>1966054.41</v>
      </c>
      <c r="D115" s="94">
        <v>582.27</v>
      </c>
      <c r="E115" s="94">
        <v>1965472.14</v>
      </c>
      <c r="F115" s="95">
        <v>217.542944633095</v>
      </c>
      <c r="G115" s="94">
        <v>9034.8696130547396</v>
      </c>
    </row>
    <row r="116" spans="1:7" ht="15" x14ac:dyDescent="0.2">
      <c r="A116" s="92">
        <v>2096</v>
      </c>
      <c r="B116" s="93" t="s">
        <v>378</v>
      </c>
      <c r="C116" s="94">
        <v>10404774.689999999</v>
      </c>
      <c r="D116" s="94">
        <v>0</v>
      </c>
      <c r="E116" s="94">
        <v>10404774.689999999</v>
      </c>
      <c r="F116" s="95">
        <v>1260.6771235902199</v>
      </c>
      <c r="G116" s="94">
        <v>8253.3223577253102</v>
      </c>
    </row>
    <row r="117" spans="1:7" ht="15" x14ac:dyDescent="0.2">
      <c r="A117" s="92">
        <v>2097</v>
      </c>
      <c r="B117" s="93" t="s">
        <v>379</v>
      </c>
      <c r="C117" s="94">
        <v>39890199.960000001</v>
      </c>
      <c r="D117" s="94">
        <v>224699.1</v>
      </c>
      <c r="E117" s="94">
        <v>39665500.859999999</v>
      </c>
      <c r="F117" s="95">
        <v>4925.7703019329801</v>
      </c>
      <c r="G117" s="94">
        <v>8052.6493174954603</v>
      </c>
    </row>
    <row r="118" spans="1:7" ht="15" x14ac:dyDescent="0.2">
      <c r="A118" s="92">
        <v>2099</v>
      </c>
      <c r="B118" s="93" t="s">
        <v>380</v>
      </c>
      <c r="C118" s="94">
        <v>6152902.6399999997</v>
      </c>
      <c r="D118" s="94">
        <v>0</v>
      </c>
      <c r="E118" s="94">
        <v>6152902.6399999997</v>
      </c>
      <c r="F118" s="95">
        <v>825.30118066930595</v>
      </c>
      <c r="G118" s="94">
        <v>7455.3421031217904</v>
      </c>
    </row>
    <row r="119" spans="1:7" ht="15" x14ac:dyDescent="0.2">
      <c r="A119" s="92">
        <v>2100</v>
      </c>
      <c r="B119" s="93" t="s">
        <v>381</v>
      </c>
      <c r="C119" s="94">
        <v>60199034.939999998</v>
      </c>
      <c r="D119" s="94">
        <v>30318.82</v>
      </c>
      <c r="E119" s="94">
        <v>60168716.119999997</v>
      </c>
      <c r="F119" s="95">
        <v>8679.6614811892505</v>
      </c>
      <c r="G119" s="94">
        <v>6932.1500902309299</v>
      </c>
    </row>
    <row r="120" spans="1:7" ht="15" x14ac:dyDescent="0.2">
      <c r="A120" s="92">
        <v>2101</v>
      </c>
      <c r="B120" s="93" t="s">
        <v>382</v>
      </c>
      <c r="C120" s="94">
        <v>29323871.800000001</v>
      </c>
      <c r="D120" s="94">
        <v>31743.77</v>
      </c>
      <c r="E120" s="94">
        <v>29292128.030000001</v>
      </c>
      <c r="F120" s="95">
        <v>4165.6161100641402</v>
      </c>
      <c r="G120" s="94">
        <v>7031.88370124413</v>
      </c>
    </row>
    <row r="121" spans="1:7" ht="15" x14ac:dyDescent="0.2">
      <c r="A121" s="92">
        <v>2102</v>
      </c>
      <c r="B121" s="93" t="s">
        <v>383</v>
      </c>
      <c r="C121" s="94">
        <v>15375082.109999999</v>
      </c>
      <c r="D121" s="94">
        <v>7900.74</v>
      </c>
      <c r="E121" s="94">
        <v>15367181.369999999</v>
      </c>
      <c r="F121" s="95">
        <v>2211.3100793405802</v>
      </c>
      <c r="G121" s="94">
        <v>6949.3561819166198</v>
      </c>
    </row>
    <row r="122" spans="1:7" ht="15" x14ac:dyDescent="0.2">
      <c r="A122" s="92">
        <v>2103</v>
      </c>
      <c r="B122" s="93" t="s">
        <v>384</v>
      </c>
      <c r="C122" s="94">
        <v>25255785.469999999</v>
      </c>
      <c r="D122" s="94">
        <v>55737.04</v>
      </c>
      <c r="E122" s="94">
        <v>25200048.43</v>
      </c>
      <c r="F122" s="95">
        <v>3954.4960560588702</v>
      </c>
      <c r="G122" s="94">
        <v>6372.5056423788301</v>
      </c>
    </row>
    <row r="123" spans="1:7" ht="15" x14ac:dyDescent="0.2">
      <c r="A123" s="92">
        <v>2104</v>
      </c>
      <c r="B123" s="93" t="s">
        <v>385</v>
      </c>
      <c r="C123" s="94">
        <v>3902470.46</v>
      </c>
      <c r="D123" s="94">
        <v>1985.92</v>
      </c>
      <c r="E123" s="94">
        <v>3900484.54</v>
      </c>
      <c r="F123" s="95">
        <v>507.87687052075199</v>
      </c>
      <c r="G123" s="94">
        <v>7679.9806535797397</v>
      </c>
    </row>
    <row r="124" spans="1:7" ht="15" x14ac:dyDescent="0.2">
      <c r="A124" s="92">
        <v>2105</v>
      </c>
      <c r="B124" s="93" t="s">
        <v>386</v>
      </c>
      <c r="C124" s="94">
        <v>4630592.7</v>
      </c>
      <c r="D124" s="94">
        <v>1756.31</v>
      </c>
      <c r="E124" s="94">
        <v>4628836.3899999997</v>
      </c>
      <c r="F124" s="95">
        <v>649.75992798120399</v>
      </c>
      <c r="G124" s="94">
        <v>7123.9179128539599</v>
      </c>
    </row>
    <row r="125" spans="1:7" ht="15" x14ac:dyDescent="0.2">
      <c r="A125" s="92">
        <v>2107</v>
      </c>
      <c r="B125" s="93" t="s">
        <v>387</v>
      </c>
      <c r="C125" s="94">
        <v>1246180.78</v>
      </c>
      <c r="D125" s="94">
        <v>56840</v>
      </c>
      <c r="E125" s="94">
        <v>1189340.78</v>
      </c>
      <c r="F125" s="95">
        <v>74.264705882345993</v>
      </c>
      <c r="G125" s="94">
        <v>16014.8857504965</v>
      </c>
    </row>
    <row r="126" spans="1:7" ht="15" x14ac:dyDescent="0.2">
      <c r="A126" s="92">
        <v>2108</v>
      </c>
      <c r="B126" s="93" t="s">
        <v>388</v>
      </c>
      <c r="C126" s="94">
        <v>19376186.670000002</v>
      </c>
      <c r="D126" s="94">
        <v>10653.45</v>
      </c>
      <c r="E126" s="94">
        <v>19365533.219999999</v>
      </c>
      <c r="F126" s="95">
        <v>2269.9119036422599</v>
      </c>
      <c r="G126" s="94">
        <v>8531.4029980310806</v>
      </c>
    </row>
    <row r="127" spans="1:7" ht="15" x14ac:dyDescent="0.2">
      <c r="A127" s="92">
        <v>2109</v>
      </c>
      <c r="B127" s="93" t="s">
        <v>389</v>
      </c>
      <c r="C127" s="94">
        <v>143019.17000000001</v>
      </c>
      <c r="D127" s="94">
        <v>0</v>
      </c>
      <c r="E127" s="94">
        <v>143019.17000000001</v>
      </c>
      <c r="F127" s="95">
        <v>4.6063829787230004</v>
      </c>
      <c r="G127" s="94">
        <v>31048.041524252101</v>
      </c>
    </row>
    <row r="128" spans="1:7" ht="15" x14ac:dyDescent="0.2">
      <c r="A128" s="92">
        <v>2110</v>
      </c>
      <c r="B128" s="93" t="s">
        <v>390</v>
      </c>
      <c r="C128" s="94">
        <v>8561417.7200000007</v>
      </c>
      <c r="D128" s="94">
        <v>0</v>
      </c>
      <c r="E128" s="94">
        <v>8561417.7200000007</v>
      </c>
      <c r="F128" s="95">
        <v>1075.43421638063</v>
      </c>
      <c r="G128" s="94">
        <v>7960.8939250728099</v>
      </c>
    </row>
    <row r="129" spans="1:7" ht="15" x14ac:dyDescent="0.2">
      <c r="A129" s="92">
        <v>2111</v>
      </c>
      <c r="B129" s="93" t="s">
        <v>391</v>
      </c>
      <c r="C129" s="94">
        <v>659010.48</v>
      </c>
      <c r="D129" s="94">
        <v>0</v>
      </c>
      <c r="E129" s="94">
        <v>659010.48</v>
      </c>
      <c r="F129" s="95">
        <v>71.729885057454496</v>
      </c>
      <c r="G129" s="94">
        <v>9187.3907154896897</v>
      </c>
    </row>
    <row r="130" spans="1:7" ht="15" x14ac:dyDescent="0.2">
      <c r="A130" s="92">
        <v>2112</v>
      </c>
      <c r="B130" s="93" t="s">
        <v>392</v>
      </c>
      <c r="C130" s="94">
        <v>69278.06</v>
      </c>
      <c r="D130" s="94">
        <v>0</v>
      </c>
      <c r="E130" s="94">
        <v>69278.06</v>
      </c>
      <c r="F130" s="95">
        <v>9.1712328767120006</v>
      </c>
      <c r="G130" s="94">
        <v>7553.8437341302197</v>
      </c>
    </row>
    <row r="131" spans="1:7" ht="15" x14ac:dyDescent="0.2">
      <c r="A131" s="92">
        <v>2113</v>
      </c>
      <c r="B131" s="93" t="s">
        <v>393</v>
      </c>
      <c r="C131" s="94">
        <v>2423750.4900000002</v>
      </c>
      <c r="D131" s="94">
        <v>10480</v>
      </c>
      <c r="E131" s="94">
        <v>2413270.4900000002</v>
      </c>
      <c r="F131" s="95">
        <v>221.456666666655</v>
      </c>
      <c r="G131" s="94">
        <v>10897.258259705301</v>
      </c>
    </row>
    <row r="132" spans="1:7" ht="15" x14ac:dyDescent="0.2">
      <c r="A132" s="92">
        <v>2114</v>
      </c>
      <c r="B132" s="93" t="s">
        <v>394</v>
      </c>
      <c r="C132" s="94">
        <v>948464.93</v>
      </c>
      <c r="D132" s="94">
        <v>0</v>
      </c>
      <c r="E132" s="94">
        <v>948464.93</v>
      </c>
      <c r="F132" s="95">
        <v>97.9030612244715</v>
      </c>
      <c r="G132" s="94">
        <v>9687.7964604739609</v>
      </c>
    </row>
    <row r="133" spans="1:7" ht="15" x14ac:dyDescent="0.2">
      <c r="A133" s="92">
        <v>2115</v>
      </c>
      <c r="B133" s="93" t="s">
        <v>395</v>
      </c>
      <c r="C133" s="94">
        <v>170431.89</v>
      </c>
      <c r="D133" s="94">
        <v>0</v>
      </c>
      <c r="E133" s="94">
        <v>170431.89</v>
      </c>
      <c r="F133" s="95">
        <v>9</v>
      </c>
      <c r="G133" s="94">
        <v>18936.8766666667</v>
      </c>
    </row>
    <row r="134" spans="1:7" ht="15" x14ac:dyDescent="0.2">
      <c r="A134" s="92">
        <v>2116</v>
      </c>
      <c r="B134" s="93" t="s">
        <v>396</v>
      </c>
      <c r="C134" s="94">
        <v>6799867.3300000001</v>
      </c>
      <c r="D134" s="94">
        <v>3500</v>
      </c>
      <c r="E134" s="94">
        <v>6796367.3300000001</v>
      </c>
      <c r="F134" s="95">
        <v>842.11021097620301</v>
      </c>
      <c r="G134" s="94">
        <v>8070.6387850604697</v>
      </c>
    </row>
    <row r="135" spans="1:7" ht="15" x14ac:dyDescent="0.2">
      <c r="A135" s="92">
        <v>2137</v>
      </c>
      <c r="B135" s="93" t="s">
        <v>397</v>
      </c>
      <c r="C135" s="94">
        <v>9290597.6199999992</v>
      </c>
      <c r="D135" s="94">
        <v>25000</v>
      </c>
      <c r="E135" s="94">
        <v>9265597.6199999992</v>
      </c>
      <c r="F135" s="95">
        <v>1035.4759585330501</v>
      </c>
      <c r="G135" s="94">
        <v>8948.1533044248499</v>
      </c>
    </row>
    <row r="136" spans="1:7" ht="15" x14ac:dyDescent="0.2">
      <c r="A136" s="92">
        <v>2138</v>
      </c>
      <c r="B136" s="93" t="s">
        <v>398</v>
      </c>
      <c r="C136" s="94">
        <v>25987437.690000001</v>
      </c>
      <c r="D136" s="94">
        <v>96499.76</v>
      </c>
      <c r="E136" s="94">
        <v>25890937.93</v>
      </c>
      <c r="F136" s="95">
        <v>3581.8106431057199</v>
      </c>
      <c r="G136" s="94">
        <v>7228.4496613004803</v>
      </c>
    </row>
    <row r="137" spans="1:7" ht="15" x14ac:dyDescent="0.2">
      <c r="A137" s="92">
        <v>2139</v>
      </c>
      <c r="B137" s="93" t="s">
        <v>399</v>
      </c>
      <c r="C137" s="94">
        <v>14995592.32</v>
      </c>
      <c r="D137" s="94">
        <v>48760.03</v>
      </c>
      <c r="E137" s="94">
        <v>14946832.289999999</v>
      </c>
      <c r="F137" s="95">
        <v>2136.09277384504</v>
      </c>
      <c r="G137" s="94">
        <v>6997.27674425638</v>
      </c>
    </row>
    <row r="138" spans="1:7" ht="15" x14ac:dyDescent="0.2">
      <c r="A138" s="92">
        <v>2140</v>
      </c>
      <c r="B138" s="93" t="s">
        <v>400</v>
      </c>
      <c r="C138" s="94">
        <v>6477689.4400000004</v>
      </c>
      <c r="D138" s="94">
        <v>0</v>
      </c>
      <c r="E138" s="94">
        <v>6477689.4400000004</v>
      </c>
      <c r="F138" s="95">
        <v>840.239731309577</v>
      </c>
      <c r="G138" s="94">
        <v>7709.3348465015197</v>
      </c>
    </row>
    <row r="139" spans="1:7" ht="15" x14ac:dyDescent="0.2">
      <c r="A139" s="92">
        <v>2141</v>
      </c>
      <c r="B139" s="93" t="s">
        <v>401</v>
      </c>
      <c r="C139" s="94">
        <v>13781335.76</v>
      </c>
      <c r="D139" s="94">
        <v>118013.84</v>
      </c>
      <c r="E139" s="94">
        <v>13663321.92</v>
      </c>
      <c r="F139" s="95">
        <v>1851.62977022934</v>
      </c>
      <c r="G139" s="94">
        <v>7379.0787660039005</v>
      </c>
    </row>
    <row r="140" spans="1:7" ht="15" x14ac:dyDescent="0.2">
      <c r="A140" s="92">
        <v>2142</v>
      </c>
      <c r="B140" s="93" t="s">
        <v>402</v>
      </c>
      <c r="C140" s="94">
        <v>299761853.74000001</v>
      </c>
      <c r="D140" s="94">
        <v>355988.4</v>
      </c>
      <c r="E140" s="94">
        <v>299405865.33999997</v>
      </c>
      <c r="F140" s="95">
        <v>37924.328179655298</v>
      </c>
      <c r="G140" s="94">
        <v>7894.8231837266303</v>
      </c>
    </row>
    <row r="141" spans="1:7" ht="15" x14ac:dyDescent="0.2">
      <c r="A141" s="92">
        <v>2143</v>
      </c>
      <c r="B141" s="93" t="s">
        <v>403</v>
      </c>
      <c r="C141" s="94">
        <v>16181425.939999999</v>
      </c>
      <c r="D141" s="94">
        <v>16344.88</v>
      </c>
      <c r="E141" s="94">
        <v>16165081.060000001</v>
      </c>
      <c r="F141" s="95">
        <v>2237.3295445970298</v>
      </c>
      <c r="G141" s="94">
        <v>7225.1676553583102</v>
      </c>
    </row>
    <row r="142" spans="1:7" ht="15" x14ac:dyDescent="0.2">
      <c r="A142" s="92">
        <v>2144</v>
      </c>
      <c r="B142" s="93" t="s">
        <v>404</v>
      </c>
      <c r="C142" s="94">
        <v>2378646.1</v>
      </c>
      <c r="D142" s="94">
        <v>21625</v>
      </c>
      <c r="E142" s="94">
        <v>2357021.1</v>
      </c>
      <c r="F142" s="95">
        <v>257.518923874329</v>
      </c>
      <c r="G142" s="94">
        <v>9152.8073531024893</v>
      </c>
    </row>
    <row r="143" spans="1:7" ht="15" x14ac:dyDescent="0.2">
      <c r="A143" s="92">
        <v>2145</v>
      </c>
      <c r="B143" s="93" t="s">
        <v>405</v>
      </c>
      <c r="C143" s="94">
        <v>5413318.54</v>
      </c>
      <c r="D143" s="94">
        <v>0</v>
      </c>
      <c r="E143" s="94">
        <v>5413318.54</v>
      </c>
      <c r="F143" s="95">
        <v>672.18607613507902</v>
      </c>
      <c r="G143" s="94">
        <v>8053.3035898710996</v>
      </c>
    </row>
    <row r="144" spans="1:7" ht="15" x14ac:dyDescent="0.2">
      <c r="A144" s="92">
        <v>2146</v>
      </c>
      <c r="B144" s="93" t="s">
        <v>406</v>
      </c>
      <c r="C144" s="94">
        <v>42092622.240000002</v>
      </c>
      <c r="D144" s="94">
        <v>202790.93</v>
      </c>
      <c r="E144" s="94">
        <v>41889831.310000002</v>
      </c>
      <c r="F144" s="95">
        <v>5300.4957612015696</v>
      </c>
      <c r="G144" s="94">
        <v>7903.0025109394601</v>
      </c>
    </row>
    <row r="145" spans="1:7" ht="15" x14ac:dyDescent="0.2">
      <c r="A145" s="92">
        <v>2147</v>
      </c>
      <c r="B145" s="93" t="s">
        <v>407</v>
      </c>
      <c r="C145" s="94">
        <v>16520773.75</v>
      </c>
      <c r="D145" s="94">
        <v>58338.57</v>
      </c>
      <c r="E145" s="94">
        <v>16462435.18</v>
      </c>
      <c r="F145" s="95">
        <v>2061.3727866596901</v>
      </c>
      <c r="G145" s="94">
        <v>7986.1514067410499</v>
      </c>
    </row>
    <row r="146" spans="1:7" ht="15" x14ac:dyDescent="0.2">
      <c r="A146" s="92">
        <v>2180</v>
      </c>
      <c r="B146" s="93" t="s">
        <v>408</v>
      </c>
      <c r="C146" s="94">
        <v>394888227.98000002</v>
      </c>
      <c r="D146" s="94">
        <v>319571</v>
      </c>
      <c r="E146" s="94">
        <v>394568656.98000002</v>
      </c>
      <c r="F146" s="95">
        <v>43712.141724235698</v>
      </c>
      <c r="G146" s="94">
        <v>9026.5230989868396</v>
      </c>
    </row>
    <row r="147" spans="1:7" ht="15" x14ac:dyDescent="0.2">
      <c r="A147" s="92">
        <v>2181</v>
      </c>
      <c r="B147" s="93" t="s">
        <v>409</v>
      </c>
      <c r="C147" s="94">
        <v>25421634.809999999</v>
      </c>
      <c r="D147" s="94">
        <v>7979.79</v>
      </c>
      <c r="E147" s="94">
        <v>25413655.02</v>
      </c>
      <c r="F147" s="95">
        <v>3238.5689139843698</v>
      </c>
      <c r="G147" s="94">
        <v>7847.1867343202202</v>
      </c>
    </row>
    <row r="148" spans="1:7" ht="15" x14ac:dyDescent="0.2">
      <c r="A148" s="92">
        <v>2182</v>
      </c>
      <c r="B148" s="93" t="s">
        <v>410</v>
      </c>
      <c r="C148" s="94">
        <v>90614415.659999996</v>
      </c>
      <c r="D148" s="94">
        <v>252985.24</v>
      </c>
      <c r="E148" s="94">
        <v>90361430.420000002</v>
      </c>
      <c r="F148" s="95">
        <v>10756.596189288301</v>
      </c>
      <c r="G148" s="94">
        <v>8400.5598825011493</v>
      </c>
    </row>
    <row r="149" spans="1:7" ht="15" x14ac:dyDescent="0.2">
      <c r="A149" s="92">
        <v>2183</v>
      </c>
      <c r="B149" s="93" t="s">
        <v>411</v>
      </c>
      <c r="C149" s="94">
        <v>87502294.269999996</v>
      </c>
      <c r="D149" s="94">
        <v>252615.83</v>
      </c>
      <c r="E149" s="94">
        <v>87249678.439999998</v>
      </c>
      <c r="F149" s="95">
        <v>11704.281165878099</v>
      </c>
      <c r="G149" s="94">
        <v>7454.5097818020704</v>
      </c>
    </row>
    <row r="150" spans="1:7" ht="15" x14ac:dyDescent="0.2">
      <c r="A150" s="92">
        <v>2185</v>
      </c>
      <c r="B150" s="93" t="s">
        <v>412</v>
      </c>
      <c r="C150" s="94">
        <v>48118652.479999997</v>
      </c>
      <c r="D150" s="94">
        <v>57407.6</v>
      </c>
      <c r="E150" s="94">
        <v>48061244.880000003</v>
      </c>
      <c r="F150" s="95">
        <v>5950.4355920013404</v>
      </c>
      <c r="G150" s="94">
        <v>8076.9288461175302</v>
      </c>
    </row>
    <row r="151" spans="1:7" ht="15" x14ac:dyDescent="0.2">
      <c r="A151" s="92">
        <v>2186</v>
      </c>
      <c r="B151" s="93" t="s">
        <v>413</v>
      </c>
      <c r="C151" s="94">
        <v>8948536.4499999993</v>
      </c>
      <c r="D151" s="94">
        <v>356240.42</v>
      </c>
      <c r="E151" s="94">
        <v>8592296.0299999993</v>
      </c>
      <c r="F151" s="95">
        <v>1225.1082020844599</v>
      </c>
      <c r="G151" s="94">
        <v>7013.4997181315402</v>
      </c>
    </row>
    <row r="152" spans="1:7" ht="15" x14ac:dyDescent="0.2">
      <c r="A152" s="92">
        <v>2187</v>
      </c>
      <c r="B152" s="93" t="s">
        <v>414</v>
      </c>
      <c r="C152" s="94">
        <v>78045888.219999999</v>
      </c>
      <c r="D152" s="94">
        <v>49949.72</v>
      </c>
      <c r="E152" s="94">
        <v>77995938.5</v>
      </c>
      <c r="F152" s="95">
        <v>10250.846121065601</v>
      </c>
      <c r="G152" s="94">
        <v>7608.7317650508403</v>
      </c>
    </row>
    <row r="153" spans="1:7" ht="15" x14ac:dyDescent="0.2">
      <c r="A153" s="92">
        <v>2188</v>
      </c>
      <c r="B153" s="93" t="s">
        <v>415</v>
      </c>
      <c r="C153" s="94">
        <v>5988541.5099999998</v>
      </c>
      <c r="D153" s="94">
        <v>1329946.6299999999</v>
      </c>
      <c r="E153" s="94">
        <v>4658594.88</v>
      </c>
      <c r="F153" s="95">
        <v>437.33435392868802</v>
      </c>
      <c r="G153" s="94">
        <v>10652.250019122999</v>
      </c>
    </row>
    <row r="154" spans="1:7" ht="15" x14ac:dyDescent="0.2">
      <c r="A154" s="92">
        <v>2190</v>
      </c>
      <c r="B154" s="93" t="s">
        <v>416</v>
      </c>
      <c r="C154" s="94">
        <v>20847125.890000001</v>
      </c>
      <c r="D154" s="94">
        <v>173412.56</v>
      </c>
      <c r="E154" s="94">
        <v>20673713.329999998</v>
      </c>
      <c r="F154" s="95">
        <v>3011.83612798492</v>
      </c>
      <c r="G154" s="94">
        <v>6864.1560999641197</v>
      </c>
    </row>
    <row r="155" spans="1:7" ht="15" x14ac:dyDescent="0.2">
      <c r="A155" s="92">
        <v>2191</v>
      </c>
      <c r="B155" s="93" t="s">
        <v>417</v>
      </c>
      <c r="C155" s="94">
        <v>21354841.190000001</v>
      </c>
      <c r="D155" s="94">
        <v>6623.65</v>
      </c>
      <c r="E155" s="94">
        <v>21348217.539999999</v>
      </c>
      <c r="F155" s="95">
        <v>2768.3916164707198</v>
      </c>
      <c r="G155" s="94">
        <v>7711.41532613646</v>
      </c>
    </row>
    <row r="156" spans="1:7" ht="15" x14ac:dyDescent="0.2">
      <c r="A156" s="92">
        <v>2192</v>
      </c>
      <c r="B156" s="93" t="s">
        <v>418</v>
      </c>
      <c r="C156" s="94">
        <v>2472602.79</v>
      </c>
      <c r="D156" s="94">
        <v>0</v>
      </c>
      <c r="E156" s="94">
        <v>2472602.79</v>
      </c>
      <c r="F156" s="95">
        <v>322.29275239201098</v>
      </c>
      <c r="G156" s="94">
        <v>7671.9155849726503</v>
      </c>
    </row>
    <row r="157" spans="1:7" ht="15" x14ac:dyDescent="0.2">
      <c r="A157" s="92">
        <v>2193</v>
      </c>
      <c r="B157" s="93" t="s">
        <v>419</v>
      </c>
      <c r="C157" s="94">
        <v>1608917.46</v>
      </c>
      <c r="D157" s="94">
        <v>0</v>
      </c>
      <c r="E157" s="94">
        <v>1608917.46</v>
      </c>
      <c r="F157" s="95">
        <v>125.255936273749</v>
      </c>
      <c r="G157" s="94">
        <v>12845.039587454599</v>
      </c>
    </row>
    <row r="158" spans="1:7" ht="15" x14ac:dyDescent="0.2">
      <c r="A158" s="92">
        <v>2195</v>
      </c>
      <c r="B158" s="93" t="s">
        <v>420</v>
      </c>
      <c r="C158" s="94">
        <v>2574182.6</v>
      </c>
      <c r="D158" s="94">
        <v>3639.82</v>
      </c>
      <c r="E158" s="94">
        <v>2570542.7799999998</v>
      </c>
      <c r="F158" s="95">
        <v>233.99995741175599</v>
      </c>
      <c r="G158" s="94">
        <v>10985.2275548784</v>
      </c>
    </row>
    <row r="159" spans="1:7" ht="15" x14ac:dyDescent="0.2">
      <c r="A159" s="92">
        <v>2197</v>
      </c>
      <c r="B159" s="93" t="s">
        <v>421</v>
      </c>
      <c r="C159" s="94">
        <v>14274950.42</v>
      </c>
      <c r="D159" s="94">
        <v>125732.51</v>
      </c>
      <c r="E159" s="94">
        <v>14149217.91</v>
      </c>
      <c r="F159" s="95">
        <v>1888.0913559483299</v>
      </c>
      <c r="G159" s="94">
        <v>7493.9265334930196</v>
      </c>
    </row>
    <row r="160" spans="1:7" ht="15" x14ac:dyDescent="0.2">
      <c r="A160" s="92">
        <v>2198</v>
      </c>
      <c r="B160" s="93" t="s">
        <v>422</v>
      </c>
      <c r="C160" s="94">
        <v>8923585.8000000007</v>
      </c>
      <c r="D160" s="94">
        <v>0</v>
      </c>
      <c r="E160" s="94">
        <v>8923585.8000000007</v>
      </c>
      <c r="F160" s="95">
        <v>683.81799747882098</v>
      </c>
      <c r="G160" s="94">
        <v>13049.6503936727</v>
      </c>
    </row>
    <row r="161" spans="1:7" ht="15" x14ac:dyDescent="0.2">
      <c r="A161" s="92">
        <v>2199</v>
      </c>
      <c r="B161" s="93" t="s">
        <v>423</v>
      </c>
      <c r="C161" s="94">
        <v>4902433.13</v>
      </c>
      <c r="D161" s="94">
        <v>8040</v>
      </c>
      <c r="E161" s="94">
        <v>4894393.13</v>
      </c>
      <c r="F161" s="95">
        <v>459.61696854961201</v>
      </c>
      <c r="G161" s="94">
        <v>10648.8521201577</v>
      </c>
    </row>
    <row r="162" spans="1:7" ht="15" x14ac:dyDescent="0.2">
      <c r="A162" s="92">
        <v>2201</v>
      </c>
      <c r="B162" s="93" t="s">
        <v>424</v>
      </c>
      <c r="C162" s="94">
        <v>1614402.79</v>
      </c>
      <c r="D162" s="94">
        <v>2625.69</v>
      </c>
      <c r="E162" s="94">
        <v>1611777.1</v>
      </c>
      <c r="F162" s="95">
        <v>164.00578034681001</v>
      </c>
      <c r="G162" s="94">
        <v>9827.5627638958995</v>
      </c>
    </row>
    <row r="163" spans="1:7" ht="15" x14ac:dyDescent="0.2">
      <c r="A163" s="92">
        <v>2202</v>
      </c>
      <c r="B163" s="93" t="s">
        <v>425</v>
      </c>
      <c r="C163" s="94">
        <v>2944033.98</v>
      </c>
      <c r="D163" s="94">
        <v>410.51</v>
      </c>
      <c r="E163" s="94">
        <v>2943623.47</v>
      </c>
      <c r="F163" s="95">
        <v>348.15269378386103</v>
      </c>
      <c r="G163" s="94">
        <v>8454.9782970441393</v>
      </c>
    </row>
    <row r="164" spans="1:7" ht="15" x14ac:dyDescent="0.2">
      <c r="A164" s="92">
        <v>2203</v>
      </c>
      <c r="B164" s="93" t="s">
        <v>426</v>
      </c>
      <c r="C164" s="94">
        <v>2188810.27</v>
      </c>
      <c r="D164" s="94">
        <v>0</v>
      </c>
      <c r="E164" s="94">
        <v>2188810.27</v>
      </c>
      <c r="F164" s="95">
        <v>240.385673977507</v>
      </c>
      <c r="G164" s="94">
        <v>9105.4106252804704</v>
      </c>
    </row>
    <row r="165" spans="1:7" ht="15" x14ac:dyDescent="0.2">
      <c r="A165" s="92">
        <v>2204</v>
      </c>
      <c r="B165" s="93" t="s">
        <v>427</v>
      </c>
      <c r="C165" s="94">
        <v>10629218.289999999</v>
      </c>
      <c r="D165" s="94">
        <v>21594.23</v>
      </c>
      <c r="E165" s="94">
        <v>10607624.060000001</v>
      </c>
      <c r="F165" s="95">
        <v>1268.31590635308</v>
      </c>
      <c r="G165" s="94">
        <v>8363.5504426505195</v>
      </c>
    </row>
    <row r="166" spans="1:7" ht="15" x14ac:dyDescent="0.2">
      <c r="A166" s="92">
        <v>2205</v>
      </c>
      <c r="B166" s="93" t="s">
        <v>428</v>
      </c>
      <c r="C166" s="94">
        <v>14965651.99</v>
      </c>
      <c r="D166" s="94">
        <v>2973.56</v>
      </c>
      <c r="E166" s="94">
        <v>14962678.43</v>
      </c>
      <c r="F166" s="95">
        <v>1785.3958092574401</v>
      </c>
      <c r="G166" s="94">
        <v>8380.5945731569209</v>
      </c>
    </row>
    <row r="167" spans="1:7" ht="15" x14ac:dyDescent="0.2">
      <c r="A167" s="92">
        <v>2206</v>
      </c>
      <c r="B167" s="93" t="s">
        <v>429</v>
      </c>
      <c r="C167" s="94">
        <v>34791821.979999997</v>
      </c>
      <c r="D167" s="94">
        <v>0</v>
      </c>
      <c r="E167" s="94">
        <v>34791821.979999997</v>
      </c>
      <c r="F167" s="95">
        <v>4948.0147684998001</v>
      </c>
      <c r="G167" s="94">
        <v>7031.4709247621404</v>
      </c>
    </row>
    <row r="168" spans="1:7" ht="15" x14ac:dyDescent="0.2">
      <c r="A168" s="92">
        <v>2207</v>
      </c>
      <c r="B168" s="93" t="s">
        <v>430</v>
      </c>
      <c r="C168" s="94">
        <v>22522046.02</v>
      </c>
      <c r="D168" s="94">
        <v>115925.9</v>
      </c>
      <c r="E168" s="94">
        <v>22406120.120000001</v>
      </c>
      <c r="F168" s="95">
        <v>3115.5881602394102</v>
      </c>
      <c r="G168" s="94">
        <v>7191.6180726140201</v>
      </c>
    </row>
    <row r="169" spans="1:7" ht="15" x14ac:dyDescent="0.2">
      <c r="A169" s="92">
        <v>2208</v>
      </c>
      <c r="B169" s="93" t="s">
        <v>431</v>
      </c>
      <c r="C169" s="94">
        <v>4232812.9400000004</v>
      </c>
      <c r="D169" s="94">
        <v>677.27</v>
      </c>
      <c r="E169" s="94">
        <v>4232135.67</v>
      </c>
      <c r="F169" s="95">
        <v>526.494985890213</v>
      </c>
      <c r="G169" s="94">
        <v>8038.32094021595</v>
      </c>
    </row>
    <row r="170" spans="1:7" ht="15" x14ac:dyDescent="0.2">
      <c r="A170" s="92">
        <v>2209</v>
      </c>
      <c r="B170" s="93" t="s">
        <v>432</v>
      </c>
      <c r="C170" s="94">
        <v>4084885.92</v>
      </c>
      <c r="D170" s="94">
        <v>0</v>
      </c>
      <c r="E170" s="94">
        <v>4084885.92</v>
      </c>
      <c r="F170" s="95">
        <v>489.84070943188198</v>
      </c>
      <c r="G170" s="94">
        <v>8339.21281213572</v>
      </c>
    </row>
    <row r="171" spans="1:7" ht="15" x14ac:dyDescent="0.2">
      <c r="A171" s="92">
        <v>2210</v>
      </c>
      <c r="B171" s="93" t="s">
        <v>433</v>
      </c>
      <c r="C171" s="94">
        <v>785019.69</v>
      </c>
      <c r="D171" s="94">
        <v>1572.89</v>
      </c>
      <c r="E171" s="94">
        <v>783446.8</v>
      </c>
      <c r="F171" s="95">
        <v>45.455782312912</v>
      </c>
      <c r="G171" s="94">
        <v>17235.360610600601</v>
      </c>
    </row>
    <row r="172" spans="1:7" ht="15" x14ac:dyDescent="0.2">
      <c r="A172" s="92">
        <v>2212</v>
      </c>
      <c r="B172" s="93" t="s">
        <v>434</v>
      </c>
      <c r="C172" s="94">
        <v>14410154.6</v>
      </c>
      <c r="D172" s="94">
        <v>5764.07</v>
      </c>
      <c r="E172" s="94">
        <v>14404390.529999999</v>
      </c>
      <c r="F172" s="95">
        <v>1997.9762492602199</v>
      </c>
      <c r="G172" s="94">
        <v>7209.4903707356098</v>
      </c>
    </row>
    <row r="173" spans="1:7" ht="15" x14ac:dyDescent="0.2">
      <c r="A173" s="92">
        <v>2213</v>
      </c>
      <c r="B173" s="93" t="s">
        <v>435</v>
      </c>
      <c r="C173" s="94">
        <v>2777522.37</v>
      </c>
      <c r="D173" s="94">
        <v>38658.089999999997</v>
      </c>
      <c r="E173" s="94">
        <v>2738864.28</v>
      </c>
      <c r="F173" s="95">
        <v>344.14236111107499</v>
      </c>
      <c r="G173" s="94">
        <v>7958.52120952935</v>
      </c>
    </row>
    <row r="174" spans="1:7" ht="15" x14ac:dyDescent="0.2">
      <c r="A174" s="92">
        <v>2214</v>
      </c>
      <c r="B174" s="93" t="s">
        <v>436</v>
      </c>
      <c r="C174" s="94">
        <v>2509441.64</v>
      </c>
      <c r="D174" s="94">
        <v>0</v>
      </c>
      <c r="E174" s="94">
        <v>2509441.64</v>
      </c>
      <c r="F174" s="95">
        <v>266.93309859153402</v>
      </c>
      <c r="G174" s="94">
        <v>9401.01341212839</v>
      </c>
    </row>
    <row r="175" spans="1:7" ht="15" x14ac:dyDescent="0.2">
      <c r="A175" s="92">
        <v>2215</v>
      </c>
      <c r="B175" s="93" t="s">
        <v>437</v>
      </c>
      <c r="C175" s="94">
        <v>2588036.64</v>
      </c>
      <c r="D175" s="94">
        <v>0</v>
      </c>
      <c r="E175" s="94">
        <v>2588036.64</v>
      </c>
      <c r="F175" s="95">
        <v>318.18360932460502</v>
      </c>
      <c r="G175" s="94">
        <v>8133.7836524436898</v>
      </c>
    </row>
    <row r="176" spans="1:7" ht="15" x14ac:dyDescent="0.2">
      <c r="A176" s="92">
        <v>2216</v>
      </c>
      <c r="B176" s="93" t="s">
        <v>438</v>
      </c>
      <c r="C176" s="94">
        <v>2298799.34</v>
      </c>
      <c r="D176" s="94">
        <v>0</v>
      </c>
      <c r="E176" s="94">
        <v>2298799.34</v>
      </c>
      <c r="F176" s="95">
        <v>266.972139948142</v>
      </c>
      <c r="G176" s="94">
        <v>8610.6338303559696</v>
      </c>
    </row>
    <row r="177" spans="1:7" ht="15" x14ac:dyDescent="0.2">
      <c r="A177" s="92">
        <v>2217</v>
      </c>
      <c r="B177" s="93" t="s">
        <v>439</v>
      </c>
      <c r="C177" s="94">
        <v>3013737.11</v>
      </c>
      <c r="D177" s="94">
        <v>0</v>
      </c>
      <c r="E177" s="94">
        <v>3013737.11</v>
      </c>
      <c r="F177" s="95">
        <v>360.53019995346898</v>
      </c>
      <c r="G177" s="94">
        <v>8359.1807576423907</v>
      </c>
    </row>
    <row r="178" spans="1:7" ht="15" x14ac:dyDescent="0.2">
      <c r="A178" s="92">
        <v>2219</v>
      </c>
      <c r="B178" s="93" t="s">
        <v>440</v>
      </c>
      <c r="C178" s="94">
        <v>2180791.7599999998</v>
      </c>
      <c r="D178" s="94">
        <v>0</v>
      </c>
      <c r="E178" s="94">
        <v>2180791.7599999998</v>
      </c>
      <c r="F178" s="95">
        <v>218.00331125824999</v>
      </c>
      <c r="G178" s="94">
        <v>10003.4799811669</v>
      </c>
    </row>
    <row r="179" spans="1:7" ht="15" x14ac:dyDescent="0.2">
      <c r="A179" s="92">
        <v>2220</v>
      </c>
      <c r="B179" s="93" t="s">
        <v>441</v>
      </c>
      <c r="C179" s="94">
        <v>2199047.7000000002</v>
      </c>
      <c r="D179" s="94">
        <v>0</v>
      </c>
      <c r="E179" s="94">
        <v>2199047.7000000002</v>
      </c>
      <c r="F179" s="95">
        <v>215.237393748763</v>
      </c>
      <c r="G179" s="94">
        <v>10216.847833452401</v>
      </c>
    </row>
    <row r="180" spans="1:7" ht="15" x14ac:dyDescent="0.2">
      <c r="A180" s="92">
        <v>2221</v>
      </c>
      <c r="B180" s="93" t="s">
        <v>442</v>
      </c>
      <c r="C180" s="94">
        <v>3101327.98</v>
      </c>
      <c r="D180" s="94">
        <v>0</v>
      </c>
      <c r="E180" s="94">
        <v>3101327.98</v>
      </c>
      <c r="F180" s="95">
        <v>364.53311258275397</v>
      </c>
      <c r="G180" s="94">
        <v>8507.6715199526807</v>
      </c>
    </row>
    <row r="181" spans="1:7" ht="15" x14ac:dyDescent="0.2">
      <c r="A181" s="92">
        <v>2222</v>
      </c>
      <c r="B181" s="93" t="s">
        <v>443</v>
      </c>
      <c r="C181" s="94">
        <v>145482.87</v>
      </c>
      <c r="D181" s="94">
        <v>0</v>
      </c>
      <c r="E181" s="94">
        <v>145482.87</v>
      </c>
      <c r="F181" s="95">
        <v>2</v>
      </c>
      <c r="G181" s="94">
        <v>72741.434999999998</v>
      </c>
    </row>
    <row r="182" spans="1:7" ht="15" x14ac:dyDescent="0.2">
      <c r="A182" s="92">
        <v>2225</v>
      </c>
      <c r="B182" s="93" t="s">
        <v>444</v>
      </c>
      <c r="C182" s="94">
        <v>2070553.81</v>
      </c>
      <c r="D182" s="94">
        <v>0</v>
      </c>
      <c r="E182" s="94">
        <v>2070553.81</v>
      </c>
      <c r="F182" s="95">
        <v>211.963603683353</v>
      </c>
      <c r="G182" s="94">
        <v>9768.4403077669303</v>
      </c>
    </row>
    <row r="183" spans="1:7" ht="15" x14ac:dyDescent="0.2">
      <c r="A183" s="92">
        <v>2229</v>
      </c>
      <c r="B183" s="93" t="s">
        <v>445</v>
      </c>
      <c r="C183" s="94">
        <v>2435982.4700000002</v>
      </c>
      <c r="D183" s="94">
        <v>14415</v>
      </c>
      <c r="E183" s="94">
        <v>2421567.4700000002</v>
      </c>
      <c r="F183" s="95">
        <v>269.15060240961202</v>
      </c>
      <c r="G183" s="94">
        <v>8997.0724505928902</v>
      </c>
    </row>
    <row r="184" spans="1:7" ht="15" x14ac:dyDescent="0.2">
      <c r="A184" s="92">
        <v>2239</v>
      </c>
      <c r="B184" s="93" t="s">
        <v>446</v>
      </c>
      <c r="C184" s="94">
        <v>144143941.41999999</v>
      </c>
      <c r="D184" s="94">
        <v>60890</v>
      </c>
      <c r="E184" s="94">
        <v>144083051.41999999</v>
      </c>
      <c r="F184" s="95">
        <v>19808.5915832147</v>
      </c>
      <c r="G184" s="94">
        <v>7273.7655685774398</v>
      </c>
    </row>
    <row r="185" spans="1:7" ht="15" x14ac:dyDescent="0.2">
      <c r="A185" s="92">
        <v>2240</v>
      </c>
      <c r="B185" s="93" t="s">
        <v>447</v>
      </c>
      <c r="C185" s="94">
        <v>7053556.0899999999</v>
      </c>
      <c r="D185" s="94">
        <v>0</v>
      </c>
      <c r="E185" s="94">
        <v>7053556.0899999999</v>
      </c>
      <c r="F185" s="95">
        <v>1102.9336308305501</v>
      </c>
      <c r="G185" s="94">
        <v>6395.2679407267797</v>
      </c>
    </row>
    <row r="186" spans="1:7" ht="15" x14ac:dyDescent="0.2">
      <c r="A186" s="92">
        <v>2241</v>
      </c>
      <c r="B186" s="93" t="s">
        <v>448</v>
      </c>
      <c r="C186" s="94">
        <v>42836416.869999997</v>
      </c>
      <c r="D186" s="94">
        <v>16479.8</v>
      </c>
      <c r="E186" s="94">
        <v>42819937.07</v>
      </c>
      <c r="F186" s="95">
        <v>5631.2303694266402</v>
      </c>
      <c r="G186" s="94">
        <v>7604.0108929800099</v>
      </c>
    </row>
    <row r="187" spans="1:7" ht="15" x14ac:dyDescent="0.2">
      <c r="A187" s="92">
        <v>2242</v>
      </c>
      <c r="B187" s="93" t="s">
        <v>255</v>
      </c>
      <c r="C187" s="94">
        <v>93639419.469999999</v>
      </c>
      <c r="D187" s="94">
        <v>1045502.97</v>
      </c>
      <c r="E187" s="94">
        <v>92593916.5</v>
      </c>
      <c r="F187" s="95">
        <v>11950.542716272001</v>
      </c>
      <c r="G187" s="94">
        <v>7748.0930112004899</v>
      </c>
    </row>
    <row r="188" spans="1:7" ht="15" x14ac:dyDescent="0.2">
      <c r="A188" s="92">
        <v>2243</v>
      </c>
      <c r="B188" s="93" t="s">
        <v>449</v>
      </c>
      <c r="C188" s="94">
        <v>271968998.36000001</v>
      </c>
      <c r="D188" s="94">
        <v>1947365</v>
      </c>
      <c r="E188" s="94">
        <v>270021633.36000001</v>
      </c>
      <c r="F188" s="95">
        <v>37454.725986563499</v>
      </c>
      <c r="G188" s="94">
        <v>7209.28070483996</v>
      </c>
    </row>
    <row r="189" spans="1:7" ht="15" x14ac:dyDescent="0.2">
      <c r="A189" s="92">
        <v>2244</v>
      </c>
      <c r="B189" s="93" t="s">
        <v>450</v>
      </c>
      <c r="C189" s="94">
        <v>34198325.799999997</v>
      </c>
      <c r="D189" s="94">
        <v>288854.69</v>
      </c>
      <c r="E189" s="94">
        <v>33909471.109999999</v>
      </c>
      <c r="F189" s="95">
        <v>4858.8889994669498</v>
      </c>
      <c r="G189" s="94">
        <v>6978.8528023011204</v>
      </c>
    </row>
    <row r="190" spans="1:7" ht="15" x14ac:dyDescent="0.2">
      <c r="A190" s="92">
        <v>2245</v>
      </c>
      <c r="B190" s="93" t="s">
        <v>451</v>
      </c>
      <c r="C190" s="94">
        <v>4039916.9</v>
      </c>
      <c r="D190" s="94">
        <v>2155.33</v>
      </c>
      <c r="E190" s="94">
        <v>4037761.57</v>
      </c>
      <c r="F190" s="95">
        <v>469.55215074748997</v>
      </c>
      <c r="G190" s="94">
        <v>8599.1759670831107</v>
      </c>
    </row>
    <row r="191" spans="1:7" ht="15" x14ac:dyDescent="0.2">
      <c r="A191" s="92">
        <v>2247</v>
      </c>
      <c r="B191" s="93" t="s">
        <v>452</v>
      </c>
      <c r="C191" s="94">
        <v>729011.73</v>
      </c>
      <c r="D191" s="94">
        <v>0</v>
      </c>
      <c r="E191" s="94">
        <v>729011.73</v>
      </c>
      <c r="F191" s="95">
        <v>36.694256756746498</v>
      </c>
      <c r="G191" s="94">
        <v>19867.188885518601</v>
      </c>
    </row>
    <row r="192" spans="1:7" ht="15" x14ac:dyDescent="0.2">
      <c r="A192" s="92">
        <v>2248</v>
      </c>
      <c r="B192" s="93" t="s">
        <v>453</v>
      </c>
      <c r="C192" s="94">
        <v>1717048.25</v>
      </c>
      <c r="D192" s="94">
        <v>36.51</v>
      </c>
      <c r="E192" s="94">
        <v>1717011.74</v>
      </c>
      <c r="F192" s="95">
        <v>201.365217019798</v>
      </c>
      <c r="G192" s="94">
        <v>8526.8536712136593</v>
      </c>
    </row>
    <row r="193" spans="1:8" ht="15" x14ac:dyDescent="0.2">
      <c r="A193" s="92">
        <v>2249</v>
      </c>
      <c r="B193" s="93" t="s">
        <v>454</v>
      </c>
      <c r="C193" s="94">
        <v>923727.49</v>
      </c>
      <c r="D193" s="94">
        <v>4265</v>
      </c>
      <c r="E193" s="94">
        <v>919462.49</v>
      </c>
      <c r="F193" s="95">
        <v>60.474022988498</v>
      </c>
      <c r="G193" s="94">
        <v>15204.255390366199</v>
      </c>
    </row>
    <row r="194" spans="1:8" ht="15" x14ac:dyDescent="0.2">
      <c r="A194" s="92">
        <v>2251</v>
      </c>
      <c r="B194" s="93" t="s">
        <v>455</v>
      </c>
      <c r="C194" s="94">
        <v>7866396.3700000001</v>
      </c>
      <c r="D194" s="94">
        <v>0</v>
      </c>
      <c r="E194" s="94">
        <v>7866396.3700000001</v>
      </c>
      <c r="F194" s="95">
        <v>1096.5281847559399</v>
      </c>
      <c r="G194" s="94">
        <v>7173.9116963517599</v>
      </c>
    </row>
    <row r="195" spans="1:8" ht="15" x14ac:dyDescent="0.2">
      <c r="A195" s="92">
        <v>2252</v>
      </c>
      <c r="B195" s="93" t="s">
        <v>456</v>
      </c>
      <c r="C195" s="94">
        <v>5970811.5899999999</v>
      </c>
      <c r="D195" s="94">
        <v>9308.15</v>
      </c>
      <c r="E195" s="94">
        <v>5961503.4400000004</v>
      </c>
      <c r="F195" s="95">
        <v>852.89213480188698</v>
      </c>
      <c r="G195" s="94">
        <v>6989.7507512890397</v>
      </c>
    </row>
    <row r="196" spans="1:8" ht="15" x14ac:dyDescent="0.2">
      <c r="A196" s="92">
        <v>2253</v>
      </c>
      <c r="B196" s="93" t="s">
        <v>457</v>
      </c>
      <c r="C196" s="94">
        <v>7715253.3799999999</v>
      </c>
      <c r="D196" s="94">
        <v>137500</v>
      </c>
      <c r="E196" s="94">
        <v>7577753.3799999999</v>
      </c>
      <c r="F196" s="95">
        <v>901.87822011122398</v>
      </c>
      <c r="G196" s="94">
        <v>8402.1913502528896</v>
      </c>
    </row>
    <row r="197" spans="1:8" ht="15" x14ac:dyDescent="0.2">
      <c r="A197" s="92">
        <v>2254</v>
      </c>
      <c r="B197" s="93" t="s">
        <v>458</v>
      </c>
      <c r="C197" s="94">
        <v>37174867.109999999</v>
      </c>
      <c r="D197" s="94">
        <v>586030.30000000005</v>
      </c>
      <c r="E197" s="94">
        <v>36588836.810000002</v>
      </c>
      <c r="F197" s="95">
        <v>4848.2202882796</v>
      </c>
      <c r="G197" s="94">
        <v>7546.8593905380503</v>
      </c>
    </row>
    <row r="198" spans="1:8" ht="15" x14ac:dyDescent="0.2">
      <c r="A198" s="92">
        <v>2255</v>
      </c>
      <c r="B198" s="93" t="s">
        <v>459</v>
      </c>
      <c r="C198" s="94">
        <v>6015815.1699999999</v>
      </c>
      <c r="D198" s="94">
        <v>11346</v>
      </c>
      <c r="E198" s="94">
        <v>6004469.1699999999</v>
      </c>
      <c r="F198" s="95">
        <v>744.81359118394005</v>
      </c>
      <c r="G198" s="94">
        <v>8061.70730646231</v>
      </c>
    </row>
    <row r="199" spans="1:8" ht="15" x14ac:dyDescent="0.2">
      <c r="A199" s="92">
        <v>2256</v>
      </c>
      <c r="B199" s="93" t="s">
        <v>460</v>
      </c>
      <c r="C199" s="94">
        <v>47106260.729999997</v>
      </c>
      <c r="D199" s="94">
        <v>236463.66</v>
      </c>
      <c r="E199" s="94">
        <v>46869797.07</v>
      </c>
      <c r="F199" s="95">
        <v>6141.8906341775901</v>
      </c>
      <c r="G199" s="94">
        <v>7631.1676422867404</v>
      </c>
    </row>
    <row r="200" spans="1:8" ht="15" x14ac:dyDescent="0.2">
      <c r="A200" s="92">
        <v>2257</v>
      </c>
      <c r="B200" s="93" t="s">
        <v>461</v>
      </c>
      <c r="C200" s="94">
        <v>7552506.6600000001</v>
      </c>
      <c r="D200" s="94">
        <v>0</v>
      </c>
      <c r="E200" s="94">
        <v>7552506.6600000001</v>
      </c>
      <c r="F200" s="95">
        <v>1040.93192676635</v>
      </c>
      <c r="G200" s="94">
        <v>7255.5240797175102</v>
      </c>
    </row>
    <row r="201" spans="1:8" ht="15" x14ac:dyDescent="0.2">
      <c r="A201" s="92">
        <v>2262</v>
      </c>
      <c r="B201" s="93" t="s">
        <v>462</v>
      </c>
      <c r="C201" s="94">
        <v>3424246.33</v>
      </c>
      <c r="D201" s="94">
        <v>0</v>
      </c>
      <c r="E201" s="94">
        <v>3424246.33</v>
      </c>
      <c r="F201" s="95">
        <v>450.999999999843</v>
      </c>
      <c r="G201" s="94">
        <v>7592.5639246146202</v>
      </c>
    </row>
    <row r="202" spans="1:8" ht="15" x14ac:dyDescent="0.2">
      <c r="A202" s="92">
        <v>3997</v>
      </c>
      <c r="B202" s="93" t="s">
        <v>463</v>
      </c>
      <c r="C202" s="94">
        <v>1910308.26</v>
      </c>
      <c r="D202" s="94">
        <v>0</v>
      </c>
      <c r="E202" s="94">
        <v>1910308.26</v>
      </c>
      <c r="F202" s="95">
        <v>178.67497603064399</v>
      </c>
      <c r="G202" s="94">
        <v>10691.526605675101</v>
      </c>
    </row>
    <row r="203" spans="1:8" ht="15" x14ac:dyDescent="0.2">
      <c r="A203" s="92">
        <v>4131</v>
      </c>
      <c r="B203" s="93" t="s">
        <v>464</v>
      </c>
      <c r="C203" s="94">
        <v>22414006.379999999</v>
      </c>
      <c r="D203" s="94">
        <v>25068.799999999999</v>
      </c>
      <c r="E203" s="94">
        <v>22388937.579999998</v>
      </c>
      <c r="F203" s="95">
        <v>2846.7670885463699</v>
      </c>
      <c r="G203" s="94">
        <v>7864.68892031218</v>
      </c>
    </row>
    <row r="207" spans="1:8" x14ac:dyDescent="0.2">
      <c r="C207" s="61">
        <f>SUM(C8:C206)</f>
        <v>4072927465.9700007</v>
      </c>
      <c r="D207" s="61">
        <f>SUM(D8:D206)</f>
        <v>15114699.650000006</v>
      </c>
      <c r="E207" s="61">
        <f>SUM(E8:E206)</f>
        <v>4057812766.3200016</v>
      </c>
      <c r="F207" s="13">
        <f>SUM(F8:F206)</f>
        <v>530496.42503290845</v>
      </c>
      <c r="G207" s="17">
        <f>E207/F207</f>
        <v>7649.0859784178228</v>
      </c>
      <c r="H20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9"/>
  <sheetViews>
    <sheetView zoomScale="90" zoomScaleNormal="90" workbookViewId="0">
      <pane ySplit="6" topLeftCell="A179" activePane="bottomLeft" state="frozen"/>
      <selection pane="bottomLeft" activeCell="G209" sqref="G209"/>
    </sheetView>
  </sheetViews>
  <sheetFormatPr defaultRowHeight="12.75" x14ac:dyDescent="0.2"/>
  <cols>
    <col min="2" max="2" width="19.140625" customWidth="1"/>
    <col min="3" max="3" width="17.140625" bestFit="1" customWidth="1"/>
    <col min="4" max="4" width="14.85546875" bestFit="1" customWidth="1"/>
    <col min="5" max="5" width="17.1406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498</v>
      </c>
    </row>
    <row r="6" spans="1:7" ht="15" x14ac:dyDescent="0.2">
      <c r="A6" s="89" t="s">
        <v>492</v>
      </c>
      <c r="B6" s="89" t="s">
        <v>493</v>
      </c>
      <c r="C6" s="89" t="s">
        <v>0</v>
      </c>
      <c r="D6" s="89" t="s">
        <v>494</v>
      </c>
      <c r="E6" s="89" t="s">
        <v>495</v>
      </c>
      <c r="F6" s="91" t="s">
        <v>496</v>
      </c>
      <c r="G6" s="89" t="s">
        <v>497</v>
      </c>
    </row>
    <row r="7" spans="1:7" ht="15" x14ac:dyDescent="0.2">
      <c r="A7" s="92">
        <v>1894</v>
      </c>
      <c r="B7" s="93" t="s">
        <v>270</v>
      </c>
      <c r="C7" s="96">
        <v>17144576.289999999</v>
      </c>
      <c r="D7" s="96">
        <v>1122.05</v>
      </c>
      <c r="E7" s="96">
        <v>17143454.239999998</v>
      </c>
      <c r="F7" s="95">
        <v>2153.6386806134801</v>
      </c>
      <c r="G7" s="96">
        <v>7960.2276808645402</v>
      </c>
    </row>
    <row r="8" spans="1:7" ht="15" x14ac:dyDescent="0.2">
      <c r="A8" s="92">
        <v>1895</v>
      </c>
      <c r="B8" s="93" t="s">
        <v>271</v>
      </c>
      <c r="C8" s="96">
        <v>982002.15</v>
      </c>
      <c r="D8" s="96">
        <v>0</v>
      </c>
      <c r="E8" s="96">
        <v>982002.15</v>
      </c>
      <c r="F8" s="95">
        <v>63.329999999995003</v>
      </c>
      <c r="G8" s="96">
        <v>15506.113216486299</v>
      </c>
    </row>
    <row r="9" spans="1:7" ht="15" x14ac:dyDescent="0.2">
      <c r="A9" s="92">
        <v>1896</v>
      </c>
      <c r="B9" s="93" t="s">
        <v>272</v>
      </c>
      <c r="C9" s="96">
        <v>817112</v>
      </c>
      <c r="D9" s="96">
        <v>0</v>
      </c>
      <c r="E9" s="96">
        <v>817112</v>
      </c>
      <c r="F9" s="95">
        <v>31.903448275851499</v>
      </c>
      <c r="G9" s="96">
        <v>25612.0276697015</v>
      </c>
    </row>
    <row r="10" spans="1:7" ht="15" x14ac:dyDescent="0.2">
      <c r="A10" s="92">
        <v>1897</v>
      </c>
      <c r="B10" s="93" t="s">
        <v>273</v>
      </c>
      <c r="C10" s="96">
        <v>1932609.87</v>
      </c>
      <c r="D10" s="96">
        <v>0</v>
      </c>
      <c r="E10" s="96">
        <v>1932609.87</v>
      </c>
      <c r="F10" s="95">
        <v>187.27241379308001</v>
      </c>
      <c r="G10" s="96">
        <v>10319.7787162362</v>
      </c>
    </row>
    <row r="11" spans="1:7" ht="15" x14ac:dyDescent="0.2">
      <c r="A11" s="92">
        <v>1898</v>
      </c>
      <c r="B11" s="93" t="s">
        <v>274</v>
      </c>
      <c r="C11" s="96">
        <v>3960193.86</v>
      </c>
      <c r="D11" s="96">
        <v>500</v>
      </c>
      <c r="E11" s="96">
        <v>3959693.86</v>
      </c>
      <c r="F11" s="95">
        <v>429.410588042001</v>
      </c>
      <c r="G11" s="96">
        <v>9221.2301472470899</v>
      </c>
    </row>
    <row r="12" spans="1:7" ht="15" x14ac:dyDescent="0.2">
      <c r="A12" s="92">
        <v>1899</v>
      </c>
      <c r="B12" s="93" t="s">
        <v>275</v>
      </c>
      <c r="C12" s="96">
        <v>1635251.38</v>
      </c>
      <c r="D12" s="96">
        <v>18827.98</v>
      </c>
      <c r="E12" s="96">
        <v>1616423.4</v>
      </c>
      <c r="F12" s="95">
        <v>150.234177215161</v>
      </c>
      <c r="G12" s="96">
        <v>10759.358688968699</v>
      </c>
    </row>
    <row r="13" spans="1:7" ht="15" x14ac:dyDescent="0.2">
      <c r="A13" s="92">
        <v>1900</v>
      </c>
      <c r="B13" s="93" t="s">
        <v>276</v>
      </c>
      <c r="C13" s="96">
        <v>12067930.630000001</v>
      </c>
      <c r="D13" s="96">
        <v>135475.35</v>
      </c>
      <c r="E13" s="96">
        <v>11932455.279999999</v>
      </c>
      <c r="F13" s="95">
        <v>1537.65977114628</v>
      </c>
      <c r="G13" s="96">
        <v>7760.14011936119</v>
      </c>
    </row>
    <row r="14" spans="1:7" ht="15" x14ac:dyDescent="0.2">
      <c r="A14" s="92">
        <v>1901</v>
      </c>
      <c r="B14" s="93" t="s">
        <v>277</v>
      </c>
      <c r="C14" s="96">
        <v>50482885.130000003</v>
      </c>
      <c r="D14" s="96">
        <v>51920</v>
      </c>
      <c r="E14" s="96">
        <v>50430965.130000003</v>
      </c>
      <c r="F14" s="95">
        <v>6138.6090593771296</v>
      </c>
      <c r="G14" s="96">
        <v>8215.3733267902699</v>
      </c>
    </row>
    <row r="15" spans="1:7" ht="15" x14ac:dyDescent="0.2">
      <c r="A15" s="92">
        <v>1922</v>
      </c>
      <c r="B15" s="93" t="s">
        <v>278</v>
      </c>
      <c r="C15" s="96">
        <v>66065060.229999997</v>
      </c>
      <c r="D15" s="96">
        <v>1235199.92</v>
      </c>
      <c r="E15" s="96">
        <v>64829860.310000002</v>
      </c>
      <c r="F15" s="95">
        <v>8720.8739523582499</v>
      </c>
      <c r="G15" s="96">
        <v>7433.8719564303601</v>
      </c>
    </row>
    <row r="16" spans="1:7" ht="15" x14ac:dyDescent="0.2">
      <c r="A16" s="92">
        <v>1923</v>
      </c>
      <c r="B16" s="93" t="s">
        <v>279</v>
      </c>
      <c r="C16" s="96">
        <v>50262987.140000001</v>
      </c>
      <c r="D16" s="96">
        <v>691946.58</v>
      </c>
      <c r="E16" s="96">
        <v>49571040.560000002</v>
      </c>
      <c r="F16" s="95">
        <v>6666.1459268054996</v>
      </c>
      <c r="G16" s="96">
        <v>7436.2369357484304</v>
      </c>
    </row>
    <row r="17" spans="1:7" ht="15" x14ac:dyDescent="0.2">
      <c r="A17" s="92">
        <v>1924</v>
      </c>
      <c r="B17" s="93" t="s">
        <v>280</v>
      </c>
      <c r="C17" s="96">
        <v>125936907.79000001</v>
      </c>
      <c r="D17" s="96">
        <v>69256.710000000006</v>
      </c>
      <c r="E17" s="96">
        <v>125867651.08</v>
      </c>
      <c r="F17" s="95">
        <v>16395.2177029462</v>
      </c>
      <c r="G17" s="96">
        <v>7677.09544090907</v>
      </c>
    </row>
    <row r="18" spans="1:7" ht="15" x14ac:dyDescent="0.2">
      <c r="A18" s="92">
        <v>1925</v>
      </c>
      <c r="B18" s="93" t="s">
        <v>281</v>
      </c>
      <c r="C18" s="96">
        <v>19126935.809999999</v>
      </c>
      <c r="D18" s="96">
        <v>87273.93</v>
      </c>
      <c r="E18" s="96">
        <v>19039661.879999999</v>
      </c>
      <c r="F18" s="95">
        <v>2547.55279117075</v>
      </c>
      <c r="G18" s="96">
        <v>7473.7065100229602</v>
      </c>
    </row>
    <row r="19" spans="1:7" ht="15" x14ac:dyDescent="0.2">
      <c r="A19" s="92">
        <v>1926</v>
      </c>
      <c r="B19" s="93" t="s">
        <v>282</v>
      </c>
      <c r="C19" s="96">
        <v>30855416.239999998</v>
      </c>
      <c r="D19" s="96">
        <v>53229.69</v>
      </c>
      <c r="E19" s="96">
        <v>30802186.550000001</v>
      </c>
      <c r="F19" s="95">
        <v>4036.8926476772399</v>
      </c>
      <c r="G19" s="96">
        <v>7630.1723226955401</v>
      </c>
    </row>
    <row r="20" spans="1:7" ht="15" x14ac:dyDescent="0.2">
      <c r="A20" s="92">
        <v>1927</v>
      </c>
      <c r="B20" s="93" t="s">
        <v>283</v>
      </c>
      <c r="C20" s="96">
        <v>5386727.0300000003</v>
      </c>
      <c r="D20" s="96">
        <v>14506.03</v>
      </c>
      <c r="E20" s="96">
        <v>5372221</v>
      </c>
      <c r="F20" s="95">
        <v>594.05789997674503</v>
      </c>
      <c r="G20" s="96">
        <v>9043.2616083555204</v>
      </c>
    </row>
    <row r="21" spans="1:7" ht="15" x14ac:dyDescent="0.2">
      <c r="A21" s="92">
        <v>1928</v>
      </c>
      <c r="B21" s="93" t="s">
        <v>284</v>
      </c>
      <c r="C21" s="96">
        <v>60023162.579999998</v>
      </c>
      <c r="D21" s="96">
        <v>41653.94</v>
      </c>
      <c r="E21" s="96">
        <v>59981508.640000001</v>
      </c>
      <c r="F21" s="95">
        <v>7827.7361639993696</v>
      </c>
      <c r="G21" s="96">
        <v>7662.68910746655</v>
      </c>
    </row>
    <row r="22" spans="1:7" ht="15" x14ac:dyDescent="0.2">
      <c r="A22" s="92">
        <v>1929</v>
      </c>
      <c r="B22" s="93" t="s">
        <v>285</v>
      </c>
      <c r="C22" s="96">
        <v>35336577.390000001</v>
      </c>
      <c r="D22" s="96">
        <v>92505.99</v>
      </c>
      <c r="E22" s="96">
        <v>35244071.399999999</v>
      </c>
      <c r="F22" s="95">
        <v>4538.2157347327702</v>
      </c>
      <c r="G22" s="96">
        <v>7766.0634619599696</v>
      </c>
    </row>
    <row r="23" spans="1:7" ht="15" x14ac:dyDescent="0.2">
      <c r="A23" s="92">
        <v>1930</v>
      </c>
      <c r="B23" s="93" t="s">
        <v>286</v>
      </c>
      <c r="C23" s="96">
        <v>19868045.59</v>
      </c>
      <c r="D23" s="96">
        <v>58073.57</v>
      </c>
      <c r="E23" s="96">
        <v>19809972.02</v>
      </c>
      <c r="F23" s="95">
        <v>2623.8423899147601</v>
      </c>
      <c r="G23" s="96">
        <v>7549.9855083306102</v>
      </c>
    </row>
    <row r="24" spans="1:7" ht="15" x14ac:dyDescent="0.2">
      <c r="A24" s="92">
        <v>1931</v>
      </c>
      <c r="B24" s="93" t="s">
        <v>287</v>
      </c>
      <c r="C24" s="96">
        <v>15272128</v>
      </c>
      <c r="D24" s="96">
        <v>0</v>
      </c>
      <c r="E24" s="96">
        <v>15272128</v>
      </c>
      <c r="F24" s="95">
        <v>2058.3720400888601</v>
      </c>
      <c r="G24" s="96">
        <v>7419.5178046339497</v>
      </c>
    </row>
    <row r="25" spans="1:7" ht="15" x14ac:dyDescent="0.2">
      <c r="A25" s="92">
        <v>1933</v>
      </c>
      <c r="B25" s="93" t="s">
        <v>288</v>
      </c>
      <c r="C25" s="96">
        <v>13248658.76</v>
      </c>
      <c r="D25" s="96">
        <v>40720.199999999997</v>
      </c>
      <c r="E25" s="96">
        <v>13207938.560000001</v>
      </c>
      <c r="F25" s="95">
        <v>1801.46200033948</v>
      </c>
      <c r="G25" s="96">
        <v>7331.7886014309497</v>
      </c>
    </row>
    <row r="26" spans="1:7" ht="15" x14ac:dyDescent="0.2">
      <c r="A26" s="92">
        <v>1934</v>
      </c>
      <c r="B26" s="93" t="s">
        <v>289</v>
      </c>
      <c r="C26" s="96">
        <v>2850595.75</v>
      </c>
      <c r="D26" s="96">
        <v>0</v>
      </c>
      <c r="E26" s="96">
        <v>2850595.75</v>
      </c>
      <c r="F26" s="95">
        <v>136.15935828875399</v>
      </c>
      <c r="G26" s="96">
        <v>20935.731379952002</v>
      </c>
    </row>
    <row r="27" spans="1:7" ht="15" x14ac:dyDescent="0.2">
      <c r="A27" s="92">
        <v>1935</v>
      </c>
      <c r="B27" s="93" t="s">
        <v>290</v>
      </c>
      <c r="C27" s="96">
        <v>12733640.25</v>
      </c>
      <c r="D27" s="96">
        <v>19000</v>
      </c>
      <c r="E27" s="96">
        <v>12714640.25</v>
      </c>
      <c r="F27" s="95">
        <v>1449.0143323986899</v>
      </c>
      <c r="G27" s="96">
        <v>8774.6821861673798</v>
      </c>
    </row>
    <row r="28" spans="1:7" ht="15" x14ac:dyDescent="0.2">
      <c r="A28" s="92">
        <v>1936</v>
      </c>
      <c r="B28" s="93" t="s">
        <v>291</v>
      </c>
      <c r="C28" s="96">
        <v>6827729.4299999997</v>
      </c>
      <c r="D28" s="96">
        <v>167283.63</v>
      </c>
      <c r="E28" s="96">
        <v>6660445.7999999998</v>
      </c>
      <c r="F28" s="95">
        <v>846.01161494079497</v>
      </c>
      <c r="G28" s="96">
        <v>7872.7592888498402</v>
      </c>
    </row>
    <row r="29" spans="1:7" ht="15" x14ac:dyDescent="0.2">
      <c r="A29" s="92">
        <v>1944</v>
      </c>
      <c r="B29" s="93" t="s">
        <v>292</v>
      </c>
      <c r="C29" s="96">
        <v>16230944.67</v>
      </c>
      <c r="D29" s="96">
        <v>0</v>
      </c>
      <c r="E29" s="96">
        <v>16230944.67</v>
      </c>
      <c r="F29" s="95">
        <v>2213.3448399520498</v>
      </c>
      <c r="G29" s="96">
        <v>7333.2200102861598</v>
      </c>
    </row>
    <row r="30" spans="1:7" ht="15" x14ac:dyDescent="0.2">
      <c r="A30" s="92">
        <v>1945</v>
      </c>
      <c r="B30" s="93" t="s">
        <v>293</v>
      </c>
      <c r="C30" s="96">
        <v>5970362.9500000002</v>
      </c>
      <c r="D30" s="96">
        <v>0</v>
      </c>
      <c r="E30" s="96">
        <v>5970362.9500000002</v>
      </c>
      <c r="F30" s="95">
        <v>678.46770465482803</v>
      </c>
      <c r="G30" s="96">
        <v>8799.7747115132606</v>
      </c>
    </row>
    <row r="31" spans="1:7" ht="15" x14ac:dyDescent="0.2">
      <c r="A31" s="92">
        <v>1946</v>
      </c>
      <c r="B31" s="93" t="s">
        <v>294</v>
      </c>
      <c r="C31" s="96">
        <v>7595387.04</v>
      </c>
      <c r="D31" s="96">
        <v>172797.73</v>
      </c>
      <c r="E31" s="96">
        <v>7422589.3099999996</v>
      </c>
      <c r="F31" s="95">
        <v>951.44230583622596</v>
      </c>
      <c r="G31" s="96">
        <v>7801.4076780790801</v>
      </c>
    </row>
    <row r="32" spans="1:7" ht="15" x14ac:dyDescent="0.2">
      <c r="A32" s="92">
        <v>1947</v>
      </c>
      <c r="B32" s="93" t="s">
        <v>295</v>
      </c>
      <c r="C32" s="96">
        <v>4707670.29</v>
      </c>
      <c r="D32" s="96">
        <v>0</v>
      </c>
      <c r="E32" s="96">
        <v>4707670.29</v>
      </c>
      <c r="F32" s="95">
        <v>539.82075890615897</v>
      </c>
      <c r="G32" s="96">
        <v>8720.8026225948997</v>
      </c>
    </row>
    <row r="33" spans="1:7" ht="15" x14ac:dyDescent="0.2">
      <c r="A33" s="92">
        <v>1948</v>
      </c>
      <c r="B33" s="93" t="s">
        <v>296</v>
      </c>
      <c r="C33" s="96">
        <v>22601639.530000001</v>
      </c>
      <c r="D33" s="96">
        <v>87551.79</v>
      </c>
      <c r="E33" s="96">
        <v>22514087.739999998</v>
      </c>
      <c r="F33" s="95">
        <v>3074.3614081486198</v>
      </c>
      <c r="G33" s="96">
        <v>7323.1753691437298</v>
      </c>
    </row>
    <row r="34" spans="1:7" ht="15" x14ac:dyDescent="0.2">
      <c r="A34" s="92">
        <v>1964</v>
      </c>
      <c r="B34" s="93" t="s">
        <v>297</v>
      </c>
      <c r="C34" s="96">
        <v>6849437.7699999996</v>
      </c>
      <c r="D34" s="96">
        <v>211031.16</v>
      </c>
      <c r="E34" s="96">
        <v>6638406.6100000003</v>
      </c>
      <c r="F34" s="95">
        <v>812.08113972077001</v>
      </c>
      <c r="G34" s="96">
        <v>8174.5607492898798</v>
      </c>
    </row>
    <row r="35" spans="1:7" ht="15" x14ac:dyDescent="0.2">
      <c r="A35" s="92">
        <v>1965</v>
      </c>
      <c r="B35" s="93" t="s">
        <v>298</v>
      </c>
      <c r="C35" s="96">
        <v>22206224.640000001</v>
      </c>
      <c r="D35" s="96">
        <v>35376.32</v>
      </c>
      <c r="E35" s="96">
        <v>22170848.32</v>
      </c>
      <c r="F35" s="95">
        <v>2887.3707705557399</v>
      </c>
      <c r="G35" s="96">
        <v>7678.5595206855696</v>
      </c>
    </row>
    <row r="36" spans="1:7" ht="15" x14ac:dyDescent="0.2">
      <c r="A36" s="92">
        <v>1966</v>
      </c>
      <c r="B36" s="93" t="s">
        <v>299</v>
      </c>
      <c r="C36" s="96">
        <v>28680478.43</v>
      </c>
      <c r="D36" s="96">
        <v>1849.92</v>
      </c>
      <c r="E36" s="96">
        <v>28678628.510000002</v>
      </c>
      <c r="F36" s="95">
        <v>3882.6835714106201</v>
      </c>
      <c r="G36" s="96">
        <v>7386.2904309713704</v>
      </c>
    </row>
    <row r="37" spans="1:7" ht="15" x14ac:dyDescent="0.2">
      <c r="A37" s="92">
        <v>1967</v>
      </c>
      <c r="B37" s="93" t="s">
        <v>300</v>
      </c>
      <c r="C37" s="96">
        <v>1463988.78</v>
      </c>
      <c r="D37" s="96">
        <v>0</v>
      </c>
      <c r="E37" s="96">
        <v>1463988.78</v>
      </c>
      <c r="F37" s="95">
        <v>129.70825508604099</v>
      </c>
      <c r="G37" s="96">
        <v>11286.7818553944</v>
      </c>
    </row>
    <row r="38" spans="1:7" ht="15" x14ac:dyDescent="0.2">
      <c r="A38" s="92">
        <v>1968</v>
      </c>
      <c r="B38" s="93" t="s">
        <v>301</v>
      </c>
      <c r="C38" s="96">
        <v>5477983</v>
      </c>
      <c r="D38" s="96">
        <v>5677.06</v>
      </c>
      <c r="E38" s="96">
        <v>5472305.9400000004</v>
      </c>
      <c r="F38" s="95">
        <v>622.14293604365696</v>
      </c>
      <c r="G38" s="96">
        <v>8795.8982140014195</v>
      </c>
    </row>
    <row r="39" spans="1:7" ht="15" x14ac:dyDescent="0.2">
      <c r="A39" s="92">
        <v>1969</v>
      </c>
      <c r="B39" s="93" t="s">
        <v>302</v>
      </c>
      <c r="C39" s="96">
        <v>5859205</v>
      </c>
      <c r="D39" s="96">
        <v>19792.28</v>
      </c>
      <c r="E39" s="96">
        <v>5839412.7199999997</v>
      </c>
      <c r="F39" s="95">
        <v>705.31383922550799</v>
      </c>
      <c r="G39" s="96">
        <v>8279.1693502174203</v>
      </c>
    </row>
    <row r="40" spans="1:7" ht="15" x14ac:dyDescent="0.2">
      <c r="A40" s="92">
        <v>1970</v>
      </c>
      <c r="B40" s="93" t="s">
        <v>303</v>
      </c>
      <c r="C40" s="96">
        <v>24316541.370000001</v>
      </c>
      <c r="D40" s="96">
        <v>32215.03</v>
      </c>
      <c r="E40" s="96">
        <v>24284326.34</v>
      </c>
      <c r="F40" s="95">
        <v>3248.37963778739</v>
      </c>
      <c r="G40" s="96">
        <v>7475.82765804464</v>
      </c>
    </row>
    <row r="41" spans="1:7" ht="15" x14ac:dyDescent="0.2">
      <c r="A41" s="92">
        <v>1972</v>
      </c>
      <c r="B41" s="93" t="s">
        <v>304</v>
      </c>
      <c r="C41" s="96">
        <v>4005986.51</v>
      </c>
      <c r="D41" s="96">
        <v>0</v>
      </c>
      <c r="E41" s="96">
        <v>4005986.51</v>
      </c>
      <c r="F41" s="95">
        <v>465.10652950725699</v>
      </c>
      <c r="G41" s="96">
        <v>8613.0515394914401</v>
      </c>
    </row>
    <row r="42" spans="1:7" ht="15" x14ac:dyDescent="0.2">
      <c r="A42" s="92">
        <v>1973</v>
      </c>
      <c r="B42" s="93" t="s">
        <v>305</v>
      </c>
      <c r="C42" s="96">
        <v>2587718.6800000002</v>
      </c>
      <c r="D42" s="96">
        <v>2812.78</v>
      </c>
      <c r="E42" s="96">
        <v>2584905.9</v>
      </c>
      <c r="F42" s="95">
        <v>212.41457890376</v>
      </c>
      <c r="G42" s="96">
        <v>12169.1548355123</v>
      </c>
    </row>
    <row r="43" spans="1:7" ht="15" x14ac:dyDescent="0.2">
      <c r="A43" s="92">
        <v>1974</v>
      </c>
      <c r="B43" s="93" t="s">
        <v>306</v>
      </c>
      <c r="C43" s="96">
        <v>11213203.34</v>
      </c>
      <c r="D43" s="96">
        <v>37005.26</v>
      </c>
      <c r="E43" s="96">
        <v>11176198.08</v>
      </c>
      <c r="F43" s="95">
        <v>1519.0589683199501</v>
      </c>
      <c r="G43" s="96">
        <v>7357.3168080240202</v>
      </c>
    </row>
    <row r="44" spans="1:7" ht="15" x14ac:dyDescent="0.2">
      <c r="A44" s="92">
        <v>1976</v>
      </c>
      <c r="B44" s="93" t="s">
        <v>307</v>
      </c>
      <c r="C44" s="96">
        <v>121131394</v>
      </c>
      <c r="D44" s="96">
        <v>0</v>
      </c>
      <c r="E44" s="96">
        <v>121131394</v>
      </c>
      <c r="F44" s="95">
        <v>16046.383156059301</v>
      </c>
      <c r="G44" s="96">
        <v>7548.8284694398199</v>
      </c>
    </row>
    <row r="45" spans="1:7" ht="15" x14ac:dyDescent="0.2">
      <c r="A45" s="92">
        <v>1977</v>
      </c>
      <c r="B45" s="93" t="s">
        <v>308</v>
      </c>
      <c r="C45" s="96">
        <v>51459773.18</v>
      </c>
      <c r="D45" s="96">
        <v>100499.46</v>
      </c>
      <c r="E45" s="96">
        <v>51359273.719999999</v>
      </c>
      <c r="F45" s="95">
        <v>6781.1502890703996</v>
      </c>
      <c r="G45" s="96">
        <v>7573.8291485412001</v>
      </c>
    </row>
    <row r="46" spans="1:7" ht="15" x14ac:dyDescent="0.2">
      <c r="A46" s="92">
        <v>1978</v>
      </c>
      <c r="B46" s="93" t="s">
        <v>309</v>
      </c>
      <c r="C46" s="96">
        <v>9436534.7599999998</v>
      </c>
      <c r="D46" s="96">
        <v>40925.800000000003</v>
      </c>
      <c r="E46" s="96">
        <v>9395608.9600000009</v>
      </c>
      <c r="F46" s="95">
        <v>1101.24990348596</v>
      </c>
      <c r="G46" s="96">
        <v>8531.7682482955006</v>
      </c>
    </row>
    <row r="47" spans="1:7" ht="15" x14ac:dyDescent="0.2">
      <c r="A47" s="92">
        <v>1990</v>
      </c>
      <c r="B47" s="93" t="s">
        <v>310</v>
      </c>
      <c r="C47" s="96">
        <v>4275711.16</v>
      </c>
      <c r="D47" s="96">
        <v>366.09</v>
      </c>
      <c r="E47" s="96">
        <v>4275345.07</v>
      </c>
      <c r="F47" s="95">
        <v>487.89176467764003</v>
      </c>
      <c r="G47" s="96">
        <v>8762.8965674893207</v>
      </c>
    </row>
    <row r="48" spans="1:7" ht="15" x14ac:dyDescent="0.2">
      <c r="A48" s="92">
        <v>1991</v>
      </c>
      <c r="B48" s="93" t="s">
        <v>311</v>
      </c>
      <c r="C48" s="96">
        <v>42053631.149999999</v>
      </c>
      <c r="D48" s="96">
        <v>36136.870000000003</v>
      </c>
      <c r="E48" s="96">
        <v>42017494.280000001</v>
      </c>
      <c r="F48" s="95">
        <v>5792.9146688248802</v>
      </c>
      <c r="G48" s="96">
        <v>7253.2562072977098</v>
      </c>
    </row>
    <row r="49" spans="1:7" ht="15" x14ac:dyDescent="0.2">
      <c r="A49" s="92">
        <v>1992</v>
      </c>
      <c r="B49" s="93" t="s">
        <v>312</v>
      </c>
      <c r="C49" s="96">
        <v>5235592.75</v>
      </c>
      <c r="D49" s="96">
        <v>3763.67</v>
      </c>
      <c r="E49" s="96">
        <v>5231829.08</v>
      </c>
      <c r="F49" s="95">
        <v>611.25945828193903</v>
      </c>
      <c r="G49" s="96">
        <v>8559.0971380713709</v>
      </c>
    </row>
    <row r="50" spans="1:7" ht="15" x14ac:dyDescent="0.2">
      <c r="A50" s="92">
        <v>1993</v>
      </c>
      <c r="B50" s="93" t="s">
        <v>313</v>
      </c>
      <c r="C50" s="96">
        <v>2121419.83</v>
      </c>
      <c r="D50" s="96">
        <v>26885.99</v>
      </c>
      <c r="E50" s="96">
        <v>2094533.84</v>
      </c>
      <c r="F50" s="95">
        <v>190.82534246571799</v>
      </c>
      <c r="G50" s="96">
        <v>10976.1827906914</v>
      </c>
    </row>
    <row r="51" spans="1:7" ht="15" x14ac:dyDescent="0.2">
      <c r="A51" s="92">
        <v>1994</v>
      </c>
      <c r="B51" s="93" t="s">
        <v>314</v>
      </c>
      <c r="C51" s="96">
        <v>9716246.9600000009</v>
      </c>
      <c r="D51" s="96">
        <v>4606.05</v>
      </c>
      <c r="E51" s="96">
        <v>9711640.9100000001</v>
      </c>
      <c r="F51" s="95">
        <v>1371.92705225695</v>
      </c>
      <c r="G51" s="96">
        <v>7078.8318475267497</v>
      </c>
    </row>
    <row r="52" spans="1:7" ht="15" x14ac:dyDescent="0.2">
      <c r="A52" s="92">
        <v>1995</v>
      </c>
      <c r="B52" s="93" t="s">
        <v>315</v>
      </c>
      <c r="C52" s="96">
        <v>1832626</v>
      </c>
      <c r="D52" s="96">
        <v>144.75</v>
      </c>
      <c r="E52" s="96">
        <v>1832481.25</v>
      </c>
      <c r="F52" s="95">
        <v>183.61931448129999</v>
      </c>
      <c r="G52" s="96">
        <v>9979.7848345993207</v>
      </c>
    </row>
    <row r="53" spans="1:7" ht="15" x14ac:dyDescent="0.2">
      <c r="A53" s="92">
        <v>1996</v>
      </c>
      <c r="B53" s="93" t="s">
        <v>316</v>
      </c>
      <c r="C53" s="96">
        <v>3015374.35</v>
      </c>
      <c r="D53" s="96">
        <v>2906.73</v>
      </c>
      <c r="E53" s="96">
        <v>3012467.62</v>
      </c>
      <c r="F53" s="95">
        <v>329.535864980876</v>
      </c>
      <c r="G53" s="96">
        <v>9141.5470670387404</v>
      </c>
    </row>
    <row r="54" spans="1:7" ht="15" x14ac:dyDescent="0.2">
      <c r="A54" s="92">
        <v>1997</v>
      </c>
      <c r="B54" s="93" t="s">
        <v>317</v>
      </c>
      <c r="C54" s="96">
        <v>2604823.71</v>
      </c>
      <c r="D54" s="96">
        <v>1507.5</v>
      </c>
      <c r="E54" s="96">
        <v>2603316.21</v>
      </c>
      <c r="F54" s="95">
        <v>292.72428571413798</v>
      </c>
      <c r="G54" s="96">
        <v>8893.4069943970699</v>
      </c>
    </row>
    <row r="55" spans="1:7" ht="15" x14ac:dyDescent="0.2">
      <c r="A55" s="92">
        <v>1998</v>
      </c>
      <c r="B55" s="93" t="s">
        <v>318</v>
      </c>
      <c r="C55" s="96">
        <v>2419925.5099999998</v>
      </c>
      <c r="D55" s="96">
        <v>0</v>
      </c>
      <c r="E55" s="96">
        <v>2419925.5099999998</v>
      </c>
      <c r="F55" s="95">
        <v>431.96722222198201</v>
      </c>
      <c r="G55" s="96">
        <v>5602.1044780949496</v>
      </c>
    </row>
    <row r="56" spans="1:7" ht="15" x14ac:dyDescent="0.2">
      <c r="A56" s="92">
        <v>1999</v>
      </c>
      <c r="B56" s="93" t="s">
        <v>319</v>
      </c>
      <c r="C56" s="96">
        <v>3128530.84</v>
      </c>
      <c r="D56" s="96">
        <v>216.25</v>
      </c>
      <c r="E56" s="96">
        <v>3128314.59</v>
      </c>
      <c r="F56" s="95">
        <v>355.26589595368603</v>
      </c>
      <c r="G56" s="96">
        <v>8805.5583877598601</v>
      </c>
    </row>
    <row r="57" spans="1:7" ht="15" x14ac:dyDescent="0.2">
      <c r="A57" s="92">
        <v>2000</v>
      </c>
      <c r="B57" s="93" t="s">
        <v>320</v>
      </c>
      <c r="C57" s="96">
        <v>3707578.37</v>
      </c>
      <c r="D57" s="96">
        <v>251103</v>
      </c>
      <c r="E57" s="96">
        <v>3456475.37</v>
      </c>
      <c r="F57" s="95">
        <v>304.55916451962003</v>
      </c>
      <c r="G57" s="96">
        <v>11349.1097056688</v>
      </c>
    </row>
    <row r="58" spans="1:7" ht="15" x14ac:dyDescent="0.2">
      <c r="A58" s="92">
        <v>2001</v>
      </c>
      <c r="B58" s="93" t="s">
        <v>321</v>
      </c>
      <c r="C58" s="96">
        <v>5089874.03</v>
      </c>
      <c r="D58" s="96">
        <v>0</v>
      </c>
      <c r="E58" s="96">
        <v>5089874.03</v>
      </c>
      <c r="F58" s="95">
        <v>562.16027676942701</v>
      </c>
      <c r="G58" s="96">
        <v>9054.1332077926909</v>
      </c>
    </row>
    <row r="59" spans="1:7" ht="15" x14ac:dyDescent="0.2">
      <c r="A59" s="92">
        <v>2002</v>
      </c>
      <c r="B59" s="93" t="s">
        <v>322</v>
      </c>
      <c r="C59" s="96">
        <v>9812575.2799999993</v>
      </c>
      <c r="D59" s="96">
        <v>0</v>
      </c>
      <c r="E59" s="96">
        <v>9812575.2799999993</v>
      </c>
      <c r="F59" s="95">
        <v>1390.542572262</v>
      </c>
      <c r="G59" s="96">
        <v>7056.65218436128</v>
      </c>
    </row>
    <row r="60" spans="1:7" ht="15" x14ac:dyDescent="0.2">
      <c r="A60" s="92">
        <v>2003</v>
      </c>
      <c r="B60" s="93" t="s">
        <v>323</v>
      </c>
      <c r="C60" s="96">
        <v>9388319.7799999993</v>
      </c>
      <c r="D60" s="96">
        <v>0</v>
      </c>
      <c r="E60" s="96">
        <v>9388319.7799999993</v>
      </c>
      <c r="F60" s="95">
        <v>1267.87880397494</v>
      </c>
      <c r="G60" s="96">
        <v>7404.74543037282</v>
      </c>
    </row>
    <row r="61" spans="1:7" ht="15" x14ac:dyDescent="0.2">
      <c r="A61" s="92">
        <v>2005</v>
      </c>
      <c r="B61" s="93" t="s">
        <v>324</v>
      </c>
      <c r="C61" s="96">
        <v>2112825.39</v>
      </c>
      <c r="D61" s="96">
        <v>15.42</v>
      </c>
      <c r="E61" s="96">
        <v>2112809.9700000002</v>
      </c>
      <c r="F61" s="95">
        <v>145.31818181816601</v>
      </c>
      <c r="G61" s="96">
        <v>14539.199042854299</v>
      </c>
    </row>
    <row r="62" spans="1:7" ht="15" x14ac:dyDescent="0.2">
      <c r="A62" s="92">
        <v>2006</v>
      </c>
      <c r="B62" s="93" t="s">
        <v>325</v>
      </c>
      <c r="C62" s="96">
        <v>1694448.02</v>
      </c>
      <c r="D62" s="96">
        <v>11827.25</v>
      </c>
      <c r="E62" s="96">
        <v>1682620.77</v>
      </c>
      <c r="F62" s="95">
        <v>129.18233082699601</v>
      </c>
      <c r="G62" s="96">
        <v>13025.1618718152</v>
      </c>
    </row>
    <row r="63" spans="1:7" ht="15" x14ac:dyDescent="0.2">
      <c r="A63" s="92">
        <v>2008</v>
      </c>
      <c r="B63" s="93" t="s">
        <v>326</v>
      </c>
      <c r="C63" s="96">
        <v>5114073.03</v>
      </c>
      <c r="D63" s="96">
        <v>24233.040000000001</v>
      </c>
      <c r="E63" s="96">
        <v>5089839.99</v>
      </c>
      <c r="F63" s="95">
        <v>571.43039393977995</v>
      </c>
      <c r="G63" s="96">
        <v>8907.1915739511605</v>
      </c>
    </row>
    <row r="64" spans="1:7" ht="15" x14ac:dyDescent="0.2">
      <c r="A64" s="92">
        <v>2009</v>
      </c>
      <c r="B64" s="93" t="s">
        <v>327</v>
      </c>
      <c r="C64" s="96">
        <v>1438123.56</v>
      </c>
      <c r="D64" s="96">
        <v>0</v>
      </c>
      <c r="E64" s="96">
        <v>1438123.56</v>
      </c>
      <c r="F64" s="95">
        <v>138.53896103894601</v>
      </c>
      <c r="G64" s="96">
        <v>10380.6434609807</v>
      </c>
    </row>
    <row r="65" spans="1:7" ht="15" x14ac:dyDescent="0.2">
      <c r="A65" s="92">
        <v>2010</v>
      </c>
      <c r="B65" s="93" t="s">
        <v>328</v>
      </c>
      <c r="C65" s="96">
        <v>820366.81</v>
      </c>
      <c r="D65" s="96">
        <v>4.2699999999999996</v>
      </c>
      <c r="E65" s="96">
        <v>820362.54</v>
      </c>
      <c r="F65" s="95">
        <v>48.387096774185999</v>
      </c>
      <c r="G65" s="96">
        <v>16954.1591600026</v>
      </c>
    </row>
    <row r="66" spans="1:7" ht="15" x14ac:dyDescent="0.2">
      <c r="A66" s="92">
        <v>2011</v>
      </c>
      <c r="B66" s="93" t="s">
        <v>329</v>
      </c>
      <c r="C66" s="96">
        <v>880155.73</v>
      </c>
      <c r="D66" s="96">
        <v>0</v>
      </c>
      <c r="E66" s="96">
        <v>880155.73</v>
      </c>
      <c r="F66" s="95">
        <v>55.310367912023999</v>
      </c>
      <c r="G66" s="96">
        <v>15913.0333647385</v>
      </c>
    </row>
    <row r="67" spans="1:7" ht="15" x14ac:dyDescent="0.2">
      <c r="A67" s="92">
        <v>2012</v>
      </c>
      <c r="B67" s="93" t="s">
        <v>330</v>
      </c>
      <c r="C67" s="96">
        <v>701569.44</v>
      </c>
      <c r="D67" s="96">
        <v>0</v>
      </c>
      <c r="E67" s="96">
        <v>701569.44</v>
      </c>
      <c r="F67" s="95">
        <v>24.70833333333</v>
      </c>
      <c r="G67" s="96">
        <v>28394.041416529999</v>
      </c>
    </row>
    <row r="68" spans="1:7" ht="15" x14ac:dyDescent="0.2">
      <c r="A68" s="92">
        <v>2014</v>
      </c>
      <c r="B68" s="93" t="s">
        <v>331</v>
      </c>
      <c r="C68" s="96">
        <v>6491664.0700000003</v>
      </c>
      <c r="D68" s="96">
        <v>61346.03</v>
      </c>
      <c r="E68" s="96">
        <v>6430318.04</v>
      </c>
      <c r="F68" s="95">
        <v>763.43941732022097</v>
      </c>
      <c r="G68" s="96">
        <v>8422.8268728530093</v>
      </c>
    </row>
    <row r="69" spans="1:7" ht="15" x14ac:dyDescent="0.2">
      <c r="A69" s="92">
        <v>2015</v>
      </c>
      <c r="B69" s="93" t="s">
        <v>332</v>
      </c>
      <c r="C69" s="96">
        <v>709222.59</v>
      </c>
      <c r="D69" s="96">
        <v>0</v>
      </c>
      <c r="E69" s="96">
        <v>709222.59</v>
      </c>
      <c r="F69" s="95">
        <v>49.5481811733695</v>
      </c>
      <c r="G69" s="96">
        <v>14313.7966561966</v>
      </c>
    </row>
    <row r="70" spans="1:7" ht="15" x14ac:dyDescent="0.2">
      <c r="A70" s="92">
        <v>2016</v>
      </c>
      <c r="B70" s="93" t="s">
        <v>333</v>
      </c>
      <c r="C70" s="96">
        <v>174014.38</v>
      </c>
      <c r="D70" s="96">
        <v>0</v>
      </c>
      <c r="E70" s="96">
        <v>174014.38</v>
      </c>
      <c r="F70" s="95">
        <v>5</v>
      </c>
      <c r="G70" s="96">
        <v>34802.875999999997</v>
      </c>
    </row>
    <row r="71" spans="1:7" ht="15" x14ac:dyDescent="0.2">
      <c r="A71" s="92">
        <v>2017</v>
      </c>
      <c r="B71" s="93" t="s">
        <v>334</v>
      </c>
      <c r="C71" s="96">
        <v>227252.48000000001</v>
      </c>
      <c r="D71" s="96">
        <v>0</v>
      </c>
      <c r="E71" s="96">
        <v>227252.48000000001</v>
      </c>
      <c r="F71" s="95">
        <v>13.5</v>
      </c>
      <c r="G71" s="96">
        <v>16833.517037037</v>
      </c>
    </row>
    <row r="72" spans="1:7" ht="15" x14ac:dyDescent="0.2">
      <c r="A72" s="92">
        <v>2018</v>
      </c>
      <c r="B72" s="93" t="s">
        <v>335</v>
      </c>
      <c r="C72" s="96">
        <v>233093.26</v>
      </c>
      <c r="D72" s="96">
        <v>0</v>
      </c>
      <c r="E72" s="96">
        <v>233093.26</v>
      </c>
      <c r="F72" s="95">
        <v>16</v>
      </c>
      <c r="G72" s="96">
        <v>14568.328750000001</v>
      </c>
    </row>
    <row r="73" spans="1:7" ht="15" x14ac:dyDescent="0.2">
      <c r="A73" s="92">
        <v>2019</v>
      </c>
      <c r="B73" s="93" t="s">
        <v>336</v>
      </c>
      <c r="C73" s="96">
        <v>223404.26</v>
      </c>
      <c r="D73" s="96">
        <v>0</v>
      </c>
      <c r="E73" s="96">
        <v>223404.26</v>
      </c>
      <c r="F73" s="95">
        <v>8.9857142857139998</v>
      </c>
      <c r="G73" s="96">
        <v>24862.159300477699</v>
      </c>
    </row>
    <row r="74" spans="1:7" ht="15" x14ac:dyDescent="0.2">
      <c r="A74" s="92">
        <v>2020</v>
      </c>
      <c r="B74" s="93" t="s">
        <v>337</v>
      </c>
      <c r="C74" s="96">
        <v>694449.99</v>
      </c>
      <c r="D74" s="96">
        <v>0</v>
      </c>
      <c r="E74" s="96">
        <v>694449.99</v>
      </c>
      <c r="F74" s="95">
        <v>78.358327547585503</v>
      </c>
      <c r="G74" s="96">
        <v>8862.49122122054</v>
      </c>
    </row>
    <row r="75" spans="1:7" ht="15" x14ac:dyDescent="0.2">
      <c r="A75" s="92">
        <v>2021</v>
      </c>
      <c r="B75" s="93" t="s">
        <v>338</v>
      </c>
      <c r="C75" s="96">
        <v>133246.16</v>
      </c>
      <c r="D75" s="96">
        <v>0</v>
      </c>
      <c r="E75" s="96">
        <v>133246.16</v>
      </c>
      <c r="F75" s="95">
        <v>3.7285714285710001</v>
      </c>
      <c r="G75" s="96">
        <v>35736.518007666898</v>
      </c>
    </row>
    <row r="76" spans="1:7" ht="15" x14ac:dyDescent="0.2">
      <c r="A76" s="92">
        <v>2022</v>
      </c>
      <c r="B76" s="93" t="s">
        <v>339</v>
      </c>
      <c r="C76" s="96">
        <v>243606.88</v>
      </c>
      <c r="D76" s="96">
        <v>0</v>
      </c>
      <c r="E76" s="96">
        <v>243606.88</v>
      </c>
      <c r="F76" s="95">
        <v>11.619718309856999</v>
      </c>
      <c r="G76" s="96">
        <v>20964.955733337199</v>
      </c>
    </row>
    <row r="77" spans="1:7" ht="15" x14ac:dyDescent="0.2">
      <c r="A77" s="92">
        <v>2023</v>
      </c>
      <c r="B77" s="93" t="s">
        <v>340</v>
      </c>
      <c r="C77" s="96">
        <v>1060428.5900000001</v>
      </c>
      <c r="D77" s="96">
        <v>0</v>
      </c>
      <c r="E77" s="96">
        <v>1060428.5900000001</v>
      </c>
      <c r="F77" s="95">
        <v>62.372501998398</v>
      </c>
      <c r="G77" s="96">
        <v>17001.540038064199</v>
      </c>
    </row>
    <row r="78" spans="1:7" ht="15" x14ac:dyDescent="0.2">
      <c r="A78" s="92">
        <v>2024</v>
      </c>
      <c r="B78" s="93" t="s">
        <v>341</v>
      </c>
      <c r="C78" s="96">
        <v>34804257.689999998</v>
      </c>
      <c r="D78" s="96">
        <v>0</v>
      </c>
      <c r="E78" s="96">
        <v>34804257.689999998</v>
      </c>
      <c r="F78" s="95">
        <v>3872.2196277724402</v>
      </c>
      <c r="G78" s="96">
        <v>8988.1930870800697</v>
      </c>
    </row>
    <row r="79" spans="1:7" ht="15" x14ac:dyDescent="0.2">
      <c r="A79" s="92">
        <v>2039</v>
      </c>
      <c r="B79" s="93" t="s">
        <v>342</v>
      </c>
      <c r="C79" s="96">
        <v>19282478.579999998</v>
      </c>
      <c r="D79" s="96">
        <v>0</v>
      </c>
      <c r="E79" s="96">
        <v>19282478.579999998</v>
      </c>
      <c r="F79" s="95">
        <v>2529.9078143523002</v>
      </c>
      <c r="G79" s="96">
        <v>7621.8107516050504</v>
      </c>
    </row>
    <row r="80" spans="1:7" ht="15" x14ac:dyDescent="0.2">
      <c r="A80" s="92">
        <v>2041</v>
      </c>
      <c r="B80" s="93" t="s">
        <v>343</v>
      </c>
      <c r="C80" s="96">
        <v>22642008.32</v>
      </c>
      <c r="D80" s="96">
        <v>70476.899999999994</v>
      </c>
      <c r="E80" s="96">
        <v>22571531.420000002</v>
      </c>
      <c r="F80" s="95">
        <v>2630.0006433844001</v>
      </c>
      <c r="G80" s="96">
        <v>8582.3292388833706</v>
      </c>
    </row>
    <row r="81" spans="1:7" ht="15" x14ac:dyDescent="0.2">
      <c r="A81" s="92">
        <v>2042</v>
      </c>
      <c r="B81" s="93" t="s">
        <v>344</v>
      </c>
      <c r="C81" s="96">
        <v>31785978.530000001</v>
      </c>
      <c r="D81" s="96">
        <v>67431.28</v>
      </c>
      <c r="E81" s="96">
        <v>31718547.25</v>
      </c>
      <c r="F81" s="95">
        <v>4239.91777059582</v>
      </c>
      <c r="G81" s="96">
        <v>7480.9345289596704</v>
      </c>
    </row>
    <row r="82" spans="1:7" ht="15" x14ac:dyDescent="0.2">
      <c r="A82" s="92">
        <v>2043</v>
      </c>
      <c r="B82" s="93" t="s">
        <v>345</v>
      </c>
      <c r="C82" s="96">
        <v>29882509.219999999</v>
      </c>
      <c r="D82" s="96">
        <v>30082.86</v>
      </c>
      <c r="E82" s="96">
        <v>29852426.359999999</v>
      </c>
      <c r="F82" s="95">
        <v>3736.2956742227998</v>
      </c>
      <c r="G82" s="96">
        <v>7989.8458159925203</v>
      </c>
    </row>
    <row r="83" spans="1:7" ht="15" x14ac:dyDescent="0.2">
      <c r="A83" s="92">
        <v>2044</v>
      </c>
      <c r="B83" s="93" t="s">
        <v>346</v>
      </c>
      <c r="C83" s="96">
        <v>6929291.4699999997</v>
      </c>
      <c r="D83" s="96">
        <v>0</v>
      </c>
      <c r="E83" s="96">
        <v>6929291.4699999997</v>
      </c>
      <c r="F83" s="95">
        <v>855.44755499055998</v>
      </c>
      <c r="G83" s="96">
        <v>8100.1943714439203</v>
      </c>
    </row>
    <row r="84" spans="1:7" ht="15" x14ac:dyDescent="0.2">
      <c r="A84" s="92">
        <v>2045</v>
      </c>
      <c r="B84" s="93" t="s">
        <v>347</v>
      </c>
      <c r="C84" s="96">
        <v>2436354.35</v>
      </c>
      <c r="D84" s="96">
        <v>0</v>
      </c>
      <c r="E84" s="96">
        <v>2436354.35</v>
      </c>
      <c r="F84" s="95">
        <v>218.591396203269</v>
      </c>
      <c r="G84" s="96">
        <v>11145.7010308604</v>
      </c>
    </row>
    <row r="85" spans="1:7" ht="15" x14ac:dyDescent="0.2">
      <c r="A85" s="92">
        <v>2046</v>
      </c>
      <c r="B85" s="93" t="s">
        <v>348</v>
      </c>
      <c r="C85" s="96">
        <v>1875581.82</v>
      </c>
      <c r="D85" s="96">
        <v>0</v>
      </c>
      <c r="E85" s="96">
        <v>1875581.82</v>
      </c>
      <c r="F85" s="95">
        <v>133.62628328848999</v>
      </c>
      <c r="G85" s="96">
        <v>14036.024753833401</v>
      </c>
    </row>
    <row r="86" spans="1:7" ht="15" x14ac:dyDescent="0.2">
      <c r="A86" s="92">
        <v>2047</v>
      </c>
      <c r="B86" s="93" t="s">
        <v>349</v>
      </c>
      <c r="C86" s="96">
        <v>384806</v>
      </c>
      <c r="D86" s="96">
        <v>0</v>
      </c>
      <c r="E86" s="96">
        <v>384806</v>
      </c>
      <c r="F86" s="95">
        <v>35.83819509325</v>
      </c>
      <c r="G86" s="96">
        <v>10737.3152860725</v>
      </c>
    </row>
    <row r="87" spans="1:7" ht="15" x14ac:dyDescent="0.2">
      <c r="A87" s="92">
        <v>2048</v>
      </c>
      <c r="B87" s="93" t="s">
        <v>350</v>
      </c>
      <c r="C87" s="96">
        <v>96507868.829999998</v>
      </c>
      <c r="D87" s="96">
        <v>41755</v>
      </c>
      <c r="E87" s="96">
        <v>96466113.829999998</v>
      </c>
      <c r="F87" s="95">
        <v>12915.6989858997</v>
      </c>
      <c r="G87" s="96">
        <v>7468.9038460337097</v>
      </c>
    </row>
    <row r="88" spans="1:7" ht="15" x14ac:dyDescent="0.2">
      <c r="A88" s="92">
        <v>2050</v>
      </c>
      <c r="B88" s="93" t="s">
        <v>351</v>
      </c>
      <c r="C88" s="96">
        <v>5452221.21</v>
      </c>
      <c r="D88" s="96">
        <v>26816</v>
      </c>
      <c r="E88" s="96">
        <v>5425405.21</v>
      </c>
      <c r="F88" s="95">
        <v>648.38010914426798</v>
      </c>
      <c r="G88" s="96">
        <v>8367.6305510982602</v>
      </c>
    </row>
    <row r="89" spans="1:7" ht="15" x14ac:dyDescent="0.2">
      <c r="A89" s="92">
        <v>2051</v>
      </c>
      <c r="B89" s="93" t="s">
        <v>352</v>
      </c>
      <c r="C89" s="96">
        <v>240899.54</v>
      </c>
      <c r="D89" s="96">
        <v>0</v>
      </c>
      <c r="E89" s="96">
        <v>240899.54</v>
      </c>
      <c r="F89" s="95">
        <v>5.3413793103440002</v>
      </c>
      <c r="G89" s="96">
        <v>45100.624015500798</v>
      </c>
    </row>
    <row r="90" spans="1:7" ht="15" x14ac:dyDescent="0.2">
      <c r="A90" s="92">
        <v>2052</v>
      </c>
      <c r="B90" s="93" t="s">
        <v>353</v>
      </c>
      <c r="C90" s="96">
        <v>510007.46</v>
      </c>
      <c r="D90" s="96">
        <v>0</v>
      </c>
      <c r="E90" s="96">
        <v>510007.46</v>
      </c>
      <c r="F90" s="95">
        <v>28.945208679080999</v>
      </c>
      <c r="G90" s="96">
        <v>17619.7541242322</v>
      </c>
    </row>
    <row r="91" spans="1:7" ht="15" x14ac:dyDescent="0.2">
      <c r="A91" s="92">
        <v>2053</v>
      </c>
      <c r="B91" s="93" t="s">
        <v>354</v>
      </c>
      <c r="C91" s="96">
        <v>25200839.629999999</v>
      </c>
      <c r="D91" s="96">
        <v>70023.7</v>
      </c>
      <c r="E91" s="96">
        <v>25130815.93</v>
      </c>
      <c r="F91" s="95">
        <v>2735.2223274088101</v>
      </c>
      <c r="G91" s="96">
        <v>9187.85126831261</v>
      </c>
    </row>
    <row r="92" spans="1:7" ht="15" x14ac:dyDescent="0.2">
      <c r="A92" s="92">
        <v>2054</v>
      </c>
      <c r="B92" s="93" t="s">
        <v>355</v>
      </c>
      <c r="C92" s="96">
        <v>42804523.210000001</v>
      </c>
      <c r="D92" s="96">
        <v>98239.13</v>
      </c>
      <c r="E92" s="96">
        <v>42706284.079999998</v>
      </c>
      <c r="F92" s="95">
        <v>5541.1314061188205</v>
      </c>
      <c r="G92" s="96">
        <v>7707.1415474538999</v>
      </c>
    </row>
    <row r="93" spans="1:7" ht="15" x14ac:dyDescent="0.2">
      <c r="A93" s="92">
        <v>2055</v>
      </c>
      <c r="B93" s="93" t="s">
        <v>356</v>
      </c>
      <c r="C93" s="96">
        <v>34585097.700000003</v>
      </c>
      <c r="D93" s="96">
        <v>87646.23</v>
      </c>
      <c r="E93" s="96">
        <v>34497451.469999999</v>
      </c>
      <c r="F93" s="95">
        <v>4611.0624223040804</v>
      </c>
      <c r="G93" s="96">
        <v>7481.4540144008997</v>
      </c>
    </row>
    <row r="94" spans="1:7" ht="15" x14ac:dyDescent="0.2">
      <c r="A94" s="92">
        <v>2056</v>
      </c>
      <c r="B94" s="93" t="s">
        <v>90</v>
      </c>
      <c r="C94" s="96">
        <v>24529195.149999999</v>
      </c>
      <c r="D94" s="96">
        <v>0</v>
      </c>
      <c r="E94" s="96">
        <v>24529195.149999999</v>
      </c>
      <c r="F94" s="95">
        <v>3012.3422511130698</v>
      </c>
      <c r="G94" s="96">
        <v>8142.8978201053997</v>
      </c>
    </row>
    <row r="95" spans="1:7" ht="15" x14ac:dyDescent="0.2">
      <c r="A95" s="92">
        <v>2057</v>
      </c>
      <c r="B95" s="93" t="s">
        <v>357</v>
      </c>
      <c r="C95" s="96">
        <v>46740342.789999999</v>
      </c>
      <c r="D95" s="96">
        <v>1048</v>
      </c>
      <c r="E95" s="96">
        <v>46739294.789999999</v>
      </c>
      <c r="F95" s="95">
        <v>5934.9500910174102</v>
      </c>
      <c r="G95" s="96">
        <v>7875.26332542211</v>
      </c>
    </row>
    <row r="96" spans="1:7" ht="15" x14ac:dyDescent="0.2">
      <c r="A96" s="92">
        <v>2059</v>
      </c>
      <c r="B96" s="93" t="s">
        <v>358</v>
      </c>
      <c r="C96" s="96">
        <v>6088335.3099999996</v>
      </c>
      <c r="D96" s="96">
        <v>97526.399999999994</v>
      </c>
      <c r="E96" s="96">
        <v>5990808.9100000001</v>
      </c>
      <c r="F96" s="95">
        <v>707.477340999994</v>
      </c>
      <c r="G96" s="96">
        <v>8467.8456295606593</v>
      </c>
    </row>
    <row r="97" spans="1:7" ht="15" x14ac:dyDescent="0.2">
      <c r="A97" s="92">
        <v>2060</v>
      </c>
      <c r="B97" s="93" t="s">
        <v>359</v>
      </c>
      <c r="C97" s="96">
        <v>1750772.97</v>
      </c>
      <c r="D97" s="96">
        <v>400</v>
      </c>
      <c r="E97" s="96">
        <v>1750372.97</v>
      </c>
      <c r="F97" s="95">
        <v>210.42728060115101</v>
      </c>
      <c r="G97" s="96">
        <v>8318.1846241585899</v>
      </c>
    </row>
    <row r="98" spans="1:7" ht="15" x14ac:dyDescent="0.2">
      <c r="A98" s="92">
        <v>2061</v>
      </c>
      <c r="B98" s="93" t="s">
        <v>360</v>
      </c>
      <c r="C98" s="96">
        <v>2389411.85</v>
      </c>
      <c r="D98" s="96">
        <v>0</v>
      </c>
      <c r="E98" s="96">
        <v>2389411.85</v>
      </c>
      <c r="F98" s="95">
        <v>218.948585579227</v>
      </c>
      <c r="G98" s="96">
        <v>10913.118455087701</v>
      </c>
    </row>
    <row r="99" spans="1:7" ht="15" x14ac:dyDescent="0.2">
      <c r="A99" s="92">
        <v>2062</v>
      </c>
      <c r="B99" s="93" t="s">
        <v>361</v>
      </c>
      <c r="C99" s="96">
        <v>179327.74</v>
      </c>
      <c r="D99" s="96">
        <v>50150.720000000001</v>
      </c>
      <c r="E99" s="96">
        <v>129177.02</v>
      </c>
      <c r="F99" s="95">
        <v>4.2395209580820001</v>
      </c>
      <c r="G99" s="96">
        <v>30469.720819222199</v>
      </c>
    </row>
    <row r="100" spans="1:7" ht="15" x14ac:dyDescent="0.2">
      <c r="A100" s="92">
        <v>2063</v>
      </c>
      <c r="B100" s="93" t="s">
        <v>362</v>
      </c>
      <c r="C100" s="96">
        <v>227454.91</v>
      </c>
      <c r="D100" s="96">
        <v>0</v>
      </c>
      <c r="E100" s="96">
        <v>227454.91</v>
      </c>
      <c r="F100" s="95">
        <v>13</v>
      </c>
      <c r="G100" s="96">
        <v>17496.531538461499</v>
      </c>
    </row>
    <row r="101" spans="1:7" ht="15" x14ac:dyDescent="0.2">
      <c r="A101" s="92">
        <v>2081</v>
      </c>
      <c r="B101" s="93" t="s">
        <v>363</v>
      </c>
      <c r="C101" s="96">
        <v>6431295.1600000001</v>
      </c>
      <c r="D101" s="96">
        <v>0</v>
      </c>
      <c r="E101" s="96">
        <v>6431295.1600000001</v>
      </c>
      <c r="F101" s="95">
        <v>883.21265354483899</v>
      </c>
      <c r="G101" s="96">
        <v>7281.7063186170699</v>
      </c>
    </row>
    <row r="102" spans="1:7" ht="15" x14ac:dyDescent="0.2">
      <c r="A102" s="92">
        <v>2082</v>
      </c>
      <c r="B102" s="93" t="s">
        <v>364</v>
      </c>
      <c r="C102" s="96">
        <v>128259683.59</v>
      </c>
      <c r="D102" s="96">
        <v>67913.210000000006</v>
      </c>
      <c r="E102" s="96">
        <v>128191770.38</v>
      </c>
      <c r="F102" s="95">
        <v>16153.986405470599</v>
      </c>
      <c r="G102" s="96">
        <v>7935.61212460767</v>
      </c>
    </row>
    <row r="103" spans="1:7" ht="15" x14ac:dyDescent="0.2">
      <c r="A103" s="92">
        <v>2083</v>
      </c>
      <c r="B103" s="93" t="s">
        <v>365</v>
      </c>
      <c r="C103" s="96">
        <v>81739430.900000006</v>
      </c>
      <c r="D103" s="96">
        <v>248515.56</v>
      </c>
      <c r="E103" s="96">
        <v>81490915.340000004</v>
      </c>
      <c r="F103" s="95">
        <v>10350.3960968805</v>
      </c>
      <c r="G103" s="96">
        <v>7873.2170805096503</v>
      </c>
    </row>
    <row r="104" spans="1:7" ht="15" x14ac:dyDescent="0.2">
      <c r="A104" s="92">
        <v>2084</v>
      </c>
      <c r="B104" s="93" t="s">
        <v>366</v>
      </c>
      <c r="C104" s="96">
        <v>10328317.289999999</v>
      </c>
      <c r="D104" s="96">
        <v>9950.17</v>
      </c>
      <c r="E104" s="96">
        <v>10318367.119999999</v>
      </c>
      <c r="F104" s="95">
        <v>1445.3903866829801</v>
      </c>
      <c r="G104" s="96">
        <v>7138.8098433943296</v>
      </c>
    </row>
    <row r="105" spans="1:7" ht="15" x14ac:dyDescent="0.2">
      <c r="A105" s="92">
        <v>2085</v>
      </c>
      <c r="B105" s="93" t="s">
        <v>367</v>
      </c>
      <c r="C105" s="96">
        <v>1881714.45</v>
      </c>
      <c r="D105" s="96">
        <v>0</v>
      </c>
      <c r="E105" s="96">
        <v>1881714.45</v>
      </c>
      <c r="F105" s="95">
        <v>162.415871898006</v>
      </c>
      <c r="G105" s="96">
        <v>11585.779320765399</v>
      </c>
    </row>
    <row r="106" spans="1:7" ht="15" x14ac:dyDescent="0.2">
      <c r="A106" s="92">
        <v>2086</v>
      </c>
      <c r="B106" s="93" t="s">
        <v>368</v>
      </c>
      <c r="C106" s="96">
        <v>9413446.4299999997</v>
      </c>
      <c r="D106" s="96">
        <v>2952.75</v>
      </c>
      <c r="E106" s="96">
        <v>9410493.6799999997</v>
      </c>
      <c r="F106" s="95">
        <v>1208.1981682719099</v>
      </c>
      <c r="G106" s="96">
        <v>7788.8660379777402</v>
      </c>
    </row>
    <row r="107" spans="1:7" ht="15" x14ac:dyDescent="0.2">
      <c r="A107" s="92">
        <v>2087</v>
      </c>
      <c r="B107" s="93" t="s">
        <v>369</v>
      </c>
      <c r="C107" s="96">
        <v>21506678.079999998</v>
      </c>
      <c r="D107" s="96">
        <v>47429.89</v>
      </c>
      <c r="E107" s="96">
        <v>21459248.190000001</v>
      </c>
      <c r="F107" s="95">
        <v>2732.07747613019</v>
      </c>
      <c r="G107" s="96">
        <v>7854.5533124469202</v>
      </c>
    </row>
    <row r="108" spans="1:7" ht="15" x14ac:dyDescent="0.2">
      <c r="A108" s="92">
        <v>2088</v>
      </c>
      <c r="B108" s="93" t="s">
        <v>370</v>
      </c>
      <c r="C108" s="96">
        <v>39871693.799999997</v>
      </c>
      <c r="D108" s="96">
        <v>0</v>
      </c>
      <c r="E108" s="96">
        <v>39871693.799999997</v>
      </c>
      <c r="F108" s="95">
        <v>5349.3931787356396</v>
      </c>
      <c r="G108" s="96">
        <v>7453.4984563284397</v>
      </c>
    </row>
    <row r="109" spans="1:7" ht="15" x14ac:dyDescent="0.2">
      <c r="A109" s="92">
        <v>2089</v>
      </c>
      <c r="B109" s="93" t="s">
        <v>371</v>
      </c>
      <c r="C109" s="96">
        <v>2926486.96</v>
      </c>
      <c r="D109" s="96">
        <v>25880</v>
      </c>
      <c r="E109" s="96">
        <v>2900606.96</v>
      </c>
      <c r="F109" s="95">
        <v>259.04064171121001</v>
      </c>
      <c r="G109" s="96">
        <v>11197.4975850844</v>
      </c>
    </row>
    <row r="110" spans="1:7" ht="15" x14ac:dyDescent="0.2">
      <c r="A110" s="92">
        <v>2090</v>
      </c>
      <c r="B110" s="93" t="s">
        <v>372</v>
      </c>
      <c r="C110" s="96">
        <v>2193197.66</v>
      </c>
      <c r="D110" s="96">
        <v>1188.94</v>
      </c>
      <c r="E110" s="96">
        <v>2192008.7200000002</v>
      </c>
      <c r="F110" s="95">
        <v>214.16105769228199</v>
      </c>
      <c r="G110" s="96">
        <v>10235.3282320336</v>
      </c>
    </row>
    <row r="111" spans="1:7" ht="15" x14ac:dyDescent="0.2">
      <c r="A111" s="92">
        <v>2091</v>
      </c>
      <c r="B111" s="93" t="s">
        <v>373</v>
      </c>
      <c r="C111" s="96">
        <v>12253682.57</v>
      </c>
      <c r="D111" s="96">
        <v>0</v>
      </c>
      <c r="E111" s="96">
        <v>12253682.57</v>
      </c>
      <c r="F111" s="95">
        <v>1607.22443834611</v>
      </c>
      <c r="G111" s="96">
        <v>7624.12658596049</v>
      </c>
    </row>
    <row r="112" spans="1:7" ht="15" x14ac:dyDescent="0.2">
      <c r="A112" s="92">
        <v>2092</v>
      </c>
      <c r="B112" s="93" t="s">
        <v>374</v>
      </c>
      <c r="C112" s="96">
        <v>2431612.48</v>
      </c>
      <c r="D112" s="96">
        <v>0</v>
      </c>
      <c r="E112" s="96">
        <v>2431612.48</v>
      </c>
      <c r="F112" s="95">
        <v>243.54259395102301</v>
      </c>
      <c r="G112" s="96">
        <v>9984.3417143245297</v>
      </c>
    </row>
    <row r="113" spans="1:7" ht="15" x14ac:dyDescent="0.2">
      <c r="A113" s="92">
        <v>2093</v>
      </c>
      <c r="B113" s="93" t="s">
        <v>375</v>
      </c>
      <c r="C113" s="96">
        <v>3825680.9</v>
      </c>
      <c r="D113" s="96">
        <v>43434.51</v>
      </c>
      <c r="E113" s="96">
        <v>3782246.39</v>
      </c>
      <c r="F113" s="95">
        <v>501.513070345904</v>
      </c>
      <c r="G113" s="96">
        <v>7541.6706236415803</v>
      </c>
    </row>
    <row r="114" spans="1:7" ht="15" x14ac:dyDescent="0.2">
      <c r="A114" s="92">
        <v>2094</v>
      </c>
      <c r="B114" s="93" t="s">
        <v>376</v>
      </c>
      <c r="C114" s="96">
        <v>2068964.44</v>
      </c>
      <c r="D114" s="96">
        <v>0</v>
      </c>
      <c r="E114" s="96">
        <v>2068964.44</v>
      </c>
      <c r="F114" s="95">
        <v>208.31632085276601</v>
      </c>
      <c r="G114" s="96">
        <v>9931.8403451561808</v>
      </c>
    </row>
    <row r="115" spans="1:7" ht="15" x14ac:dyDescent="0.2">
      <c r="A115" s="92">
        <v>2095</v>
      </c>
      <c r="B115" s="93" t="s">
        <v>377</v>
      </c>
      <c r="C115" s="96">
        <v>2376118.64</v>
      </c>
      <c r="D115" s="96">
        <v>0</v>
      </c>
      <c r="E115" s="96">
        <v>2376118.64</v>
      </c>
      <c r="F115" s="95">
        <v>237.62925170065799</v>
      </c>
      <c r="G115" s="96">
        <v>9999.2682845006002</v>
      </c>
    </row>
    <row r="116" spans="1:7" ht="15" x14ac:dyDescent="0.2">
      <c r="A116" s="92">
        <v>2096</v>
      </c>
      <c r="B116" s="93" t="s">
        <v>378</v>
      </c>
      <c r="C116" s="96">
        <v>11267519.66</v>
      </c>
      <c r="D116" s="96">
        <v>0</v>
      </c>
      <c r="E116" s="96">
        <v>11267519.66</v>
      </c>
      <c r="F116" s="95">
        <v>1275.1982995799401</v>
      </c>
      <c r="G116" s="96">
        <v>8835.8960827595292</v>
      </c>
    </row>
    <row r="117" spans="1:7" ht="15" x14ac:dyDescent="0.2">
      <c r="A117" s="92">
        <v>2097</v>
      </c>
      <c r="B117" s="93" t="s">
        <v>379</v>
      </c>
      <c r="C117" s="96">
        <v>40257916.479999997</v>
      </c>
      <c r="D117" s="96">
        <v>274618.51</v>
      </c>
      <c r="E117" s="96">
        <v>39983297.969999999</v>
      </c>
      <c r="F117" s="95">
        <v>4897.7140513696704</v>
      </c>
      <c r="G117" s="96">
        <v>8163.6652427306299</v>
      </c>
    </row>
    <row r="118" spans="1:7" ht="15" x14ac:dyDescent="0.2">
      <c r="A118" s="92">
        <v>2099</v>
      </c>
      <c r="B118" s="93" t="s">
        <v>380</v>
      </c>
      <c r="C118" s="96">
        <v>6596577.1399999997</v>
      </c>
      <c r="D118" s="96">
        <v>0</v>
      </c>
      <c r="E118" s="96">
        <v>6596577.1399999997</v>
      </c>
      <c r="F118" s="95">
        <v>827.340143219982</v>
      </c>
      <c r="G118" s="96">
        <v>7973.2347016625199</v>
      </c>
    </row>
    <row r="119" spans="1:7" ht="15" x14ac:dyDescent="0.2">
      <c r="A119" s="92">
        <v>2100</v>
      </c>
      <c r="B119" s="93" t="s">
        <v>381</v>
      </c>
      <c r="C119" s="96">
        <v>66887940.979999997</v>
      </c>
      <c r="D119" s="96">
        <v>67759.39</v>
      </c>
      <c r="E119" s="96">
        <v>66820181.590000004</v>
      </c>
      <c r="F119" s="95">
        <v>8852.2647521308609</v>
      </c>
      <c r="G119" s="96">
        <v>7548.3713446229103</v>
      </c>
    </row>
    <row r="120" spans="1:7" ht="15" x14ac:dyDescent="0.2">
      <c r="A120" s="92">
        <v>2101</v>
      </c>
      <c r="B120" s="93" t="s">
        <v>382</v>
      </c>
      <c r="C120" s="96">
        <v>29711480</v>
      </c>
      <c r="D120" s="96">
        <v>188422.8</v>
      </c>
      <c r="E120" s="96">
        <v>29523057.199999999</v>
      </c>
      <c r="F120" s="95">
        <v>4158.9343788932301</v>
      </c>
      <c r="G120" s="96">
        <v>7098.70714715548</v>
      </c>
    </row>
    <row r="121" spans="1:7" ht="15" x14ac:dyDescent="0.2">
      <c r="A121" s="92">
        <v>2102</v>
      </c>
      <c r="B121" s="93" t="s">
        <v>383</v>
      </c>
      <c r="C121" s="96">
        <v>16559543.279999999</v>
      </c>
      <c r="D121" s="96">
        <v>16606.2</v>
      </c>
      <c r="E121" s="96">
        <v>16542937.08</v>
      </c>
      <c r="F121" s="95">
        <v>2223.3984413175899</v>
      </c>
      <c r="G121" s="96">
        <v>7440.3835014819097</v>
      </c>
    </row>
    <row r="122" spans="1:7" ht="15" x14ac:dyDescent="0.2">
      <c r="A122" s="92">
        <v>2103</v>
      </c>
      <c r="B122" s="93" t="s">
        <v>384</v>
      </c>
      <c r="C122" s="96">
        <v>30393690.77</v>
      </c>
      <c r="D122" s="96">
        <v>7971.8</v>
      </c>
      <c r="E122" s="96">
        <v>30385718.969999999</v>
      </c>
      <c r="F122" s="95">
        <v>4144.2936793643603</v>
      </c>
      <c r="G122" s="96">
        <v>7331.9415371790101</v>
      </c>
    </row>
    <row r="123" spans="1:7" ht="15" x14ac:dyDescent="0.2">
      <c r="A123" s="92">
        <v>2104</v>
      </c>
      <c r="B123" s="93" t="s">
        <v>385</v>
      </c>
      <c r="C123" s="96">
        <v>3951951.02</v>
      </c>
      <c r="D123" s="96">
        <v>544.17999999999995</v>
      </c>
      <c r="E123" s="96">
        <v>3951406.84</v>
      </c>
      <c r="F123" s="95">
        <v>509.40888906497202</v>
      </c>
      <c r="G123" s="96">
        <v>7756.8470531656203</v>
      </c>
    </row>
    <row r="124" spans="1:7" ht="15" x14ac:dyDescent="0.2">
      <c r="A124" s="92">
        <v>2105</v>
      </c>
      <c r="B124" s="93" t="s">
        <v>386</v>
      </c>
      <c r="C124" s="96">
        <v>5284969.8099999996</v>
      </c>
      <c r="D124" s="96">
        <v>11626.47</v>
      </c>
      <c r="E124" s="96">
        <v>5273343.34</v>
      </c>
      <c r="F124" s="95">
        <v>673.02063204968204</v>
      </c>
      <c r="G124" s="96">
        <v>7835.3368216068702</v>
      </c>
    </row>
    <row r="125" spans="1:7" ht="15" x14ac:dyDescent="0.2">
      <c r="A125" s="92">
        <v>2107</v>
      </c>
      <c r="B125" s="93" t="s">
        <v>387</v>
      </c>
      <c r="C125" s="96">
        <v>1155168.08</v>
      </c>
      <c r="D125" s="96">
        <v>57550.5</v>
      </c>
      <c r="E125" s="96">
        <v>1097617.58</v>
      </c>
      <c r="F125" s="95">
        <v>71.427895984114002</v>
      </c>
      <c r="G125" s="96">
        <v>15366.791431797399</v>
      </c>
    </row>
    <row r="126" spans="1:7" ht="15" x14ac:dyDescent="0.2">
      <c r="A126" s="92">
        <v>2108</v>
      </c>
      <c r="B126" s="93" t="s">
        <v>388</v>
      </c>
      <c r="C126" s="96">
        <v>20734708.550000001</v>
      </c>
      <c r="D126" s="96">
        <v>141985.54999999999</v>
      </c>
      <c r="E126" s="96">
        <v>20592723</v>
      </c>
      <c r="F126" s="95">
        <v>2277.41044603504</v>
      </c>
      <c r="G126" s="96">
        <v>9042.1658668738492</v>
      </c>
    </row>
    <row r="127" spans="1:7" ht="15" x14ac:dyDescent="0.2">
      <c r="A127" s="92">
        <v>2109</v>
      </c>
      <c r="B127" s="93" t="s">
        <v>389</v>
      </c>
      <c r="C127" s="96">
        <v>170928.59</v>
      </c>
      <c r="D127" s="96">
        <v>0</v>
      </c>
      <c r="E127" s="96">
        <v>170928.59</v>
      </c>
      <c r="F127" s="95">
        <v>5.5</v>
      </c>
      <c r="G127" s="96">
        <v>31077.925454545501</v>
      </c>
    </row>
    <row r="128" spans="1:7" ht="15" x14ac:dyDescent="0.2">
      <c r="A128" s="92">
        <v>2110</v>
      </c>
      <c r="B128" s="93" t="s">
        <v>390</v>
      </c>
      <c r="C128" s="96">
        <v>9235109.4000000004</v>
      </c>
      <c r="D128" s="96">
        <v>2339.87</v>
      </c>
      <c r="E128" s="96">
        <v>9232769.5299999993</v>
      </c>
      <c r="F128" s="95">
        <v>1097.6058683771</v>
      </c>
      <c r="G128" s="96">
        <v>8411.7348458161996</v>
      </c>
    </row>
    <row r="129" spans="1:7" ht="15" x14ac:dyDescent="0.2">
      <c r="A129" s="92">
        <v>2111</v>
      </c>
      <c r="B129" s="93" t="s">
        <v>391</v>
      </c>
      <c r="C129" s="96">
        <v>671045.56000000006</v>
      </c>
      <c r="D129" s="96">
        <v>0</v>
      </c>
      <c r="E129" s="96">
        <v>671045.56000000006</v>
      </c>
      <c r="F129" s="95">
        <v>74.963246050758499</v>
      </c>
      <c r="G129" s="96">
        <v>8951.6609185470297</v>
      </c>
    </row>
    <row r="130" spans="1:7" ht="15" x14ac:dyDescent="0.2">
      <c r="A130" s="92">
        <v>2112</v>
      </c>
      <c r="B130" s="93" t="s">
        <v>392</v>
      </c>
      <c r="C130" s="96">
        <v>79714.11</v>
      </c>
      <c r="D130" s="96">
        <v>0</v>
      </c>
      <c r="E130" s="96">
        <v>79714.11</v>
      </c>
      <c r="F130" s="95">
        <v>9.9873417721509998</v>
      </c>
      <c r="G130" s="96">
        <v>7981.5141825102201</v>
      </c>
    </row>
    <row r="131" spans="1:7" ht="15" x14ac:dyDescent="0.2">
      <c r="A131" s="92">
        <v>2113</v>
      </c>
      <c r="B131" s="93" t="s">
        <v>393</v>
      </c>
      <c r="C131" s="96">
        <v>2554597.1800000002</v>
      </c>
      <c r="D131" s="96">
        <v>0</v>
      </c>
      <c r="E131" s="96">
        <v>2554597.1800000002</v>
      </c>
      <c r="F131" s="95">
        <v>223.82380952379501</v>
      </c>
      <c r="G131" s="96">
        <v>11413.4290960159</v>
      </c>
    </row>
    <row r="132" spans="1:7" ht="15" x14ac:dyDescent="0.2">
      <c r="A132" s="92">
        <v>2114</v>
      </c>
      <c r="B132" s="93" t="s">
        <v>394</v>
      </c>
      <c r="C132" s="96">
        <v>1138892.1000000001</v>
      </c>
      <c r="D132" s="96">
        <v>0</v>
      </c>
      <c r="E132" s="96">
        <v>1138892.1000000001</v>
      </c>
      <c r="F132" s="95">
        <v>85.143356643348497</v>
      </c>
      <c r="G132" s="96">
        <v>13376.171023778499</v>
      </c>
    </row>
    <row r="133" spans="1:7" ht="15" x14ac:dyDescent="0.2">
      <c r="A133" s="92">
        <v>2115</v>
      </c>
      <c r="B133" s="93" t="s">
        <v>395</v>
      </c>
      <c r="C133" s="96">
        <v>209695.88</v>
      </c>
      <c r="D133" s="96">
        <v>0</v>
      </c>
      <c r="E133" s="96">
        <v>209695.88</v>
      </c>
      <c r="F133" s="95">
        <v>8.9014084507040003</v>
      </c>
      <c r="G133" s="96">
        <v>23557.6067721525</v>
      </c>
    </row>
    <row r="134" spans="1:7" ht="15" x14ac:dyDescent="0.2">
      <c r="A134" s="92">
        <v>2116</v>
      </c>
      <c r="B134" s="93" t="s">
        <v>396</v>
      </c>
      <c r="C134" s="96">
        <v>7350871.7400000002</v>
      </c>
      <c r="D134" s="96">
        <v>3550</v>
      </c>
      <c r="E134" s="96">
        <v>7347321.7400000002</v>
      </c>
      <c r="F134" s="95">
        <v>911.51039953102895</v>
      </c>
      <c r="G134" s="96">
        <v>8060.6011119348595</v>
      </c>
    </row>
    <row r="135" spans="1:7" ht="15" x14ac:dyDescent="0.2">
      <c r="A135" s="92">
        <v>2137</v>
      </c>
      <c r="B135" s="93" t="s">
        <v>397</v>
      </c>
      <c r="C135" s="96">
        <v>9313329.9000000004</v>
      </c>
      <c r="D135" s="96">
        <v>50000</v>
      </c>
      <c r="E135" s="96">
        <v>9263329.9000000004</v>
      </c>
      <c r="F135" s="95">
        <v>1010.3146491577201</v>
      </c>
      <c r="G135" s="96">
        <v>9168.7573843679893</v>
      </c>
    </row>
    <row r="136" spans="1:7" ht="15" x14ac:dyDescent="0.2">
      <c r="A136" s="92">
        <v>2138</v>
      </c>
      <c r="B136" s="93" t="s">
        <v>398</v>
      </c>
      <c r="C136" s="96">
        <v>28347634.609999999</v>
      </c>
      <c r="D136" s="96">
        <v>102842.21</v>
      </c>
      <c r="E136" s="96">
        <v>28244792.399999999</v>
      </c>
      <c r="F136" s="95">
        <v>3610.0487398844898</v>
      </c>
      <c r="G136" s="96">
        <v>7823.9365823364897</v>
      </c>
    </row>
    <row r="137" spans="1:7" ht="15" x14ac:dyDescent="0.2">
      <c r="A137" s="92">
        <v>2139</v>
      </c>
      <c r="B137" s="93" t="s">
        <v>399</v>
      </c>
      <c r="C137" s="96">
        <v>16265123.09</v>
      </c>
      <c r="D137" s="96">
        <v>38818.15</v>
      </c>
      <c r="E137" s="96">
        <v>16226304.939999999</v>
      </c>
      <c r="F137" s="95">
        <v>2136.3269120950099</v>
      </c>
      <c r="G137" s="96">
        <v>7595.4222399827004</v>
      </c>
    </row>
    <row r="138" spans="1:7" ht="15" x14ac:dyDescent="0.2">
      <c r="A138" s="92">
        <v>2140</v>
      </c>
      <c r="B138" s="93" t="s">
        <v>400</v>
      </c>
      <c r="C138" s="96">
        <v>7113927.9100000001</v>
      </c>
      <c r="D138" s="96">
        <v>0</v>
      </c>
      <c r="E138" s="96">
        <v>7113927.9100000001</v>
      </c>
      <c r="F138" s="95">
        <v>834.71792466916895</v>
      </c>
      <c r="G138" s="96">
        <v>8522.5531880359795</v>
      </c>
    </row>
    <row r="139" spans="1:7" ht="15" x14ac:dyDescent="0.2">
      <c r="A139" s="92">
        <v>2141</v>
      </c>
      <c r="B139" s="93" t="s">
        <v>401</v>
      </c>
      <c r="C139" s="96">
        <v>15373236.99</v>
      </c>
      <c r="D139" s="96">
        <v>143221.14000000001</v>
      </c>
      <c r="E139" s="96">
        <v>15230015.85</v>
      </c>
      <c r="F139" s="95">
        <v>1873.2905844152899</v>
      </c>
      <c r="G139" s="96">
        <v>8130.0872254977703</v>
      </c>
    </row>
    <row r="140" spans="1:7" ht="15" x14ac:dyDescent="0.2">
      <c r="A140" s="92">
        <v>2142</v>
      </c>
      <c r="B140" s="93" t="s">
        <v>402</v>
      </c>
      <c r="C140" s="96">
        <v>324332418.06999999</v>
      </c>
      <c r="D140" s="96">
        <v>316597.05</v>
      </c>
      <c r="E140" s="96">
        <v>324015821.01999998</v>
      </c>
      <c r="F140" s="95">
        <v>38208.846184268499</v>
      </c>
      <c r="G140" s="96">
        <v>8480.1257660956308</v>
      </c>
    </row>
    <row r="141" spans="1:7" ht="15" x14ac:dyDescent="0.2">
      <c r="A141" s="92">
        <v>2143</v>
      </c>
      <c r="B141" s="93" t="s">
        <v>403</v>
      </c>
      <c r="C141" s="96">
        <v>16699836.609999999</v>
      </c>
      <c r="D141" s="96">
        <v>14987.81</v>
      </c>
      <c r="E141" s="96">
        <v>16684848.800000001</v>
      </c>
      <c r="F141" s="95">
        <v>2229.5940093834502</v>
      </c>
      <c r="G141" s="96">
        <v>7483.3573869414304</v>
      </c>
    </row>
    <row r="142" spans="1:7" ht="15" x14ac:dyDescent="0.2">
      <c r="A142" s="92">
        <v>2144</v>
      </c>
      <c r="B142" s="93" t="s">
        <v>404</v>
      </c>
      <c r="C142" s="96">
        <v>2540849.27</v>
      </c>
      <c r="D142" s="96">
        <v>12730</v>
      </c>
      <c r="E142" s="96">
        <v>2528119.27</v>
      </c>
      <c r="F142" s="95">
        <v>261.53825790786198</v>
      </c>
      <c r="G142" s="96">
        <v>9666.3459113910503</v>
      </c>
    </row>
    <row r="143" spans="1:7" ht="15" x14ac:dyDescent="0.2">
      <c r="A143" s="92">
        <v>2145</v>
      </c>
      <c r="B143" s="93" t="s">
        <v>405</v>
      </c>
      <c r="C143" s="96">
        <v>5834859.8700000001</v>
      </c>
      <c r="D143" s="96">
        <v>0</v>
      </c>
      <c r="E143" s="96">
        <v>5834859.8700000001</v>
      </c>
      <c r="F143" s="95">
        <v>669.76256827114003</v>
      </c>
      <c r="G143" s="96">
        <v>8711.8333367920804</v>
      </c>
    </row>
    <row r="144" spans="1:7" ht="15" x14ac:dyDescent="0.2">
      <c r="A144" s="92">
        <v>2146</v>
      </c>
      <c r="B144" s="93" t="s">
        <v>406</v>
      </c>
      <c r="C144" s="96">
        <v>47219389.25</v>
      </c>
      <c r="D144" s="96">
        <v>157762.34</v>
      </c>
      <c r="E144" s="96">
        <v>47061626.909999996</v>
      </c>
      <c r="F144" s="95">
        <v>5404.8253222065696</v>
      </c>
      <c r="G144" s="96">
        <v>8707.3354094608694</v>
      </c>
    </row>
    <row r="145" spans="1:7" ht="15" x14ac:dyDescent="0.2">
      <c r="A145" s="92">
        <v>2147</v>
      </c>
      <c r="B145" s="93" t="s">
        <v>407</v>
      </c>
      <c r="C145" s="96">
        <v>17906623.899999999</v>
      </c>
      <c r="D145" s="96">
        <v>37436.51</v>
      </c>
      <c r="E145" s="96">
        <v>17869187.390000001</v>
      </c>
      <c r="F145" s="95">
        <v>2036.4884847497001</v>
      </c>
      <c r="G145" s="96">
        <v>8774.5094184494101</v>
      </c>
    </row>
    <row r="146" spans="1:7" ht="15" x14ac:dyDescent="0.2">
      <c r="A146" s="92">
        <v>2180</v>
      </c>
      <c r="B146" s="93" t="s">
        <v>408</v>
      </c>
      <c r="C146" s="96">
        <v>428150161.94</v>
      </c>
      <c r="D146" s="96">
        <v>299190</v>
      </c>
      <c r="E146" s="96">
        <v>427850971.94</v>
      </c>
      <c r="F146" s="95">
        <v>44351.596998342902</v>
      </c>
      <c r="G146" s="96">
        <v>9646.7996847100203</v>
      </c>
    </row>
    <row r="147" spans="1:7" ht="15" x14ac:dyDescent="0.2">
      <c r="A147" s="92">
        <v>2181</v>
      </c>
      <c r="B147" s="93" t="s">
        <v>409</v>
      </c>
      <c r="C147" s="96">
        <v>26385683.239999998</v>
      </c>
      <c r="D147" s="96">
        <v>12731.27</v>
      </c>
      <c r="E147" s="96">
        <v>26372951.969999999</v>
      </c>
      <c r="F147" s="95">
        <v>3215.9059304340099</v>
      </c>
      <c r="G147" s="96">
        <v>8200.78464373514</v>
      </c>
    </row>
    <row r="148" spans="1:7" ht="15" x14ac:dyDescent="0.2">
      <c r="A148" s="92">
        <v>2182</v>
      </c>
      <c r="B148" s="93" t="s">
        <v>410</v>
      </c>
      <c r="C148" s="96">
        <v>92670315.730000004</v>
      </c>
      <c r="D148" s="96">
        <v>59390.9</v>
      </c>
      <c r="E148" s="96">
        <v>92610924.829999998</v>
      </c>
      <c r="F148" s="95">
        <v>11028.6150487257</v>
      </c>
      <c r="G148" s="96">
        <v>8397.3304373064293</v>
      </c>
    </row>
    <row r="149" spans="1:7" ht="15" x14ac:dyDescent="0.2">
      <c r="A149" s="92">
        <v>2183</v>
      </c>
      <c r="B149" s="93" t="s">
        <v>411</v>
      </c>
      <c r="C149" s="96">
        <v>92720874.75</v>
      </c>
      <c r="D149" s="96">
        <v>353952.17</v>
      </c>
      <c r="E149" s="96">
        <v>92366922.579999998</v>
      </c>
      <c r="F149" s="95">
        <v>11643.256182568801</v>
      </c>
      <c r="G149" s="96">
        <v>7933.0834202792103</v>
      </c>
    </row>
    <row r="150" spans="1:7" ht="15" x14ac:dyDescent="0.2">
      <c r="A150" s="92">
        <v>2185</v>
      </c>
      <c r="B150" s="93" t="s">
        <v>412</v>
      </c>
      <c r="C150" s="96">
        <v>51030468.5</v>
      </c>
      <c r="D150" s="96">
        <v>93733.759999999995</v>
      </c>
      <c r="E150" s="96">
        <v>50936734.740000002</v>
      </c>
      <c r="F150" s="95">
        <v>5990.8665429189596</v>
      </c>
      <c r="G150" s="96">
        <v>8502.3985053056804</v>
      </c>
    </row>
    <row r="151" spans="1:7" ht="15" x14ac:dyDescent="0.2">
      <c r="A151" s="92">
        <v>2186</v>
      </c>
      <c r="B151" s="93" t="s">
        <v>413</v>
      </c>
      <c r="C151" s="96">
        <v>10197735.949999999</v>
      </c>
      <c r="D151" s="96">
        <v>389542.32</v>
      </c>
      <c r="E151" s="96">
        <v>9808193.6300000008</v>
      </c>
      <c r="F151" s="95">
        <v>1279.37458497594</v>
      </c>
      <c r="G151" s="96">
        <v>7666.3971171386502</v>
      </c>
    </row>
    <row r="152" spans="1:7" ht="15" x14ac:dyDescent="0.2">
      <c r="A152" s="92">
        <v>2187</v>
      </c>
      <c r="B152" s="93" t="s">
        <v>414</v>
      </c>
      <c r="C152" s="96">
        <v>82113719.349999994</v>
      </c>
      <c r="D152" s="96">
        <v>82130.100000000006</v>
      </c>
      <c r="E152" s="96">
        <v>82031589.25</v>
      </c>
      <c r="F152" s="95">
        <v>10336.9301739114</v>
      </c>
      <c r="G152" s="96">
        <v>7935.7785986630097</v>
      </c>
    </row>
    <row r="153" spans="1:7" ht="15" x14ac:dyDescent="0.2">
      <c r="A153" s="92">
        <v>2188</v>
      </c>
      <c r="B153" s="93" t="s">
        <v>415</v>
      </c>
      <c r="C153" s="96">
        <v>6363178.4199999999</v>
      </c>
      <c r="D153" s="96">
        <v>1777189.05</v>
      </c>
      <c r="E153" s="96">
        <v>4585989.37</v>
      </c>
      <c r="F153" s="95">
        <v>424.34689171120903</v>
      </c>
      <c r="G153" s="96">
        <v>10807.170877360901</v>
      </c>
    </row>
    <row r="154" spans="1:7" ht="15" x14ac:dyDescent="0.2">
      <c r="A154" s="92">
        <v>2190</v>
      </c>
      <c r="B154" s="93" t="s">
        <v>416</v>
      </c>
      <c r="C154" s="96">
        <v>23234280.489999998</v>
      </c>
      <c r="D154" s="96">
        <v>191713.9</v>
      </c>
      <c r="E154" s="96">
        <v>23042566.59</v>
      </c>
      <c r="F154" s="95">
        <v>3017.3859928074198</v>
      </c>
      <c r="G154" s="96">
        <v>7636.5989120804697</v>
      </c>
    </row>
    <row r="155" spans="1:7" ht="15" x14ac:dyDescent="0.2">
      <c r="A155" s="92">
        <v>2191</v>
      </c>
      <c r="B155" s="93" t="s">
        <v>417</v>
      </c>
      <c r="C155" s="96">
        <v>23188344.199999999</v>
      </c>
      <c r="D155" s="96">
        <v>44996.09</v>
      </c>
      <c r="E155" s="96">
        <v>23143348.109999999</v>
      </c>
      <c r="F155" s="95">
        <v>2880.8935997028798</v>
      </c>
      <c r="G155" s="96">
        <v>8033.3921781723802</v>
      </c>
    </row>
    <row r="156" spans="1:7" ht="15" x14ac:dyDescent="0.2">
      <c r="A156" s="92">
        <v>2192</v>
      </c>
      <c r="B156" s="93" t="s">
        <v>418</v>
      </c>
      <c r="C156" s="96">
        <v>2562213.0099999998</v>
      </c>
      <c r="D156" s="96">
        <v>0</v>
      </c>
      <c r="E156" s="96">
        <v>2562213.0099999998</v>
      </c>
      <c r="F156" s="95">
        <v>309.55936929241102</v>
      </c>
      <c r="G156" s="96">
        <v>8276.9680525473705</v>
      </c>
    </row>
    <row r="157" spans="1:7" ht="15" x14ac:dyDescent="0.2">
      <c r="A157" s="92">
        <v>2193</v>
      </c>
      <c r="B157" s="93" t="s">
        <v>419</v>
      </c>
      <c r="C157" s="96">
        <v>1842551.51</v>
      </c>
      <c r="D157" s="96">
        <v>0</v>
      </c>
      <c r="E157" s="96">
        <v>1842551.51</v>
      </c>
      <c r="F157" s="95">
        <v>144.97087536896001</v>
      </c>
      <c r="G157" s="96">
        <v>12709.804678426501</v>
      </c>
    </row>
    <row r="158" spans="1:7" ht="15" x14ac:dyDescent="0.2">
      <c r="A158" s="92">
        <v>2195</v>
      </c>
      <c r="B158" s="93" t="s">
        <v>420</v>
      </c>
      <c r="C158" s="96">
        <v>2821488.65</v>
      </c>
      <c r="D158" s="96">
        <v>0</v>
      </c>
      <c r="E158" s="96">
        <v>2821488.65</v>
      </c>
      <c r="F158" s="95">
        <v>227.43114116406599</v>
      </c>
      <c r="G158" s="96">
        <v>12405.902883654</v>
      </c>
    </row>
    <row r="159" spans="1:7" ht="15" x14ac:dyDescent="0.2">
      <c r="A159" s="92">
        <v>2197</v>
      </c>
      <c r="B159" s="93" t="s">
        <v>421</v>
      </c>
      <c r="C159" s="96">
        <v>15050715.23</v>
      </c>
      <c r="D159" s="96">
        <v>57587.88</v>
      </c>
      <c r="E159" s="96">
        <v>14993127.35</v>
      </c>
      <c r="F159" s="95">
        <v>1871.72081431326</v>
      </c>
      <c r="G159" s="96">
        <v>8010.3438693131302</v>
      </c>
    </row>
    <row r="160" spans="1:7" ht="15" x14ac:dyDescent="0.2">
      <c r="A160" s="92">
        <v>2198</v>
      </c>
      <c r="B160" s="93" t="s">
        <v>422</v>
      </c>
      <c r="C160" s="96">
        <v>8995401.0199999996</v>
      </c>
      <c r="D160" s="96">
        <v>0</v>
      </c>
      <c r="E160" s="96">
        <v>8995401.0199999996</v>
      </c>
      <c r="F160" s="95">
        <v>718.71897033435403</v>
      </c>
      <c r="G160" s="96">
        <v>12515.880881529099</v>
      </c>
    </row>
    <row r="161" spans="1:7" ht="15" x14ac:dyDescent="0.2">
      <c r="A161" s="92">
        <v>2199</v>
      </c>
      <c r="B161" s="93" t="s">
        <v>423</v>
      </c>
      <c r="C161" s="96">
        <v>5430054</v>
      </c>
      <c r="D161" s="96">
        <v>7800</v>
      </c>
      <c r="E161" s="96">
        <v>5422254</v>
      </c>
      <c r="F161" s="95">
        <v>441.142799191194</v>
      </c>
      <c r="G161" s="96">
        <v>12291.3805006935</v>
      </c>
    </row>
    <row r="162" spans="1:7" ht="15" x14ac:dyDescent="0.2">
      <c r="A162" s="92">
        <v>2201</v>
      </c>
      <c r="B162" s="93" t="s">
        <v>424</v>
      </c>
      <c r="C162" s="96">
        <v>1725186.03</v>
      </c>
      <c r="D162" s="96">
        <v>411.75</v>
      </c>
      <c r="E162" s="96">
        <v>1724774.28</v>
      </c>
      <c r="F162" s="95">
        <v>178.20419249250199</v>
      </c>
      <c r="G162" s="96">
        <v>9678.6403051239704</v>
      </c>
    </row>
    <row r="163" spans="1:7" ht="15" x14ac:dyDescent="0.2">
      <c r="A163" s="92">
        <v>2202</v>
      </c>
      <c r="B163" s="93" t="s">
        <v>425</v>
      </c>
      <c r="C163" s="96">
        <v>3164952.71</v>
      </c>
      <c r="D163" s="96">
        <v>474.18</v>
      </c>
      <c r="E163" s="96">
        <v>3164478.53</v>
      </c>
      <c r="F163" s="95">
        <v>335.27359224671801</v>
      </c>
      <c r="G163" s="96">
        <v>9438.4962107941792</v>
      </c>
    </row>
    <row r="164" spans="1:7" ht="15" x14ac:dyDescent="0.2">
      <c r="A164" s="92">
        <v>2203</v>
      </c>
      <c r="B164" s="93" t="s">
        <v>426</v>
      </c>
      <c r="C164" s="96">
        <v>2251978.54</v>
      </c>
      <c r="D164" s="96">
        <v>0</v>
      </c>
      <c r="E164" s="96">
        <v>2251978.54</v>
      </c>
      <c r="F164" s="95">
        <v>239.57201427742601</v>
      </c>
      <c r="G164" s="96">
        <v>9400.0067027536606</v>
      </c>
    </row>
    <row r="165" spans="1:7" ht="15" x14ac:dyDescent="0.2">
      <c r="A165" s="92">
        <v>2204</v>
      </c>
      <c r="B165" s="93" t="s">
        <v>427</v>
      </c>
      <c r="C165" s="96">
        <v>11355646.5</v>
      </c>
      <c r="D165" s="96">
        <v>21512.27</v>
      </c>
      <c r="E165" s="96">
        <v>11334134.23</v>
      </c>
      <c r="F165" s="95">
        <v>1285.73750181028</v>
      </c>
      <c r="G165" s="96">
        <v>8815.2785572808407</v>
      </c>
    </row>
    <row r="166" spans="1:7" ht="15" x14ac:dyDescent="0.2">
      <c r="A166" s="92">
        <v>2205</v>
      </c>
      <c r="B166" s="93" t="s">
        <v>428</v>
      </c>
      <c r="C166" s="96">
        <v>14428929.550000001</v>
      </c>
      <c r="D166" s="96">
        <v>4047.31</v>
      </c>
      <c r="E166" s="96">
        <v>14424882.24</v>
      </c>
      <c r="F166" s="95">
        <v>1751.9722197819499</v>
      </c>
      <c r="G166" s="96">
        <v>8233.5108268984495</v>
      </c>
    </row>
    <row r="167" spans="1:7" ht="15" x14ac:dyDescent="0.2">
      <c r="A167" s="92">
        <v>2206</v>
      </c>
      <c r="B167" s="93" t="s">
        <v>429</v>
      </c>
      <c r="C167" s="96">
        <v>37073766.859999999</v>
      </c>
      <c r="D167" s="96">
        <v>0</v>
      </c>
      <c r="E167" s="96">
        <v>37073766.859999999</v>
      </c>
      <c r="F167" s="95">
        <v>4952.3337547495803</v>
      </c>
      <c r="G167" s="96">
        <v>7486.1204224057101</v>
      </c>
    </row>
    <row r="168" spans="1:7" ht="15" x14ac:dyDescent="0.2">
      <c r="A168" s="92">
        <v>2207</v>
      </c>
      <c r="B168" s="93" t="s">
        <v>430</v>
      </c>
      <c r="C168" s="96">
        <v>24007552.199999999</v>
      </c>
      <c r="D168" s="96">
        <v>116911.8</v>
      </c>
      <c r="E168" s="96">
        <v>23890640.399999999</v>
      </c>
      <c r="F168" s="95">
        <v>3127.6191957368701</v>
      </c>
      <c r="G168" s="96">
        <v>7638.6026894080796</v>
      </c>
    </row>
    <row r="169" spans="1:7" ht="15" x14ac:dyDescent="0.2">
      <c r="A169" s="92">
        <v>2208</v>
      </c>
      <c r="B169" s="93" t="s">
        <v>431</v>
      </c>
      <c r="C169" s="96">
        <v>4796840.2699999996</v>
      </c>
      <c r="D169" s="96">
        <v>0</v>
      </c>
      <c r="E169" s="96">
        <v>4796840.2699999996</v>
      </c>
      <c r="F169" s="95">
        <v>539.85959781039901</v>
      </c>
      <c r="G169" s="96">
        <v>8885.3477634840001</v>
      </c>
    </row>
    <row r="170" spans="1:7" ht="15" x14ac:dyDescent="0.2">
      <c r="A170" s="92">
        <v>2209</v>
      </c>
      <c r="B170" s="93" t="s">
        <v>432</v>
      </c>
      <c r="C170" s="96">
        <v>4144363.38</v>
      </c>
      <c r="D170" s="96">
        <v>0</v>
      </c>
      <c r="E170" s="96">
        <v>4144363.38</v>
      </c>
      <c r="F170" s="95">
        <v>499.43842700575402</v>
      </c>
      <c r="G170" s="96">
        <v>8298.0466778385307</v>
      </c>
    </row>
    <row r="171" spans="1:7" ht="15" x14ac:dyDescent="0.2">
      <c r="A171" s="92">
        <v>2210</v>
      </c>
      <c r="B171" s="93" t="s">
        <v>433</v>
      </c>
      <c r="C171" s="96">
        <v>795896.93</v>
      </c>
      <c r="D171" s="96">
        <v>14778.6</v>
      </c>
      <c r="E171" s="96">
        <v>781118.33</v>
      </c>
      <c r="F171" s="95">
        <v>36.033768245173</v>
      </c>
      <c r="G171" s="96">
        <v>21677.3978420821</v>
      </c>
    </row>
    <row r="172" spans="1:7" ht="15" x14ac:dyDescent="0.2">
      <c r="A172" s="92">
        <v>2212</v>
      </c>
      <c r="B172" s="93" t="s">
        <v>434</v>
      </c>
      <c r="C172" s="96">
        <v>15172491.76</v>
      </c>
      <c r="D172" s="96">
        <v>8317.64</v>
      </c>
      <c r="E172" s="96">
        <v>15164174.119999999</v>
      </c>
      <c r="F172" s="95">
        <v>2066.9602298070299</v>
      </c>
      <c r="G172" s="96">
        <v>7336.4614864484902</v>
      </c>
    </row>
    <row r="173" spans="1:7" ht="15" x14ac:dyDescent="0.2">
      <c r="A173" s="92">
        <v>2213</v>
      </c>
      <c r="B173" s="93" t="s">
        <v>435</v>
      </c>
      <c r="C173" s="96">
        <v>2850642.3</v>
      </c>
      <c r="D173" s="96">
        <v>40628</v>
      </c>
      <c r="E173" s="96">
        <v>2810014.3</v>
      </c>
      <c r="F173" s="95">
        <v>329.81849315065602</v>
      </c>
      <c r="G173" s="96">
        <v>8519.8809598479002</v>
      </c>
    </row>
    <row r="174" spans="1:7" ht="15" x14ac:dyDescent="0.2">
      <c r="A174" s="92">
        <v>2214</v>
      </c>
      <c r="B174" s="93" t="s">
        <v>436</v>
      </c>
      <c r="C174" s="96">
        <v>2255297.21</v>
      </c>
      <c r="D174" s="96">
        <v>3254.64</v>
      </c>
      <c r="E174" s="96">
        <v>2252042.5699999998</v>
      </c>
      <c r="F174" s="95">
        <v>275.073454913864</v>
      </c>
      <c r="G174" s="96">
        <v>8187.0588738022698</v>
      </c>
    </row>
    <row r="175" spans="1:7" ht="15" x14ac:dyDescent="0.2">
      <c r="A175" s="92">
        <v>2215</v>
      </c>
      <c r="B175" s="93" t="s">
        <v>437</v>
      </c>
      <c r="C175" s="96">
        <v>2736977.37</v>
      </c>
      <c r="D175" s="96">
        <v>0</v>
      </c>
      <c r="E175" s="96">
        <v>2736977.37</v>
      </c>
      <c r="F175" s="95">
        <v>314.62007103891</v>
      </c>
      <c r="G175" s="96">
        <v>8699.3094908477997</v>
      </c>
    </row>
    <row r="176" spans="1:7" ht="15" x14ac:dyDescent="0.2">
      <c r="A176" s="92">
        <v>2216</v>
      </c>
      <c r="B176" s="93" t="s">
        <v>438</v>
      </c>
      <c r="C176" s="96">
        <v>2425310.0699999998</v>
      </c>
      <c r="D176" s="96">
        <v>0</v>
      </c>
      <c r="E176" s="96">
        <v>2425310.0699999998</v>
      </c>
      <c r="F176" s="95">
        <v>260.68298778228001</v>
      </c>
      <c r="G176" s="96">
        <v>9303.6760497221094</v>
      </c>
    </row>
    <row r="177" spans="1:7" ht="15" x14ac:dyDescent="0.2">
      <c r="A177" s="92">
        <v>2217</v>
      </c>
      <c r="B177" s="93" t="s">
        <v>439</v>
      </c>
      <c r="C177" s="96">
        <v>3367133.49</v>
      </c>
      <c r="D177" s="96">
        <v>0</v>
      </c>
      <c r="E177" s="96">
        <v>3367133.49</v>
      </c>
      <c r="F177" s="95">
        <v>355.99178115818199</v>
      </c>
      <c r="G177" s="96">
        <v>9458.4585044221603</v>
      </c>
    </row>
    <row r="178" spans="1:7" ht="15" x14ac:dyDescent="0.2">
      <c r="A178" s="92">
        <v>2219</v>
      </c>
      <c r="B178" s="93" t="s">
        <v>440</v>
      </c>
      <c r="C178" s="96">
        <v>2308591.83</v>
      </c>
      <c r="D178" s="96">
        <v>0</v>
      </c>
      <c r="E178" s="96">
        <v>2308591.83</v>
      </c>
      <c r="F178" s="95">
        <v>221.86458574533901</v>
      </c>
      <c r="G178" s="96">
        <v>10405.409327696199</v>
      </c>
    </row>
    <row r="179" spans="1:7" ht="15" x14ac:dyDescent="0.2">
      <c r="A179" s="92">
        <v>2220</v>
      </c>
      <c r="B179" s="93" t="s">
        <v>441</v>
      </c>
      <c r="C179" s="96">
        <v>2297501.52</v>
      </c>
      <c r="D179" s="96">
        <v>0</v>
      </c>
      <c r="E179" s="96">
        <v>2297501.52</v>
      </c>
      <c r="F179" s="95">
        <v>223.41666666664901</v>
      </c>
      <c r="G179" s="96">
        <v>10283.4831182403</v>
      </c>
    </row>
    <row r="180" spans="1:7" ht="15" x14ac:dyDescent="0.2">
      <c r="A180" s="92">
        <v>2221</v>
      </c>
      <c r="B180" s="93" t="s">
        <v>442</v>
      </c>
      <c r="C180" s="96">
        <v>3168231.69</v>
      </c>
      <c r="D180" s="96">
        <v>0</v>
      </c>
      <c r="E180" s="96">
        <v>3168231.69</v>
      </c>
      <c r="F180" s="95">
        <v>388.76462401018102</v>
      </c>
      <c r="G180" s="96">
        <v>8149.4855610036902</v>
      </c>
    </row>
    <row r="181" spans="1:7" ht="15" x14ac:dyDescent="0.2">
      <c r="A181" s="92">
        <v>2222</v>
      </c>
      <c r="B181" s="93" t="s">
        <v>443</v>
      </c>
      <c r="C181" s="96">
        <v>164587.66</v>
      </c>
      <c r="D181" s="96">
        <v>0</v>
      </c>
      <c r="E181" s="96">
        <v>164587.66</v>
      </c>
      <c r="F181" s="95">
        <v>3</v>
      </c>
      <c r="G181" s="96">
        <v>54862.553333333301</v>
      </c>
    </row>
    <row r="182" spans="1:7" ht="15" x14ac:dyDescent="0.2">
      <c r="A182" s="92">
        <v>2225</v>
      </c>
      <c r="B182" s="93" t="s">
        <v>444</v>
      </c>
      <c r="C182" s="96">
        <v>2257417.4700000002</v>
      </c>
      <c r="D182" s="96">
        <v>0</v>
      </c>
      <c r="E182" s="96">
        <v>2257417.4700000002</v>
      </c>
      <c r="F182" s="95">
        <v>222.46234785411201</v>
      </c>
      <c r="G182" s="96">
        <v>10147.413671460399</v>
      </c>
    </row>
    <row r="183" spans="1:7" ht="15" x14ac:dyDescent="0.2">
      <c r="A183" s="92">
        <v>2229</v>
      </c>
      <c r="B183" s="93" t="s">
        <v>445</v>
      </c>
      <c r="C183" s="96">
        <v>2525893.48</v>
      </c>
      <c r="D183" s="96">
        <v>18165</v>
      </c>
      <c r="E183" s="96">
        <v>2507728.48</v>
      </c>
      <c r="F183" s="95">
        <v>263.983701493436</v>
      </c>
      <c r="G183" s="96">
        <v>9499.5579871523096</v>
      </c>
    </row>
    <row r="184" spans="1:7" ht="15" x14ac:dyDescent="0.2">
      <c r="A184" s="92">
        <v>2239</v>
      </c>
      <c r="B184" s="93" t="s">
        <v>446</v>
      </c>
      <c r="C184" s="96">
        <v>153155703.40000001</v>
      </c>
      <c r="D184" s="96">
        <v>28318.98</v>
      </c>
      <c r="E184" s="96">
        <v>153127384.41999999</v>
      </c>
      <c r="F184" s="95">
        <v>19910.450854323299</v>
      </c>
      <c r="G184" s="96">
        <v>7690.8044694904702</v>
      </c>
    </row>
    <row r="185" spans="1:7" ht="15" x14ac:dyDescent="0.2">
      <c r="A185" s="92">
        <v>2240</v>
      </c>
      <c r="B185" s="93" t="s">
        <v>447</v>
      </c>
      <c r="C185" s="96">
        <v>7898684.0700000003</v>
      </c>
      <c r="D185" s="96">
        <v>0</v>
      </c>
      <c r="E185" s="96">
        <v>7898684.0700000003</v>
      </c>
      <c r="F185" s="95">
        <v>1089.4877456362899</v>
      </c>
      <c r="G185" s="96">
        <v>7249.9062992094096</v>
      </c>
    </row>
    <row r="186" spans="1:7" ht="15" x14ac:dyDescent="0.2">
      <c r="A186" s="92">
        <v>2241</v>
      </c>
      <c r="B186" s="93" t="s">
        <v>448</v>
      </c>
      <c r="C186" s="96">
        <v>47572177.130000003</v>
      </c>
      <c r="D186" s="96">
        <v>31427.02</v>
      </c>
      <c r="E186" s="96">
        <v>47540750.109999999</v>
      </c>
      <c r="F186" s="95">
        <v>5685.4596901553496</v>
      </c>
      <c r="G186" s="96">
        <v>8361.8128877633408</v>
      </c>
    </row>
    <row r="187" spans="1:7" ht="15" x14ac:dyDescent="0.2">
      <c r="A187" s="92">
        <v>2242</v>
      </c>
      <c r="B187" s="93" t="s">
        <v>255</v>
      </c>
      <c r="C187" s="96">
        <v>95672384.930000007</v>
      </c>
      <c r="D187" s="96">
        <v>1026894.97</v>
      </c>
      <c r="E187" s="96">
        <v>94645489.959999993</v>
      </c>
      <c r="F187" s="95">
        <v>12115.0955921695</v>
      </c>
      <c r="G187" s="96">
        <v>7812.1950619335903</v>
      </c>
    </row>
    <row r="188" spans="1:7" ht="15" x14ac:dyDescent="0.2">
      <c r="A188" s="92">
        <v>2243</v>
      </c>
      <c r="B188" s="93" t="s">
        <v>449</v>
      </c>
      <c r="C188" s="96">
        <v>299027573.29000002</v>
      </c>
      <c r="D188" s="96">
        <v>1816146</v>
      </c>
      <c r="E188" s="96">
        <v>297211427.29000002</v>
      </c>
      <c r="F188" s="95">
        <v>37730.852307880101</v>
      </c>
      <c r="G188" s="96">
        <v>7877.1458663266703</v>
      </c>
    </row>
    <row r="189" spans="1:7" ht="15" x14ac:dyDescent="0.2">
      <c r="A189" s="92">
        <v>2244</v>
      </c>
      <c r="B189" s="93" t="s">
        <v>450</v>
      </c>
      <c r="C189" s="96">
        <v>35865951.340000004</v>
      </c>
      <c r="D189" s="96">
        <v>369056.22</v>
      </c>
      <c r="E189" s="96">
        <v>35496895.119999997</v>
      </c>
      <c r="F189" s="95">
        <v>4944.0395315627302</v>
      </c>
      <c r="G189" s="96">
        <v>7179.7352940622704</v>
      </c>
    </row>
    <row r="190" spans="1:7" ht="15" x14ac:dyDescent="0.2">
      <c r="A190" s="92">
        <v>2245</v>
      </c>
      <c r="B190" s="93" t="s">
        <v>451</v>
      </c>
      <c r="C190" s="96">
        <v>4615581.99</v>
      </c>
      <c r="D190" s="96">
        <v>1358.79</v>
      </c>
      <c r="E190" s="96">
        <v>4614223.2</v>
      </c>
      <c r="F190" s="95">
        <v>532.67746180333597</v>
      </c>
      <c r="G190" s="96">
        <v>8662.3210683232701</v>
      </c>
    </row>
    <row r="191" spans="1:7" ht="15" x14ac:dyDescent="0.2">
      <c r="A191" s="92">
        <v>2247</v>
      </c>
      <c r="B191" s="93" t="s">
        <v>452</v>
      </c>
      <c r="C191" s="96">
        <v>763670.84</v>
      </c>
      <c r="D191" s="96">
        <v>0</v>
      </c>
      <c r="E191" s="96">
        <v>763670.84</v>
      </c>
      <c r="F191" s="95">
        <v>40.809121621585497</v>
      </c>
      <c r="G191" s="96">
        <v>18713.2388459953</v>
      </c>
    </row>
    <row r="192" spans="1:7" ht="15" x14ac:dyDescent="0.2">
      <c r="A192" s="92">
        <v>2248</v>
      </c>
      <c r="B192" s="93" t="s">
        <v>453</v>
      </c>
      <c r="C192" s="96">
        <v>1998191.67</v>
      </c>
      <c r="D192" s="96">
        <v>0</v>
      </c>
      <c r="E192" s="96">
        <v>1998191.67</v>
      </c>
      <c r="F192" s="95">
        <v>226.050374096978</v>
      </c>
      <c r="G192" s="96">
        <v>8839.5857692443096</v>
      </c>
    </row>
    <row r="193" spans="1:7" ht="15" x14ac:dyDescent="0.2">
      <c r="A193" s="92">
        <v>2249</v>
      </c>
      <c r="B193" s="93" t="s">
        <v>454</v>
      </c>
      <c r="C193" s="96">
        <v>956557.34</v>
      </c>
      <c r="D193" s="96">
        <v>7200</v>
      </c>
      <c r="E193" s="96">
        <v>949357.34</v>
      </c>
      <c r="F193" s="95">
        <v>52.826666666660998</v>
      </c>
      <c r="G193" s="96">
        <v>17971.1762998505</v>
      </c>
    </row>
    <row r="194" spans="1:7" ht="15" x14ac:dyDescent="0.2">
      <c r="A194" s="92">
        <v>2251</v>
      </c>
      <c r="B194" s="93" t="s">
        <v>455</v>
      </c>
      <c r="C194" s="96">
        <v>8569008.9399999995</v>
      </c>
      <c r="D194" s="96">
        <v>31199.84</v>
      </c>
      <c r="E194" s="96">
        <v>8537809.0999999996</v>
      </c>
      <c r="F194" s="95">
        <v>1118.84190038729</v>
      </c>
      <c r="G194" s="96">
        <v>7630.9343590409098</v>
      </c>
    </row>
    <row r="195" spans="1:7" ht="15" x14ac:dyDescent="0.2">
      <c r="A195" s="92">
        <v>2252</v>
      </c>
      <c r="B195" s="93" t="s">
        <v>456</v>
      </c>
      <c r="C195" s="96">
        <v>6914455.6100000003</v>
      </c>
      <c r="D195" s="96">
        <v>0</v>
      </c>
      <c r="E195" s="96">
        <v>6914455.6100000003</v>
      </c>
      <c r="F195" s="95">
        <v>870.43087962539096</v>
      </c>
      <c r="G195" s="96">
        <v>7943.7158904286398</v>
      </c>
    </row>
    <row r="196" spans="1:7" ht="15" x14ac:dyDescent="0.2">
      <c r="A196" s="92">
        <v>2253</v>
      </c>
      <c r="B196" s="93" t="s">
        <v>457</v>
      </c>
      <c r="C196" s="96">
        <v>7684940.9199999999</v>
      </c>
      <c r="D196" s="96">
        <v>99750</v>
      </c>
      <c r="E196" s="96">
        <v>7585190.9199999999</v>
      </c>
      <c r="F196" s="95">
        <v>927.37599315309797</v>
      </c>
      <c r="G196" s="96">
        <v>8179.1969772801503</v>
      </c>
    </row>
    <row r="197" spans="1:7" ht="15" x14ac:dyDescent="0.2">
      <c r="A197" s="92">
        <v>2254</v>
      </c>
      <c r="B197" s="93" t="s">
        <v>458</v>
      </c>
      <c r="C197" s="96">
        <v>38858493.390000001</v>
      </c>
      <c r="D197" s="96">
        <v>681475.72</v>
      </c>
      <c r="E197" s="96">
        <v>38177017.670000002</v>
      </c>
      <c r="F197" s="95">
        <v>4909.1145992450001</v>
      </c>
      <c r="G197" s="96">
        <v>7776.7623668576498</v>
      </c>
    </row>
    <row r="198" spans="1:7" ht="15" x14ac:dyDescent="0.2">
      <c r="A198" s="92">
        <v>2255</v>
      </c>
      <c r="B198" s="93" t="s">
        <v>459</v>
      </c>
      <c r="C198" s="96">
        <v>6209133.6100000003</v>
      </c>
      <c r="D198" s="96">
        <v>10774.04</v>
      </c>
      <c r="E198" s="96">
        <v>6198359.5700000003</v>
      </c>
      <c r="F198" s="95">
        <v>756.90666106354695</v>
      </c>
      <c r="G198" s="96">
        <v>8189.0672771865202</v>
      </c>
    </row>
    <row r="199" spans="1:7" ht="15" x14ac:dyDescent="0.2">
      <c r="A199" s="92">
        <v>2256</v>
      </c>
      <c r="B199" s="93" t="s">
        <v>460</v>
      </c>
      <c r="C199" s="96">
        <v>50493105.270000003</v>
      </c>
      <c r="D199" s="96">
        <v>172020.41</v>
      </c>
      <c r="E199" s="96">
        <v>50321084.859999999</v>
      </c>
      <c r="F199" s="95">
        <v>6269.1839138302103</v>
      </c>
      <c r="G199" s="96">
        <v>8026.7361034007199</v>
      </c>
    </row>
    <row r="200" spans="1:7" ht="15" x14ac:dyDescent="0.2">
      <c r="A200" s="92">
        <v>2257</v>
      </c>
      <c r="B200" s="93" t="s">
        <v>461</v>
      </c>
      <c r="C200" s="96">
        <v>8209351.9500000002</v>
      </c>
      <c r="D200" s="96">
        <v>0</v>
      </c>
      <c r="E200" s="96">
        <v>8209351.9500000002</v>
      </c>
      <c r="F200" s="95">
        <v>1014.37776625737</v>
      </c>
      <c r="G200" s="96">
        <v>8092.9927913237698</v>
      </c>
    </row>
    <row r="201" spans="1:7" ht="15" x14ac:dyDescent="0.2">
      <c r="A201" s="92">
        <v>2262</v>
      </c>
      <c r="B201" s="93" t="s">
        <v>462</v>
      </c>
      <c r="C201" s="96">
        <v>3599822.39</v>
      </c>
      <c r="D201" s="96">
        <v>0</v>
      </c>
      <c r="E201" s="96">
        <v>3599822.39</v>
      </c>
      <c r="F201" s="95">
        <v>468.05609639611498</v>
      </c>
      <c r="G201" s="96">
        <v>7691.0063082555698</v>
      </c>
    </row>
    <row r="202" spans="1:7" ht="15" x14ac:dyDescent="0.2">
      <c r="A202" s="92">
        <v>3997</v>
      </c>
      <c r="B202" s="93" t="s">
        <v>463</v>
      </c>
      <c r="C202" s="96">
        <v>2195676.12</v>
      </c>
      <c r="D202" s="96">
        <v>0</v>
      </c>
      <c r="E202" s="96">
        <v>2195676.12</v>
      </c>
      <c r="F202" s="95">
        <v>203.970910834047</v>
      </c>
      <c r="G202" s="96">
        <v>10764.6532097237</v>
      </c>
    </row>
    <row r="203" spans="1:7" ht="15" x14ac:dyDescent="0.2">
      <c r="A203" s="92">
        <v>4131</v>
      </c>
      <c r="B203" s="93" t="s">
        <v>464</v>
      </c>
      <c r="C203" s="96">
        <v>24055642.039999999</v>
      </c>
      <c r="D203" s="96">
        <v>21136.9</v>
      </c>
      <c r="E203" s="96">
        <v>24034505.140000001</v>
      </c>
      <c r="F203" s="95">
        <v>2873.4884388164401</v>
      </c>
      <c r="G203" s="96">
        <v>8364.2254534003205</v>
      </c>
    </row>
    <row r="207" spans="1:7" x14ac:dyDescent="0.2">
      <c r="A207">
        <f>COUNT(A7:A203)</f>
        <v>197</v>
      </c>
      <c r="C207" s="61">
        <f>SUM(C8:C206)</f>
        <v>4347066803.7900009</v>
      </c>
      <c r="D207" s="61">
        <f>SUM(D8:D206)</f>
        <v>14581420.269999998</v>
      </c>
      <c r="E207" s="61">
        <f>SUM(E8:E206)</f>
        <v>4332485383.5200024</v>
      </c>
      <c r="F207" s="13">
        <f>SUM(F8:F206)</f>
        <v>534842.96017793822</v>
      </c>
      <c r="G207" s="17">
        <f>E207/F207</f>
        <v>8100.481274126927</v>
      </c>
    </row>
    <row r="209" spans="7:7" x14ac:dyDescent="0.2">
      <c r="G209" s="12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7"/>
  <sheetViews>
    <sheetView zoomScale="90" zoomScaleNormal="90" workbookViewId="0">
      <pane ySplit="6" topLeftCell="A193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4.140625" customWidth="1"/>
    <col min="2" max="2" width="22.7109375" customWidth="1"/>
    <col min="3" max="3" width="17.7109375" style="3" bestFit="1" customWidth="1"/>
    <col min="4" max="4" width="14.85546875" style="3" bestFit="1" customWidth="1"/>
    <col min="5" max="5" width="17.7109375" style="3" bestFit="1" customWidth="1"/>
    <col min="6" max="6" width="14.140625" customWidth="1"/>
    <col min="7" max="7" width="17.7109375" style="3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501</v>
      </c>
    </row>
    <row r="6" spans="1:7" ht="15" x14ac:dyDescent="0.2">
      <c r="A6" s="97" t="s">
        <v>492</v>
      </c>
      <c r="B6" s="97" t="s">
        <v>493</v>
      </c>
      <c r="C6" s="98" t="s">
        <v>0</v>
      </c>
      <c r="D6" s="98" t="s">
        <v>494</v>
      </c>
      <c r="E6" s="98" t="s">
        <v>495</v>
      </c>
      <c r="F6" s="97" t="s">
        <v>496</v>
      </c>
      <c r="G6" s="98" t="s">
        <v>497</v>
      </c>
    </row>
    <row r="7" spans="1:7" ht="15" x14ac:dyDescent="0.2">
      <c r="A7" s="92">
        <v>1894</v>
      </c>
      <c r="B7" s="93" t="s">
        <v>270</v>
      </c>
      <c r="C7" s="94">
        <v>18939466.760000002</v>
      </c>
      <c r="D7" s="94">
        <v>4343.95</v>
      </c>
      <c r="E7" s="94">
        <v>18935122.809999999</v>
      </c>
      <c r="F7" s="99">
        <v>2344.2219871887801</v>
      </c>
      <c r="G7" s="94">
        <v>8077.3591039930598</v>
      </c>
    </row>
    <row r="8" spans="1:7" ht="15" x14ac:dyDescent="0.2">
      <c r="A8" s="92">
        <v>1895</v>
      </c>
      <c r="B8" s="93" t="s">
        <v>271</v>
      </c>
      <c r="C8" s="94">
        <v>948264.98</v>
      </c>
      <c r="D8" s="94">
        <v>0</v>
      </c>
      <c r="E8" s="94">
        <v>948264.98</v>
      </c>
      <c r="F8" s="99">
        <v>59.789115646247502</v>
      </c>
      <c r="G8" s="94">
        <v>15860.160662194299</v>
      </c>
    </row>
    <row r="9" spans="1:7" ht="15" x14ac:dyDescent="0.2">
      <c r="A9" s="92">
        <v>1896</v>
      </c>
      <c r="B9" s="93" t="s">
        <v>272</v>
      </c>
      <c r="C9" s="94">
        <v>824472</v>
      </c>
      <c r="D9" s="94">
        <v>0</v>
      </c>
      <c r="E9" s="94">
        <v>824472</v>
      </c>
      <c r="F9" s="99">
        <v>34.038248960616997</v>
      </c>
      <c r="G9" s="94">
        <v>24221.927542569301</v>
      </c>
    </row>
    <row r="10" spans="1:7" ht="15" x14ac:dyDescent="0.2">
      <c r="A10" s="92">
        <v>1897</v>
      </c>
      <c r="B10" s="93" t="s">
        <v>273</v>
      </c>
      <c r="C10" s="94">
        <v>2155815.2200000002</v>
      </c>
      <c r="D10" s="94">
        <v>0</v>
      </c>
      <c r="E10" s="94">
        <v>2155815.2200000002</v>
      </c>
      <c r="F10" s="99">
        <v>173.57079030525099</v>
      </c>
      <c r="G10" s="94">
        <v>12420.380273712301</v>
      </c>
    </row>
    <row r="11" spans="1:7" ht="15" x14ac:dyDescent="0.2">
      <c r="A11" s="92">
        <v>1898</v>
      </c>
      <c r="B11" s="93" t="s">
        <v>274</v>
      </c>
      <c r="C11" s="94">
        <v>4010927.54</v>
      </c>
      <c r="D11" s="94">
        <v>250</v>
      </c>
      <c r="E11" s="94">
        <v>4010677.54</v>
      </c>
      <c r="F11" s="99">
        <v>418.844168163554</v>
      </c>
      <c r="G11" s="94">
        <v>9575.5840593055</v>
      </c>
    </row>
    <row r="12" spans="1:7" ht="15" x14ac:dyDescent="0.2">
      <c r="A12" s="92">
        <v>1899</v>
      </c>
      <c r="B12" s="93" t="s">
        <v>275</v>
      </c>
      <c r="C12" s="94">
        <v>1856099.66</v>
      </c>
      <c r="D12" s="94">
        <v>21938.959999999999</v>
      </c>
      <c r="E12" s="94">
        <v>1834160.7</v>
      </c>
      <c r="F12" s="99">
        <v>162.03696571802601</v>
      </c>
      <c r="G12" s="94">
        <v>11319.396730692801</v>
      </c>
    </row>
    <row r="13" spans="1:7" ht="15" x14ac:dyDescent="0.2">
      <c r="A13" s="92">
        <v>1900</v>
      </c>
      <c r="B13" s="93" t="s">
        <v>276</v>
      </c>
      <c r="C13" s="94">
        <v>12352606.539999999</v>
      </c>
      <c r="D13" s="94">
        <v>94427.68</v>
      </c>
      <c r="E13" s="94">
        <v>12258178.859999999</v>
      </c>
      <c r="F13" s="99">
        <v>1533.3223120386699</v>
      </c>
      <c r="G13" s="94">
        <v>7994.5219369447595</v>
      </c>
    </row>
    <row r="14" spans="1:7" ht="15" x14ac:dyDescent="0.2">
      <c r="A14" s="92">
        <v>1901</v>
      </c>
      <c r="B14" s="93" t="s">
        <v>277</v>
      </c>
      <c r="C14" s="94">
        <v>54199941.210000001</v>
      </c>
      <c r="D14" s="94">
        <v>51238</v>
      </c>
      <c r="E14" s="94">
        <v>54148703.210000001</v>
      </c>
      <c r="F14" s="99">
        <v>6321.3400508650102</v>
      </c>
      <c r="G14" s="94">
        <v>8566.0165050906107</v>
      </c>
    </row>
    <row r="15" spans="1:7" ht="15" x14ac:dyDescent="0.2">
      <c r="A15" s="92">
        <v>1922</v>
      </c>
      <c r="B15" s="93" t="s">
        <v>278</v>
      </c>
      <c r="C15" s="94">
        <v>72782707.390000001</v>
      </c>
      <c r="D15" s="94">
        <v>1473479.76</v>
      </c>
      <c r="E15" s="94">
        <v>71309227.629999995</v>
      </c>
      <c r="F15" s="99">
        <v>8876.11705511949</v>
      </c>
      <c r="G15" s="94">
        <v>8033.83136873695</v>
      </c>
    </row>
    <row r="16" spans="1:7" ht="15" x14ac:dyDescent="0.2">
      <c r="A16" s="92">
        <v>1923</v>
      </c>
      <c r="B16" s="93" t="s">
        <v>279</v>
      </c>
      <c r="C16" s="94">
        <v>53609502.619999997</v>
      </c>
      <c r="D16" s="94">
        <v>758576.35</v>
      </c>
      <c r="E16" s="94">
        <v>52850926.270000003</v>
      </c>
      <c r="F16" s="99">
        <v>6668.4194967777103</v>
      </c>
      <c r="G16" s="94">
        <v>7925.5551177514299</v>
      </c>
    </row>
    <row r="17" spans="1:7" ht="15" x14ac:dyDescent="0.2">
      <c r="A17" s="92">
        <v>1924</v>
      </c>
      <c r="B17" s="93" t="s">
        <v>280</v>
      </c>
      <c r="C17" s="94">
        <v>132727619.62</v>
      </c>
      <c r="D17" s="94">
        <v>17926.87</v>
      </c>
      <c r="E17" s="94">
        <v>132709692.75</v>
      </c>
      <c r="F17" s="99">
        <v>16557.345723818798</v>
      </c>
      <c r="G17" s="94">
        <v>8015.1550232528298</v>
      </c>
    </row>
    <row r="18" spans="1:7" ht="15" x14ac:dyDescent="0.2">
      <c r="A18" s="92">
        <v>1925</v>
      </c>
      <c r="B18" s="93" t="s">
        <v>281</v>
      </c>
      <c r="C18" s="94">
        <v>20032373.059999999</v>
      </c>
      <c r="D18" s="94">
        <v>113190.14</v>
      </c>
      <c r="E18" s="94">
        <v>19919182.920000002</v>
      </c>
      <c r="F18" s="99">
        <v>2571.71265527995</v>
      </c>
      <c r="G18" s="94">
        <v>7745.4932140665796</v>
      </c>
    </row>
    <row r="19" spans="1:7" ht="15" x14ac:dyDescent="0.2">
      <c r="A19" s="92">
        <v>1926</v>
      </c>
      <c r="B19" s="93" t="s">
        <v>282</v>
      </c>
      <c r="C19" s="94">
        <v>32565520.420000002</v>
      </c>
      <c r="D19" s="94">
        <v>60110.59</v>
      </c>
      <c r="E19" s="94">
        <v>32505409.829999998</v>
      </c>
      <c r="F19" s="99">
        <v>4131.9356427456296</v>
      </c>
      <c r="G19" s="94">
        <v>7866.8722459579403</v>
      </c>
    </row>
    <row r="20" spans="1:7" ht="15" x14ac:dyDescent="0.2">
      <c r="A20" s="92">
        <v>1927</v>
      </c>
      <c r="B20" s="93" t="s">
        <v>283</v>
      </c>
      <c r="C20" s="94">
        <v>5560965.6200000001</v>
      </c>
      <c r="D20" s="94">
        <v>9408.59</v>
      </c>
      <c r="E20" s="94">
        <v>5551557.0300000003</v>
      </c>
      <c r="F20" s="99">
        <v>596.96920278918003</v>
      </c>
      <c r="G20" s="94">
        <v>9299.5702358879207</v>
      </c>
    </row>
    <row r="21" spans="1:7" ht="15" x14ac:dyDescent="0.2">
      <c r="A21" s="92">
        <v>1928</v>
      </c>
      <c r="B21" s="93" t="s">
        <v>284</v>
      </c>
      <c r="C21" s="94">
        <v>64709238.079999998</v>
      </c>
      <c r="D21" s="94">
        <v>64388.04</v>
      </c>
      <c r="E21" s="94">
        <v>64644850.039999999</v>
      </c>
      <c r="F21" s="99">
        <v>7796.3400945056501</v>
      </c>
      <c r="G21" s="94">
        <v>8291.6919036866402</v>
      </c>
    </row>
    <row r="22" spans="1:7" ht="15" x14ac:dyDescent="0.2">
      <c r="A22" s="92">
        <v>1929</v>
      </c>
      <c r="B22" s="93" t="s">
        <v>285</v>
      </c>
      <c r="C22" s="94">
        <v>36995735.229999997</v>
      </c>
      <c r="D22" s="94">
        <v>106400</v>
      </c>
      <c r="E22" s="94">
        <v>36889335.229999997</v>
      </c>
      <c r="F22" s="99">
        <v>4492.50962682096</v>
      </c>
      <c r="G22" s="94">
        <v>8211.2979813699494</v>
      </c>
    </row>
    <row r="23" spans="1:7" ht="15" x14ac:dyDescent="0.2">
      <c r="A23" s="92">
        <v>1930</v>
      </c>
      <c r="B23" s="93" t="s">
        <v>286</v>
      </c>
      <c r="C23" s="94">
        <v>20460466.390000001</v>
      </c>
      <c r="D23" s="94">
        <v>80495.08</v>
      </c>
      <c r="E23" s="94">
        <v>20379971.309999999</v>
      </c>
      <c r="F23" s="99">
        <v>2727.6920961434698</v>
      </c>
      <c r="G23" s="94">
        <v>7471.5072638931997</v>
      </c>
    </row>
    <row r="24" spans="1:7" ht="15" x14ac:dyDescent="0.2">
      <c r="A24" s="92">
        <v>1931</v>
      </c>
      <c r="B24" s="93" t="s">
        <v>287</v>
      </c>
      <c r="C24" s="94">
        <v>15729066</v>
      </c>
      <c r="D24" s="94">
        <v>0</v>
      </c>
      <c r="E24" s="94">
        <v>15729066</v>
      </c>
      <c r="F24" s="99">
        <v>2100.3232614479102</v>
      </c>
      <c r="G24" s="94">
        <v>7488.8786353567202</v>
      </c>
    </row>
    <row r="25" spans="1:7" ht="15" x14ac:dyDescent="0.2">
      <c r="A25" s="92">
        <v>1933</v>
      </c>
      <c r="B25" s="93" t="s">
        <v>288</v>
      </c>
      <c r="C25" s="94">
        <v>14198879.300000001</v>
      </c>
      <c r="D25" s="94">
        <v>63730</v>
      </c>
      <c r="E25" s="94">
        <v>14135149.300000001</v>
      </c>
      <c r="F25" s="99">
        <v>1762.6020985791899</v>
      </c>
      <c r="G25" s="94">
        <v>8019.4783107283001</v>
      </c>
    </row>
    <row r="26" spans="1:7" ht="15" x14ac:dyDescent="0.2">
      <c r="A26" s="92">
        <v>1934</v>
      </c>
      <c r="B26" s="93" t="s">
        <v>289</v>
      </c>
      <c r="C26" s="94">
        <v>2961065.01</v>
      </c>
      <c r="D26" s="94">
        <v>0</v>
      </c>
      <c r="E26" s="94">
        <v>2961065.01</v>
      </c>
      <c r="F26" s="99">
        <v>127.17486338795599</v>
      </c>
      <c r="G26" s="94">
        <v>23283.414120658901</v>
      </c>
    </row>
    <row r="27" spans="1:7" ht="15" x14ac:dyDescent="0.2">
      <c r="A27" s="92">
        <v>1935</v>
      </c>
      <c r="B27" s="93" t="s">
        <v>290</v>
      </c>
      <c r="C27" s="94">
        <v>14408414.01</v>
      </c>
      <c r="D27" s="94">
        <v>0</v>
      </c>
      <c r="E27" s="94">
        <v>14408414.01</v>
      </c>
      <c r="F27" s="99">
        <v>1465.3565605465701</v>
      </c>
      <c r="G27" s="94">
        <v>9832.7017450454096</v>
      </c>
    </row>
    <row r="28" spans="1:7" ht="15" x14ac:dyDescent="0.2">
      <c r="A28" s="92">
        <v>1936</v>
      </c>
      <c r="B28" s="93" t="s">
        <v>291</v>
      </c>
      <c r="C28" s="94">
        <v>7331959.5899999999</v>
      </c>
      <c r="D28" s="94">
        <v>202746</v>
      </c>
      <c r="E28" s="94">
        <v>7129213.5899999999</v>
      </c>
      <c r="F28" s="99">
        <v>898.76841857925695</v>
      </c>
      <c r="G28" s="94">
        <v>7932.2030487782604</v>
      </c>
    </row>
    <row r="29" spans="1:7" ht="15" x14ac:dyDescent="0.2">
      <c r="A29" s="92">
        <v>1944</v>
      </c>
      <c r="B29" s="93" t="s">
        <v>292</v>
      </c>
      <c r="C29" s="94">
        <v>17613329.120000001</v>
      </c>
      <c r="D29" s="94">
        <v>0</v>
      </c>
      <c r="E29" s="94">
        <v>17613329.120000001</v>
      </c>
      <c r="F29" s="99">
        <v>2227.1316887206399</v>
      </c>
      <c r="G29" s="94">
        <v>7908.5261141957199</v>
      </c>
    </row>
    <row r="30" spans="1:7" ht="15" x14ac:dyDescent="0.2">
      <c r="A30" s="92">
        <v>1945</v>
      </c>
      <c r="B30" s="93" t="s">
        <v>293</v>
      </c>
      <c r="C30" s="94">
        <v>6044088.5599999996</v>
      </c>
      <c r="D30" s="94">
        <v>0</v>
      </c>
      <c r="E30" s="94">
        <v>6044088.5599999996</v>
      </c>
      <c r="F30" s="99">
        <v>651.17072147640295</v>
      </c>
      <c r="G30" s="94">
        <v>9281.8800978892396</v>
      </c>
    </row>
    <row r="31" spans="1:7" ht="15" x14ac:dyDescent="0.2">
      <c r="A31" s="92">
        <v>1946</v>
      </c>
      <c r="B31" s="93" t="s">
        <v>294</v>
      </c>
      <c r="C31" s="94">
        <v>7621156.5800000001</v>
      </c>
      <c r="D31" s="94">
        <v>176772.68</v>
      </c>
      <c r="E31" s="94">
        <v>7444383.9000000004</v>
      </c>
      <c r="F31" s="99">
        <v>921.89747233721096</v>
      </c>
      <c r="G31" s="94">
        <v>8075.0670474525396</v>
      </c>
    </row>
    <row r="32" spans="1:7" ht="15" x14ac:dyDescent="0.2">
      <c r="A32" s="92">
        <v>1947</v>
      </c>
      <c r="B32" s="93" t="s">
        <v>295</v>
      </c>
      <c r="C32" s="94">
        <v>5173395.01</v>
      </c>
      <c r="D32" s="94">
        <v>0</v>
      </c>
      <c r="E32" s="94">
        <v>5173395.01</v>
      </c>
      <c r="F32" s="99">
        <v>549.21897319842799</v>
      </c>
      <c r="G32" s="94">
        <v>9419.5489639992793</v>
      </c>
    </row>
    <row r="33" spans="1:7" ht="15" x14ac:dyDescent="0.2">
      <c r="A33" s="92">
        <v>1948</v>
      </c>
      <c r="B33" s="93" t="s">
        <v>296</v>
      </c>
      <c r="C33" s="94">
        <v>23918679.559999999</v>
      </c>
      <c r="D33" s="94">
        <v>63643.16</v>
      </c>
      <c r="E33" s="94">
        <v>23855036.399999999</v>
      </c>
      <c r="F33" s="99">
        <v>3007.0653093934902</v>
      </c>
      <c r="G33" s="94">
        <v>7932.9957768065397</v>
      </c>
    </row>
    <row r="34" spans="1:7" ht="15" x14ac:dyDescent="0.2">
      <c r="A34" s="92">
        <v>1964</v>
      </c>
      <c r="B34" s="93" t="s">
        <v>297</v>
      </c>
      <c r="C34" s="94">
        <v>6843548.6699999999</v>
      </c>
      <c r="D34" s="94">
        <v>184637.69</v>
      </c>
      <c r="E34" s="94">
        <v>6658910.9800000004</v>
      </c>
      <c r="F34" s="99">
        <v>831.53333738291303</v>
      </c>
      <c r="G34" s="94">
        <v>8007.9903963412999</v>
      </c>
    </row>
    <row r="35" spans="1:7" ht="15" x14ac:dyDescent="0.2">
      <c r="A35" s="92">
        <v>1965</v>
      </c>
      <c r="B35" s="93" t="s">
        <v>298</v>
      </c>
      <c r="C35" s="94">
        <v>22891115.940000001</v>
      </c>
      <c r="D35" s="94">
        <v>27248</v>
      </c>
      <c r="E35" s="94">
        <v>22863867.940000001</v>
      </c>
      <c r="F35" s="99">
        <v>2902.1614108819399</v>
      </c>
      <c r="G35" s="94">
        <v>7878.2206441963099</v>
      </c>
    </row>
    <row r="36" spans="1:7" ht="15" x14ac:dyDescent="0.2">
      <c r="A36" s="92">
        <v>1966</v>
      </c>
      <c r="B36" s="93" t="s">
        <v>299</v>
      </c>
      <c r="C36" s="94">
        <v>31073900.48</v>
      </c>
      <c r="D36" s="94">
        <v>3929.2</v>
      </c>
      <c r="E36" s="94">
        <v>31069971.280000001</v>
      </c>
      <c r="F36" s="99">
        <v>4028.0333851744399</v>
      </c>
      <c r="G36" s="94">
        <v>7713.4344006074998</v>
      </c>
    </row>
    <row r="37" spans="1:7" ht="15" x14ac:dyDescent="0.2">
      <c r="A37" s="92">
        <v>1967</v>
      </c>
      <c r="B37" s="93" t="s">
        <v>300</v>
      </c>
      <c r="C37" s="94">
        <v>1525764.56</v>
      </c>
      <c r="D37" s="94">
        <v>0</v>
      </c>
      <c r="E37" s="94">
        <v>1525764.56</v>
      </c>
      <c r="F37" s="99">
        <v>121.287942612922</v>
      </c>
      <c r="G37" s="94">
        <v>12579.6886906502</v>
      </c>
    </row>
    <row r="38" spans="1:7" ht="15" x14ac:dyDescent="0.2">
      <c r="A38" s="92">
        <v>1968</v>
      </c>
      <c r="B38" s="93" t="s">
        <v>301</v>
      </c>
      <c r="C38" s="94">
        <v>5552308.1399999997</v>
      </c>
      <c r="D38" s="94">
        <v>12492.6</v>
      </c>
      <c r="E38" s="94">
        <v>5539815.54</v>
      </c>
      <c r="F38" s="99">
        <v>604.21139195043497</v>
      </c>
      <c r="G38" s="94">
        <v>9168.6711204121802</v>
      </c>
    </row>
    <row r="39" spans="1:7" ht="15" x14ac:dyDescent="0.2">
      <c r="A39" s="92">
        <v>1969</v>
      </c>
      <c r="B39" s="93" t="s">
        <v>302</v>
      </c>
      <c r="C39" s="94">
        <v>5799228.6500000004</v>
      </c>
      <c r="D39" s="94">
        <v>915.85</v>
      </c>
      <c r="E39" s="94">
        <v>5798312.7999999998</v>
      </c>
      <c r="F39" s="99">
        <v>704.08139534873703</v>
      </c>
      <c r="G39" s="94">
        <v>8235.2876220057606</v>
      </c>
    </row>
    <row r="40" spans="1:7" ht="15" x14ac:dyDescent="0.2">
      <c r="A40" s="92">
        <v>1970</v>
      </c>
      <c r="B40" s="93" t="s">
        <v>303</v>
      </c>
      <c r="C40" s="94">
        <v>25613280.75</v>
      </c>
      <c r="D40" s="94">
        <v>3737.12</v>
      </c>
      <c r="E40" s="94">
        <v>25609543.629999999</v>
      </c>
      <c r="F40" s="99">
        <v>3184.2559292400001</v>
      </c>
      <c r="G40" s="94">
        <v>8042.5519176507696</v>
      </c>
    </row>
    <row r="41" spans="1:7" ht="15" x14ac:dyDescent="0.2">
      <c r="A41" s="92">
        <v>1972</v>
      </c>
      <c r="B41" s="93" t="s">
        <v>304</v>
      </c>
      <c r="C41" s="94">
        <v>4207578.84</v>
      </c>
      <c r="D41" s="94">
        <v>0</v>
      </c>
      <c r="E41" s="94">
        <v>4207578.84</v>
      </c>
      <c r="F41" s="99">
        <v>461.81863734292102</v>
      </c>
      <c r="G41" s="94">
        <v>9110.8900762610101</v>
      </c>
    </row>
    <row r="42" spans="1:7" ht="15" x14ac:dyDescent="0.2">
      <c r="A42" s="92">
        <v>1973</v>
      </c>
      <c r="B42" s="93" t="s">
        <v>305</v>
      </c>
      <c r="C42" s="94">
        <v>2525144.4500000002</v>
      </c>
      <c r="D42" s="94">
        <v>793.14</v>
      </c>
      <c r="E42" s="94">
        <v>2524351.31</v>
      </c>
      <c r="F42" s="99">
        <v>195.91577208903399</v>
      </c>
      <c r="G42" s="94">
        <v>12884.8804926885</v>
      </c>
    </row>
    <row r="43" spans="1:7" ht="15" x14ac:dyDescent="0.2">
      <c r="A43" s="92">
        <v>1974</v>
      </c>
      <c r="B43" s="93" t="s">
        <v>306</v>
      </c>
      <c r="C43" s="94">
        <v>11879015.949999999</v>
      </c>
      <c r="D43" s="94">
        <v>16694.54</v>
      </c>
      <c r="E43" s="94">
        <v>11862321.41</v>
      </c>
      <c r="F43" s="99">
        <v>1495.6711107326801</v>
      </c>
      <c r="G43" s="94">
        <v>7931.1028506721896</v>
      </c>
    </row>
    <row r="44" spans="1:7" ht="15" x14ac:dyDescent="0.2">
      <c r="A44" s="92">
        <v>1976</v>
      </c>
      <c r="B44" s="93" t="s">
        <v>307</v>
      </c>
      <c r="C44" s="94">
        <v>127308243</v>
      </c>
      <c r="D44" s="94">
        <v>0</v>
      </c>
      <c r="E44" s="94">
        <v>127308243</v>
      </c>
      <c r="F44" s="99">
        <v>16465.381631412001</v>
      </c>
      <c r="G44" s="94">
        <v>7731.8732022054301</v>
      </c>
    </row>
    <row r="45" spans="1:7" ht="15" x14ac:dyDescent="0.2">
      <c r="A45" s="92">
        <v>1977</v>
      </c>
      <c r="B45" s="93" t="s">
        <v>308</v>
      </c>
      <c r="C45" s="94">
        <v>54953319.869999997</v>
      </c>
      <c r="D45" s="94">
        <v>116998.05</v>
      </c>
      <c r="E45" s="94">
        <v>54836321.82</v>
      </c>
      <c r="F45" s="99">
        <v>6915.05570552669</v>
      </c>
      <c r="G45" s="94">
        <v>7929.9898880313303</v>
      </c>
    </row>
    <row r="46" spans="1:7" ht="15" x14ac:dyDescent="0.2">
      <c r="A46" s="92">
        <v>1978</v>
      </c>
      <c r="B46" s="93" t="s">
        <v>309</v>
      </c>
      <c r="C46" s="94">
        <v>9130279.25</v>
      </c>
      <c r="D46" s="94">
        <v>43956.72</v>
      </c>
      <c r="E46" s="94">
        <v>9086322.5299999993</v>
      </c>
      <c r="F46" s="99">
        <v>1068.06367368203</v>
      </c>
      <c r="G46" s="94">
        <v>8507.2854305360997</v>
      </c>
    </row>
    <row r="47" spans="1:7" ht="15" x14ac:dyDescent="0.2">
      <c r="A47" s="92">
        <v>1990</v>
      </c>
      <c r="B47" s="93" t="s">
        <v>310</v>
      </c>
      <c r="C47" s="94">
        <v>4392372.53</v>
      </c>
      <c r="D47" s="94">
        <v>0</v>
      </c>
      <c r="E47" s="94">
        <v>4392372.53</v>
      </c>
      <c r="F47" s="99">
        <v>498.26707228645603</v>
      </c>
      <c r="G47" s="94">
        <v>8815.2976070528002</v>
      </c>
    </row>
    <row r="48" spans="1:7" ht="15" x14ac:dyDescent="0.2">
      <c r="A48" s="92">
        <v>1991</v>
      </c>
      <c r="B48" s="93" t="s">
        <v>311</v>
      </c>
      <c r="C48" s="94">
        <v>43114823.18</v>
      </c>
      <c r="D48" s="94">
        <v>41657.68</v>
      </c>
      <c r="E48" s="94">
        <v>43073165.5</v>
      </c>
      <c r="F48" s="99">
        <v>5706.6376021140404</v>
      </c>
      <c r="G48" s="94">
        <v>7547.9062283617604</v>
      </c>
    </row>
    <row r="49" spans="1:7" ht="15" x14ac:dyDescent="0.2">
      <c r="A49" s="92">
        <v>1992</v>
      </c>
      <c r="B49" s="93" t="s">
        <v>312</v>
      </c>
      <c r="C49" s="94">
        <v>5313095.08</v>
      </c>
      <c r="D49" s="94">
        <v>760.49</v>
      </c>
      <c r="E49" s="94">
        <v>5312334.59</v>
      </c>
      <c r="F49" s="99">
        <v>638.87913782351302</v>
      </c>
      <c r="G49" s="94">
        <v>8315.0853979951098</v>
      </c>
    </row>
    <row r="50" spans="1:7" ht="15" x14ac:dyDescent="0.2">
      <c r="A50" s="92">
        <v>1993</v>
      </c>
      <c r="B50" s="93" t="s">
        <v>313</v>
      </c>
      <c r="C50" s="94">
        <v>1975876.22</v>
      </c>
      <c r="D50" s="94">
        <v>13747.3</v>
      </c>
      <c r="E50" s="94">
        <v>1962128.92</v>
      </c>
      <c r="F50" s="99">
        <v>163.81799086756101</v>
      </c>
      <c r="G50" s="94">
        <v>11977.493495121</v>
      </c>
    </row>
    <row r="51" spans="1:7" ht="15" x14ac:dyDescent="0.2">
      <c r="A51" s="92">
        <v>1994</v>
      </c>
      <c r="B51" s="93" t="s">
        <v>314</v>
      </c>
      <c r="C51" s="94">
        <v>10184085.550000001</v>
      </c>
      <c r="D51" s="94">
        <v>2117.83</v>
      </c>
      <c r="E51" s="94">
        <v>10181967.720000001</v>
      </c>
      <c r="F51" s="99">
        <v>1400.6614544102499</v>
      </c>
      <c r="G51" s="94">
        <v>7269.3995311573199</v>
      </c>
    </row>
    <row r="52" spans="1:7" ht="15" x14ac:dyDescent="0.2">
      <c r="A52" s="92">
        <v>1995</v>
      </c>
      <c r="B52" s="93" t="s">
        <v>315</v>
      </c>
      <c r="C52" s="94">
        <v>1900642.64</v>
      </c>
      <c r="D52" s="94">
        <v>147.31</v>
      </c>
      <c r="E52" s="94">
        <v>1900495.33</v>
      </c>
      <c r="F52" s="99">
        <v>196.85007359532901</v>
      </c>
      <c r="G52" s="94">
        <v>9654.5319759793892</v>
      </c>
    </row>
    <row r="53" spans="1:7" ht="15" x14ac:dyDescent="0.2">
      <c r="A53" s="92">
        <v>1996</v>
      </c>
      <c r="B53" s="93" t="s">
        <v>316</v>
      </c>
      <c r="C53" s="94">
        <v>3058991.12</v>
      </c>
      <c r="D53" s="94">
        <v>5103.09</v>
      </c>
      <c r="E53" s="94">
        <v>3053888.03</v>
      </c>
      <c r="F53" s="99">
        <v>301.96382918280199</v>
      </c>
      <c r="G53" s="94">
        <v>10113.4233138607</v>
      </c>
    </row>
    <row r="54" spans="1:7" ht="15" x14ac:dyDescent="0.2">
      <c r="A54" s="92">
        <v>1997</v>
      </c>
      <c r="B54" s="93" t="s">
        <v>317</v>
      </c>
      <c r="C54" s="94">
        <v>2732281.98</v>
      </c>
      <c r="D54" s="94">
        <v>231.18</v>
      </c>
      <c r="E54" s="94">
        <v>2732050.8</v>
      </c>
      <c r="F54" s="99">
        <v>285.20511688298001</v>
      </c>
      <c r="G54" s="94">
        <v>9579.2488923715991</v>
      </c>
    </row>
    <row r="55" spans="1:7" ht="15" x14ac:dyDescent="0.2">
      <c r="A55" s="92">
        <v>1998</v>
      </c>
      <c r="B55" s="93" t="s">
        <v>318</v>
      </c>
      <c r="C55" s="94">
        <v>4375261.32</v>
      </c>
      <c r="D55" s="94">
        <v>8964.77</v>
      </c>
      <c r="E55" s="94">
        <v>4366296.55</v>
      </c>
      <c r="F55" s="99">
        <v>452.82224061781</v>
      </c>
      <c r="G55" s="94">
        <v>9642.4074578201507</v>
      </c>
    </row>
    <row r="56" spans="1:7" ht="15" x14ac:dyDescent="0.2">
      <c r="A56" s="92">
        <v>1999</v>
      </c>
      <c r="B56" s="93" t="s">
        <v>319</v>
      </c>
      <c r="C56" s="94">
        <v>3398214.47</v>
      </c>
      <c r="D56" s="94">
        <v>163.41999999999999</v>
      </c>
      <c r="E56" s="94">
        <v>3398051.05</v>
      </c>
      <c r="F56" s="99">
        <v>361.71999999994603</v>
      </c>
      <c r="G56" s="94">
        <v>9394.1475450638809</v>
      </c>
    </row>
    <row r="57" spans="1:7" ht="15" x14ac:dyDescent="0.2">
      <c r="A57" s="92">
        <v>2000</v>
      </c>
      <c r="B57" s="93" t="s">
        <v>320</v>
      </c>
      <c r="C57" s="94">
        <v>3259717.28</v>
      </c>
      <c r="D57" s="94">
        <v>393856.24</v>
      </c>
      <c r="E57" s="94">
        <v>2865861.04</v>
      </c>
      <c r="F57" s="99">
        <v>318.37353801161601</v>
      </c>
      <c r="G57" s="94">
        <v>9001.5679628984708</v>
      </c>
    </row>
    <row r="58" spans="1:7" ht="15" x14ac:dyDescent="0.2">
      <c r="A58" s="92">
        <v>2001</v>
      </c>
      <c r="B58" s="93" t="s">
        <v>321</v>
      </c>
      <c r="C58" s="94">
        <v>5648905.2300000004</v>
      </c>
      <c r="D58" s="94">
        <v>500177.05</v>
      </c>
      <c r="E58" s="94">
        <v>5148728.18</v>
      </c>
      <c r="F58" s="99">
        <v>593.27631578936905</v>
      </c>
      <c r="G58" s="94">
        <v>8678.4657384299699</v>
      </c>
    </row>
    <row r="59" spans="1:7" ht="15" x14ac:dyDescent="0.2">
      <c r="A59" s="92">
        <v>2002</v>
      </c>
      <c r="B59" s="93" t="s">
        <v>322</v>
      </c>
      <c r="C59" s="94">
        <v>10453726.5</v>
      </c>
      <c r="D59" s="94">
        <v>0</v>
      </c>
      <c r="E59" s="94">
        <v>10453726.5</v>
      </c>
      <c r="F59" s="99">
        <v>1341.9109215753499</v>
      </c>
      <c r="G59" s="94">
        <v>7790.1791631055103</v>
      </c>
    </row>
    <row r="60" spans="1:7" ht="15" x14ac:dyDescent="0.2">
      <c r="A60" s="92">
        <v>2003</v>
      </c>
      <c r="B60" s="93" t="s">
        <v>323</v>
      </c>
      <c r="C60" s="94">
        <v>9899407</v>
      </c>
      <c r="D60" s="94">
        <v>0</v>
      </c>
      <c r="E60" s="94">
        <v>9899407</v>
      </c>
      <c r="F60" s="99">
        <v>1256.78841561626</v>
      </c>
      <c r="G60" s="94">
        <v>7876.7490828166801</v>
      </c>
    </row>
    <row r="61" spans="1:7" ht="15" x14ac:dyDescent="0.2">
      <c r="A61" s="92">
        <v>2005</v>
      </c>
      <c r="B61" s="93" t="s">
        <v>324</v>
      </c>
      <c r="C61" s="94">
        <v>2135250.0499999998</v>
      </c>
      <c r="D61" s="94">
        <v>0</v>
      </c>
      <c r="E61" s="94">
        <v>2135250.0499999998</v>
      </c>
      <c r="F61" s="99">
        <v>135.63486842103501</v>
      </c>
      <c r="G61" s="94">
        <v>15742.6336963133</v>
      </c>
    </row>
    <row r="62" spans="1:7" ht="15" x14ac:dyDescent="0.2">
      <c r="A62" s="92">
        <v>2006</v>
      </c>
      <c r="B62" s="93" t="s">
        <v>325</v>
      </c>
      <c r="C62" s="94">
        <v>1670752</v>
      </c>
      <c r="D62" s="94">
        <v>9700.39</v>
      </c>
      <c r="E62" s="94">
        <v>1661051.61</v>
      </c>
      <c r="F62" s="99">
        <v>123.30233766226</v>
      </c>
      <c r="G62" s="94">
        <v>13471.3716016465</v>
      </c>
    </row>
    <row r="63" spans="1:7" ht="15" x14ac:dyDescent="0.2">
      <c r="A63" s="92">
        <v>2008</v>
      </c>
      <c r="B63" s="93" t="s">
        <v>326</v>
      </c>
      <c r="C63" s="94">
        <v>5817464.5300000003</v>
      </c>
      <c r="D63" s="94">
        <v>1089.8499999999999</v>
      </c>
      <c r="E63" s="94">
        <v>5816374.6799999997</v>
      </c>
      <c r="F63" s="99">
        <v>558.58188757669996</v>
      </c>
      <c r="G63" s="94">
        <v>10412.752023223</v>
      </c>
    </row>
    <row r="64" spans="1:7" ht="15" x14ac:dyDescent="0.2">
      <c r="A64" s="92">
        <v>2009</v>
      </c>
      <c r="B64" s="93" t="s">
        <v>327</v>
      </c>
      <c r="C64" s="94">
        <v>1581181.98</v>
      </c>
      <c r="D64" s="94">
        <v>0</v>
      </c>
      <c r="E64" s="94">
        <v>1581181.98</v>
      </c>
      <c r="F64" s="99">
        <v>135.816993464034</v>
      </c>
      <c r="G64" s="94">
        <v>11642.003991339399</v>
      </c>
    </row>
    <row r="65" spans="1:7" ht="15" x14ac:dyDescent="0.2">
      <c r="A65" s="92">
        <v>2010</v>
      </c>
      <c r="B65" s="93" t="s">
        <v>328</v>
      </c>
      <c r="C65" s="94">
        <v>869090.9</v>
      </c>
      <c r="D65" s="94">
        <v>0</v>
      </c>
      <c r="E65" s="94">
        <v>869090.9</v>
      </c>
      <c r="F65" s="99">
        <v>57.788461538457</v>
      </c>
      <c r="G65" s="94">
        <v>15039.176971715</v>
      </c>
    </row>
    <row r="66" spans="1:7" ht="15" x14ac:dyDescent="0.2">
      <c r="A66" s="92">
        <v>2011</v>
      </c>
      <c r="B66" s="93" t="s">
        <v>329</v>
      </c>
      <c r="C66" s="94">
        <v>973571.1</v>
      </c>
      <c r="D66" s="94">
        <v>0</v>
      </c>
      <c r="E66" s="94">
        <v>973571.1</v>
      </c>
      <c r="F66" s="99">
        <v>50.683002930364999</v>
      </c>
      <c r="G66" s="94">
        <v>19209.025584723498</v>
      </c>
    </row>
    <row r="67" spans="1:7" ht="15" x14ac:dyDescent="0.2">
      <c r="A67" s="92">
        <v>2012</v>
      </c>
      <c r="B67" s="93" t="s">
        <v>330</v>
      </c>
      <c r="C67" s="94">
        <v>726620.96</v>
      </c>
      <c r="D67" s="94">
        <v>6900</v>
      </c>
      <c r="E67" s="94">
        <v>719720.95999999996</v>
      </c>
      <c r="F67" s="99">
        <v>27.864285714282499</v>
      </c>
      <c r="G67" s="94">
        <v>25829.514073317499</v>
      </c>
    </row>
    <row r="68" spans="1:7" ht="15" x14ac:dyDescent="0.2">
      <c r="A68" s="92">
        <v>2014</v>
      </c>
      <c r="B68" s="93" t="s">
        <v>331</v>
      </c>
      <c r="C68" s="94">
        <v>6459655.4699999997</v>
      </c>
      <c r="D68" s="94">
        <v>24353.759999999998</v>
      </c>
      <c r="E68" s="94">
        <v>6435301.71</v>
      </c>
      <c r="F68" s="99">
        <v>781.26067573176704</v>
      </c>
      <c r="G68" s="94">
        <v>8237.0736297105705</v>
      </c>
    </row>
    <row r="69" spans="1:7" ht="15" x14ac:dyDescent="0.2">
      <c r="A69" s="92">
        <v>2015</v>
      </c>
      <c r="B69" s="93" t="s">
        <v>332</v>
      </c>
      <c r="C69" s="94">
        <v>708008.24</v>
      </c>
      <c r="D69" s="94">
        <v>0</v>
      </c>
      <c r="E69" s="94">
        <v>708008.24</v>
      </c>
      <c r="F69" s="99">
        <v>49.678571428569001</v>
      </c>
      <c r="G69" s="94">
        <v>14251.7834076211</v>
      </c>
    </row>
    <row r="70" spans="1:7" ht="15" x14ac:dyDescent="0.2">
      <c r="A70" s="92">
        <v>2016</v>
      </c>
      <c r="B70" s="93" t="s">
        <v>333</v>
      </c>
      <c r="C70" s="94">
        <v>154215.29</v>
      </c>
      <c r="D70" s="94">
        <v>0</v>
      </c>
      <c r="E70" s="94">
        <v>154215.29</v>
      </c>
      <c r="F70" s="99">
        <v>4.5</v>
      </c>
      <c r="G70" s="94">
        <v>34270.064444444397</v>
      </c>
    </row>
    <row r="71" spans="1:7" ht="15" x14ac:dyDescent="0.2">
      <c r="A71" s="92">
        <v>2017</v>
      </c>
      <c r="B71" s="93" t="s">
        <v>334</v>
      </c>
      <c r="C71" s="94">
        <v>229094.57</v>
      </c>
      <c r="D71" s="94">
        <v>0</v>
      </c>
      <c r="E71" s="94">
        <v>229094.57</v>
      </c>
      <c r="F71" s="99">
        <v>11.059602649006001</v>
      </c>
      <c r="G71" s="94">
        <v>20714.538964072999</v>
      </c>
    </row>
    <row r="72" spans="1:7" ht="15" x14ac:dyDescent="0.2">
      <c r="A72" s="92">
        <v>2018</v>
      </c>
      <c r="B72" s="93" t="s">
        <v>335</v>
      </c>
      <c r="C72" s="94">
        <v>259694.97</v>
      </c>
      <c r="D72" s="94">
        <v>0</v>
      </c>
      <c r="E72" s="94">
        <v>259694.97</v>
      </c>
      <c r="F72" s="99">
        <v>14</v>
      </c>
      <c r="G72" s="94">
        <v>18549.640714285699</v>
      </c>
    </row>
    <row r="73" spans="1:7" ht="15" x14ac:dyDescent="0.2">
      <c r="A73" s="92">
        <v>2019</v>
      </c>
      <c r="B73" s="93" t="s">
        <v>336</v>
      </c>
      <c r="C73" s="94">
        <v>156713.99</v>
      </c>
      <c r="D73" s="94">
        <v>0</v>
      </c>
      <c r="E73" s="94">
        <v>156713.99</v>
      </c>
      <c r="F73" s="99">
        <v>5.3571428571419997</v>
      </c>
      <c r="G73" s="94">
        <v>29253.278133338001</v>
      </c>
    </row>
    <row r="74" spans="1:7" ht="15" x14ac:dyDescent="0.2">
      <c r="A74" s="92">
        <v>2020</v>
      </c>
      <c r="B74" s="93" t="s">
        <v>337</v>
      </c>
      <c r="C74" s="94">
        <v>1013139.03</v>
      </c>
      <c r="D74" s="94">
        <v>0</v>
      </c>
      <c r="E74" s="94">
        <v>1013139.03</v>
      </c>
      <c r="F74" s="99">
        <v>126.199591155571</v>
      </c>
      <c r="G74" s="94">
        <v>8028.0690351133198</v>
      </c>
    </row>
    <row r="75" spans="1:7" ht="15" x14ac:dyDescent="0.2">
      <c r="A75" s="92">
        <v>2021</v>
      </c>
      <c r="B75" s="93" t="s">
        <v>338</v>
      </c>
      <c r="C75" s="94">
        <v>138761.04999999999</v>
      </c>
      <c r="D75" s="94">
        <v>0</v>
      </c>
      <c r="E75" s="94">
        <v>138761.04999999999</v>
      </c>
      <c r="F75" s="99">
        <v>2</v>
      </c>
      <c r="G75" s="94">
        <v>69380.524999999994</v>
      </c>
    </row>
    <row r="76" spans="1:7" ht="15" x14ac:dyDescent="0.2">
      <c r="A76" s="92">
        <v>2022</v>
      </c>
      <c r="B76" s="93" t="s">
        <v>339</v>
      </c>
      <c r="C76" s="94">
        <v>235046</v>
      </c>
      <c r="D76" s="94">
        <v>0</v>
      </c>
      <c r="E76" s="94">
        <v>235046</v>
      </c>
      <c r="F76" s="99">
        <v>11.258741258740001</v>
      </c>
      <c r="G76" s="94">
        <v>20876.756521741499</v>
      </c>
    </row>
    <row r="77" spans="1:7" ht="15" x14ac:dyDescent="0.2">
      <c r="A77" s="92">
        <v>2023</v>
      </c>
      <c r="B77" s="93" t="s">
        <v>340</v>
      </c>
      <c r="C77" s="94">
        <v>1013692.12</v>
      </c>
      <c r="D77" s="94">
        <v>0</v>
      </c>
      <c r="E77" s="94">
        <v>1013692.12</v>
      </c>
      <c r="F77" s="99">
        <v>52.164285714283999</v>
      </c>
      <c r="G77" s="94">
        <v>19432.6847596884</v>
      </c>
    </row>
    <row r="78" spans="1:7" ht="15" x14ac:dyDescent="0.2">
      <c r="A78" s="92">
        <v>2024</v>
      </c>
      <c r="B78" s="93" t="s">
        <v>341</v>
      </c>
      <c r="C78" s="94">
        <v>35488991.829999998</v>
      </c>
      <c r="D78" s="94">
        <v>0</v>
      </c>
      <c r="E78" s="94">
        <v>35488991.829999998</v>
      </c>
      <c r="F78" s="99">
        <v>3912.39737067952</v>
      </c>
      <c r="G78" s="94">
        <v>9070.9067785300504</v>
      </c>
    </row>
    <row r="79" spans="1:7" ht="15" x14ac:dyDescent="0.2">
      <c r="A79" s="92">
        <v>2039</v>
      </c>
      <c r="B79" s="93" t="s">
        <v>342</v>
      </c>
      <c r="C79" s="94">
        <v>19844327.949999999</v>
      </c>
      <c r="D79" s="94">
        <v>0</v>
      </c>
      <c r="E79" s="94">
        <v>19844327.949999999</v>
      </c>
      <c r="F79" s="99">
        <v>2602.93759524813</v>
      </c>
      <c r="G79" s="94">
        <v>7623.8200970424296</v>
      </c>
    </row>
    <row r="80" spans="1:7" ht="15" x14ac:dyDescent="0.2">
      <c r="A80" s="92">
        <v>2041</v>
      </c>
      <c r="B80" s="93" t="s">
        <v>343</v>
      </c>
      <c r="C80" s="94">
        <v>23815994.25</v>
      </c>
      <c r="D80" s="94">
        <v>88786.49</v>
      </c>
      <c r="E80" s="94">
        <v>23727207.760000002</v>
      </c>
      <c r="F80" s="99">
        <v>2658.4963890793301</v>
      </c>
      <c r="G80" s="94">
        <v>8925.0479547264003</v>
      </c>
    </row>
    <row r="81" spans="1:7" ht="15" x14ac:dyDescent="0.2">
      <c r="A81" s="92">
        <v>2042</v>
      </c>
      <c r="B81" s="93" t="s">
        <v>344</v>
      </c>
      <c r="C81" s="94">
        <v>32602798</v>
      </c>
      <c r="D81" s="94">
        <v>90987.8</v>
      </c>
      <c r="E81" s="94">
        <v>32511810.199999999</v>
      </c>
      <c r="F81" s="99">
        <v>4259.4021322796198</v>
      </c>
      <c r="G81" s="94">
        <v>7632.9515716797996</v>
      </c>
    </row>
    <row r="82" spans="1:7" ht="15" x14ac:dyDescent="0.2">
      <c r="A82" s="92">
        <v>2043</v>
      </c>
      <c r="B82" s="93" t="s">
        <v>345</v>
      </c>
      <c r="C82" s="94">
        <v>31436629.18</v>
      </c>
      <c r="D82" s="94">
        <v>206817.51</v>
      </c>
      <c r="E82" s="94">
        <v>31229811.670000002</v>
      </c>
      <c r="F82" s="99">
        <v>3819.0349129557098</v>
      </c>
      <c r="G82" s="94">
        <v>8177.4093146035002</v>
      </c>
    </row>
    <row r="83" spans="1:7" ht="15" x14ac:dyDescent="0.2">
      <c r="A83" s="92">
        <v>2044</v>
      </c>
      <c r="B83" s="93" t="s">
        <v>346</v>
      </c>
      <c r="C83" s="94">
        <v>7156226.2000000002</v>
      </c>
      <c r="D83" s="94">
        <v>0</v>
      </c>
      <c r="E83" s="94">
        <v>7156226.2000000002</v>
      </c>
      <c r="F83" s="99">
        <v>859.73629627527998</v>
      </c>
      <c r="G83" s="94">
        <v>8323.7455845514705</v>
      </c>
    </row>
    <row r="84" spans="1:7" ht="15" x14ac:dyDescent="0.2">
      <c r="A84" s="92">
        <v>2045</v>
      </c>
      <c r="B84" s="93" t="s">
        <v>347</v>
      </c>
      <c r="C84" s="94">
        <v>2282214.87</v>
      </c>
      <c r="D84" s="94">
        <v>0</v>
      </c>
      <c r="E84" s="94">
        <v>2282214.87</v>
      </c>
      <c r="F84" s="99">
        <v>234.67064949435999</v>
      </c>
      <c r="G84" s="94">
        <v>9725.1823988958204</v>
      </c>
    </row>
    <row r="85" spans="1:7" ht="15" x14ac:dyDescent="0.2">
      <c r="A85" s="92">
        <v>2046</v>
      </c>
      <c r="B85" s="93" t="s">
        <v>348</v>
      </c>
      <c r="C85" s="94">
        <v>1971183.12</v>
      </c>
      <c r="D85" s="94">
        <v>4717</v>
      </c>
      <c r="E85" s="94">
        <v>1966466.12</v>
      </c>
      <c r="F85" s="99">
        <v>147.29505112865999</v>
      </c>
      <c r="G85" s="94">
        <v>13350.524032761399</v>
      </c>
    </row>
    <row r="86" spans="1:7" ht="15" x14ac:dyDescent="0.2">
      <c r="A86" s="92">
        <v>2047</v>
      </c>
      <c r="B86" s="93" t="s">
        <v>349</v>
      </c>
      <c r="C86" s="94">
        <v>406543</v>
      </c>
      <c r="D86" s="94">
        <v>0</v>
      </c>
      <c r="E86" s="94">
        <v>406543</v>
      </c>
      <c r="F86" s="99">
        <v>32.468571428483997</v>
      </c>
      <c r="G86" s="94">
        <v>12521.123724074499</v>
      </c>
    </row>
    <row r="87" spans="1:7" ht="15" x14ac:dyDescent="0.2">
      <c r="A87" s="92">
        <v>2048</v>
      </c>
      <c r="B87" s="93" t="s">
        <v>350</v>
      </c>
      <c r="C87" s="94">
        <v>103676751.53</v>
      </c>
      <c r="D87" s="94">
        <v>54155</v>
      </c>
      <c r="E87" s="94">
        <v>103622596.53</v>
      </c>
      <c r="F87" s="99">
        <v>12941.1140531242</v>
      </c>
      <c r="G87" s="94">
        <v>8007.2392612121203</v>
      </c>
    </row>
    <row r="88" spans="1:7" ht="15" x14ac:dyDescent="0.2">
      <c r="A88" s="92">
        <v>2050</v>
      </c>
      <c r="B88" s="93" t="s">
        <v>351</v>
      </c>
      <c r="C88" s="94">
        <v>5712476.3099999996</v>
      </c>
      <c r="D88" s="94">
        <v>23261.86</v>
      </c>
      <c r="E88" s="94">
        <v>5689214.4500000002</v>
      </c>
      <c r="F88" s="99">
        <v>652.41149808618798</v>
      </c>
      <c r="G88" s="94">
        <v>8720.2853822916804</v>
      </c>
    </row>
    <row r="89" spans="1:7" ht="15" x14ac:dyDescent="0.2">
      <c r="A89" s="92">
        <v>2051</v>
      </c>
      <c r="B89" s="93" t="s">
        <v>352</v>
      </c>
      <c r="C89" s="94">
        <v>189076.77</v>
      </c>
      <c r="D89" s="94">
        <v>0</v>
      </c>
      <c r="E89" s="94">
        <v>189076.77</v>
      </c>
      <c r="F89" s="99">
        <v>5.7492424242420004</v>
      </c>
      <c r="G89" s="94">
        <v>32887.249492689203</v>
      </c>
    </row>
    <row r="90" spans="1:7" ht="15" x14ac:dyDescent="0.2">
      <c r="A90" s="92">
        <v>2052</v>
      </c>
      <c r="B90" s="93" t="s">
        <v>353</v>
      </c>
      <c r="C90" s="94">
        <v>462317.95</v>
      </c>
      <c r="D90" s="94">
        <v>0</v>
      </c>
      <c r="E90" s="94">
        <v>462317.95</v>
      </c>
      <c r="F90" s="99">
        <v>31.035868795483001</v>
      </c>
      <c r="G90" s="94">
        <v>14896.2464381627</v>
      </c>
    </row>
    <row r="91" spans="1:7" ht="15" x14ac:dyDescent="0.2">
      <c r="A91" s="92">
        <v>2053</v>
      </c>
      <c r="B91" s="93" t="s">
        <v>354</v>
      </c>
      <c r="C91" s="94">
        <v>26752799.190000001</v>
      </c>
      <c r="D91" s="94">
        <v>80948.78</v>
      </c>
      <c r="E91" s="94">
        <v>26671850.41</v>
      </c>
      <c r="F91" s="99">
        <v>2775.1970117148499</v>
      </c>
      <c r="G91" s="94">
        <v>9610.7953047697101</v>
      </c>
    </row>
    <row r="92" spans="1:7" ht="15" x14ac:dyDescent="0.2">
      <c r="A92" s="92">
        <v>2054</v>
      </c>
      <c r="B92" s="93" t="s">
        <v>355</v>
      </c>
      <c r="C92" s="94">
        <v>46001787.719999999</v>
      </c>
      <c r="D92" s="94">
        <v>79745.429999999993</v>
      </c>
      <c r="E92" s="94">
        <v>45922042.289999999</v>
      </c>
      <c r="F92" s="99">
        <v>5656.6145467629503</v>
      </c>
      <c r="G92" s="94">
        <v>8118.2908805902798</v>
      </c>
    </row>
    <row r="93" spans="1:7" ht="15" x14ac:dyDescent="0.2">
      <c r="A93" s="92">
        <v>2055</v>
      </c>
      <c r="B93" s="93" t="s">
        <v>356</v>
      </c>
      <c r="C93" s="94">
        <v>36246319.640000001</v>
      </c>
      <c r="D93" s="94">
        <v>74354.75</v>
      </c>
      <c r="E93" s="94">
        <v>36171964.890000001</v>
      </c>
      <c r="F93" s="99">
        <v>4580.7680039344395</v>
      </c>
      <c r="G93" s="94">
        <v>7896.4847944562498</v>
      </c>
    </row>
    <row r="94" spans="1:7" ht="15" x14ac:dyDescent="0.2">
      <c r="A94" s="92">
        <v>2056</v>
      </c>
      <c r="B94" s="93" t="s">
        <v>90</v>
      </c>
      <c r="C94" s="94">
        <v>24634462.23</v>
      </c>
      <c r="D94" s="94">
        <v>0</v>
      </c>
      <c r="E94" s="94">
        <v>24634462.23</v>
      </c>
      <c r="F94" s="99">
        <v>3103.0557791634301</v>
      </c>
      <c r="G94" s="94">
        <v>7938.7751890948402</v>
      </c>
    </row>
    <row r="95" spans="1:7" ht="15" x14ac:dyDescent="0.2">
      <c r="A95" s="92">
        <v>2057</v>
      </c>
      <c r="B95" s="93" t="s">
        <v>357</v>
      </c>
      <c r="C95" s="94">
        <v>50099331.850000001</v>
      </c>
      <c r="D95" s="94">
        <v>15110</v>
      </c>
      <c r="E95" s="94">
        <v>50084221.850000001</v>
      </c>
      <c r="F95" s="99">
        <v>6046.3173021454304</v>
      </c>
      <c r="G95" s="94">
        <v>8283.4259843142008</v>
      </c>
    </row>
    <row r="96" spans="1:7" ht="15" x14ac:dyDescent="0.2">
      <c r="A96" s="92">
        <v>2059</v>
      </c>
      <c r="B96" s="93" t="s">
        <v>358</v>
      </c>
      <c r="C96" s="94">
        <v>6727831.1900000004</v>
      </c>
      <c r="D96" s="94">
        <v>65407.07</v>
      </c>
      <c r="E96" s="94">
        <v>6662424.1200000001</v>
      </c>
      <c r="F96" s="99">
        <v>726.38702126737201</v>
      </c>
      <c r="G96" s="94">
        <v>9172.0032502448394</v>
      </c>
    </row>
    <row r="97" spans="1:7" ht="15" x14ac:dyDescent="0.2">
      <c r="A97" s="92">
        <v>2060</v>
      </c>
      <c r="B97" s="93" t="s">
        <v>359</v>
      </c>
      <c r="C97" s="94">
        <v>1796163.76</v>
      </c>
      <c r="D97" s="94">
        <v>0</v>
      </c>
      <c r="E97" s="94">
        <v>1796163.76</v>
      </c>
      <c r="F97" s="99">
        <v>204.91687357056301</v>
      </c>
      <c r="G97" s="94">
        <v>8765.3287340512397</v>
      </c>
    </row>
    <row r="98" spans="1:7" ht="15" x14ac:dyDescent="0.2">
      <c r="A98" s="92">
        <v>2061</v>
      </c>
      <c r="B98" s="93" t="s">
        <v>360</v>
      </c>
      <c r="C98" s="94">
        <v>2388273.06</v>
      </c>
      <c r="D98" s="94">
        <v>0</v>
      </c>
      <c r="E98" s="94">
        <v>2388273.06</v>
      </c>
      <c r="F98" s="99">
        <v>210.41786255725401</v>
      </c>
      <c r="G98" s="94">
        <v>11350.1440941125</v>
      </c>
    </row>
    <row r="99" spans="1:7" ht="15" x14ac:dyDescent="0.2">
      <c r="A99" s="92">
        <v>2062</v>
      </c>
      <c r="B99" s="93" t="s">
        <v>361</v>
      </c>
      <c r="C99" s="94">
        <v>171673.02</v>
      </c>
      <c r="D99" s="94">
        <v>35676.949999999997</v>
      </c>
      <c r="E99" s="94">
        <v>135996.07</v>
      </c>
      <c r="F99" s="99">
        <v>2</v>
      </c>
      <c r="G99" s="94">
        <v>67998.035000000003</v>
      </c>
    </row>
    <row r="100" spans="1:7" ht="15" x14ac:dyDescent="0.2">
      <c r="A100" s="92">
        <v>2063</v>
      </c>
      <c r="B100" s="93" t="s">
        <v>362</v>
      </c>
      <c r="C100" s="94">
        <v>230756.37</v>
      </c>
      <c r="D100" s="94">
        <v>0</v>
      </c>
      <c r="E100" s="94">
        <v>230756.37</v>
      </c>
      <c r="F100" s="99">
        <v>13.976608187131999</v>
      </c>
      <c r="G100" s="94">
        <v>16510.183794982</v>
      </c>
    </row>
    <row r="101" spans="1:7" ht="15" x14ac:dyDescent="0.2">
      <c r="A101" s="92">
        <v>2081</v>
      </c>
      <c r="B101" s="93" t="s">
        <v>363</v>
      </c>
      <c r="C101" s="94">
        <v>6708907.3099999996</v>
      </c>
      <c r="D101" s="94">
        <v>0</v>
      </c>
      <c r="E101" s="94">
        <v>6708907.3099999996</v>
      </c>
      <c r="F101" s="99">
        <v>930.19185692367296</v>
      </c>
      <c r="G101" s="94">
        <v>7212.3909278110395</v>
      </c>
    </row>
    <row r="102" spans="1:7" ht="15" x14ac:dyDescent="0.2">
      <c r="A102" s="92">
        <v>2082</v>
      </c>
      <c r="B102" s="93" t="s">
        <v>364</v>
      </c>
      <c r="C102" s="94">
        <v>137082098.63999999</v>
      </c>
      <c r="D102" s="94">
        <v>425</v>
      </c>
      <c r="E102" s="94">
        <v>137081673.63999999</v>
      </c>
      <c r="F102" s="99">
        <v>16163.2375736091</v>
      </c>
      <c r="G102" s="94">
        <v>8481.07769348285</v>
      </c>
    </row>
    <row r="103" spans="1:7" ht="15" x14ac:dyDescent="0.2">
      <c r="A103" s="92">
        <v>2083</v>
      </c>
      <c r="B103" s="93" t="s">
        <v>365</v>
      </c>
      <c r="C103" s="94">
        <v>85264232.760000005</v>
      </c>
      <c r="D103" s="94">
        <v>256551.7</v>
      </c>
      <c r="E103" s="94">
        <v>85007681.060000002</v>
      </c>
      <c r="F103" s="99">
        <v>10378.376030944601</v>
      </c>
      <c r="G103" s="94">
        <v>8190.8461214488198</v>
      </c>
    </row>
    <row r="104" spans="1:7" ht="15" x14ac:dyDescent="0.2">
      <c r="A104" s="92">
        <v>2084</v>
      </c>
      <c r="B104" s="93" t="s">
        <v>366</v>
      </c>
      <c r="C104" s="94">
        <v>10564739.960000001</v>
      </c>
      <c r="D104" s="94">
        <v>9496.32</v>
      </c>
      <c r="E104" s="94">
        <v>10555243.640000001</v>
      </c>
      <c r="F104" s="99">
        <v>1405.1606310449399</v>
      </c>
      <c r="G104" s="94">
        <v>7511.7701185170899</v>
      </c>
    </row>
    <row r="105" spans="1:7" ht="15" x14ac:dyDescent="0.2">
      <c r="A105" s="92">
        <v>2085</v>
      </c>
      <c r="B105" s="93" t="s">
        <v>367</v>
      </c>
      <c r="C105" s="94">
        <v>1857020.27</v>
      </c>
      <c r="D105" s="94">
        <v>0</v>
      </c>
      <c r="E105" s="94">
        <v>1857020.27</v>
      </c>
      <c r="F105" s="99">
        <v>143.83882409173401</v>
      </c>
      <c r="G105" s="94">
        <v>12910.4244401753</v>
      </c>
    </row>
    <row r="106" spans="1:7" ht="15" x14ac:dyDescent="0.2">
      <c r="A106" s="92">
        <v>2086</v>
      </c>
      <c r="B106" s="93" t="s">
        <v>368</v>
      </c>
      <c r="C106" s="94">
        <v>10359232.16</v>
      </c>
      <c r="D106" s="94">
        <v>0</v>
      </c>
      <c r="E106" s="94">
        <v>10359232.16</v>
      </c>
      <c r="F106" s="99">
        <v>1217.3788996518799</v>
      </c>
      <c r="G106" s="94">
        <v>8509.4559819973201</v>
      </c>
    </row>
    <row r="107" spans="1:7" ht="15" x14ac:dyDescent="0.2">
      <c r="A107" s="92">
        <v>2087</v>
      </c>
      <c r="B107" s="93" t="s">
        <v>369</v>
      </c>
      <c r="C107" s="94">
        <v>22356390.23</v>
      </c>
      <c r="D107" s="94">
        <v>55668.43</v>
      </c>
      <c r="E107" s="94">
        <v>22300721.800000001</v>
      </c>
      <c r="F107" s="99">
        <v>2695.8259820121398</v>
      </c>
      <c r="G107" s="94">
        <v>8272.3150339826207</v>
      </c>
    </row>
    <row r="108" spans="1:7" ht="15" x14ac:dyDescent="0.2">
      <c r="A108" s="92">
        <v>2088</v>
      </c>
      <c r="B108" s="93" t="s">
        <v>370</v>
      </c>
      <c r="C108" s="94">
        <v>43462972.810000002</v>
      </c>
      <c r="D108" s="94">
        <v>0</v>
      </c>
      <c r="E108" s="94">
        <v>43462972.810000002</v>
      </c>
      <c r="F108" s="99">
        <v>5349.87529744535</v>
      </c>
      <c r="G108" s="94">
        <v>8124.1095153665101</v>
      </c>
    </row>
    <row r="109" spans="1:7" ht="15" x14ac:dyDescent="0.2">
      <c r="A109" s="92">
        <v>2089</v>
      </c>
      <c r="B109" s="93" t="s">
        <v>371</v>
      </c>
      <c r="C109" s="94">
        <v>2861629.76</v>
      </c>
      <c r="D109" s="94">
        <v>0</v>
      </c>
      <c r="E109" s="94">
        <v>2861629.76</v>
      </c>
      <c r="F109" s="99">
        <v>263.10904239198499</v>
      </c>
      <c r="G109" s="94">
        <v>10876.2121361709</v>
      </c>
    </row>
    <row r="110" spans="1:7" ht="15" x14ac:dyDescent="0.2">
      <c r="A110" s="92">
        <v>2090</v>
      </c>
      <c r="B110" s="93" t="s">
        <v>372</v>
      </c>
      <c r="C110" s="94">
        <v>2541562.85</v>
      </c>
      <c r="D110" s="94">
        <v>1521.35</v>
      </c>
      <c r="E110" s="94">
        <v>2540041.5</v>
      </c>
      <c r="F110" s="99">
        <v>212.14451951945401</v>
      </c>
      <c r="G110" s="94">
        <v>11973.165772812101</v>
      </c>
    </row>
    <row r="111" spans="1:7" ht="15" x14ac:dyDescent="0.2">
      <c r="A111" s="92">
        <v>2091</v>
      </c>
      <c r="B111" s="93" t="s">
        <v>373</v>
      </c>
      <c r="C111" s="94">
        <v>12122874.26</v>
      </c>
      <c r="D111" s="94">
        <v>0</v>
      </c>
      <c r="E111" s="94">
        <v>12122874.26</v>
      </c>
      <c r="F111" s="99">
        <v>1615.0091782862701</v>
      </c>
      <c r="G111" s="94">
        <v>7506.3810305176803</v>
      </c>
    </row>
    <row r="112" spans="1:7" ht="15" x14ac:dyDescent="0.2">
      <c r="A112" s="92">
        <v>2092</v>
      </c>
      <c r="B112" s="93" t="s">
        <v>374</v>
      </c>
      <c r="C112" s="94">
        <v>3098065.13</v>
      </c>
      <c r="D112" s="94">
        <v>20000</v>
      </c>
      <c r="E112" s="94">
        <v>3078065.13</v>
      </c>
      <c r="F112" s="99">
        <v>336.36165243902798</v>
      </c>
      <c r="G112" s="94">
        <v>9151.05841489454</v>
      </c>
    </row>
    <row r="113" spans="1:7" ht="15" x14ac:dyDescent="0.2">
      <c r="A113" s="92">
        <v>2093</v>
      </c>
      <c r="B113" s="93" t="s">
        <v>375</v>
      </c>
      <c r="C113" s="94">
        <v>4645059.62</v>
      </c>
      <c r="D113" s="94">
        <v>25721.61</v>
      </c>
      <c r="E113" s="94">
        <v>4619338.01</v>
      </c>
      <c r="F113" s="99">
        <v>506.095701457404</v>
      </c>
      <c r="G113" s="94">
        <v>9127.4002065176392</v>
      </c>
    </row>
    <row r="114" spans="1:7" ht="15" x14ac:dyDescent="0.2">
      <c r="A114" s="92">
        <v>2094</v>
      </c>
      <c r="B114" s="93" t="s">
        <v>376</v>
      </c>
      <c r="C114" s="94">
        <v>2236682.4300000002</v>
      </c>
      <c r="D114" s="94">
        <v>0</v>
      </c>
      <c r="E114" s="94">
        <v>2236682.4300000002</v>
      </c>
      <c r="F114" s="99">
        <v>214.889655172386</v>
      </c>
      <c r="G114" s="94">
        <v>10408.5160740089</v>
      </c>
    </row>
    <row r="115" spans="1:7" ht="15" x14ac:dyDescent="0.2">
      <c r="A115" s="92">
        <v>2095</v>
      </c>
      <c r="B115" s="93" t="s">
        <v>377</v>
      </c>
      <c r="C115" s="94">
        <v>2533134.09</v>
      </c>
      <c r="D115" s="94">
        <v>1073.4000000000001</v>
      </c>
      <c r="E115" s="94">
        <v>2532060.69</v>
      </c>
      <c r="F115" s="99">
        <v>223.60195135194101</v>
      </c>
      <c r="G115" s="94">
        <v>11323.965084788701</v>
      </c>
    </row>
    <row r="116" spans="1:7" ht="15" x14ac:dyDescent="0.2">
      <c r="A116" s="92">
        <v>2096</v>
      </c>
      <c r="B116" s="93" t="s">
        <v>378</v>
      </c>
      <c r="C116" s="94">
        <v>11355522.630000001</v>
      </c>
      <c r="D116" s="94">
        <v>0</v>
      </c>
      <c r="E116" s="94">
        <v>11355522.630000001</v>
      </c>
      <c r="F116" s="99">
        <v>1311.45991361903</v>
      </c>
      <c r="G116" s="94">
        <v>8658.6883152714508</v>
      </c>
    </row>
    <row r="117" spans="1:7" ht="15" x14ac:dyDescent="0.2">
      <c r="A117" s="92">
        <v>2097</v>
      </c>
      <c r="B117" s="93" t="s">
        <v>379</v>
      </c>
      <c r="C117" s="94">
        <v>42218187.469999999</v>
      </c>
      <c r="D117" s="94">
        <v>219479.22</v>
      </c>
      <c r="E117" s="94">
        <v>41998708.25</v>
      </c>
      <c r="F117" s="99">
        <v>5015.4061354225996</v>
      </c>
      <c r="G117" s="94">
        <v>8373.9396403759401</v>
      </c>
    </row>
    <row r="118" spans="1:7" ht="15" x14ac:dyDescent="0.2">
      <c r="A118" s="92">
        <v>2099</v>
      </c>
      <c r="B118" s="93" t="s">
        <v>380</v>
      </c>
      <c r="C118" s="94">
        <v>6830125.0599999996</v>
      </c>
      <c r="D118" s="94">
        <v>0</v>
      </c>
      <c r="E118" s="94">
        <v>6830125.0599999996</v>
      </c>
      <c r="F118" s="99">
        <v>827.10385402964096</v>
      </c>
      <c r="G118" s="94">
        <v>8257.8808292618905</v>
      </c>
    </row>
    <row r="119" spans="1:7" ht="15" x14ac:dyDescent="0.2">
      <c r="A119" s="92">
        <v>2100</v>
      </c>
      <c r="B119" s="93" t="s">
        <v>381</v>
      </c>
      <c r="C119" s="94">
        <v>70692720.480000004</v>
      </c>
      <c r="D119" s="94">
        <v>32061.21</v>
      </c>
      <c r="E119" s="94">
        <v>70660659.269999996</v>
      </c>
      <c r="F119" s="99">
        <v>8993.9430362334897</v>
      </c>
      <c r="G119" s="94">
        <v>7856.4717371827501</v>
      </c>
    </row>
    <row r="120" spans="1:7" ht="15" x14ac:dyDescent="0.2">
      <c r="A120" s="92">
        <v>2101</v>
      </c>
      <c r="B120" s="93" t="s">
        <v>382</v>
      </c>
      <c r="C120" s="94">
        <v>31283801.399999999</v>
      </c>
      <c r="D120" s="94">
        <v>107106.47</v>
      </c>
      <c r="E120" s="94">
        <v>31176694.93</v>
      </c>
      <c r="F120" s="99">
        <v>4102.2258900944898</v>
      </c>
      <c r="G120" s="94">
        <v>7599.9459233294101</v>
      </c>
    </row>
    <row r="121" spans="1:7" ht="15" x14ac:dyDescent="0.2">
      <c r="A121" s="92">
        <v>2102</v>
      </c>
      <c r="B121" s="93" t="s">
        <v>383</v>
      </c>
      <c r="C121" s="94">
        <v>17616697.690000001</v>
      </c>
      <c r="D121" s="94">
        <v>35642.39</v>
      </c>
      <c r="E121" s="94">
        <v>17581055.300000001</v>
      </c>
      <c r="F121" s="99">
        <v>2246.3557310208798</v>
      </c>
      <c r="G121" s="94">
        <v>7826.4787082543298</v>
      </c>
    </row>
    <row r="122" spans="1:7" ht="15" x14ac:dyDescent="0.2">
      <c r="A122" s="92">
        <v>2103</v>
      </c>
      <c r="B122" s="93" t="s">
        <v>384</v>
      </c>
      <c r="C122" s="94">
        <v>31645552.93</v>
      </c>
      <c r="D122" s="94">
        <v>64503.42</v>
      </c>
      <c r="E122" s="94">
        <v>31581049.510000002</v>
      </c>
      <c r="F122" s="99">
        <v>4423.91358160254</v>
      </c>
      <c r="G122" s="94">
        <v>7138.7130258000898</v>
      </c>
    </row>
    <row r="123" spans="1:7" ht="15" x14ac:dyDescent="0.2">
      <c r="A123" s="92">
        <v>2104</v>
      </c>
      <c r="B123" s="93" t="s">
        <v>385</v>
      </c>
      <c r="C123" s="94">
        <v>4175913.64</v>
      </c>
      <c r="D123" s="94">
        <v>0</v>
      </c>
      <c r="E123" s="94">
        <v>4175913.64</v>
      </c>
      <c r="F123" s="99">
        <v>504.542727232966</v>
      </c>
      <c r="G123" s="94">
        <v>8276.6303319873805</v>
      </c>
    </row>
    <row r="124" spans="1:7" ht="15" x14ac:dyDescent="0.2">
      <c r="A124" s="92">
        <v>2105</v>
      </c>
      <c r="B124" s="93" t="s">
        <v>386</v>
      </c>
      <c r="C124" s="94">
        <v>5477211.9699999997</v>
      </c>
      <c r="D124" s="94">
        <v>4497.57</v>
      </c>
      <c r="E124" s="94">
        <v>5472714.4000000004</v>
      </c>
      <c r="F124" s="99">
        <v>623.37297773785201</v>
      </c>
      <c r="G124" s="94">
        <v>8779.1973592757295</v>
      </c>
    </row>
    <row r="125" spans="1:7" ht="15" x14ac:dyDescent="0.2">
      <c r="A125" s="92">
        <v>2107</v>
      </c>
      <c r="B125" s="93" t="s">
        <v>387</v>
      </c>
      <c r="C125" s="94">
        <v>1029510.13</v>
      </c>
      <c r="D125" s="94">
        <v>70339.5</v>
      </c>
      <c r="E125" s="94">
        <v>959170.63</v>
      </c>
      <c r="F125" s="99">
        <v>70.577702702696001</v>
      </c>
      <c r="G125" s="94">
        <v>13590.278420373699</v>
      </c>
    </row>
    <row r="126" spans="1:7" ht="15" x14ac:dyDescent="0.2">
      <c r="A126" s="92">
        <v>2108</v>
      </c>
      <c r="B126" s="93" t="s">
        <v>388</v>
      </c>
      <c r="C126" s="94">
        <v>21490411.98</v>
      </c>
      <c r="D126" s="94">
        <v>2385.35</v>
      </c>
      <c r="E126" s="94">
        <v>21488026.629999999</v>
      </c>
      <c r="F126" s="99">
        <v>2234.6291829167899</v>
      </c>
      <c r="G126" s="94">
        <v>9615.9250019067404</v>
      </c>
    </row>
    <row r="127" spans="1:7" ht="15" x14ac:dyDescent="0.2">
      <c r="A127" s="92">
        <v>2109</v>
      </c>
      <c r="B127" s="93" t="s">
        <v>389</v>
      </c>
      <c r="C127" s="94">
        <v>156019.85</v>
      </c>
      <c r="D127" s="94">
        <v>0</v>
      </c>
      <c r="E127" s="94">
        <v>156019.85</v>
      </c>
      <c r="F127" s="99">
        <v>9.390070921985</v>
      </c>
      <c r="G127" s="94">
        <v>16615.406986406299</v>
      </c>
    </row>
    <row r="128" spans="1:7" ht="15" x14ac:dyDescent="0.2">
      <c r="A128" s="92">
        <v>2110</v>
      </c>
      <c r="B128" s="93" t="s">
        <v>390</v>
      </c>
      <c r="C128" s="94">
        <v>9579142.8000000007</v>
      </c>
      <c r="D128" s="94">
        <v>2072</v>
      </c>
      <c r="E128" s="94">
        <v>9577070.8000000007</v>
      </c>
      <c r="F128" s="99">
        <v>1094.6008370442601</v>
      </c>
      <c r="G128" s="94">
        <v>8749.3728086860192</v>
      </c>
    </row>
    <row r="129" spans="1:7" ht="15" x14ac:dyDescent="0.2">
      <c r="A129" s="92">
        <v>2111</v>
      </c>
      <c r="B129" s="93" t="s">
        <v>391</v>
      </c>
      <c r="C129" s="94">
        <v>689780.93</v>
      </c>
      <c r="D129" s="94">
        <v>0</v>
      </c>
      <c r="E129" s="94">
        <v>689780.93</v>
      </c>
      <c r="F129" s="99">
        <v>80.357070593228599</v>
      </c>
      <c r="G129" s="94">
        <v>8583.9481816317693</v>
      </c>
    </row>
    <row r="130" spans="1:7" ht="15" x14ac:dyDescent="0.2">
      <c r="A130" s="92">
        <v>2112</v>
      </c>
      <c r="B130" s="93" t="s">
        <v>392</v>
      </c>
      <c r="C130" s="94">
        <v>60513.55</v>
      </c>
      <c r="D130" s="94">
        <v>0</v>
      </c>
      <c r="E130" s="94">
        <v>60513.55</v>
      </c>
      <c r="F130" s="99">
        <v>5.1027777777749996</v>
      </c>
      <c r="G130" s="94">
        <v>11858.942841595999</v>
      </c>
    </row>
    <row r="131" spans="1:7" ht="15" x14ac:dyDescent="0.2">
      <c r="A131" s="92">
        <v>2113</v>
      </c>
      <c r="B131" s="93" t="s">
        <v>393</v>
      </c>
      <c r="C131" s="94">
        <v>2539502.12</v>
      </c>
      <c r="D131" s="94">
        <v>5907</v>
      </c>
      <c r="E131" s="94">
        <v>2533595.12</v>
      </c>
      <c r="F131" s="99">
        <v>256.753333333321</v>
      </c>
      <c r="G131" s="94">
        <v>9867.8178277469506</v>
      </c>
    </row>
    <row r="132" spans="1:7" ht="15" x14ac:dyDescent="0.2">
      <c r="A132" s="92">
        <v>2114</v>
      </c>
      <c r="B132" s="93" t="s">
        <v>394</v>
      </c>
      <c r="C132" s="94">
        <v>1248485.74</v>
      </c>
      <c r="D132" s="94">
        <v>0</v>
      </c>
      <c r="E132" s="94">
        <v>1248485.74</v>
      </c>
      <c r="F132" s="99">
        <v>93.440972222211997</v>
      </c>
      <c r="G132" s="94">
        <v>13361.223779125199</v>
      </c>
    </row>
    <row r="133" spans="1:7" ht="15" x14ac:dyDescent="0.2">
      <c r="A133" s="92">
        <v>2115</v>
      </c>
      <c r="B133" s="93" t="s">
        <v>395</v>
      </c>
      <c r="C133" s="94">
        <v>195474.05</v>
      </c>
      <c r="D133" s="94">
        <v>0</v>
      </c>
      <c r="E133" s="94">
        <v>195474.05</v>
      </c>
      <c r="F133" s="99">
        <v>12</v>
      </c>
      <c r="G133" s="94">
        <v>16289.5041666667</v>
      </c>
    </row>
    <row r="134" spans="1:7" ht="15" x14ac:dyDescent="0.2">
      <c r="A134" s="92">
        <v>2116</v>
      </c>
      <c r="B134" s="93" t="s">
        <v>396</v>
      </c>
      <c r="C134" s="94">
        <v>7851165.6299999999</v>
      </c>
      <c r="D134" s="94">
        <v>3600</v>
      </c>
      <c r="E134" s="94">
        <v>7847565.6299999999</v>
      </c>
      <c r="F134" s="99">
        <v>901.83924132399204</v>
      </c>
      <c r="G134" s="94">
        <v>8701.73448926327</v>
      </c>
    </row>
    <row r="135" spans="1:7" ht="15" x14ac:dyDescent="0.2">
      <c r="A135" s="92">
        <v>2137</v>
      </c>
      <c r="B135" s="93" t="s">
        <v>397</v>
      </c>
      <c r="C135" s="94">
        <v>9760168.5</v>
      </c>
      <c r="D135" s="94">
        <v>69168</v>
      </c>
      <c r="E135" s="94">
        <v>9691000.5</v>
      </c>
      <c r="F135" s="99">
        <v>1008.8617423614201</v>
      </c>
      <c r="G135" s="94">
        <v>9605.8757043522091</v>
      </c>
    </row>
    <row r="136" spans="1:7" ht="15" x14ac:dyDescent="0.2">
      <c r="A136" s="92">
        <v>2138</v>
      </c>
      <c r="B136" s="93" t="s">
        <v>398</v>
      </c>
      <c r="C136" s="94">
        <v>29761454.34</v>
      </c>
      <c r="D136" s="94">
        <v>72406.5</v>
      </c>
      <c r="E136" s="94">
        <v>29689047.84</v>
      </c>
      <c r="F136" s="99">
        <v>3631.6983938365802</v>
      </c>
      <c r="G136" s="94">
        <v>8174.9761737885001</v>
      </c>
    </row>
    <row r="137" spans="1:7" ht="15" x14ac:dyDescent="0.2">
      <c r="A137" s="92">
        <v>2139</v>
      </c>
      <c r="B137" s="93" t="s">
        <v>399</v>
      </c>
      <c r="C137" s="94">
        <v>17261941.899999999</v>
      </c>
      <c r="D137" s="94">
        <v>37554.18</v>
      </c>
      <c r="E137" s="94">
        <v>17224387.719999999</v>
      </c>
      <c r="F137" s="99">
        <v>2137.3791397803202</v>
      </c>
      <c r="G137" s="94">
        <v>8058.6487438865597</v>
      </c>
    </row>
    <row r="138" spans="1:7" ht="15" x14ac:dyDescent="0.2">
      <c r="A138" s="92">
        <v>2140</v>
      </c>
      <c r="B138" s="93" t="s">
        <v>400</v>
      </c>
      <c r="C138" s="94">
        <v>7297606.29</v>
      </c>
      <c r="D138" s="94">
        <v>0</v>
      </c>
      <c r="E138" s="94">
        <v>7297606.29</v>
      </c>
      <c r="F138" s="99">
        <v>828.467964064321</v>
      </c>
      <c r="G138" s="94">
        <v>8808.5558000326291</v>
      </c>
    </row>
    <row r="139" spans="1:7" ht="15" x14ac:dyDescent="0.2">
      <c r="A139" s="92">
        <v>2141</v>
      </c>
      <c r="B139" s="93" t="s">
        <v>401</v>
      </c>
      <c r="C139" s="94">
        <v>16051072.18</v>
      </c>
      <c r="D139" s="94">
        <v>145772.49</v>
      </c>
      <c r="E139" s="94">
        <v>15905299.689999999</v>
      </c>
      <c r="F139" s="99">
        <v>1887.12442967786</v>
      </c>
      <c r="G139" s="94">
        <v>8428.3258908979806</v>
      </c>
    </row>
    <row r="140" spans="1:7" ht="15" x14ac:dyDescent="0.2">
      <c r="A140" s="92">
        <v>2142</v>
      </c>
      <c r="B140" s="93" t="s">
        <v>402</v>
      </c>
      <c r="C140" s="94">
        <v>336355799.06999999</v>
      </c>
      <c r="D140" s="94">
        <v>344313.59999999998</v>
      </c>
      <c r="E140" s="94">
        <v>336011485.47000003</v>
      </c>
      <c r="F140" s="99">
        <v>38508.072326610301</v>
      </c>
      <c r="G140" s="94">
        <v>8725.7415177805597</v>
      </c>
    </row>
    <row r="141" spans="1:7" ht="15" x14ac:dyDescent="0.2">
      <c r="A141" s="92">
        <v>2143</v>
      </c>
      <c r="B141" s="93" t="s">
        <v>403</v>
      </c>
      <c r="C141" s="94">
        <v>17459182.879999999</v>
      </c>
      <c r="D141" s="94">
        <v>42075.62</v>
      </c>
      <c r="E141" s="94">
        <v>17417107.260000002</v>
      </c>
      <c r="F141" s="99">
        <v>2199.3544058241901</v>
      </c>
      <c r="G141" s="94">
        <v>7919.1908379464103</v>
      </c>
    </row>
    <row r="142" spans="1:7" ht="15" x14ac:dyDescent="0.2">
      <c r="A142" s="92">
        <v>2144</v>
      </c>
      <c r="B142" s="93" t="s">
        <v>404</v>
      </c>
      <c r="C142" s="94">
        <v>2641196.5299999998</v>
      </c>
      <c r="D142" s="94">
        <v>15585.12</v>
      </c>
      <c r="E142" s="94">
        <v>2625611.41</v>
      </c>
      <c r="F142" s="99">
        <v>245.34160852895801</v>
      </c>
      <c r="G142" s="94">
        <v>10701.8594430145</v>
      </c>
    </row>
    <row r="143" spans="1:7" ht="15" x14ac:dyDescent="0.2">
      <c r="A143" s="92">
        <v>2145</v>
      </c>
      <c r="B143" s="93" t="s">
        <v>405</v>
      </c>
      <c r="C143" s="94">
        <v>6348359.25</v>
      </c>
      <c r="D143" s="94">
        <v>3240</v>
      </c>
      <c r="E143" s="94">
        <v>6345119.25</v>
      </c>
      <c r="F143" s="99">
        <v>657.83137499493796</v>
      </c>
      <c r="G143" s="94">
        <v>9645.5102191634196</v>
      </c>
    </row>
    <row r="144" spans="1:7" ht="15" x14ac:dyDescent="0.2">
      <c r="A144" s="92">
        <v>2146</v>
      </c>
      <c r="B144" s="93" t="s">
        <v>406</v>
      </c>
      <c r="C144" s="94">
        <v>49342875.759999998</v>
      </c>
      <c r="D144" s="94">
        <v>150980.84</v>
      </c>
      <c r="E144" s="94">
        <v>49191894.920000002</v>
      </c>
      <c r="F144" s="99">
        <v>5451.9932756626204</v>
      </c>
      <c r="G144" s="94">
        <v>9022.7358018928098</v>
      </c>
    </row>
    <row r="145" spans="1:7" ht="15" x14ac:dyDescent="0.2">
      <c r="A145" s="92">
        <v>2147</v>
      </c>
      <c r="B145" s="93" t="s">
        <v>407</v>
      </c>
      <c r="C145" s="94">
        <v>18894577.780000001</v>
      </c>
      <c r="D145" s="94">
        <v>1644.24</v>
      </c>
      <c r="E145" s="94">
        <v>18892933.539999999</v>
      </c>
      <c r="F145" s="99">
        <v>2083.8516731014101</v>
      </c>
      <c r="G145" s="94">
        <v>9066.3523627291197</v>
      </c>
    </row>
    <row r="146" spans="1:7" ht="15" x14ac:dyDescent="0.2">
      <c r="A146" s="92">
        <v>2180</v>
      </c>
      <c r="B146" s="93" t="s">
        <v>408</v>
      </c>
      <c r="C146" s="94">
        <v>464058819.85000002</v>
      </c>
      <c r="D146" s="94">
        <v>152514</v>
      </c>
      <c r="E146" s="94">
        <v>463906305.85000002</v>
      </c>
      <c r="F146" s="99">
        <v>44898.986775826699</v>
      </c>
      <c r="G146" s="94">
        <v>10332.222153836299</v>
      </c>
    </row>
    <row r="147" spans="1:7" ht="15" x14ac:dyDescent="0.2">
      <c r="A147" s="92">
        <v>2181</v>
      </c>
      <c r="B147" s="93" t="s">
        <v>409</v>
      </c>
      <c r="C147" s="94">
        <v>27870651.760000002</v>
      </c>
      <c r="D147" s="94">
        <v>58295.77</v>
      </c>
      <c r="E147" s="94">
        <v>27812355.989999998</v>
      </c>
      <c r="F147" s="99">
        <v>3208.6677639099398</v>
      </c>
      <c r="G147" s="94">
        <v>8667.8827589519897</v>
      </c>
    </row>
    <row r="148" spans="1:7" ht="15" x14ac:dyDescent="0.2">
      <c r="A148" s="92">
        <v>2182</v>
      </c>
      <c r="B148" s="93" t="s">
        <v>410</v>
      </c>
      <c r="C148" s="94">
        <v>98022204.730000004</v>
      </c>
      <c r="D148" s="94">
        <v>47508.36</v>
      </c>
      <c r="E148" s="94">
        <v>97974696.370000005</v>
      </c>
      <c r="F148" s="99">
        <v>11013.3583787596</v>
      </c>
      <c r="G148" s="94">
        <v>8895.9873092801899</v>
      </c>
    </row>
    <row r="149" spans="1:7" ht="15" x14ac:dyDescent="0.2">
      <c r="A149" s="92">
        <v>2183</v>
      </c>
      <c r="B149" s="93" t="s">
        <v>411</v>
      </c>
      <c r="C149" s="94">
        <v>98950872.879999995</v>
      </c>
      <c r="D149" s="94">
        <v>273157.15999999997</v>
      </c>
      <c r="E149" s="94">
        <v>98677715.719999999</v>
      </c>
      <c r="F149" s="99">
        <v>11642.882938754599</v>
      </c>
      <c r="G149" s="94">
        <v>8475.3678482449104</v>
      </c>
    </row>
    <row r="150" spans="1:7" ht="15" x14ac:dyDescent="0.2">
      <c r="A150" s="92">
        <v>2185</v>
      </c>
      <c r="B150" s="93" t="s">
        <v>412</v>
      </c>
      <c r="C150" s="94">
        <v>53756435.829999998</v>
      </c>
      <c r="D150" s="94">
        <v>57328.24</v>
      </c>
      <c r="E150" s="94">
        <v>53699107.590000004</v>
      </c>
      <c r="F150" s="99">
        <v>6015.8323653076704</v>
      </c>
      <c r="G150" s="94">
        <v>8926.2971986510202</v>
      </c>
    </row>
    <row r="151" spans="1:7" ht="15" x14ac:dyDescent="0.2">
      <c r="A151" s="92">
        <v>2186</v>
      </c>
      <c r="B151" s="93" t="s">
        <v>413</v>
      </c>
      <c r="C151" s="94">
        <v>10160467.07</v>
      </c>
      <c r="D151" s="94">
        <v>178765.85</v>
      </c>
      <c r="E151" s="94">
        <v>9981701.2200000007</v>
      </c>
      <c r="F151" s="99">
        <v>1270.77209041471</v>
      </c>
      <c r="G151" s="94">
        <v>7854.8319523940099</v>
      </c>
    </row>
    <row r="152" spans="1:7" ht="15" x14ac:dyDescent="0.2">
      <c r="A152" s="92">
        <v>2187</v>
      </c>
      <c r="B152" s="93" t="s">
        <v>414</v>
      </c>
      <c r="C152" s="94">
        <v>89725942.040000007</v>
      </c>
      <c r="D152" s="94">
        <v>80402.09</v>
      </c>
      <c r="E152" s="94">
        <v>89645539.950000003</v>
      </c>
      <c r="F152" s="99">
        <v>10429.852151303799</v>
      </c>
      <c r="G152" s="94">
        <v>8595.0921115208403</v>
      </c>
    </row>
    <row r="153" spans="1:7" ht="15" x14ac:dyDescent="0.2">
      <c r="A153" s="92">
        <v>2188</v>
      </c>
      <c r="B153" s="93" t="s">
        <v>415</v>
      </c>
      <c r="C153" s="94">
        <v>7308964.2199999997</v>
      </c>
      <c r="D153" s="94">
        <v>1445012.73</v>
      </c>
      <c r="E153" s="94">
        <v>5863951.4900000002</v>
      </c>
      <c r="F153" s="99">
        <v>435.94341245267702</v>
      </c>
      <c r="G153" s="94">
        <v>13451.1758235056</v>
      </c>
    </row>
    <row r="154" spans="1:7" ht="15" x14ac:dyDescent="0.2">
      <c r="A154" s="92">
        <v>2190</v>
      </c>
      <c r="B154" s="93" t="s">
        <v>416</v>
      </c>
      <c r="C154" s="94">
        <v>24126029.129999999</v>
      </c>
      <c r="D154" s="94">
        <v>214419.82</v>
      </c>
      <c r="E154" s="94">
        <v>23911609.309999999</v>
      </c>
      <c r="F154" s="99">
        <v>3052.21199678826</v>
      </c>
      <c r="G154" s="94">
        <v>7834.1901988333002</v>
      </c>
    </row>
    <row r="155" spans="1:7" ht="15" x14ac:dyDescent="0.2">
      <c r="A155" s="92">
        <v>2191</v>
      </c>
      <c r="B155" s="93" t="s">
        <v>417</v>
      </c>
      <c r="C155" s="94">
        <v>25532092.73</v>
      </c>
      <c r="D155" s="94">
        <v>147744.81</v>
      </c>
      <c r="E155" s="94">
        <v>25384347.920000002</v>
      </c>
      <c r="F155" s="99">
        <v>3000.9839646114601</v>
      </c>
      <c r="G155" s="94">
        <v>8458.6749610594907</v>
      </c>
    </row>
    <row r="156" spans="1:7" ht="15" x14ac:dyDescent="0.2">
      <c r="A156" s="92">
        <v>2192</v>
      </c>
      <c r="B156" s="93" t="s">
        <v>418</v>
      </c>
      <c r="C156" s="94">
        <v>2753538.37</v>
      </c>
      <c r="D156" s="94">
        <v>0</v>
      </c>
      <c r="E156" s="94">
        <v>2753538.37</v>
      </c>
      <c r="F156" s="99">
        <v>303.54038673001497</v>
      </c>
      <c r="G156" s="94">
        <v>9071.4069375194704</v>
      </c>
    </row>
    <row r="157" spans="1:7" ht="15" x14ac:dyDescent="0.2">
      <c r="A157" s="92">
        <v>2193</v>
      </c>
      <c r="B157" s="93" t="s">
        <v>419</v>
      </c>
      <c r="C157" s="94">
        <v>1828748.3</v>
      </c>
      <c r="D157" s="94">
        <v>0</v>
      </c>
      <c r="E157" s="94">
        <v>1828748.3</v>
      </c>
      <c r="F157" s="99">
        <v>139.74565328677701</v>
      </c>
      <c r="G157" s="94">
        <v>13086.2624846525</v>
      </c>
    </row>
    <row r="158" spans="1:7" ht="15" x14ac:dyDescent="0.2">
      <c r="A158" s="92">
        <v>2195</v>
      </c>
      <c r="B158" s="93" t="s">
        <v>420</v>
      </c>
      <c r="C158" s="94">
        <v>2771960.55</v>
      </c>
      <c r="D158" s="94">
        <v>600</v>
      </c>
      <c r="E158" s="94">
        <v>2771360.55</v>
      </c>
      <c r="F158" s="99">
        <v>241.96766637650401</v>
      </c>
      <c r="G158" s="94">
        <v>11453.4333925746</v>
      </c>
    </row>
    <row r="159" spans="1:7" ht="15" x14ac:dyDescent="0.2">
      <c r="A159" s="92">
        <v>2197</v>
      </c>
      <c r="B159" s="93" t="s">
        <v>421</v>
      </c>
      <c r="C159" s="94">
        <v>15254792.91</v>
      </c>
      <c r="D159" s="94">
        <v>47291.16</v>
      </c>
      <c r="E159" s="94">
        <v>15207501.75</v>
      </c>
      <c r="F159" s="99">
        <v>1950.25977435806</v>
      </c>
      <c r="G159" s="94">
        <v>7797.6800577787899</v>
      </c>
    </row>
    <row r="160" spans="1:7" ht="15" x14ac:dyDescent="0.2">
      <c r="A160" s="92">
        <v>2198</v>
      </c>
      <c r="B160" s="93" t="s">
        <v>422</v>
      </c>
      <c r="C160" s="94">
        <v>8982050.6300000008</v>
      </c>
      <c r="D160" s="94">
        <v>0</v>
      </c>
      <c r="E160" s="94">
        <v>8982050.6300000008</v>
      </c>
      <c r="F160" s="99">
        <v>712.82166724195201</v>
      </c>
      <c r="G160" s="94">
        <v>12600.6981027293</v>
      </c>
    </row>
    <row r="161" spans="1:7" ht="15" x14ac:dyDescent="0.2">
      <c r="A161" s="92">
        <v>2199</v>
      </c>
      <c r="B161" s="93" t="s">
        <v>423</v>
      </c>
      <c r="C161" s="94">
        <v>5601330.3099999996</v>
      </c>
      <c r="D161" s="94">
        <v>1300</v>
      </c>
      <c r="E161" s="94">
        <v>5600030.3099999996</v>
      </c>
      <c r="F161" s="99">
        <v>455.49756820134797</v>
      </c>
      <c r="G161" s="94">
        <v>12294.314395822599</v>
      </c>
    </row>
    <row r="162" spans="1:7" ht="15" x14ac:dyDescent="0.2">
      <c r="A162" s="92">
        <v>2201</v>
      </c>
      <c r="B162" s="93" t="s">
        <v>424</v>
      </c>
      <c r="C162" s="94">
        <v>1766614.57</v>
      </c>
      <c r="D162" s="94">
        <v>1377.68</v>
      </c>
      <c r="E162" s="94">
        <v>1765236.89</v>
      </c>
      <c r="F162" s="99">
        <v>171.745562130162</v>
      </c>
      <c r="G162" s="94">
        <v>10278.209626529801</v>
      </c>
    </row>
    <row r="163" spans="1:7" ht="15" x14ac:dyDescent="0.2">
      <c r="A163" s="92">
        <v>2202</v>
      </c>
      <c r="B163" s="93" t="s">
        <v>425</v>
      </c>
      <c r="C163" s="94">
        <v>3124408.1</v>
      </c>
      <c r="D163" s="94">
        <v>0</v>
      </c>
      <c r="E163" s="94">
        <v>3124408.1</v>
      </c>
      <c r="F163" s="99">
        <v>355.42248096726797</v>
      </c>
      <c r="G163" s="94">
        <v>8790.6878920462495</v>
      </c>
    </row>
    <row r="164" spans="1:7" ht="15" x14ac:dyDescent="0.2">
      <c r="A164" s="92">
        <v>2203</v>
      </c>
      <c r="B164" s="93" t="s">
        <v>426</v>
      </c>
      <c r="C164" s="94">
        <v>2278975.56</v>
      </c>
      <c r="D164" s="94">
        <v>15357</v>
      </c>
      <c r="E164" s="94">
        <v>2263618.5600000001</v>
      </c>
      <c r="F164" s="99">
        <v>238.16739286554201</v>
      </c>
      <c r="G164" s="94">
        <v>9504.3176681953792</v>
      </c>
    </row>
    <row r="165" spans="1:7" ht="15" x14ac:dyDescent="0.2">
      <c r="A165" s="92">
        <v>2204</v>
      </c>
      <c r="B165" s="93" t="s">
        <v>427</v>
      </c>
      <c r="C165" s="94">
        <v>10969767.15</v>
      </c>
      <c r="D165" s="94">
        <v>15024.77</v>
      </c>
      <c r="E165" s="94">
        <v>10954742.380000001</v>
      </c>
      <c r="F165" s="99">
        <v>1332.5884771645799</v>
      </c>
      <c r="G165" s="94">
        <v>8220.6491859429807</v>
      </c>
    </row>
    <row r="166" spans="1:7" ht="15" x14ac:dyDescent="0.2">
      <c r="A166" s="92">
        <v>2205</v>
      </c>
      <c r="B166" s="93" t="s">
        <v>428</v>
      </c>
      <c r="C166" s="94">
        <v>14465737.84</v>
      </c>
      <c r="D166" s="94">
        <v>1129.5899999999999</v>
      </c>
      <c r="E166" s="94">
        <v>14464608.25</v>
      </c>
      <c r="F166" s="99">
        <v>1680.2918169908401</v>
      </c>
      <c r="G166" s="94">
        <v>8608.3905805742907</v>
      </c>
    </row>
    <row r="167" spans="1:7" ht="15" x14ac:dyDescent="0.2">
      <c r="A167" s="92">
        <v>2206</v>
      </c>
      <c r="B167" s="93" t="s">
        <v>429</v>
      </c>
      <c r="C167" s="94">
        <v>39847803.130000003</v>
      </c>
      <c r="D167" s="94">
        <v>0</v>
      </c>
      <c r="E167" s="94">
        <v>39847803.130000003</v>
      </c>
      <c r="F167" s="99">
        <v>5015.6637244250796</v>
      </c>
      <c r="G167" s="94">
        <v>7944.6719954431501</v>
      </c>
    </row>
    <row r="168" spans="1:7" ht="15" x14ac:dyDescent="0.2">
      <c r="A168" s="92">
        <v>2207</v>
      </c>
      <c r="B168" s="93" t="s">
        <v>430</v>
      </c>
      <c r="C168" s="94">
        <v>25277336.809999999</v>
      </c>
      <c r="D168" s="94">
        <v>0</v>
      </c>
      <c r="E168" s="94">
        <v>25277336.809999999</v>
      </c>
      <c r="F168" s="99">
        <v>3074.56425661706</v>
      </c>
      <c r="G168" s="94">
        <v>8221.4371534432103</v>
      </c>
    </row>
    <row r="169" spans="1:7" ht="15" x14ac:dyDescent="0.2">
      <c r="A169" s="92">
        <v>2208</v>
      </c>
      <c r="B169" s="93" t="s">
        <v>431</v>
      </c>
      <c r="C169" s="94">
        <v>5213343.7699999996</v>
      </c>
      <c r="D169" s="94">
        <v>0</v>
      </c>
      <c r="E169" s="94">
        <v>5213343.7699999996</v>
      </c>
      <c r="F169" s="99">
        <v>550.71111908170406</v>
      </c>
      <c r="G169" s="94">
        <v>9466.5671154290703</v>
      </c>
    </row>
    <row r="170" spans="1:7" ht="15" x14ac:dyDescent="0.2">
      <c r="A170" s="92">
        <v>2209</v>
      </c>
      <c r="B170" s="93" t="s">
        <v>432</v>
      </c>
      <c r="C170" s="94">
        <v>4219116.71</v>
      </c>
      <c r="D170" s="94">
        <v>0</v>
      </c>
      <c r="E170" s="94">
        <v>4219116.71</v>
      </c>
      <c r="F170" s="99">
        <v>479.32988172203</v>
      </c>
      <c r="G170" s="94">
        <v>8802.1149335453392</v>
      </c>
    </row>
    <row r="171" spans="1:7" ht="15" x14ac:dyDescent="0.2">
      <c r="A171" s="92">
        <v>2210</v>
      </c>
      <c r="B171" s="93" t="s">
        <v>433</v>
      </c>
      <c r="C171" s="94">
        <v>795043.35</v>
      </c>
      <c r="D171" s="94">
        <v>799.56</v>
      </c>
      <c r="E171" s="94">
        <v>794243.79</v>
      </c>
      <c r="F171" s="99">
        <v>42.800699300673003</v>
      </c>
      <c r="G171" s="94">
        <v>18556.7947014247</v>
      </c>
    </row>
    <row r="172" spans="1:7" ht="15" x14ac:dyDescent="0.2">
      <c r="A172" s="92">
        <v>2212</v>
      </c>
      <c r="B172" s="93" t="s">
        <v>434</v>
      </c>
      <c r="C172" s="94">
        <v>15942555.6</v>
      </c>
      <c r="D172" s="94">
        <v>15838.19</v>
      </c>
      <c r="E172" s="94">
        <v>15926717.41</v>
      </c>
      <c r="F172" s="99">
        <v>2078.5820628566698</v>
      </c>
      <c r="G172" s="94">
        <v>7662.2990713733698</v>
      </c>
    </row>
    <row r="173" spans="1:7" ht="15" x14ac:dyDescent="0.2">
      <c r="A173" s="92">
        <v>2213</v>
      </c>
      <c r="B173" s="93" t="s">
        <v>435</v>
      </c>
      <c r="C173" s="94">
        <v>2854136.69</v>
      </c>
      <c r="D173" s="94">
        <v>49764.22</v>
      </c>
      <c r="E173" s="94">
        <v>2804372.47</v>
      </c>
      <c r="F173" s="99">
        <v>335.332191780789</v>
      </c>
      <c r="G173" s="94">
        <v>8362.9682408578701</v>
      </c>
    </row>
    <row r="174" spans="1:7" ht="15" x14ac:dyDescent="0.2">
      <c r="A174" s="92">
        <v>2214</v>
      </c>
      <c r="B174" s="93" t="s">
        <v>436</v>
      </c>
      <c r="C174" s="94">
        <v>2453410.52</v>
      </c>
      <c r="D174" s="94">
        <v>0</v>
      </c>
      <c r="E174" s="94">
        <v>2453410.52</v>
      </c>
      <c r="F174" s="99">
        <v>269.26387191487299</v>
      </c>
      <c r="G174" s="94">
        <v>9111.5473552116091</v>
      </c>
    </row>
    <row r="175" spans="1:7" ht="15" x14ac:dyDescent="0.2">
      <c r="A175" s="92">
        <v>2215</v>
      </c>
      <c r="B175" s="93" t="s">
        <v>437</v>
      </c>
      <c r="C175" s="94">
        <v>2982935.39</v>
      </c>
      <c r="D175" s="94">
        <v>0</v>
      </c>
      <c r="E175" s="94">
        <v>2982935.39</v>
      </c>
      <c r="F175" s="99">
        <v>307.74027788462701</v>
      </c>
      <c r="G175" s="94">
        <v>9693.0288440121403</v>
      </c>
    </row>
    <row r="176" spans="1:7" ht="15" x14ac:dyDescent="0.2">
      <c r="A176" s="92">
        <v>2216</v>
      </c>
      <c r="B176" s="93" t="s">
        <v>438</v>
      </c>
      <c r="C176" s="94">
        <v>2467983.29</v>
      </c>
      <c r="D176" s="94">
        <v>140</v>
      </c>
      <c r="E176" s="94">
        <v>2467843.29</v>
      </c>
      <c r="F176" s="99">
        <v>256.425456880409</v>
      </c>
      <c r="G176" s="94">
        <v>9624.0183015485309</v>
      </c>
    </row>
    <row r="177" spans="1:7" ht="15" x14ac:dyDescent="0.2">
      <c r="A177" s="92">
        <v>2217</v>
      </c>
      <c r="B177" s="93" t="s">
        <v>439</v>
      </c>
      <c r="C177" s="94">
        <v>3456482.92</v>
      </c>
      <c r="D177" s="94">
        <v>0</v>
      </c>
      <c r="E177" s="94">
        <v>3456482.92</v>
      </c>
      <c r="F177" s="99">
        <v>362.31887907317201</v>
      </c>
      <c r="G177" s="94">
        <v>9539.89184566324</v>
      </c>
    </row>
    <row r="178" spans="1:7" ht="15" x14ac:dyDescent="0.2">
      <c r="A178" s="92">
        <v>2219</v>
      </c>
      <c r="B178" s="93" t="s">
        <v>440</v>
      </c>
      <c r="C178" s="94">
        <v>2508703</v>
      </c>
      <c r="D178" s="94">
        <v>0</v>
      </c>
      <c r="E178" s="94">
        <v>2508703</v>
      </c>
      <c r="F178" s="99">
        <v>215.04966887414901</v>
      </c>
      <c r="G178" s="94">
        <v>11665.6910616688</v>
      </c>
    </row>
    <row r="179" spans="1:7" ht="15" x14ac:dyDescent="0.2">
      <c r="A179" s="92">
        <v>2220</v>
      </c>
      <c r="B179" s="93" t="s">
        <v>441</v>
      </c>
      <c r="C179" s="94">
        <v>2343897.09</v>
      </c>
      <c r="D179" s="94">
        <v>0</v>
      </c>
      <c r="E179" s="94">
        <v>2343897.09</v>
      </c>
      <c r="F179" s="99">
        <v>217.87999999997899</v>
      </c>
      <c r="G179" s="94">
        <v>10757.7432072711</v>
      </c>
    </row>
    <row r="180" spans="1:7" ht="15" x14ac:dyDescent="0.2">
      <c r="A180" s="92">
        <v>2221</v>
      </c>
      <c r="B180" s="93" t="s">
        <v>442</v>
      </c>
      <c r="C180" s="94">
        <v>3151509.2</v>
      </c>
      <c r="D180" s="94">
        <v>0</v>
      </c>
      <c r="E180" s="94">
        <v>3151509.2</v>
      </c>
      <c r="F180" s="99">
        <v>370.45695364232301</v>
      </c>
      <c r="G180" s="94">
        <v>8507.0860973574509</v>
      </c>
    </row>
    <row r="181" spans="1:7" ht="15" x14ac:dyDescent="0.2">
      <c r="A181" s="92">
        <v>2222</v>
      </c>
      <c r="B181" s="93" t="s">
        <v>443</v>
      </c>
      <c r="C181" s="94">
        <v>178222.45</v>
      </c>
      <c r="D181" s="94">
        <v>0</v>
      </c>
      <c r="E181" s="94">
        <v>178222.45</v>
      </c>
      <c r="F181" s="99">
        <v>3.5</v>
      </c>
      <c r="G181" s="94">
        <v>50920.7</v>
      </c>
    </row>
    <row r="182" spans="1:7" ht="15" x14ac:dyDescent="0.2">
      <c r="A182" s="92">
        <v>2225</v>
      </c>
      <c r="B182" s="93" t="s">
        <v>444</v>
      </c>
      <c r="C182" s="94">
        <v>2387740.92</v>
      </c>
      <c r="D182" s="94">
        <v>0</v>
      </c>
      <c r="E182" s="94">
        <v>2387740.92</v>
      </c>
      <c r="F182" s="99">
        <v>212.26897822236501</v>
      </c>
      <c r="G182" s="94">
        <v>11248.656963424501</v>
      </c>
    </row>
    <row r="183" spans="1:7" ht="15" x14ac:dyDescent="0.2">
      <c r="A183" s="92">
        <v>2229</v>
      </c>
      <c r="B183" s="93" t="s">
        <v>445</v>
      </c>
      <c r="C183" s="94">
        <v>2655595.9900000002</v>
      </c>
      <c r="D183" s="94">
        <v>22506.6</v>
      </c>
      <c r="E183" s="94">
        <v>2633089.39</v>
      </c>
      <c r="F183" s="99">
        <v>275.18518518502498</v>
      </c>
      <c r="G183" s="94">
        <v>9568.4271238279107</v>
      </c>
    </row>
    <row r="184" spans="1:7" ht="15" x14ac:dyDescent="0.2">
      <c r="A184" s="92">
        <v>2239</v>
      </c>
      <c r="B184" s="93" t="s">
        <v>446</v>
      </c>
      <c r="C184" s="94">
        <v>165392671.99000001</v>
      </c>
      <c r="D184" s="94">
        <v>0</v>
      </c>
      <c r="E184" s="94">
        <v>165392671.99000001</v>
      </c>
      <c r="F184" s="99">
        <v>19917.113002253602</v>
      </c>
      <c r="G184" s="94">
        <v>8304.0484818902205</v>
      </c>
    </row>
    <row r="185" spans="1:7" ht="15" x14ac:dyDescent="0.2">
      <c r="A185" s="92">
        <v>2240</v>
      </c>
      <c r="B185" s="93" t="s">
        <v>447</v>
      </c>
      <c r="C185" s="94">
        <v>8607622.7699999996</v>
      </c>
      <c r="D185" s="94">
        <v>0</v>
      </c>
      <c r="E185" s="94">
        <v>8607622.7699999996</v>
      </c>
      <c r="F185" s="99">
        <v>1079.30314352253</v>
      </c>
      <c r="G185" s="94">
        <v>7975.1669599582901</v>
      </c>
    </row>
    <row r="186" spans="1:7" ht="15" x14ac:dyDescent="0.2">
      <c r="A186" s="92">
        <v>2241</v>
      </c>
      <c r="B186" s="93" t="s">
        <v>448</v>
      </c>
      <c r="C186" s="94">
        <v>51840861.210000001</v>
      </c>
      <c r="D186" s="94">
        <v>7261.5</v>
      </c>
      <c r="E186" s="94">
        <v>51833599.710000001</v>
      </c>
      <c r="F186" s="99">
        <v>5827.9519791102502</v>
      </c>
      <c r="G186" s="94">
        <v>8893.9647917128896</v>
      </c>
    </row>
    <row r="187" spans="1:7" ht="15" x14ac:dyDescent="0.2">
      <c r="A187" s="92">
        <v>2242</v>
      </c>
      <c r="B187" s="93" t="s">
        <v>255</v>
      </c>
      <c r="C187" s="94">
        <v>101264794.13</v>
      </c>
      <c r="D187" s="94">
        <v>860566.3</v>
      </c>
      <c r="E187" s="94">
        <v>100404227.83</v>
      </c>
      <c r="F187" s="99">
        <v>12057.9056189894</v>
      </c>
      <c r="G187" s="94">
        <v>8326.8380930000294</v>
      </c>
    </row>
    <row r="188" spans="1:7" ht="15" x14ac:dyDescent="0.2">
      <c r="A188" s="92">
        <v>2243</v>
      </c>
      <c r="B188" s="93" t="s">
        <v>449</v>
      </c>
      <c r="C188" s="94">
        <v>331361307.27999997</v>
      </c>
      <c r="D188" s="94">
        <v>2015246</v>
      </c>
      <c r="E188" s="94">
        <v>329346061.27999997</v>
      </c>
      <c r="F188" s="99">
        <v>38133.352483745803</v>
      </c>
      <c r="G188" s="94">
        <v>8636.6930738749597</v>
      </c>
    </row>
    <row r="189" spans="1:7" ht="15" x14ac:dyDescent="0.2">
      <c r="A189" s="92">
        <v>2244</v>
      </c>
      <c r="B189" s="93" t="s">
        <v>450</v>
      </c>
      <c r="C189" s="94">
        <v>39983891.780000001</v>
      </c>
      <c r="D189" s="94">
        <v>367941.47</v>
      </c>
      <c r="E189" s="94">
        <v>39615950.310000002</v>
      </c>
      <c r="F189" s="99">
        <v>5022.7741334296197</v>
      </c>
      <c r="G189" s="94">
        <v>7887.2649371851603</v>
      </c>
    </row>
    <row r="190" spans="1:7" ht="15" x14ac:dyDescent="0.2">
      <c r="A190" s="92">
        <v>2245</v>
      </c>
      <c r="B190" s="93" t="s">
        <v>451</v>
      </c>
      <c r="C190" s="94">
        <v>5385810.1900000004</v>
      </c>
      <c r="D190" s="94">
        <v>0</v>
      </c>
      <c r="E190" s="94">
        <v>5385810.1900000004</v>
      </c>
      <c r="F190" s="99">
        <v>584.65947255555602</v>
      </c>
      <c r="G190" s="94">
        <v>9211.8753613253502</v>
      </c>
    </row>
    <row r="191" spans="1:7" ht="15" x14ac:dyDescent="0.2">
      <c r="A191" s="92">
        <v>2247</v>
      </c>
      <c r="B191" s="93" t="s">
        <v>452</v>
      </c>
      <c r="C191" s="94">
        <v>815860.93</v>
      </c>
      <c r="D191" s="94">
        <v>0</v>
      </c>
      <c r="E191" s="94">
        <v>815860.93</v>
      </c>
      <c r="F191" s="99">
        <v>43.293918918915999</v>
      </c>
      <c r="G191" s="94">
        <v>18844.700373001699</v>
      </c>
    </row>
    <row r="192" spans="1:7" ht="15" x14ac:dyDescent="0.2">
      <c r="A192" s="92">
        <v>2248</v>
      </c>
      <c r="B192" s="93" t="s">
        <v>453</v>
      </c>
      <c r="C192" s="94">
        <v>2146471.9900000002</v>
      </c>
      <c r="D192" s="94">
        <v>38.299999999999997</v>
      </c>
      <c r="E192" s="94">
        <v>2146433.69</v>
      </c>
      <c r="F192" s="99">
        <v>242.96258771911201</v>
      </c>
      <c r="G192" s="94">
        <v>8834.4206001027705</v>
      </c>
    </row>
    <row r="193" spans="1:7" ht="15" x14ac:dyDescent="0.2">
      <c r="A193" s="92">
        <v>2249</v>
      </c>
      <c r="B193" s="93" t="s">
        <v>454</v>
      </c>
      <c r="C193" s="94">
        <v>926729.7</v>
      </c>
      <c r="D193" s="94">
        <v>7985</v>
      </c>
      <c r="E193" s="94">
        <v>918744.7</v>
      </c>
      <c r="F193" s="99">
        <v>66.862745098027005</v>
      </c>
      <c r="G193" s="94">
        <v>13740.756510266399</v>
      </c>
    </row>
    <row r="194" spans="1:7" ht="15" x14ac:dyDescent="0.2">
      <c r="A194" s="92">
        <v>2251</v>
      </c>
      <c r="B194" s="93" t="s">
        <v>455</v>
      </c>
      <c r="C194" s="94">
        <v>8689849.9800000004</v>
      </c>
      <c r="D194" s="94">
        <v>23385</v>
      </c>
      <c r="E194" s="94">
        <v>8666464.9800000004</v>
      </c>
      <c r="F194" s="99">
        <v>1087.8648998229601</v>
      </c>
      <c r="G194" s="94">
        <v>7966.49012336954</v>
      </c>
    </row>
    <row r="195" spans="1:7" ht="15" x14ac:dyDescent="0.2">
      <c r="A195" s="92">
        <v>2252</v>
      </c>
      <c r="B195" s="93" t="s">
        <v>456</v>
      </c>
      <c r="C195" s="94">
        <v>7089929.4400000004</v>
      </c>
      <c r="D195" s="94">
        <v>2989.71</v>
      </c>
      <c r="E195" s="94">
        <v>7086939.7300000004</v>
      </c>
      <c r="F195" s="99">
        <v>865.64601557560104</v>
      </c>
      <c r="G195" s="94">
        <v>8186.8796280285796</v>
      </c>
    </row>
    <row r="196" spans="1:7" ht="15" x14ac:dyDescent="0.2">
      <c r="A196" s="92">
        <v>2253</v>
      </c>
      <c r="B196" s="93" t="s">
        <v>457</v>
      </c>
      <c r="C196" s="94">
        <v>8178136.0899999999</v>
      </c>
      <c r="D196" s="94">
        <v>130002.13</v>
      </c>
      <c r="E196" s="94">
        <v>8048133.96</v>
      </c>
      <c r="F196" s="99">
        <v>935.46921224746302</v>
      </c>
      <c r="G196" s="94">
        <v>8603.3124924169097</v>
      </c>
    </row>
    <row r="197" spans="1:7" ht="15" x14ac:dyDescent="0.2">
      <c r="A197" s="92">
        <v>2254</v>
      </c>
      <c r="B197" s="93" t="s">
        <v>458</v>
      </c>
      <c r="C197" s="94">
        <v>41308050.340000004</v>
      </c>
      <c r="D197" s="94">
        <v>429965.03</v>
      </c>
      <c r="E197" s="94">
        <v>40878085.310000002</v>
      </c>
      <c r="F197" s="99">
        <v>4882.0162535798599</v>
      </c>
      <c r="G197" s="94">
        <v>8373.1972993791496</v>
      </c>
    </row>
    <row r="198" spans="1:7" ht="15" x14ac:dyDescent="0.2">
      <c r="A198" s="92">
        <v>2255</v>
      </c>
      <c r="B198" s="93" t="s">
        <v>459</v>
      </c>
      <c r="C198" s="94">
        <v>6863266.8300000001</v>
      </c>
      <c r="D198" s="94">
        <v>23095</v>
      </c>
      <c r="E198" s="94">
        <v>6840171.8300000001</v>
      </c>
      <c r="F198" s="99">
        <v>796.12339846488396</v>
      </c>
      <c r="G198" s="94">
        <v>8591.8487550918398</v>
      </c>
    </row>
    <row r="199" spans="1:7" ht="15" x14ac:dyDescent="0.2">
      <c r="A199" s="92">
        <v>2256</v>
      </c>
      <c r="B199" s="93" t="s">
        <v>460</v>
      </c>
      <c r="C199" s="94">
        <v>53687801.950000003</v>
      </c>
      <c r="D199" s="94">
        <v>178228.69</v>
      </c>
      <c r="E199" s="94">
        <v>53509573.259999998</v>
      </c>
      <c r="F199" s="99">
        <v>6302.6873222641398</v>
      </c>
      <c r="G199" s="94">
        <v>8489.9615868580895</v>
      </c>
    </row>
    <row r="200" spans="1:7" ht="15" x14ac:dyDescent="0.2">
      <c r="A200" s="92">
        <v>2257</v>
      </c>
      <c r="B200" s="93" t="s">
        <v>461</v>
      </c>
      <c r="C200" s="94">
        <v>8640139.8699999992</v>
      </c>
      <c r="D200" s="94">
        <v>0</v>
      </c>
      <c r="E200" s="94">
        <v>8640139.8699999992</v>
      </c>
      <c r="F200" s="99">
        <v>1022.06065391931</v>
      </c>
      <c r="G200" s="94">
        <v>8453.6468915690402</v>
      </c>
    </row>
    <row r="201" spans="1:7" ht="15" x14ac:dyDescent="0.2">
      <c r="A201" s="92">
        <v>2262</v>
      </c>
      <c r="B201" s="93" t="s">
        <v>462</v>
      </c>
      <c r="C201" s="94">
        <v>3831325.77</v>
      </c>
      <c r="D201" s="94">
        <v>0</v>
      </c>
      <c r="E201" s="94">
        <v>3831325.77</v>
      </c>
      <c r="F201" s="99">
        <v>462.15784432335403</v>
      </c>
      <c r="G201" s="94">
        <v>8290.0805797409994</v>
      </c>
    </row>
    <row r="202" spans="1:7" ht="15" x14ac:dyDescent="0.2">
      <c r="A202" s="92">
        <v>3997</v>
      </c>
      <c r="B202" s="93" t="s">
        <v>463</v>
      </c>
      <c r="C202" s="94">
        <v>2478532.35</v>
      </c>
      <c r="D202" s="94">
        <v>0</v>
      </c>
      <c r="E202" s="94">
        <v>2478532.35</v>
      </c>
      <c r="F202" s="99">
        <v>202.36577181205899</v>
      </c>
      <c r="G202" s="94">
        <v>12247.7844341278</v>
      </c>
    </row>
    <row r="203" spans="1:7" ht="15" x14ac:dyDescent="0.2">
      <c r="A203" s="92">
        <v>4131</v>
      </c>
      <c r="B203" s="93" t="s">
        <v>464</v>
      </c>
      <c r="C203" s="94">
        <v>26322776.030000001</v>
      </c>
      <c r="D203" s="94">
        <v>15057.65</v>
      </c>
      <c r="E203" s="94">
        <v>26307718.379999999</v>
      </c>
      <c r="F203" s="99">
        <v>2928.6519959552302</v>
      </c>
      <c r="G203" s="94">
        <v>8982.8762230315097</v>
      </c>
    </row>
    <row r="204" spans="1:7" ht="15" x14ac:dyDescent="0.2">
      <c r="A204" s="101"/>
      <c r="B204" s="102"/>
      <c r="C204" s="103"/>
      <c r="D204" s="103"/>
      <c r="E204" s="103"/>
      <c r="F204" s="104"/>
      <c r="G204" s="103"/>
    </row>
    <row r="207" spans="1:7" x14ac:dyDescent="0.2">
      <c r="A207">
        <f>COUNT(A7:A203)</f>
        <v>197</v>
      </c>
      <c r="C207" s="61">
        <f>SUM(C7:C206)</f>
        <v>4640845393.7600002</v>
      </c>
      <c r="D207" s="61">
        <f>SUM(D7:D206)</f>
        <v>14292239.670000004</v>
      </c>
      <c r="E207" s="61">
        <f>SUM(E7:E206)</f>
        <v>4626553154.0899982</v>
      </c>
      <c r="F207" s="100">
        <f>SUM(F7:F206)</f>
        <v>541477.0348329345</v>
      </c>
      <c r="G207" s="17">
        <f>E207/F207</f>
        <v>8544.3201769719726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9"/>
  <sheetViews>
    <sheetView topLeftCell="A6" zoomScale="90" zoomScaleNormal="90" workbookViewId="0">
      <pane xSplit="1" topLeftCell="W1" activePane="topRight" state="frozen"/>
      <selection pane="topRight" activeCell="AK20" sqref="AK20"/>
    </sheetView>
  </sheetViews>
  <sheetFormatPr defaultRowHeight="12.75" x14ac:dyDescent="0.2"/>
  <cols>
    <col min="1" max="1" width="87.42578125" customWidth="1"/>
    <col min="2" max="2" width="14.7109375" customWidth="1"/>
    <col min="3" max="3" width="3" customWidth="1"/>
    <col min="4" max="4" width="14.5703125" customWidth="1"/>
    <col min="5" max="5" width="6.7109375" customWidth="1"/>
    <col min="6" max="6" width="14.85546875" customWidth="1"/>
    <col min="7" max="7" width="6.85546875" customWidth="1"/>
    <col min="8" max="8" width="14.42578125" customWidth="1"/>
    <col min="9" max="9" width="7" customWidth="1"/>
    <col min="10" max="10" width="15.42578125" customWidth="1"/>
    <col min="11" max="11" width="6" customWidth="1"/>
    <col min="12" max="12" width="15" bestFit="1" customWidth="1"/>
    <col min="14" max="14" width="15" bestFit="1" customWidth="1"/>
    <col min="16" max="16" width="15" bestFit="1" customWidth="1"/>
    <col min="18" max="18" width="15" bestFit="1" customWidth="1"/>
    <col min="20" max="20" width="17.5703125" customWidth="1"/>
    <col min="22" max="22" width="15" bestFit="1" customWidth="1"/>
    <col min="24" max="24" width="17.5703125" customWidth="1"/>
    <col min="26" max="26" width="15" bestFit="1" customWidth="1"/>
    <col min="28" max="28" width="17.5703125" customWidth="1"/>
    <col min="30" max="30" width="15" bestFit="1" customWidth="1"/>
    <col min="32" max="32" width="17.5703125" customWidth="1"/>
    <col min="34" max="34" width="15" bestFit="1" customWidth="1"/>
    <col min="36" max="36" width="15" bestFit="1" customWidth="1"/>
  </cols>
  <sheetData>
    <row r="1" spans="1:37" ht="15" x14ac:dyDescent="0.25">
      <c r="A1" s="66" t="s">
        <v>481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37" ht="15" x14ac:dyDescent="0.25">
      <c r="A2" s="68" t="s">
        <v>482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T2" s="111"/>
      <c r="V2" s="111"/>
      <c r="X2" s="111"/>
      <c r="Z2" s="111"/>
      <c r="AB2" s="111"/>
      <c r="AD2" s="111"/>
      <c r="AF2" s="111"/>
      <c r="AH2" s="111"/>
      <c r="AJ2" s="111"/>
    </row>
    <row r="3" spans="1:37" ht="15" x14ac:dyDescent="0.25">
      <c r="A3" s="105">
        <f ca="1">TODAY()</f>
        <v>45726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T3" s="110"/>
      <c r="X3" s="120"/>
      <c r="AB3" s="120"/>
      <c r="AF3" s="120"/>
    </row>
    <row r="4" spans="1:37" ht="15" x14ac:dyDescent="0.25">
      <c r="A4" s="69"/>
      <c r="B4" s="67"/>
      <c r="C4" s="67"/>
      <c r="D4" s="67"/>
      <c r="E4" s="67"/>
      <c r="F4" s="67"/>
      <c r="G4" s="67"/>
      <c r="H4" s="67"/>
      <c r="I4" s="67"/>
      <c r="J4" s="67"/>
      <c r="K4" s="67"/>
      <c r="T4" s="109"/>
      <c r="V4" s="109"/>
      <c r="X4" s="109"/>
      <c r="Z4" s="109"/>
      <c r="AB4" s="109"/>
      <c r="AD4" s="109"/>
      <c r="AF4" s="109"/>
      <c r="AH4" s="109"/>
      <c r="AJ4" s="109"/>
    </row>
    <row r="5" spans="1:37" ht="15" x14ac:dyDescent="0.25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37" ht="15" x14ac:dyDescent="0.25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37" ht="15" x14ac:dyDescent="0.25">
      <c r="A7" s="69"/>
      <c r="B7" s="67"/>
      <c r="C7" s="67"/>
      <c r="D7" s="67"/>
      <c r="E7" s="67"/>
      <c r="F7" s="67"/>
      <c r="G7" s="67"/>
      <c r="H7" s="67"/>
      <c r="I7" s="67"/>
      <c r="J7" s="67"/>
      <c r="K7" s="67"/>
      <c r="X7" s="160"/>
      <c r="Z7" s="160"/>
      <c r="AB7" s="121"/>
      <c r="AD7" s="121"/>
      <c r="AF7" s="121"/>
      <c r="AH7" s="121"/>
      <c r="AJ7" s="121"/>
    </row>
    <row r="8" spans="1:37" ht="15" x14ac:dyDescent="0.25">
      <c r="A8" s="70"/>
      <c r="B8" s="70" t="s">
        <v>466</v>
      </c>
      <c r="C8" s="70"/>
      <c r="D8" s="70" t="s">
        <v>483</v>
      </c>
      <c r="E8" s="70" t="s">
        <v>484</v>
      </c>
      <c r="F8" s="70" t="s">
        <v>471</v>
      </c>
      <c r="G8" s="70" t="s">
        <v>484</v>
      </c>
      <c r="H8" s="70" t="s">
        <v>469</v>
      </c>
      <c r="I8" s="70" t="s">
        <v>484</v>
      </c>
      <c r="J8" s="70" t="s">
        <v>470</v>
      </c>
      <c r="K8" s="70" t="s">
        <v>484</v>
      </c>
      <c r="L8" s="70" t="s">
        <v>479</v>
      </c>
      <c r="M8" s="70" t="s">
        <v>484</v>
      </c>
      <c r="N8" s="70" t="s">
        <v>480</v>
      </c>
      <c r="O8" s="70" t="s">
        <v>484</v>
      </c>
      <c r="P8" s="70" t="s">
        <v>499</v>
      </c>
      <c r="Q8" s="70" t="s">
        <v>484</v>
      </c>
      <c r="R8" s="70" t="s">
        <v>500</v>
      </c>
      <c r="S8" s="70" t="s">
        <v>505</v>
      </c>
      <c r="T8" s="108" t="s">
        <v>502</v>
      </c>
      <c r="U8" s="70" t="s">
        <v>484</v>
      </c>
      <c r="V8" s="108" t="s">
        <v>503</v>
      </c>
      <c r="W8" s="70" t="s">
        <v>505</v>
      </c>
      <c r="X8" s="119" t="s">
        <v>506</v>
      </c>
      <c r="Y8" s="70" t="s">
        <v>484</v>
      </c>
      <c r="Z8" s="119" t="s">
        <v>507</v>
      </c>
      <c r="AA8" s="70" t="s">
        <v>484</v>
      </c>
      <c r="AB8" s="164" t="s">
        <v>513</v>
      </c>
      <c r="AC8" s="70" t="s">
        <v>484</v>
      </c>
      <c r="AD8" s="164" t="s">
        <v>514</v>
      </c>
      <c r="AE8" s="70" t="s">
        <v>484</v>
      </c>
      <c r="AF8" s="164" t="s">
        <v>521</v>
      </c>
      <c r="AG8" s="70" t="s">
        <v>484</v>
      </c>
      <c r="AH8" s="164" t="s">
        <v>522</v>
      </c>
      <c r="AJ8" s="164" t="s">
        <v>533</v>
      </c>
    </row>
    <row r="9" spans="1:37" ht="15" x14ac:dyDescent="0.25">
      <c r="A9" s="125" t="s">
        <v>509</v>
      </c>
      <c r="B9" s="71">
        <v>2775270929</v>
      </c>
      <c r="C9" s="72"/>
      <c r="D9" s="73">
        <v>2749806893</v>
      </c>
      <c r="E9" s="72"/>
      <c r="F9" s="71">
        <v>2388634744</v>
      </c>
      <c r="G9" s="72"/>
      <c r="H9" s="71">
        <v>2702958000</v>
      </c>
      <c r="I9" s="72"/>
      <c r="J9" s="71">
        <v>2805458000</v>
      </c>
      <c r="K9" s="74"/>
      <c r="L9" s="75">
        <v>3184086311</v>
      </c>
      <c r="M9" s="76"/>
      <c r="N9" s="77">
        <v>3396240028</v>
      </c>
      <c r="O9" s="76"/>
      <c r="P9" s="77">
        <v>3576157849</v>
      </c>
      <c r="Q9" s="76"/>
      <c r="R9" s="77">
        <v>3696692426</v>
      </c>
      <c r="S9" s="107"/>
      <c r="T9" s="77">
        <v>4048955673</v>
      </c>
      <c r="U9" s="76"/>
      <c r="V9" s="77">
        <v>4047657338</v>
      </c>
      <c r="W9" s="107"/>
      <c r="X9" s="77">
        <v>4375656996</v>
      </c>
      <c r="Y9" s="76"/>
      <c r="Z9" s="77">
        <v>4555910935</v>
      </c>
      <c r="AA9" s="156"/>
      <c r="AB9" s="77">
        <v>4518037029</v>
      </c>
      <c r="AC9" s="76"/>
      <c r="AD9" s="77">
        <v>4700282118</v>
      </c>
      <c r="AE9" s="76"/>
      <c r="AF9" s="77">
        <v>4935682878</v>
      </c>
      <c r="AG9" s="76"/>
      <c r="AH9" s="77">
        <v>5137660808</v>
      </c>
      <c r="AJ9" s="77">
        <v>5501103121</v>
      </c>
    </row>
    <row r="10" spans="1:37" ht="15" x14ac:dyDescent="0.25">
      <c r="A10" s="68" t="s">
        <v>485</v>
      </c>
      <c r="B10" s="71"/>
      <c r="C10" s="72"/>
      <c r="D10" s="73"/>
      <c r="E10" s="72"/>
      <c r="F10" s="71">
        <v>191151995</v>
      </c>
      <c r="G10" s="72"/>
      <c r="H10" s="71"/>
      <c r="I10" s="72"/>
      <c r="J10" s="71"/>
      <c r="K10" s="74"/>
      <c r="L10" s="75"/>
      <c r="M10" s="76"/>
      <c r="N10" s="77"/>
      <c r="O10" s="76"/>
      <c r="P10" s="77"/>
      <c r="Q10" s="76"/>
      <c r="R10" s="77"/>
      <c r="S10" s="107"/>
      <c r="T10" s="77"/>
      <c r="U10" s="76"/>
      <c r="V10" s="77"/>
      <c r="W10" s="107"/>
      <c r="X10" s="77"/>
      <c r="Y10" s="76"/>
      <c r="Z10" s="77"/>
      <c r="AA10" s="156"/>
      <c r="AB10" s="77"/>
      <c r="AC10" s="76"/>
      <c r="AD10" s="77"/>
      <c r="AE10" s="76"/>
      <c r="AF10" s="77"/>
      <c r="AG10" s="76"/>
      <c r="AH10" s="77"/>
      <c r="AJ10" s="77"/>
    </row>
    <row r="11" spans="1:37" ht="15" x14ac:dyDescent="0.25">
      <c r="A11" s="68" t="s">
        <v>486</v>
      </c>
      <c r="B11" s="71">
        <v>115360098</v>
      </c>
      <c r="C11" s="72"/>
      <c r="D11" s="73">
        <v>160000000</v>
      </c>
      <c r="E11" s="72"/>
      <c r="F11" s="71">
        <v>66509918</v>
      </c>
      <c r="G11" s="72"/>
      <c r="H11" s="71"/>
      <c r="I11" s="72"/>
      <c r="J11" s="71"/>
      <c r="K11" s="74"/>
      <c r="L11" s="75"/>
      <c r="M11" s="76"/>
      <c r="N11" s="77"/>
      <c r="O11" s="76"/>
      <c r="P11" s="77"/>
      <c r="Q11" s="76"/>
      <c r="R11" s="77"/>
      <c r="S11" s="107"/>
      <c r="T11" s="77"/>
      <c r="U11" s="76"/>
      <c r="V11" s="77"/>
      <c r="W11" s="107"/>
      <c r="X11" s="77"/>
      <c r="Y11" s="76"/>
      <c r="Z11" s="77"/>
      <c r="AA11" s="156"/>
      <c r="AB11" s="77"/>
      <c r="AC11" s="76"/>
      <c r="AD11" s="77"/>
      <c r="AE11" s="76"/>
      <c r="AF11" s="77"/>
      <c r="AG11" s="76"/>
      <c r="AH11" s="77"/>
      <c r="AJ11" s="77"/>
    </row>
    <row r="12" spans="1:37" ht="15" x14ac:dyDescent="0.25">
      <c r="A12" s="68" t="s">
        <v>487</v>
      </c>
      <c r="B12" s="71"/>
      <c r="C12" s="72"/>
      <c r="D12" s="73"/>
      <c r="E12" s="72"/>
      <c r="F12" s="71">
        <v>117949095</v>
      </c>
      <c r="G12" s="72"/>
      <c r="H12" s="71"/>
      <c r="I12" s="72"/>
      <c r="J12" s="71"/>
      <c r="K12" s="74"/>
      <c r="L12" s="75"/>
      <c r="M12" s="76"/>
      <c r="N12" s="77"/>
      <c r="O12" s="76"/>
      <c r="P12" s="77"/>
      <c r="Q12" s="76"/>
      <c r="R12" s="77"/>
      <c r="S12" s="107"/>
      <c r="T12" s="77"/>
      <c r="U12" s="76"/>
      <c r="V12" s="77"/>
      <c r="W12" s="107"/>
      <c r="X12" s="77"/>
      <c r="Y12" s="76"/>
      <c r="Z12" s="77"/>
      <c r="AA12" s="156"/>
      <c r="AB12" s="77"/>
      <c r="AC12" s="76"/>
      <c r="AD12" s="77"/>
      <c r="AE12" s="76"/>
      <c r="AF12" s="77"/>
      <c r="AG12" s="76"/>
      <c r="AH12" s="77"/>
      <c r="AJ12" s="77"/>
    </row>
    <row r="13" spans="1:37" ht="15" x14ac:dyDescent="0.25">
      <c r="A13" s="68" t="s">
        <v>488</v>
      </c>
      <c r="B13" s="71"/>
      <c r="C13" s="72"/>
      <c r="D13" s="73"/>
      <c r="E13" s="72"/>
      <c r="F13" s="71"/>
      <c r="G13" s="72"/>
      <c r="H13" s="71">
        <v>100000000</v>
      </c>
      <c r="I13" s="72"/>
      <c r="J13" s="71"/>
      <c r="K13" s="74"/>
      <c r="L13" s="75"/>
      <c r="M13" s="76"/>
      <c r="N13" s="77"/>
      <c r="O13" s="76"/>
      <c r="P13" s="77"/>
      <c r="Q13" s="76"/>
      <c r="R13" s="77"/>
      <c r="S13" s="107"/>
      <c r="T13" s="77"/>
      <c r="U13" s="76"/>
      <c r="V13" s="77"/>
      <c r="W13" s="107"/>
      <c r="X13" s="77"/>
      <c r="Y13" s="76"/>
      <c r="Z13" s="77"/>
      <c r="AA13" s="156"/>
      <c r="AB13" s="77"/>
      <c r="AC13" s="76"/>
      <c r="AD13" s="77"/>
      <c r="AE13" s="76"/>
      <c r="AF13" s="77"/>
      <c r="AG13" s="76"/>
      <c r="AH13" s="77"/>
      <c r="AJ13" s="77"/>
    </row>
    <row r="14" spans="1:37" ht="15.75" thickBot="1" x14ac:dyDescent="0.3">
      <c r="A14" s="67"/>
      <c r="B14" s="157"/>
      <c r="C14" s="81"/>
      <c r="D14" s="158"/>
      <c r="E14" s="81"/>
      <c r="F14" s="157"/>
      <c r="G14" s="81"/>
      <c r="H14" s="157"/>
      <c r="I14" s="81"/>
      <c r="J14" s="157"/>
      <c r="K14" s="82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3"/>
      <c r="AF14" s="155"/>
      <c r="AG14" s="155"/>
      <c r="AH14" s="155"/>
      <c r="AI14" s="155"/>
      <c r="AJ14" s="155"/>
    </row>
    <row r="15" spans="1:37" ht="15.75" thickTop="1" x14ac:dyDescent="0.25">
      <c r="A15" s="68" t="s">
        <v>490</v>
      </c>
      <c r="B15" s="78">
        <f>SUM(B9:B13)</f>
        <v>2890631027</v>
      </c>
      <c r="C15" s="79"/>
      <c r="D15" s="78">
        <f>SUM(D9:D13)</f>
        <v>2909806893</v>
      </c>
      <c r="E15" s="80">
        <f>(D15/B15)-1</f>
        <v>6.6337992711236193E-3</v>
      </c>
      <c r="F15" s="78">
        <f>SUM(F9:F13)</f>
        <v>2764245752</v>
      </c>
      <c r="G15" s="80">
        <f>(F15/D15)-1</f>
        <v>-5.0024330257162575E-2</v>
      </c>
      <c r="H15" s="78">
        <f>SUM(H9:H13)</f>
        <v>2802958000</v>
      </c>
      <c r="I15" s="80">
        <f>(H15/F15)-1</f>
        <v>1.4004633260986665E-2</v>
      </c>
      <c r="J15" s="78">
        <f>SUM(J9:J13)</f>
        <v>2805458000</v>
      </c>
      <c r="K15" s="80">
        <f>(J15/H15)-1</f>
        <v>8.919148984751768E-4</v>
      </c>
      <c r="L15" s="78">
        <f>SUM(L9:L13)</f>
        <v>3184086311</v>
      </c>
      <c r="M15" s="80">
        <f>(L15/J15)-1</f>
        <v>0.13496131861535621</v>
      </c>
      <c r="N15" s="78">
        <f>SUM(N9:N13)</f>
        <v>3396240028</v>
      </c>
      <c r="O15" s="80">
        <f>(N15/L15)-1</f>
        <v>6.6629386353968201E-2</v>
      </c>
      <c r="P15" s="78">
        <f>SUM(P9:P13)</f>
        <v>3576157849</v>
      </c>
      <c r="Q15" s="80">
        <f>(P15/N15)-1</f>
        <v>5.2975590510883741E-2</v>
      </c>
      <c r="R15" s="78">
        <f>SUM(R9:R13)</f>
        <v>3696692426</v>
      </c>
      <c r="S15" s="80">
        <f>(R15/P15)-1</f>
        <v>3.3705049410418297E-2</v>
      </c>
      <c r="T15" s="78">
        <f>SUM(T9:T13)</f>
        <v>4048955673</v>
      </c>
      <c r="U15" s="80">
        <f>(T15/R15)-1</f>
        <v>9.5291467724612833E-2</v>
      </c>
      <c r="V15" s="78">
        <f>SUM(V9:V13)</f>
        <v>4047657338</v>
      </c>
      <c r="W15" s="80">
        <f>(V15/T15)-1</f>
        <v>-3.2065922792334778E-4</v>
      </c>
      <c r="X15" s="78">
        <f>SUM(X9:X13)</f>
        <v>4375656996</v>
      </c>
      <c r="Y15" s="80">
        <f>(X15/V15)-1</f>
        <v>8.1034443039605053E-2</v>
      </c>
      <c r="Z15" s="78">
        <f>SUM(Z9:Z13)</f>
        <v>4555910935</v>
      </c>
      <c r="AA15" s="80">
        <f>(Z15/X15)-1</f>
        <v>4.1194714111453257E-2</v>
      </c>
      <c r="AB15" s="78">
        <f>SUM(AB9:AB13)</f>
        <v>4518037029</v>
      </c>
      <c r="AC15" s="80">
        <f>(AB15/Z15)-1</f>
        <v>-8.3131357351698965E-3</v>
      </c>
      <c r="AD15" s="78">
        <f>SUM(AD9:AD13)</f>
        <v>4700282118</v>
      </c>
      <c r="AE15" s="80">
        <f>(AD15/AB15)-1</f>
        <v>4.0337227833729727E-2</v>
      </c>
      <c r="AF15" s="78">
        <f>SUM(AF9:AF13)</f>
        <v>4935682878</v>
      </c>
      <c r="AG15" s="80">
        <f>(AF15/AD15)-1</f>
        <v>5.0082261892008484E-2</v>
      </c>
      <c r="AH15" s="78">
        <f>SUM(AH9)</f>
        <v>5137660808</v>
      </c>
      <c r="AI15" s="80">
        <f>(AH15/AF15)-1</f>
        <v>4.0921982832463399E-2</v>
      </c>
      <c r="AJ15" s="78">
        <f>SUM(AJ9)</f>
        <v>5501103121</v>
      </c>
      <c r="AK15" s="80">
        <f>(AJ15/AH15)-1</f>
        <v>7.0740815048372596E-2</v>
      </c>
    </row>
    <row r="16" spans="1:37" ht="15" x14ac:dyDescent="0.25">
      <c r="A16" s="67"/>
      <c r="B16" s="79"/>
      <c r="C16" s="79"/>
      <c r="D16" s="79"/>
      <c r="E16" s="80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</row>
    <row r="17" spans="1:37" ht="15" x14ac:dyDescent="0.25">
      <c r="A17" s="184" t="s">
        <v>534</v>
      </c>
      <c r="B17" s="78">
        <v>1356656637</v>
      </c>
      <c r="C17" s="79"/>
      <c r="D17" s="78">
        <v>1417719182.810662</v>
      </c>
      <c r="E17" s="80">
        <f>(D17/B17)-1</f>
        <v>4.5009580276473393E-2</v>
      </c>
      <c r="F17" s="78">
        <v>1426611806</v>
      </c>
      <c r="G17" s="80">
        <f>(F17/D17)-1</f>
        <v>6.2724856213824953E-3</v>
      </c>
      <c r="H17" s="78">
        <v>1458438470</v>
      </c>
      <c r="I17" s="80">
        <f>(H17/F17)-1</f>
        <v>2.230926722051807E-2</v>
      </c>
      <c r="J17" s="78">
        <v>1490285643</v>
      </c>
      <c r="K17" s="80">
        <f>(J17/H17)-1</f>
        <v>2.1836487212244293E-2</v>
      </c>
      <c r="L17" s="78">
        <v>1541035615</v>
      </c>
      <c r="M17" s="80">
        <f>(L17/J17)-1</f>
        <v>3.4053855539960987E-2</v>
      </c>
      <c r="N17" s="78">
        <v>1591862677</v>
      </c>
      <c r="O17" s="80">
        <f>(N17/L17)-1</f>
        <v>3.298240579598799E-2</v>
      </c>
      <c r="P17" s="78">
        <v>1659778453</v>
      </c>
      <c r="Q17" s="80">
        <f>(P17/N17)-1</f>
        <v>4.2664343464596577E-2</v>
      </c>
      <c r="R17" s="78">
        <v>1725514841</v>
      </c>
      <c r="S17" s="80">
        <f>(R17/P17)-1</f>
        <v>3.9605519568701064E-2</v>
      </c>
      <c r="T17" s="78">
        <v>1847183434</v>
      </c>
      <c r="U17" s="80">
        <f>(T17/R17)-1</f>
        <v>7.0511472929139618E-2</v>
      </c>
      <c r="V17" s="78">
        <v>1928477310</v>
      </c>
      <c r="W17" s="80">
        <f>(V17/T17)-1</f>
        <v>4.4009638947422491E-2</v>
      </c>
      <c r="X17" s="78">
        <v>1962790399.3643358</v>
      </c>
      <c r="Y17" s="80">
        <f>(X17/V17)-1</f>
        <v>1.7792840593149561E-2</v>
      </c>
      <c r="Z17" s="78">
        <v>2089685841</v>
      </c>
      <c r="AA17" s="80">
        <f>(Z17/X17)-1</f>
        <v>6.4650531038240366E-2</v>
      </c>
      <c r="AB17" s="78">
        <v>2172218373</v>
      </c>
      <c r="AC17" s="80">
        <f>(AB17/Z17)-1</f>
        <v>3.949518649200634E-2</v>
      </c>
      <c r="AD17" s="78">
        <v>2242120244</v>
      </c>
      <c r="AE17" s="80">
        <f>(AD17/AB17)-1</f>
        <v>3.2179946486439182E-2</v>
      </c>
      <c r="AF17" s="78">
        <v>2344689879</v>
      </c>
      <c r="AG17" s="80">
        <f>(AF17/AD17)-1</f>
        <v>4.5746714644087527E-2</v>
      </c>
      <c r="AH17" s="78">
        <v>2467451711</v>
      </c>
      <c r="AI17" s="80">
        <f>(AH17/AF17)-1</f>
        <v>5.2357385554270941E-2</v>
      </c>
      <c r="AJ17" s="78">
        <v>2576239621</v>
      </c>
      <c r="AK17" s="80">
        <f>(AJ17/AH17)-1</f>
        <v>4.4089174882336657E-2</v>
      </c>
    </row>
    <row r="18" spans="1:37" ht="15.75" thickBot="1" x14ac:dyDescent="0.3">
      <c r="A18" s="67"/>
      <c r="B18" s="81"/>
      <c r="C18" s="82"/>
      <c r="D18" s="81"/>
      <c r="E18" s="83"/>
      <c r="F18" s="81"/>
      <c r="G18" s="82"/>
      <c r="H18" s="81"/>
      <c r="I18" s="82"/>
      <c r="J18" s="81"/>
      <c r="K18" s="82"/>
      <c r="L18" s="81"/>
      <c r="M18" s="82"/>
      <c r="N18" s="81"/>
      <c r="O18" s="82"/>
      <c r="P18" s="81"/>
      <c r="Q18" s="82"/>
      <c r="R18" s="81"/>
      <c r="S18" s="82"/>
      <c r="T18" s="81"/>
      <c r="U18" s="82"/>
      <c r="V18" s="81"/>
      <c r="W18" s="82"/>
      <c r="X18" s="81"/>
      <c r="Y18" s="82"/>
      <c r="Z18" s="81"/>
      <c r="AA18" s="82"/>
      <c r="AB18" s="81"/>
      <c r="AC18" s="82"/>
      <c r="AD18" s="81"/>
      <c r="AE18" s="82"/>
      <c r="AF18" s="81"/>
      <c r="AG18" s="82"/>
      <c r="AH18" s="81"/>
      <c r="AI18" s="81"/>
      <c r="AJ18" s="81"/>
      <c r="AK18" s="67"/>
    </row>
    <row r="19" spans="1:37" s="58" customFormat="1" ht="15.75" thickTop="1" x14ac:dyDescent="0.25">
      <c r="A19" s="66" t="s">
        <v>489</v>
      </c>
      <c r="B19" s="84">
        <f>B15+B17</f>
        <v>4247287664</v>
      </c>
      <c r="C19" s="85"/>
      <c r="D19" s="84">
        <f>D15+D17</f>
        <v>4327526075.8106623</v>
      </c>
      <c r="E19" s="86">
        <f>(D19/B19)-1</f>
        <v>1.8891682918197983E-2</v>
      </c>
      <c r="F19" s="84">
        <f>F15+F17</f>
        <v>4190857558</v>
      </c>
      <c r="G19" s="87">
        <f>(F19/D19)-1</f>
        <v>-3.1581211855565949E-2</v>
      </c>
      <c r="H19" s="84">
        <f>H15+H17</f>
        <v>4261396470</v>
      </c>
      <c r="I19" s="87">
        <f>(H19/F19)-1</f>
        <v>1.6831617640009622E-2</v>
      </c>
      <c r="J19" s="84">
        <f>J15+J17</f>
        <v>4295743643</v>
      </c>
      <c r="K19" s="87">
        <f>(J19/H19)-1</f>
        <v>8.0600744947818548E-3</v>
      </c>
      <c r="L19" s="84">
        <f>L15+L17</f>
        <v>4725121926</v>
      </c>
      <c r="M19" s="87">
        <f>(L19/J19)-1</f>
        <v>9.9954354515470412E-2</v>
      </c>
      <c r="N19" s="84">
        <f>N15+N17</f>
        <v>4988102705</v>
      </c>
      <c r="O19" s="87">
        <f>(N19/L19)-1</f>
        <v>5.5655871556022252E-2</v>
      </c>
      <c r="P19" s="84">
        <f>P15+P17</f>
        <v>5235936302</v>
      </c>
      <c r="Q19" s="87">
        <f>(P19/N19)-1</f>
        <v>4.9684942684034006E-2</v>
      </c>
      <c r="R19" s="84">
        <f>R15+R17</f>
        <v>5422207267</v>
      </c>
      <c r="S19" s="87">
        <f>(R19/P19)-1</f>
        <v>3.5575483400905661E-2</v>
      </c>
      <c r="T19" s="84">
        <f>T15+T17</f>
        <v>5896139107</v>
      </c>
      <c r="U19" s="87">
        <f>(T19/R19)-1</f>
        <v>8.7405703371833177E-2</v>
      </c>
      <c r="V19" s="84">
        <f>V15+V17</f>
        <v>5976134648</v>
      </c>
      <c r="W19" s="87">
        <f>(V19/T19)-1</f>
        <v>1.3567444652896388E-2</v>
      </c>
      <c r="X19" s="84">
        <f>X15+X17</f>
        <v>6338447395.364336</v>
      </c>
      <c r="Y19" s="87">
        <f>(X19/V19)-1</f>
        <v>6.0626603767301113E-2</v>
      </c>
      <c r="Z19" s="84">
        <f>Z15+Z17</f>
        <v>6645596776</v>
      </c>
      <c r="AA19" s="87">
        <f>(Z19/X19)-1</f>
        <v>4.845814147803762E-2</v>
      </c>
      <c r="AB19" s="84">
        <f>AB15+AB17</f>
        <v>6690255402</v>
      </c>
      <c r="AC19" s="87">
        <f>(AB19/Z19)-1</f>
        <v>6.7200324523570831E-3</v>
      </c>
      <c r="AD19" s="84">
        <f>AD15+AD17</f>
        <v>6942402362</v>
      </c>
      <c r="AE19" s="87">
        <f>(AD19/AB19)-1</f>
        <v>3.7688689720966728E-2</v>
      </c>
      <c r="AF19" s="84">
        <f>AF15+AF17</f>
        <v>7280372757</v>
      </c>
      <c r="AG19" s="87">
        <f>(AF19/AD19)-1</f>
        <v>4.8682052318073321E-2</v>
      </c>
      <c r="AH19" s="84">
        <f>AH15+AH17</f>
        <v>7605112519</v>
      </c>
      <c r="AI19" s="87">
        <f>(AH19/AF19)-1</f>
        <v>4.460482626906237E-2</v>
      </c>
      <c r="AJ19" s="84">
        <f>AJ15+AJ17</f>
        <v>8077342742</v>
      </c>
      <c r="AK19" s="87">
        <f>(AJ19/AH19)-1</f>
        <v>6.2093785176776661E-2</v>
      </c>
    </row>
    <row r="22" spans="1:37" x14ac:dyDescent="0.2">
      <c r="A22" t="s">
        <v>515</v>
      </c>
      <c r="U22" s="110"/>
      <c r="W22" s="111"/>
      <c r="Y22" s="111"/>
      <c r="AC22" s="111"/>
      <c r="AG22" s="111"/>
    </row>
    <row r="23" spans="1:37" x14ac:dyDescent="0.2">
      <c r="A23" s="88"/>
      <c r="B23" s="124"/>
      <c r="C23" s="106"/>
      <c r="D23" s="106"/>
      <c r="E23" s="106"/>
      <c r="F23" s="106"/>
      <c r="G23" s="106"/>
      <c r="H23" s="106"/>
      <c r="I23" s="106"/>
      <c r="J23" s="106"/>
      <c r="K23" s="106"/>
      <c r="T23" s="109"/>
      <c r="U23" s="111"/>
      <c r="V23" s="109"/>
      <c r="X23" s="109"/>
      <c r="Y23" s="111"/>
      <c r="Z23" s="109"/>
      <c r="AA23" s="111"/>
      <c r="AB23" s="109"/>
      <c r="AC23" s="111"/>
      <c r="AD23" s="109"/>
      <c r="AE23" s="111"/>
      <c r="AF23" s="109"/>
      <c r="AG23" s="111"/>
      <c r="AH23" s="109"/>
      <c r="AI23" s="111"/>
      <c r="AJ23" s="109"/>
      <c r="AK23" s="111"/>
    </row>
    <row r="25" spans="1:37" x14ac:dyDescent="0.2">
      <c r="J25" s="3"/>
      <c r="U25" s="60"/>
      <c r="X25" s="122"/>
      <c r="Y25" s="60"/>
      <c r="Z25" s="122"/>
      <c r="AA25" s="60"/>
      <c r="AB25" s="122"/>
      <c r="AC25" s="60"/>
      <c r="AD25" s="122"/>
      <c r="AE25" s="60"/>
      <c r="AF25" s="122"/>
      <c r="AG25" s="60"/>
      <c r="AH25" s="122"/>
      <c r="AI25" s="60"/>
      <c r="AJ25" s="122"/>
      <c r="AK25" s="60"/>
    </row>
    <row r="26" spans="1:37" x14ac:dyDescent="0.2">
      <c r="X26" s="109"/>
      <c r="Z26" s="109"/>
      <c r="AB26" s="109"/>
      <c r="AD26" s="109"/>
      <c r="AF26" s="109"/>
      <c r="AH26" s="109"/>
      <c r="AJ26" s="109"/>
    </row>
    <row r="27" spans="1:37" x14ac:dyDescent="0.2">
      <c r="X27" s="122"/>
      <c r="Z27" s="122"/>
      <c r="AB27" s="122"/>
      <c r="AD27" s="122"/>
      <c r="AF27" s="122"/>
      <c r="AH27" s="122"/>
      <c r="AJ27" s="122"/>
    </row>
    <row r="29" spans="1:37" x14ac:dyDescent="0.2">
      <c r="Z29" s="122"/>
      <c r="AD29" s="122"/>
      <c r="AH29" s="122"/>
      <c r="AJ29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7"/>
  <sheetViews>
    <sheetView zoomScale="90" zoomScaleNormal="90" workbookViewId="0">
      <pane ySplit="6" topLeftCell="A193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0" customWidth="1"/>
    <col min="2" max="2" width="22.7109375" customWidth="1"/>
    <col min="3" max="3" width="19" style="3" customWidth="1"/>
    <col min="4" max="4" width="14.85546875" style="3" bestFit="1" customWidth="1"/>
    <col min="5" max="5" width="17.7109375" style="3" bestFit="1" customWidth="1"/>
    <col min="6" max="6" width="12.5703125" style="5" customWidth="1"/>
    <col min="7" max="7" width="13.285156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504</v>
      </c>
    </row>
    <row r="6" spans="1:9" s="106" customFormat="1" ht="15" x14ac:dyDescent="0.2">
      <c r="A6" s="112" t="s">
        <v>492</v>
      </c>
      <c r="B6" s="112" t="s">
        <v>493</v>
      </c>
      <c r="C6" s="113" t="s">
        <v>0</v>
      </c>
      <c r="D6" s="113" t="s">
        <v>494</v>
      </c>
      <c r="E6" s="113" t="s">
        <v>495</v>
      </c>
      <c r="F6" s="114" t="s">
        <v>496</v>
      </c>
      <c r="G6" s="113" t="s">
        <v>497</v>
      </c>
    </row>
    <row r="7" spans="1:9" ht="15" x14ac:dyDescent="0.2">
      <c r="A7" s="115">
        <v>1894</v>
      </c>
      <c r="B7" s="116" t="s">
        <v>270</v>
      </c>
      <c r="C7" s="117">
        <v>20913391.039999999</v>
      </c>
      <c r="D7" s="117">
        <v>614.6</v>
      </c>
      <c r="E7" s="117">
        <v>20912776.440000001</v>
      </c>
      <c r="F7" s="118">
        <v>2639.3391290595901</v>
      </c>
      <c r="G7" s="117">
        <v>7923.4897136736399</v>
      </c>
      <c r="I7" s="123"/>
    </row>
    <row r="8" spans="1:9" ht="15" x14ac:dyDescent="0.2">
      <c r="A8" s="115">
        <v>1895</v>
      </c>
      <c r="B8" s="116" t="s">
        <v>271</v>
      </c>
      <c r="C8" s="117">
        <v>980708.08</v>
      </c>
      <c r="D8" s="117">
        <v>0</v>
      </c>
      <c r="E8" s="117">
        <v>980708.08</v>
      </c>
      <c r="F8" s="118">
        <v>60.476190476169002</v>
      </c>
      <c r="G8" s="117">
        <v>16216.4328189034</v>
      </c>
    </row>
    <row r="9" spans="1:9" ht="15" x14ac:dyDescent="0.2">
      <c r="A9" s="115">
        <v>1896</v>
      </c>
      <c r="B9" s="116" t="s">
        <v>272</v>
      </c>
      <c r="C9" s="117">
        <v>913128</v>
      </c>
      <c r="D9" s="117">
        <v>0</v>
      </c>
      <c r="E9" s="117">
        <v>913128</v>
      </c>
      <c r="F9" s="118">
        <v>33.751724137922999</v>
      </c>
      <c r="G9" s="117">
        <v>27054.2623620825</v>
      </c>
    </row>
    <row r="10" spans="1:9" ht="15" x14ac:dyDescent="0.2">
      <c r="A10" s="115">
        <v>1897</v>
      </c>
      <c r="B10" s="116" t="s">
        <v>273</v>
      </c>
      <c r="C10" s="117">
        <v>2113640.19</v>
      </c>
      <c r="D10" s="117">
        <v>0</v>
      </c>
      <c r="E10" s="117">
        <v>2113640.19</v>
      </c>
      <c r="F10" s="118">
        <v>182.443031332906</v>
      </c>
      <c r="G10" s="117">
        <v>11585.2064864194</v>
      </c>
    </row>
    <row r="11" spans="1:9" ht="15" x14ac:dyDescent="0.2">
      <c r="A11" s="115">
        <v>1898</v>
      </c>
      <c r="B11" s="116" t="s">
        <v>274</v>
      </c>
      <c r="C11" s="117">
        <v>4325295.2300000004</v>
      </c>
      <c r="D11" s="117">
        <v>0</v>
      </c>
      <c r="E11" s="117">
        <v>4325295.2300000004</v>
      </c>
      <c r="F11" s="118">
        <v>446.77000684943903</v>
      </c>
      <c r="G11" s="117">
        <v>9681.2569413542096</v>
      </c>
    </row>
    <row r="12" spans="1:9" ht="15" x14ac:dyDescent="0.2">
      <c r="A12" s="115">
        <v>1899</v>
      </c>
      <c r="B12" s="116" t="s">
        <v>275</v>
      </c>
      <c r="C12" s="117">
        <v>1901333.25</v>
      </c>
      <c r="D12" s="117">
        <v>21167.24</v>
      </c>
      <c r="E12" s="117">
        <v>1880166.01</v>
      </c>
      <c r="F12" s="118">
        <v>144.315557220746</v>
      </c>
      <c r="G12" s="117">
        <v>13028.1588915884</v>
      </c>
    </row>
    <row r="13" spans="1:9" ht="15" x14ac:dyDescent="0.2">
      <c r="A13" s="115">
        <v>1900</v>
      </c>
      <c r="B13" s="116" t="s">
        <v>276</v>
      </c>
      <c r="C13" s="117">
        <v>12716634.43</v>
      </c>
      <c r="D13" s="117">
        <v>93298.93</v>
      </c>
      <c r="E13" s="117">
        <v>12623335.5</v>
      </c>
      <c r="F13" s="118">
        <v>1567.9252301935201</v>
      </c>
      <c r="G13" s="117">
        <v>8050.9805295001097</v>
      </c>
    </row>
    <row r="14" spans="1:9" ht="15" x14ac:dyDescent="0.2">
      <c r="A14" s="115">
        <v>1901</v>
      </c>
      <c r="B14" s="116" t="s">
        <v>277</v>
      </c>
      <c r="C14" s="117">
        <v>56985649.729999997</v>
      </c>
      <c r="D14" s="117">
        <v>0</v>
      </c>
      <c r="E14" s="117">
        <v>56985649.729999997</v>
      </c>
      <c r="F14" s="118">
        <v>6630.8991692893896</v>
      </c>
      <c r="G14" s="117">
        <v>8593.9550994721194</v>
      </c>
    </row>
    <row r="15" spans="1:9" ht="15" x14ac:dyDescent="0.2">
      <c r="A15" s="115">
        <v>1922</v>
      </c>
      <c r="B15" s="116" t="s">
        <v>278</v>
      </c>
      <c r="C15" s="117">
        <v>79492048.260000005</v>
      </c>
      <c r="D15" s="117">
        <v>400406.88</v>
      </c>
      <c r="E15" s="117">
        <v>79091641.379999995</v>
      </c>
      <c r="F15" s="118">
        <v>9516.5733248065299</v>
      </c>
      <c r="G15" s="117">
        <v>8310.93700227523</v>
      </c>
    </row>
    <row r="16" spans="1:9" ht="15" x14ac:dyDescent="0.2">
      <c r="A16" s="115">
        <v>1923</v>
      </c>
      <c r="B16" s="116" t="s">
        <v>279</v>
      </c>
      <c r="C16" s="117">
        <v>56719950.549999997</v>
      </c>
      <c r="D16" s="117">
        <v>222106.48</v>
      </c>
      <c r="E16" s="117">
        <v>56497844.07</v>
      </c>
      <c r="F16" s="118">
        <v>7026.9294030900501</v>
      </c>
      <c r="G16" s="117">
        <v>8040.1895093972898</v>
      </c>
    </row>
    <row r="17" spans="1:7" ht="15" x14ac:dyDescent="0.2">
      <c r="A17" s="115">
        <v>1924</v>
      </c>
      <c r="B17" s="116" t="s">
        <v>280</v>
      </c>
      <c r="C17" s="117">
        <v>138375971.19</v>
      </c>
      <c r="D17" s="117">
        <v>30767.07</v>
      </c>
      <c r="E17" s="117">
        <v>138345204.12</v>
      </c>
      <c r="F17" s="118">
        <v>17187.769406597901</v>
      </c>
      <c r="G17" s="117">
        <v>8049.04934708358</v>
      </c>
    </row>
    <row r="18" spans="1:7" ht="15" x14ac:dyDescent="0.2">
      <c r="A18" s="115">
        <v>1925</v>
      </c>
      <c r="B18" s="116" t="s">
        <v>281</v>
      </c>
      <c r="C18" s="117">
        <v>21409413.140000001</v>
      </c>
      <c r="D18" s="117">
        <v>78970.55</v>
      </c>
      <c r="E18" s="117">
        <v>21330442.59</v>
      </c>
      <c r="F18" s="118">
        <v>2690.9107793145299</v>
      </c>
      <c r="G18" s="117">
        <v>7926.8486915175999</v>
      </c>
    </row>
    <row r="19" spans="1:7" ht="15" x14ac:dyDescent="0.2">
      <c r="A19" s="115">
        <v>1926</v>
      </c>
      <c r="B19" s="116" t="s">
        <v>282</v>
      </c>
      <c r="C19" s="117">
        <v>33956900.32</v>
      </c>
      <c r="D19" s="117">
        <v>61610.27</v>
      </c>
      <c r="E19" s="117">
        <v>33895290.049999997</v>
      </c>
      <c r="F19" s="118">
        <v>4325.0002483446397</v>
      </c>
      <c r="G19" s="117">
        <v>7837.0608332272705</v>
      </c>
    </row>
    <row r="20" spans="1:7" ht="15" x14ac:dyDescent="0.2">
      <c r="A20" s="115">
        <v>1927</v>
      </c>
      <c r="B20" s="116" t="s">
        <v>283</v>
      </c>
      <c r="C20" s="117">
        <v>5705785.75</v>
      </c>
      <c r="D20" s="117">
        <v>2700.15</v>
      </c>
      <c r="E20" s="117">
        <v>5703085.5999999996</v>
      </c>
      <c r="F20" s="118">
        <v>620.49122496779205</v>
      </c>
      <c r="G20" s="117">
        <v>9191.2429547992906</v>
      </c>
    </row>
    <row r="21" spans="1:7" ht="15" x14ac:dyDescent="0.2">
      <c r="A21" s="115">
        <v>1928</v>
      </c>
      <c r="B21" s="116" t="s">
        <v>284</v>
      </c>
      <c r="C21" s="117">
        <v>67705417.079999998</v>
      </c>
      <c r="D21" s="117">
        <v>33467.360000000001</v>
      </c>
      <c r="E21" s="117">
        <v>67671949.719999999</v>
      </c>
      <c r="F21" s="118">
        <v>8097.3129421263602</v>
      </c>
      <c r="G21" s="117">
        <v>8357.3341185735699</v>
      </c>
    </row>
    <row r="22" spans="1:7" ht="15" x14ac:dyDescent="0.2">
      <c r="A22" s="115">
        <v>1929</v>
      </c>
      <c r="B22" s="116" t="s">
        <v>285</v>
      </c>
      <c r="C22" s="117">
        <v>39018833.990000002</v>
      </c>
      <c r="D22" s="117">
        <v>0</v>
      </c>
      <c r="E22" s="117">
        <v>39018833.990000002</v>
      </c>
      <c r="F22" s="118">
        <v>4654.0279754924104</v>
      </c>
      <c r="G22" s="117">
        <v>8383.8847113658994</v>
      </c>
    </row>
    <row r="23" spans="1:7" ht="15" x14ac:dyDescent="0.2">
      <c r="A23" s="115">
        <v>1930</v>
      </c>
      <c r="B23" s="116" t="s">
        <v>286</v>
      </c>
      <c r="C23" s="117">
        <v>21586735.870000001</v>
      </c>
      <c r="D23" s="117">
        <v>134546.16</v>
      </c>
      <c r="E23" s="117">
        <v>21452189.710000001</v>
      </c>
      <c r="F23" s="118">
        <v>2729.7477142745802</v>
      </c>
      <c r="G23" s="117">
        <v>7858.6711870187701</v>
      </c>
    </row>
    <row r="24" spans="1:7" ht="15" x14ac:dyDescent="0.2">
      <c r="A24" s="115">
        <v>1931</v>
      </c>
      <c r="B24" s="116" t="s">
        <v>287</v>
      </c>
      <c r="C24" s="117">
        <v>16617346</v>
      </c>
      <c r="D24" s="117">
        <v>0</v>
      </c>
      <c r="E24" s="117">
        <v>16617346</v>
      </c>
      <c r="F24" s="118">
        <v>2153.1641629710698</v>
      </c>
      <c r="G24" s="117">
        <v>7717.6400600455599</v>
      </c>
    </row>
    <row r="25" spans="1:7" ht="15" x14ac:dyDescent="0.2">
      <c r="A25" s="115">
        <v>1933</v>
      </c>
      <c r="B25" s="116" t="s">
        <v>288</v>
      </c>
      <c r="C25" s="117">
        <v>14620820.529999999</v>
      </c>
      <c r="D25" s="117">
        <v>22585</v>
      </c>
      <c r="E25" s="117">
        <v>14598235.529999999</v>
      </c>
      <c r="F25" s="118">
        <v>1843.03123289221</v>
      </c>
      <c r="G25" s="117">
        <v>7920.7749003208501</v>
      </c>
    </row>
    <row r="26" spans="1:7" ht="15" x14ac:dyDescent="0.2">
      <c r="A26" s="115">
        <v>1934</v>
      </c>
      <c r="B26" s="116" t="s">
        <v>289</v>
      </c>
      <c r="C26" s="117">
        <v>3092756.01</v>
      </c>
      <c r="D26" s="117">
        <v>73942.5</v>
      </c>
      <c r="E26" s="117">
        <v>3018813.51</v>
      </c>
      <c r="F26" s="118">
        <v>131.58620689652699</v>
      </c>
      <c r="G26" s="117">
        <v>22941.716926104898</v>
      </c>
    </row>
    <row r="27" spans="1:7" ht="15" x14ac:dyDescent="0.2">
      <c r="A27" s="115">
        <v>1935</v>
      </c>
      <c r="B27" s="116" t="s">
        <v>290</v>
      </c>
      <c r="C27" s="117">
        <v>14873032.029999999</v>
      </c>
      <c r="D27" s="117">
        <v>0</v>
      </c>
      <c r="E27" s="117">
        <v>14873032.029999999</v>
      </c>
      <c r="F27" s="118">
        <v>1511.6921632144499</v>
      </c>
      <c r="G27" s="117">
        <v>9838.6645058568702</v>
      </c>
    </row>
    <row r="28" spans="1:7" ht="15" x14ac:dyDescent="0.2">
      <c r="A28" s="115">
        <v>1936</v>
      </c>
      <c r="B28" s="116" t="s">
        <v>291</v>
      </c>
      <c r="C28" s="117">
        <v>7712562.5700000003</v>
      </c>
      <c r="D28" s="117">
        <v>211086.06</v>
      </c>
      <c r="E28" s="117">
        <v>7501476.5099999998</v>
      </c>
      <c r="F28" s="118">
        <v>966.65618180561103</v>
      </c>
      <c r="G28" s="117">
        <v>7760.2322844385499</v>
      </c>
    </row>
    <row r="29" spans="1:7" ht="15" x14ac:dyDescent="0.2">
      <c r="A29" s="115">
        <v>1944</v>
      </c>
      <c r="B29" s="116" t="s">
        <v>292</v>
      </c>
      <c r="C29" s="117">
        <v>18840016.809999999</v>
      </c>
      <c r="D29" s="117">
        <v>20397.63</v>
      </c>
      <c r="E29" s="117">
        <v>18819619.18</v>
      </c>
      <c r="F29" s="118">
        <v>2408.1306095534901</v>
      </c>
      <c r="G29" s="117">
        <v>7815.0325839218003</v>
      </c>
    </row>
    <row r="30" spans="1:7" ht="15" x14ac:dyDescent="0.2">
      <c r="A30" s="115">
        <v>1945</v>
      </c>
      <c r="B30" s="116" t="s">
        <v>293</v>
      </c>
      <c r="C30" s="117">
        <v>6043819.8499999996</v>
      </c>
      <c r="D30" s="117">
        <v>2882.2</v>
      </c>
      <c r="E30" s="117">
        <v>6040937.6500000004</v>
      </c>
      <c r="F30" s="118">
        <v>703.91279069738096</v>
      </c>
      <c r="G30" s="117">
        <v>8581.9404475021893</v>
      </c>
    </row>
    <row r="31" spans="1:7" ht="15" x14ac:dyDescent="0.2">
      <c r="A31" s="115">
        <v>1946</v>
      </c>
      <c r="B31" s="116" t="s">
        <v>294</v>
      </c>
      <c r="C31" s="117">
        <v>7315174.1500000004</v>
      </c>
      <c r="D31" s="117">
        <v>167279.56</v>
      </c>
      <c r="E31" s="117">
        <v>7147894.5899999999</v>
      </c>
      <c r="F31" s="118">
        <v>952.49555820904095</v>
      </c>
      <c r="G31" s="117">
        <v>7504.3862707770004</v>
      </c>
    </row>
    <row r="32" spans="1:7" ht="15" x14ac:dyDescent="0.2">
      <c r="A32" s="115">
        <v>1947</v>
      </c>
      <c r="B32" s="116" t="s">
        <v>295</v>
      </c>
      <c r="C32" s="117">
        <v>5422633.1100000003</v>
      </c>
      <c r="D32" s="117">
        <v>60</v>
      </c>
      <c r="E32" s="117">
        <v>5422573.1100000003</v>
      </c>
      <c r="F32" s="118">
        <v>549.480638480018</v>
      </c>
      <c r="G32" s="117">
        <v>9868.5426387361094</v>
      </c>
    </row>
    <row r="33" spans="1:7" ht="15" x14ac:dyDescent="0.2">
      <c r="A33" s="115">
        <v>1948</v>
      </c>
      <c r="B33" s="116" t="s">
        <v>296</v>
      </c>
      <c r="C33" s="117">
        <v>23665804.329999998</v>
      </c>
      <c r="D33" s="117">
        <v>22939.93</v>
      </c>
      <c r="E33" s="117">
        <v>23642864.399999999</v>
      </c>
      <c r="F33" s="118">
        <v>3013.8617958202999</v>
      </c>
      <c r="G33" s="117">
        <v>7844.7075551999496</v>
      </c>
    </row>
    <row r="34" spans="1:7" ht="15" x14ac:dyDescent="0.2">
      <c r="A34" s="115">
        <v>1964</v>
      </c>
      <c r="B34" s="116" t="s">
        <v>297</v>
      </c>
      <c r="C34" s="117">
        <v>7518878.8499999996</v>
      </c>
      <c r="D34" s="117">
        <v>242999.67</v>
      </c>
      <c r="E34" s="117">
        <v>7275879.1799999997</v>
      </c>
      <c r="F34" s="118">
        <v>921.22807809278299</v>
      </c>
      <c r="G34" s="117">
        <v>7898.0215139156899</v>
      </c>
    </row>
    <row r="35" spans="1:7" ht="15" x14ac:dyDescent="0.2">
      <c r="A35" s="115">
        <v>1965</v>
      </c>
      <c r="B35" s="116" t="s">
        <v>298</v>
      </c>
      <c r="C35" s="117">
        <v>23499189.489999998</v>
      </c>
      <c r="D35" s="117">
        <v>13834</v>
      </c>
      <c r="E35" s="117">
        <v>23485355.489999998</v>
      </c>
      <c r="F35" s="118">
        <v>3049.9721471108201</v>
      </c>
      <c r="G35" s="117">
        <v>7700.1868729349599</v>
      </c>
    </row>
    <row r="36" spans="1:7" ht="15" x14ac:dyDescent="0.2">
      <c r="A36" s="115">
        <v>1966</v>
      </c>
      <c r="B36" s="116" t="s">
        <v>299</v>
      </c>
      <c r="C36" s="117">
        <v>32736691.120000001</v>
      </c>
      <c r="D36" s="117">
        <v>0</v>
      </c>
      <c r="E36" s="117">
        <v>32736691.120000001</v>
      </c>
      <c r="F36" s="118">
        <v>4341.8418415959004</v>
      </c>
      <c r="G36" s="117">
        <v>7539.8165834541796</v>
      </c>
    </row>
    <row r="37" spans="1:7" ht="15" x14ac:dyDescent="0.2">
      <c r="A37" s="115">
        <v>1967</v>
      </c>
      <c r="B37" s="116" t="s">
        <v>300</v>
      </c>
      <c r="C37" s="117">
        <v>1549825.24</v>
      </c>
      <c r="D37" s="117">
        <v>0</v>
      </c>
      <c r="E37" s="117">
        <v>1549825.24</v>
      </c>
      <c r="F37" s="118">
        <v>108.94091913108799</v>
      </c>
      <c r="G37" s="117">
        <v>14226.291207761</v>
      </c>
    </row>
    <row r="38" spans="1:7" ht="15" x14ac:dyDescent="0.2">
      <c r="A38" s="115">
        <v>1968</v>
      </c>
      <c r="B38" s="116" t="s">
        <v>301</v>
      </c>
      <c r="C38" s="117">
        <v>5195970.7699999996</v>
      </c>
      <c r="D38" s="117">
        <v>27455.87</v>
      </c>
      <c r="E38" s="117">
        <v>5168514.9000000004</v>
      </c>
      <c r="F38" s="118">
        <v>594.210667537022</v>
      </c>
      <c r="G38" s="117">
        <v>8698.1186679520197</v>
      </c>
    </row>
    <row r="39" spans="1:7" ht="15" x14ac:dyDescent="0.2">
      <c r="A39" s="115">
        <v>1969</v>
      </c>
      <c r="B39" s="116" t="s">
        <v>302</v>
      </c>
      <c r="C39" s="117">
        <v>5993328.3600000003</v>
      </c>
      <c r="D39" s="117">
        <v>8731.76</v>
      </c>
      <c r="E39" s="117">
        <v>5984596.5999999996</v>
      </c>
      <c r="F39" s="118">
        <v>746.76011560683605</v>
      </c>
      <c r="G39" s="117">
        <v>8014.0817311015198</v>
      </c>
    </row>
    <row r="40" spans="1:7" ht="15" x14ac:dyDescent="0.2">
      <c r="A40" s="115">
        <v>1970</v>
      </c>
      <c r="B40" s="116" t="s">
        <v>303</v>
      </c>
      <c r="C40" s="117">
        <v>23007042.850000001</v>
      </c>
      <c r="D40" s="117">
        <v>26935.81</v>
      </c>
      <c r="E40" s="117">
        <v>22980107.039999999</v>
      </c>
      <c r="F40" s="118">
        <v>2943.2287480187301</v>
      </c>
      <c r="G40" s="117">
        <v>7807.7883193650296</v>
      </c>
    </row>
    <row r="41" spans="1:7" ht="15" x14ac:dyDescent="0.2">
      <c r="A41" s="115">
        <v>1972</v>
      </c>
      <c r="B41" s="116" t="s">
        <v>304</v>
      </c>
      <c r="C41" s="117">
        <v>4344666.17</v>
      </c>
      <c r="D41" s="117">
        <v>0</v>
      </c>
      <c r="E41" s="117">
        <v>4344666.17</v>
      </c>
      <c r="F41" s="118">
        <v>488.63126717326401</v>
      </c>
      <c r="G41" s="117">
        <v>8891.50257439302</v>
      </c>
    </row>
    <row r="42" spans="1:7" ht="15" x14ac:dyDescent="0.2">
      <c r="A42" s="115">
        <v>1973</v>
      </c>
      <c r="B42" s="116" t="s">
        <v>305</v>
      </c>
      <c r="C42" s="117">
        <v>2380890.4900000002</v>
      </c>
      <c r="D42" s="117">
        <v>2029.33</v>
      </c>
      <c r="E42" s="117">
        <v>2378861.16</v>
      </c>
      <c r="F42" s="118">
        <v>201.84400981864701</v>
      </c>
      <c r="G42" s="117">
        <v>11785.641605799299</v>
      </c>
    </row>
    <row r="43" spans="1:7" ht="15" x14ac:dyDescent="0.2">
      <c r="A43" s="115">
        <v>1974</v>
      </c>
      <c r="B43" s="116" t="s">
        <v>306</v>
      </c>
      <c r="C43" s="117">
        <v>12622912.109999999</v>
      </c>
      <c r="D43" s="117">
        <v>5766.79</v>
      </c>
      <c r="E43" s="117">
        <v>12617145.32</v>
      </c>
      <c r="F43" s="118">
        <v>1610.6871347746301</v>
      </c>
      <c r="G43" s="117">
        <v>7833.3929958194003</v>
      </c>
    </row>
    <row r="44" spans="1:7" ht="15" x14ac:dyDescent="0.2">
      <c r="A44" s="115">
        <v>1976</v>
      </c>
      <c r="B44" s="116" t="s">
        <v>307</v>
      </c>
      <c r="C44" s="117">
        <v>137919550</v>
      </c>
      <c r="D44" s="117">
        <v>0</v>
      </c>
      <c r="E44" s="117">
        <v>137919550</v>
      </c>
      <c r="F44" s="118">
        <v>17428.903951730601</v>
      </c>
      <c r="G44" s="117">
        <v>7913.26582451591</v>
      </c>
    </row>
    <row r="45" spans="1:7" ht="15" x14ac:dyDescent="0.2">
      <c r="A45" s="115">
        <v>1977</v>
      </c>
      <c r="B45" s="116" t="s">
        <v>308</v>
      </c>
      <c r="C45" s="117">
        <v>59954722.770000003</v>
      </c>
      <c r="D45" s="117">
        <v>32001.11</v>
      </c>
      <c r="E45" s="117">
        <v>59922721.659999996</v>
      </c>
      <c r="F45" s="118">
        <v>7243.8967010597698</v>
      </c>
      <c r="G45" s="117">
        <v>8272.1667816209192</v>
      </c>
    </row>
    <row r="46" spans="1:7" ht="15" x14ac:dyDescent="0.2">
      <c r="A46" s="115">
        <v>1978</v>
      </c>
      <c r="B46" s="116" t="s">
        <v>309</v>
      </c>
      <c r="C46" s="117">
        <v>8944581.9399999995</v>
      </c>
      <c r="D46" s="117">
        <v>39786</v>
      </c>
      <c r="E46" s="117">
        <v>8904795.9399999995</v>
      </c>
      <c r="F46" s="118">
        <v>1078.5614452016</v>
      </c>
      <c r="G46" s="117">
        <v>8256.1786160783395</v>
      </c>
    </row>
    <row r="47" spans="1:7" ht="15" x14ac:dyDescent="0.2">
      <c r="A47" s="115">
        <v>1990</v>
      </c>
      <c r="B47" s="116" t="s">
        <v>310</v>
      </c>
      <c r="C47" s="117">
        <v>4534029.17</v>
      </c>
      <c r="D47" s="117">
        <v>1451.72</v>
      </c>
      <c r="E47" s="117">
        <v>4532577.45</v>
      </c>
      <c r="F47" s="118">
        <v>545.76213045904206</v>
      </c>
      <c r="G47" s="117">
        <v>8305.0420632659807</v>
      </c>
    </row>
    <row r="48" spans="1:7" ht="15" x14ac:dyDescent="0.2">
      <c r="A48" s="115">
        <v>1991</v>
      </c>
      <c r="B48" s="116" t="s">
        <v>311</v>
      </c>
      <c r="C48" s="117">
        <v>44545909.399999999</v>
      </c>
      <c r="D48" s="117">
        <v>47504.24</v>
      </c>
      <c r="E48" s="117">
        <v>44498405.159999996</v>
      </c>
      <c r="F48" s="118">
        <v>5818.9496382010202</v>
      </c>
      <c r="G48" s="117">
        <v>7647.1541990793203</v>
      </c>
    </row>
    <row r="49" spans="1:7" ht="15" x14ac:dyDescent="0.2">
      <c r="A49" s="115">
        <v>1992</v>
      </c>
      <c r="B49" s="116" t="s">
        <v>312</v>
      </c>
      <c r="C49" s="117">
        <v>5578803.1100000003</v>
      </c>
      <c r="D49" s="117">
        <v>3575.23</v>
      </c>
      <c r="E49" s="117">
        <v>5575227.8799999999</v>
      </c>
      <c r="F49" s="118">
        <v>699.08287458393102</v>
      </c>
      <c r="G49" s="117">
        <v>7975.0600146201195</v>
      </c>
    </row>
    <row r="50" spans="1:7" ht="15" x14ac:dyDescent="0.2">
      <c r="A50" s="115">
        <v>1993</v>
      </c>
      <c r="B50" s="116" t="s">
        <v>313</v>
      </c>
      <c r="C50" s="117">
        <v>2074302.62</v>
      </c>
      <c r="D50" s="117">
        <v>0</v>
      </c>
      <c r="E50" s="117">
        <v>2074302.62</v>
      </c>
      <c r="F50" s="118">
        <v>196.12131519271199</v>
      </c>
      <c r="G50" s="117">
        <v>10576.630173837801</v>
      </c>
    </row>
    <row r="51" spans="1:7" ht="15" x14ac:dyDescent="0.2">
      <c r="A51" s="115">
        <v>1994</v>
      </c>
      <c r="B51" s="116" t="s">
        <v>314</v>
      </c>
      <c r="C51" s="117">
        <v>11139512.41</v>
      </c>
      <c r="D51" s="117">
        <v>5499.71</v>
      </c>
      <c r="E51" s="117">
        <v>11134012.699999999</v>
      </c>
      <c r="F51" s="118">
        <v>1414.32133679243</v>
      </c>
      <c r="G51" s="117">
        <v>7872.3359468302097</v>
      </c>
    </row>
    <row r="52" spans="1:7" ht="15" x14ac:dyDescent="0.2">
      <c r="A52" s="115">
        <v>1995</v>
      </c>
      <c r="B52" s="116" t="s">
        <v>315</v>
      </c>
      <c r="C52" s="117">
        <v>2223893.1800000002</v>
      </c>
      <c r="D52" s="117">
        <v>569.95000000000005</v>
      </c>
      <c r="E52" s="117">
        <v>2223323.23</v>
      </c>
      <c r="F52" s="118">
        <v>190.071428571398</v>
      </c>
      <c r="G52" s="117">
        <v>11697.3037279237</v>
      </c>
    </row>
    <row r="53" spans="1:7" ht="15" x14ac:dyDescent="0.2">
      <c r="A53" s="115">
        <v>1996</v>
      </c>
      <c r="B53" s="116" t="s">
        <v>316</v>
      </c>
      <c r="C53" s="117">
        <v>3029945.67</v>
      </c>
      <c r="D53" s="117">
        <v>1199.55</v>
      </c>
      <c r="E53" s="117">
        <v>3028746.12</v>
      </c>
      <c r="F53" s="118">
        <v>299.323209562025</v>
      </c>
      <c r="G53" s="117">
        <v>10118.6477468009</v>
      </c>
    </row>
    <row r="54" spans="1:7" ht="15" x14ac:dyDescent="0.2">
      <c r="A54" s="115">
        <v>1997</v>
      </c>
      <c r="B54" s="116" t="s">
        <v>317</v>
      </c>
      <c r="C54" s="117">
        <v>2616908.02</v>
      </c>
      <c r="D54" s="117">
        <v>0</v>
      </c>
      <c r="E54" s="117">
        <v>2616908.02</v>
      </c>
      <c r="F54" s="118">
        <v>259.35108843521198</v>
      </c>
      <c r="G54" s="117">
        <v>10090.214140951</v>
      </c>
    </row>
    <row r="55" spans="1:7" ht="15" x14ac:dyDescent="0.2">
      <c r="A55" s="115">
        <v>1998</v>
      </c>
      <c r="B55" s="116" t="s">
        <v>318</v>
      </c>
      <c r="C55" s="117">
        <v>3497766.54</v>
      </c>
      <c r="D55" s="117">
        <v>50573</v>
      </c>
      <c r="E55" s="117">
        <v>3447193.54</v>
      </c>
      <c r="F55" s="118">
        <v>474.219385577438</v>
      </c>
      <c r="G55" s="117">
        <v>7269.1957453457699</v>
      </c>
    </row>
    <row r="56" spans="1:7" ht="15" x14ac:dyDescent="0.2">
      <c r="A56" s="115">
        <v>1999</v>
      </c>
      <c r="B56" s="116" t="s">
        <v>319</v>
      </c>
      <c r="C56" s="117">
        <v>3685744.97</v>
      </c>
      <c r="D56" s="117">
        <v>0</v>
      </c>
      <c r="E56" s="117">
        <v>3685744.97</v>
      </c>
      <c r="F56" s="118">
        <v>387.73850574706501</v>
      </c>
      <c r="G56" s="117">
        <v>9505.7491463185706</v>
      </c>
    </row>
    <row r="57" spans="1:7" ht="15" x14ac:dyDescent="0.2">
      <c r="A57" s="115">
        <v>2000</v>
      </c>
      <c r="B57" s="116" t="s">
        <v>320</v>
      </c>
      <c r="C57" s="117">
        <v>2943791.34</v>
      </c>
      <c r="D57" s="117">
        <v>245138</v>
      </c>
      <c r="E57" s="117">
        <v>2698653.34</v>
      </c>
      <c r="F57" s="118">
        <v>296.07615894030602</v>
      </c>
      <c r="G57" s="117">
        <v>9114.7269326203805</v>
      </c>
    </row>
    <row r="58" spans="1:7" ht="15" x14ac:dyDescent="0.2">
      <c r="A58" s="115">
        <v>2001</v>
      </c>
      <c r="B58" s="116" t="s">
        <v>321</v>
      </c>
      <c r="C58" s="117">
        <v>6247922.29</v>
      </c>
      <c r="D58" s="117">
        <v>839936.92</v>
      </c>
      <c r="E58" s="117">
        <v>5407985.3700000001</v>
      </c>
      <c r="F58" s="118">
        <v>659.07059443036997</v>
      </c>
      <c r="G58" s="117">
        <v>8205.4720931284792</v>
      </c>
    </row>
    <row r="59" spans="1:7" ht="15" x14ac:dyDescent="0.2">
      <c r="A59" s="115">
        <v>2002</v>
      </c>
      <c r="B59" s="116" t="s">
        <v>322</v>
      </c>
      <c r="C59" s="117">
        <v>11092762.98</v>
      </c>
      <c r="D59" s="117">
        <v>0</v>
      </c>
      <c r="E59" s="117">
        <v>11092762.98</v>
      </c>
      <c r="F59" s="118">
        <v>1389.1611885920699</v>
      </c>
      <c r="G59" s="117">
        <v>7985.2237962699201</v>
      </c>
    </row>
    <row r="60" spans="1:7" ht="15" x14ac:dyDescent="0.2">
      <c r="A60" s="115">
        <v>2003</v>
      </c>
      <c r="B60" s="116" t="s">
        <v>323</v>
      </c>
      <c r="C60" s="117">
        <v>10497805</v>
      </c>
      <c r="D60" s="117">
        <v>0</v>
      </c>
      <c r="E60" s="117">
        <v>10497805</v>
      </c>
      <c r="F60" s="118">
        <v>1316.76867886071</v>
      </c>
      <c r="G60" s="117">
        <v>7972.3987732476098</v>
      </c>
    </row>
    <row r="61" spans="1:7" ht="15" x14ac:dyDescent="0.2">
      <c r="A61" s="115">
        <v>2005</v>
      </c>
      <c r="B61" s="116" t="s">
        <v>324</v>
      </c>
      <c r="C61" s="117">
        <v>2194356.9300000002</v>
      </c>
      <c r="D61" s="117">
        <v>0</v>
      </c>
      <c r="E61" s="117">
        <v>2194356.9300000002</v>
      </c>
      <c r="F61" s="118">
        <v>162.51333333331499</v>
      </c>
      <c r="G61" s="117">
        <v>13502.6270459875</v>
      </c>
    </row>
    <row r="62" spans="1:7" ht="15" x14ac:dyDescent="0.2">
      <c r="A62" s="115">
        <v>2006</v>
      </c>
      <c r="B62" s="116" t="s">
        <v>325</v>
      </c>
      <c r="C62" s="117">
        <v>1529846.25</v>
      </c>
      <c r="D62" s="117">
        <v>9666.93</v>
      </c>
      <c r="E62" s="117">
        <v>1520179.32</v>
      </c>
      <c r="F62" s="118">
        <v>127.606621923931</v>
      </c>
      <c r="G62" s="117">
        <v>11913.0127972999</v>
      </c>
    </row>
    <row r="63" spans="1:7" ht="15" x14ac:dyDescent="0.2">
      <c r="A63" s="115">
        <v>2008</v>
      </c>
      <c r="B63" s="116" t="s">
        <v>326</v>
      </c>
      <c r="C63" s="117">
        <v>5561066.8700000001</v>
      </c>
      <c r="D63" s="117">
        <v>15300.21</v>
      </c>
      <c r="E63" s="117">
        <v>5545766.6600000001</v>
      </c>
      <c r="F63" s="118">
        <v>610.99445086057699</v>
      </c>
      <c r="G63" s="117">
        <v>9076.6236128476594</v>
      </c>
    </row>
    <row r="64" spans="1:7" ht="15" x14ac:dyDescent="0.2">
      <c r="A64" s="115">
        <v>2009</v>
      </c>
      <c r="B64" s="116" t="s">
        <v>327</v>
      </c>
      <c r="C64" s="117">
        <v>1713141.97</v>
      </c>
      <c r="D64" s="117">
        <v>485.4</v>
      </c>
      <c r="E64" s="117">
        <v>1712656.57</v>
      </c>
      <c r="F64" s="118">
        <v>143.52941176468701</v>
      </c>
      <c r="G64" s="117">
        <v>11932.443315575299</v>
      </c>
    </row>
    <row r="65" spans="1:7" ht="15" x14ac:dyDescent="0.2">
      <c r="A65" s="115">
        <v>2010</v>
      </c>
      <c r="B65" s="116" t="s">
        <v>328</v>
      </c>
      <c r="C65" s="117">
        <v>885991.66</v>
      </c>
      <c r="D65" s="117">
        <v>0</v>
      </c>
      <c r="E65" s="117">
        <v>885991.66</v>
      </c>
      <c r="F65" s="118">
        <v>63.851612903223</v>
      </c>
      <c r="G65" s="117">
        <v>13875.7913812272</v>
      </c>
    </row>
    <row r="66" spans="1:7" ht="15" x14ac:dyDescent="0.2">
      <c r="A66" s="115">
        <v>2011</v>
      </c>
      <c r="B66" s="116" t="s">
        <v>329</v>
      </c>
      <c r="C66" s="117">
        <v>991550.98</v>
      </c>
      <c r="D66" s="117">
        <v>337.04</v>
      </c>
      <c r="E66" s="117">
        <v>991213.94</v>
      </c>
      <c r="F66" s="118">
        <v>49.743589743582</v>
      </c>
      <c r="G66" s="117">
        <v>19926.465804126801</v>
      </c>
    </row>
    <row r="67" spans="1:7" ht="15" x14ac:dyDescent="0.2">
      <c r="A67" s="115">
        <v>2012</v>
      </c>
      <c r="B67" s="116" t="s">
        <v>330</v>
      </c>
      <c r="C67" s="117">
        <v>796643.95</v>
      </c>
      <c r="D67" s="117">
        <v>0</v>
      </c>
      <c r="E67" s="117">
        <v>796643.95</v>
      </c>
      <c r="F67" s="118">
        <v>31.986486486482999</v>
      </c>
      <c r="G67" s="117">
        <v>24905.641022393898</v>
      </c>
    </row>
    <row r="68" spans="1:7" ht="15" x14ac:dyDescent="0.2">
      <c r="A68" s="115">
        <v>2014</v>
      </c>
      <c r="B68" s="116" t="s">
        <v>331</v>
      </c>
      <c r="C68" s="117">
        <v>7409426.0800000001</v>
      </c>
      <c r="D68" s="117">
        <v>24101.49</v>
      </c>
      <c r="E68" s="117">
        <v>7385324.5899999999</v>
      </c>
      <c r="F68" s="118">
        <v>863.61142143022698</v>
      </c>
      <c r="G68" s="117">
        <v>8551.6754488600509</v>
      </c>
    </row>
    <row r="69" spans="1:7" ht="15" x14ac:dyDescent="0.2">
      <c r="A69" s="115">
        <v>2015</v>
      </c>
      <c r="B69" s="116" t="s">
        <v>332</v>
      </c>
      <c r="C69" s="117">
        <v>580844.78</v>
      </c>
      <c r="D69" s="117">
        <v>0</v>
      </c>
      <c r="E69" s="117">
        <v>580844.78</v>
      </c>
      <c r="F69" s="118">
        <v>55.723404255313</v>
      </c>
      <c r="G69" s="117">
        <v>10423.7131195124</v>
      </c>
    </row>
    <row r="70" spans="1:7" ht="15" x14ac:dyDescent="0.2">
      <c r="A70" s="115">
        <v>2016</v>
      </c>
      <c r="B70" s="116" t="s">
        <v>333</v>
      </c>
      <c r="C70" s="117">
        <v>156351.31</v>
      </c>
      <c r="D70" s="117">
        <v>0</v>
      </c>
      <c r="E70" s="117">
        <v>156351.31</v>
      </c>
      <c r="F70" s="118">
        <v>5</v>
      </c>
      <c r="G70" s="117">
        <v>31270.261999999999</v>
      </c>
    </row>
    <row r="71" spans="1:7" ht="15" x14ac:dyDescent="0.2">
      <c r="A71" s="115">
        <v>2017</v>
      </c>
      <c r="B71" s="116" t="s">
        <v>334</v>
      </c>
      <c r="C71" s="117">
        <v>235845.38</v>
      </c>
      <c r="D71" s="117">
        <v>0</v>
      </c>
      <c r="E71" s="117">
        <v>235845.38</v>
      </c>
      <c r="F71" s="118">
        <v>5.463087248321</v>
      </c>
      <c r="G71" s="117">
        <v>43170.714520893598</v>
      </c>
    </row>
    <row r="72" spans="1:7" ht="15" x14ac:dyDescent="0.2">
      <c r="A72" s="115">
        <v>2018</v>
      </c>
      <c r="B72" s="116" t="s">
        <v>335</v>
      </c>
      <c r="C72" s="117">
        <v>247095.52</v>
      </c>
      <c r="D72" s="117">
        <v>0</v>
      </c>
      <c r="E72" s="117">
        <v>247095.52</v>
      </c>
      <c r="F72" s="118">
        <v>14</v>
      </c>
      <c r="G72" s="117">
        <v>17649.68</v>
      </c>
    </row>
    <row r="73" spans="1:7" ht="15" x14ac:dyDescent="0.2">
      <c r="A73" s="115">
        <v>2019</v>
      </c>
      <c r="B73" s="116" t="s">
        <v>336</v>
      </c>
      <c r="C73" s="117">
        <v>161437.29</v>
      </c>
      <c r="D73" s="117">
        <v>0</v>
      </c>
      <c r="E73" s="117">
        <v>161437.29</v>
      </c>
      <c r="F73" s="118">
        <v>6.8785714285699999</v>
      </c>
      <c r="G73" s="117">
        <v>23469.5956386342</v>
      </c>
    </row>
    <row r="74" spans="1:7" ht="15" x14ac:dyDescent="0.2">
      <c r="A74" s="115">
        <v>2020</v>
      </c>
      <c r="B74" s="116" t="s">
        <v>337</v>
      </c>
      <c r="C74" s="117">
        <v>1358847.15</v>
      </c>
      <c r="D74" s="117">
        <v>0</v>
      </c>
      <c r="E74" s="117">
        <v>1358847.15</v>
      </c>
      <c r="F74" s="118">
        <v>165.26317645667999</v>
      </c>
      <c r="G74" s="117">
        <v>8222.3225955976395</v>
      </c>
    </row>
    <row r="75" spans="1:7" ht="15" x14ac:dyDescent="0.2">
      <c r="A75" s="115">
        <v>2021</v>
      </c>
      <c r="B75" s="116" t="s">
        <v>338</v>
      </c>
      <c r="C75" s="117">
        <v>160180.16</v>
      </c>
      <c r="D75" s="117">
        <v>0</v>
      </c>
      <c r="E75" s="117">
        <v>160180.16</v>
      </c>
      <c r="F75" s="118">
        <v>2.2307692307689999</v>
      </c>
      <c r="G75" s="117">
        <v>71804.899310352295</v>
      </c>
    </row>
    <row r="76" spans="1:7" ht="15" x14ac:dyDescent="0.2">
      <c r="A76" s="115">
        <v>2022</v>
      </c>
      <c r="B76" s="116" t="s">
        <v>339</v>
      </c>
      <c r="C76" s="117">
        <v>225569</v>
      </c>
      <c r="D76" s="117">
        <v>0</v>
      </c>
      <c r="E76" s="117">
        <v>225569</v>
      </c>
      <c r="F76" s="118">
        <v>11.55</v>
      </c>
      <c r="G76" s="117">
        <v>19529.783549783599</v>
      </c>
    </row>
    <row r="77" spans="1:7" ht="15" x14ac:dyDescent="0.2">
      <c r="A77" s="115">
        <v>2023</v>
      </c>
      <c r="B77" s="116" t="s">
        <v>340</v>
      </c>
      <c r="C77" s="117">
        <v>697411.84</v>
      </c>
      <c r="D77" s="117">
        <v>0</v>
      </c>
      <c r="E77" s="117">
        <v>697411.84</v>
      </c>
      <c r="F77" s="118">
        <v>52.627781179830997</v>
      </c>
      <c r="G77" s="117">
        <v>13251.7811765029</v>
      </c>
    </row>
    <row r="78" spans="1:7" ht="15" x14ac:dyDescent="0.2">
      <c r="A78" s="115">
        <v>2024</v>
      </c>
      <c r="B78" s="116" t="s">
        <v>341</v>
      </c>
      <c r="C78" s="117">
        <v>36188790.939999998</v>
      </c>
      <c r="D78" s="117">
        <v>0</v>
      </c>
      <c r="E78" s="117">
        <v>36188790.939999998</v>
      </c>
      <c r="F78" s="118">
        <v>4055.3293478075002</v>
      </c>
      <c r="G78" s="117">
        <v>8923.7612623412097</v>
      </c>
    </row>
    <row r="79" spans="1:7" ht="15" x14ac:dyDescent="0.2">
      <c r="A79" s="115">
        <v>2039</v>
      </c>
      <c r="B79" s="116" t="s">
        <v>342</v>
      </c>
      <c r="C79" s="117">
        <v>20500152.199999999</v>
      </c>
      <c r="D79" s="117">
        <v>0</v>
      </c>
      <c r="E79" s="117">
        <v>20500152.199999999</v>
      </c>
      <c r="F79" s="118">
        <v>2649.94075203492</v>
      </c>
      <c r="G79" s="117">
        <v>7736.0794516849801</v>
      </c>
    </row>
    <row r="80" spans="1:7" ht="15" x14ac:dyDescent="0.2">
      <c r="A80" s="115">
        <v>2041</v>
      </c>
      <c r="B80" s="116" t="s">
        <v>343</v>
      </c>
      <c r="C80" s="117">
        <v>24912991.18</v>
      </c>
      <c r="D80" s="117">
        <v>98678.38</v>
      </c>
      <c r="E80" s="117">
        <v>24814312.800000001</v>
      </c>
      <c r="F80" s="118">
        <v>2806.3418175316201</v>
      </c>
      <c r="G80" s="117">
        <v>8842.2275023596303</v>
      </c>
    </row>
    <row r="81" spans="1:7" ht="15" x14ac:dyDescent="0.2">
      <c r="A81" s="115">
        <v>2042</v>
      </c>
      <c r="B81" s="116" t="s">
        <v>344</v>
      </c>
      <c r="C81" s="117">
        <v>33949939.439999998</v>
      </c>
      <c r="D81" s="117">
        <v>129396.37</v>
      </c>
      <c r="E81" s="117">
        <v>33820543.07</v>
      </c>
      <c r="F81" s="118">
        <v>4567.7267392735002</v>
      </c>
      <c r="G81" s="117">
        <v>7404.2395704650198</v>
      </c>
    </row>
    <row r="82" spans="1:7" ht="15" x14ac:dyDescent="0.2">
      <c r="A82" s="115">
        <v>2043</v>
      </c>
      <c r="B82" s="116" t="s">
        <v>345</v>
      </c>
      <c r="C82" s="117">
        <v>34455234.810000002</v>
      </c>
      <c r="D82" s="117">
        <v>131618.57999999999</v>
      </c>
      <c r="E82" s="117">
        <v>34323616.229999997</v>
      </c>
      <c r="F82" s="118">
        <v>4055.6815477936102</v>
      </c>
      <c r="G82" s="117">
        <v>8463.0945071791703</v>
      </c>
    </row>
    <row r="83" spans="1:7" ht="15" x14ac:dyDescent="0.2">
      <c r="A83" s="115">
        <v>2044</v>
      </c>
      <c r="B83" s="116" t="s">
        <v>346</v>
      </c>
      <c r="C83" s="117">
        <v>7373932.2300000004</v>
      </c>
      <c r="D83" s="117">
        <v>0</v>
      </c>
      <c r="E83" s="117">
        <v>7373932.2300000004</v>
      </c>
      <c r="F83" s="118">
        <v>920.28368375764705</v>
      </c>
      <c r="G83" s="117">
        <v>8012.6730052316097</v>
      </c>
    </row>
    <row r="84" spans="1:7" ht="15" x14ac:dyDescent="0.2">
      <c r="A84" s="115">
        <v>2045</v>
      </c>
      <c r="B84" s="116" t="s">
        <v>347</v>
      </c>
      <c r="C84" s="117">
        <v>2378145.7999999998</v>
      </c>
      <c r="D84" s="117">
        <v>0</v>
      </c>
      <c r="E84" s="117">
        <v>2378145.7999999998</v>
      </c>
      <c r="F84" s="118">
        <v>233.86446646875001</v>
      </c>
      <c r="G84" s="117">
        <v>10168.906101508101</v>
      </c>
    </row>
    <row r="85" spans="1:7" ht="15" x14ac:dyDescent="0.2">
      <c r="A85" s="115">
        <v>2046</v>
      </c>
      <c r="B85" s="116" t="s">
        <v>348</v>
      </c>
      <c r="C85" s="117">
        <v>2052265.37</v>
      </c>
      <c r="D85" s="117">
        <v>0</v>
      </c>
      <c r="E85" s="117">
        <v>2052265.37</v>
      </c>
      <c r="F85" s="118">
        <v>153.251740072171</v>
      </c>
      <c r="G85" s="117">
        <v>13391.465369551601</v>
      </c>
    </row>
    <row r="86" spans="1:7" ht="15" x14ac:dyDescent="0.2">
      <c r="A86" s="115">
        <v>2047</v>
      </c>
      <c r="B86" s="116" t="s">
        <v>349</v>
      </c>
      <c r="C86" s="117">
        <v>338108</v>
      </c>
      <c r="D86" s="117">
        <v>0</v>
      </c>
      <c r="E86" s="117">
        <v>338108</v>
      </c>
      <c r="F86" s="118">
        <v>22.773020567275999</v>
      </c>
      <c r="G86" s="117">
        <v>14846.8666684405</v>
      </c>
    </row>
    <row r="87" spans="1:7" ht="15" x14ac:dyDescent="0.2">
      <c r="A87" s="115">
        <v>2048</v>
      </c>
      <c r="B87" s="116" t="s">
        <v>350</v>
      </c>
      <c r="C87" s="117">
        <v>112633721.53</v>
      </c>
      <c r="D87" s="117">
        <v>41739</v>
      </c>
      <c r="E87" s="117">
        <v>112591982.53</v>
      </c>
      <c r="F87" s="118">
        <v>13663.996973838501</v>
      </c>
      <c r="G87" s="117">
        <v>8240.0473847858702</v>
      </c>
    </row>
    <row r="88" spans="1:7" ht="15" x14ac:dyDescent="0.2">
      <c r="A88" s="115">
        <v>2050</v>
      </c>
      <c r="B88" s="116" t="s">
        <v>351</v>
      </c>
      <c r="C88" s="117">
        <v>6454291.6699999999</v>
      </c>
      <c r="D88" s="117">
        <v>20208.88</v>
      </c>
      <c r="E88" s="117">
        <v>6434082.79</v>
      </c>
      <c r="F88" s="118">
        <v>688.42232336455095</v>
      </c>
      <c r="G88" s="117">
        <v>9346.1274738368102</v>
      </c>
    </row>
    <row r="89" spans="1:7" ht="15" x14ac:dyDescent="0.2">
      <c r="A89" s="115">
        <v>2051</v>
      </c>
      <c r="B89" s="116" t="s">
        <v>352</v>
      </c>
      <c r="C89" s="117">
        <v>195909</v>
      </c>
      <c r="D89" s="117">
        <v>0</v>
      </c>
      <c r="E89" s="117">
        <v>195909</v>
      </c>
      <c r="F89" s="118">
        <v>5.6233038538329998</v>
      </c>
      <c r="G89" s="117">
        <v>34838.771848770499</v>
      </c>
    </row>
    <row r="90" spans="1:7" ht="15" x14ac:dyDescent="0.2">
      <c r="A90" s="115">
        <v>2052</v>
      </c>
      <c r="B90" s="116" t="s">
        <v>353</v>
      </c>
      <c r="C90" s="117">
        <v>417228.98</v>
      </c>
      <c r="D90" s="117">
        <v>0</v>
      </c>
      <c r="E90" s="117">
        <v>417228.98</v>
      </c>
      <c r="F90" s="118">
        <v>25.414827706223001</v>
      </c>
      <c r="G90" s="117">
        <v>16416.7542201295</v>
      </c>
    </row>
    <row r="91" spans="1:7" ht="15" x14ac:dyDescent="0.2">
      <c r="A91" s="115">
        <v>2053</v>
      </c>
      <c r="B91" s="116" t="s">
        <v>354</v>
      </c>
      <c r="C91" s="117">
        <v>27209953.73</v>
      </c>
      <c r="D91" s="117">
        <v>72522.22</v>
      </c>
      <c r="E91" s="117">
        <v>27137431.510000002</v>
      </c>
      <c r="F91" s="118">
        <v>2869.10423142425</v>
      </c>
      <c r="G91" s="117">
        <v>9458.5031846433594</v>
      </c>
    </row>
    <row r="92" spans="1:7" ht="15" x14ac:dyDescent="0.2">
      <c r="A92" s="115">
        <v>2054</v>
      </c>
      <c r="B92" s="116" t="s">
        <v>355</v>
      </c>
      <c r="C92" s="117">
        <v>48583474.210000001</v>
      </c>
      <c r="D92" s="117">
        <v>12094.64</v>
      </c>
      <c r="E92" s="117">
        <v>48571379.57</v>
      </c>
      <c r="F92" s="118">
        <v>5979.92322350615</v>
      </c>
      <c r="G92" s="117">
        <v>8122.4085585369103</v>
      </c>
    </row>
    <row r="93" spans="1:7" ht="15" x14ac:dyDescent="0.2">
      <c r="A93" s="115">
        <v>2055</v>
      </c>
      <c r="B93" s="116" t="s">
        <v>356</v>
      </c>
      <c r="C93" s="117">
        <v>37834301.159999996</v>
      </c>
      <c r="D93" s="117">
        <v>54427.15</v>
      </c>
      <c r="E93" s="117">
        <v>37779874.009999998</v>
      </c>
      <c r="F93" s="118">
        <v>4619.4627531423102</v>
      </c>
      <c r="G93" s="117">
        <v>8178.4129516578296</v>
      </c>
    </row>
    <row r="94" spans="1:7" ht="15" x14ac:dyDescent="0.2">
      <c r="A94" s="115">
        <v>2056</v>
      </c>
      <c r="B94" s="116" t="s">
        <v>90</v>
      </c>
      <c r="C94" s="117">
        <v>25605841.170000002</v>
      </c>
      <c r="D94" s="117">
        <v>0</v>
      </c>
      <c r="E94" s="117">
        <v>25605841.170000002</v>
      </c>
      <c r="F94" s="118">
        <v>3147.4324606550699</v>
      </c>
      <c r="G94" s="117">
        <v>8135.4696216962502</v>
      </c>
    </row>
    <row r="95" spans="1:7" ht="15" x14ac:dyDescent="0.2">
      <c r="A95" s="115">
        <v>2057</v>
      </c>
      <c r="B95" s="116" t="s">
        <v>357</v>
      </c>
      <c r="C95" s="117">
        <v>53772438.030000001</v>
      </c>
      <c r="D95" s="117">
        <v>13025</v>
      </c>
      <c r="E95" s="117">
        <v>53759413.030000001</v>
      </c>
      <c r="F95" s="118">
        <v>6357.6533161625002</v>
      </c>
      <c r="G95" s="117">
        <v>8455.8579017405991</v>
      </c>
    </row>
    <row r="96" spans="1:7" ht="15" x14ac:dyDescent="0.2">
      <c r="A96" s="115">
        <v>2059</v>
      </c>
      <c r="B96" s="116" t="s">
        <v>358</v>
      </c>
      <c r="C96" s="117">
        <v>7229519.3200000003</v>
      </c>
      <c r="D96" s="117">
        <v>141781.34</v>
      </c>
      <c r="E96" s="117">
        <v>7087737.9800000004</v>
      </c>
      <c r="F96" s="118">
        <v>746.81664896846905</v>
      </c>
      <c r="G96" s="117">
        <v>9490.5998544486793</v>
      </c>
    </row>
    <row r="97" spans="1:7" ht="15" x14ac:dyDescent="0.2">
      <c r="A97" s="115">
        <v>2060</v>
      </c>
      <c r="B97" s="116" t="s">
        <v>359</v>
      </c>
      <c r="C97" s="117">
        <v>1923427.12</v>
      </c>
      <c r="D97" s="117">
        <v>0</v>
      </c>
      <c r="E97" s="117">
        <v>1923427.12</v>
      </c>
      <c r="F97" s="118">
        <v>215.49083520342501</v>
      </c>
      <c r="G97" s="117">
        <v>8925.79546682006</v>
      </c>
    </row>
    <row r="98" spans="1:7" ht="15" x14ac:dyDescent="0.2">
      <c r="A98" s="115">
        <v>2061</v>
      </c>
      <c r="B98" s="116" t="s">
        <v>360</v>
      </c>
      <c r="C98" s="117">
        <v>2360808.65</v>
      </c>
      <c r="D98" s="117">
        <v>0</v>
      </c>
      <c r="E98" s="117">
        <v>2360808.65</v>
      </c>
      <c r="F98" s="118">
        <v>221.125404279028</v>
      </c>
      <c r="G98" s="117">
        <v>10676.333900654001</v>
      </c>
    </row>
    <row r="99" spans="1:7" ht="15" x14ac:dyDescent="0.2">
      <c r="A99" s="115">
        <v>2062</v>
      </c>
      <c r="B99" s="116" t="s">
        <v>361</v>
      </c>
      <c r="C99" s="117">
        <v>268729.15000000002</v>
      </c>
      <c r="D99" s="117">
        <v>3700.29</v>
      </c>
      <c r="E99" s="117">
        <v>265028.86</v>
      </c>
      <c r="F99" s="118">
        <v>7.9515180417130003</v>
      </c>
      <c r="G99" s="117">
        <v>33330.599089341304</v>
      </c>
    </row>
    <row r="100" spans="1:7" ht="15" x14ac:dyDescent="0.2">
      <c r="A100" s="115">
        <v>2063</v>
      </c>
      <c r="B100" s="116" t="s">
        <v>362</v>
      </c>
      <c r="C100" s="117">
        <v>197875.78</v>
      </c>
      <c r="D100" s="117">
        <v>0</v>
      </c>
      <c r="E100" s="117">
        <v>197875.78</v>
      </c>
      <c r="F100" s="118">
        <v>9.9329455138979998</v>
      </c>
      <c r="G100" s="117">
        <v>19921.158303258198</v>
      </c>
    </row>
    <row r="101" spans="1:7" ht="15" x14ac:dyDescent="0.2">
      <c r="A101" s="115">
        <v>2081</v>
      </c>
      <c r="B101" s="116" t="s">
        <v>363</v>
      </c>
      <c r="C101" s="117">
        <v>7507721</v>
      </c>
      <c r="D101" s="117">
        <v>14082</v>
      </c>
      <c r="E101" s="117">
        <v>7493639</v>
      </c>
      <c r="F101" s="118">
        <v>990.73736958644099</v>
      </c>
      <c r="G101" s="117">
        <v>7563.6987460441096</v>
      </c>
    </row>
    <row r="102" spans="1:7" ht="15" x14ac:dyDescent="0.2">
      <c r="A102" s="115">
        <v>2082</v>
      </c>
      <c r="B102" s="116" t="s">
        <v>364</v>
      </c>
      <c r="C102" s="117">
        <v>142378875.40000001</v>
      </c>
      <c r="D102" s="117">
        <v>23166</v>
      </c>
      <c r="E102" s="117">
        <v>142355709.40000001</v>
      </c>
      <c r="F102" s="118">
        <v>17027.0741725841</v>
      </c>
      <c r="G102" s="117">
        <v>8360.5502599625706</v>
      </c>
    </row>
    <row r="103" spans="1:7" ht="15" x14ac:dyDescent="0.2">
      <c r="A103" s="115">
        <v>2083</v>
      </c>
      <c r="B103" s="116" t="s">
        <v>365</v>
      </c>
      <c r="C103" s="117">
        <v>89338065.849999994</v>
      </c>
      <c r="D103" s="117">
        <v>275732.36</v>
      </c>
      <c r="E103" s="117">
        <v>89062333.489999995</v>
      </c>
      <c r="F103" s="118">
        <v>10789.2104071843</v>
      </c>
      <c r="G103" s="117">
        <v>8254.7591648314992</v>
      </c>
    </row>
    <row r="104" spans="1:7" ht="15" x14ac:dyDescent="0.2">
      <c r="A104" s="115">
        <v>2084</v>
      </c>
      <c r="B104" s="116" t="s">
        <v>366</v>
      </c>
      <c r="C104" s="117">
        <v>10825808.1</v>
      </c>
      <c r="D104" s="117">
        <v>2175.4499999999998</v>
      </c>
      <c r="E104" s="117">
        <v>10823632.65</v>
      </c>
      <c r="F104" s="118">
        <v>1434.5524628718399</v>
      </c>
      <c r="G104" s="117">
        <v>7544.9542140355697</v>
      </c>
    </row>
    <row r="105" spans="1:7" ht="15" x14ac:dyDescent="0.2">
      <c r="A105" s="115">
        <v>2085</v>
      </c>
      <c r="B105" s="116" t="s">
        <v>367</v>
      </c>
      <c r="C105" s="117">
        <v>1778956.46</v>
      </c>
      <c r="D105" s="117">
        <v>68.849999999999994</v>
      </c>
      <c r="E105" s="117">
        <v>1778887.61</v>
      </c>
      <c r="F105" s="118">
        <v>163.12704409658801</v>
      </c>
      <c r="G105" s="117">
        <v>10904.9214975459</v>
      </c>
    </row>
    <row r="106" spans="1:7" ht="15" x14ac:dyDescent="0.2">
      <c r="A106" s="115">
        <v>2086</v>
      </c>
      <c r="B106" s="116" t="s">
        <v>368</v>
      </c>
      <c r="C106" s="117">
        <v>10594886.43</v>
      </c>
      <c r="D106" s="117">
        <v>0</v>
      </c>
      <c r="E106" s="117">
        <v>10594886.43</v>
      </c>
      <c r="F106" s="118">
        <v>1291.0929750084399</v>
      </c>
      <c r="G106" s="117">
        <v>8206.1374626647194</v>
      </c>
    </row>
    <row r="107" spans="1:7" ht="15" x14ac:dyDescent="0.2">
      <c r="A107" s="115">
        <v>2087</v>
      </c>
      <c r="B107" s="116" t="s">
        <v>369</v>
      </c>
      <c r="C107" s="117">
        <v>22958768.300000001</v>
      </c>
      <c r="D107" s="117">
        <v>98574.62</v>
      </c>
      <c r="E107" s="117">
        <v>22860193.68</v>
      </c>
      <c r="F107" s="118">
        <v>2717.9099787263099</v>
      </c>
      <c r="G107" s="117">
        <v>8410.9458587414101</v>
      </c>
    </row>
    <row r="108" spans="1:7" ht="15" x14ac:dyDescent="0.2">
      <c r="A108" s="115">
        <v>2088</v>
      </c>
      <c r="B108" s="116" t="s">
        <v>370</v>
      </c>
      <c r="C108" s="117">
        <v>46935219.119999997</v>
      </c>
      <c r="D108" s="117">
        <v>0</v>
      </c>
      <c r="E108" s="117">
        <v>46935219.119999997</v>
      </c>
      <c r="F108" s="118">
        <v>5563.1102046673604</v>
      </c>
      <c r="G108" s="117">
        <v>8436.8666794740293</v>
      </c>
    </row>
    <row r="109" spans="1:7" ht="15" x14ac:dyDescent="0.2">
      <c r="A109" s="115">
        <v>2089</v>
      </c>
      <c r="B109" s="116" t="s">
        <v>371</v>
      </c>
      <c r="C109" s="117">
        <v>3073267.76</v>
      </c>
      <c r="D109" s="117">
        <v>0</v>
      </c>
      <c r="E109" s="117">
        <v>3073267.76</v>
      </c>
      <c r="F109" s="118">
        <v>271.02464494568198</v>
      </c>
      <c r="G109" s="117">
        <v>11339.4402218143</v>
      </c>
    </row>
    <row r="110" spans="1:7" ht="15" x14ac:dyDescent="0.2">
      <c r="A110" s="115">
        <v>2090</v>
      </c>
      <c r="B110" s="116" t="s">
        <v>372</v>
      </c>
      <c r="C110" s="117">
        <v>2698955.23</v>
      </c>
      <c r="D110" s="117">
        <v>1516.35</v>
      </c>
      <c r="E110" s="117">
        <v>2697438.88</v>
      </c>
      <c r="F110" s="118">
        <v>187.087837837812</v>
      </c>
      <c r="G110" s="117">
        <v>14418.034390554199</v>
      </c>
    </row>
    <row r="111" spans="1:7" ht="15" x14ac:dyDescent="0.2">
      <c r="A111" s="115">
        <v>2091</v>
      </c>
      <c r="B111" s="116" t="s">
        <v>373</v>
      </c>
      <c r="C111" s="117">
        <v>12781358.1</v>
      </c>
      <c r="D111" s="117">
        <v>0</v>
      </c>
      <c r="E111" s="117">
        <v>12781358.1</v>
      </c>
      <c r="F111" s="118">
        <v>1715.44128376447</v>
      </c>
      <c r="G111" s="117">
        <v>7450.7697937359899</v>
      </c>
    </row>
    <row r="112" spans="1:7" ht="15" x14ac:dyDescent="0.2">
      <c r="A112" s="115">
        <v>2092</v>
      </c>
      <c r="B112" s="116" t="s">
        <v>374</v>
      </c>
      <c r="C112" s="117">
        <v>3481589.61</v>
      </c>
      <c r="D112" s="117">
        <v>20000.04</v>
      </c>
      <c r="E112" s="117">
        <v>3461589.57</v>
      </c>
      <c r="F112" s="118">
        <v>398.787674297737</v>
      </c>
      <c r="G112" s="117">
        <v>8680.2822481809199</v>
      </c>
    </row>
    <row r="113" spans="1:7" ht="15" x14ac:dyDescent="0.2">
      <c r="A113" s="115">
        <v>2093</v>
      </c>
      <c r="B113" s="116" t="s">
        <v>375</v>
      </c>
      <c r="C113" s="117">
        <v>5227951.0599999996</v>
      </c>
      <c r="D113" s="117">
        <v>10634.5</v>
      </c>
      <c r="E113" s="117">
        <v>5217316.5599999996</v>
      </c>
      <c r="F113" s="118">
        <v>530.99602772925198</v>
      </c>
      <c r="G113" s="117">
        <v>9825.52841743713</v>
      </c>
    </row>
    <row r="114" spans="1:7" ht="15" x14ac:dyDescent="0.2">
      <c r="A114" s="115">
        <v>2094</v>
      </c>
      <c r="B114" s="116" t="s">
        <v>376</v>
      </c>
      <c r="C114" s="117">
        <v>2270186.46</v>
      </c>
      <c r="D114" s="117">
        <v>0</v>
      </c>
      <c r="E114" s="117">
        <v>2270186.46</v>
      </c>
      <c r="F114" s="118">
        <v>224.66111111108501</v>
      </c>
      <c r="G114" s="117">
        <v>10104.937382231201</v>
      </c>
    </row>
    <row r="115" spans="1:7" ht="15" x14ac:dyDescent="0.2">
      <c r="A115" s="115">
        <v>2095</v>
      </c>
      <c r="B115" s="116" t="s">
        <v>377</v>
      </c>
      <c r="C115" s="117">
        <v>2478611.87</v>
      </c>
      <c r="D115" s="117">
        <v>664.42</v>
      </c>
      <c r="E115" s="117">
        <v>2477947.4500000002</v>
      </c>
      <c r="F115" s="118">
        <v>248.32214765098001</v>
      </c>
      <c r="G115" s="117">
        <v>9978.7613527037793</v>
      </c>
    </row>
    <row r="116" spans="1:7" ht="15" x14ac:dyDescent="0.2">
      <c r="A116" s="115">
        <v>2096</v>
      </c>
      <c r="B116" s="116" t="s">
        <v>378</v>
      </c>
      <c r="C116" s="117">
        <v>11838280.800000001</v>
      </c>
      <c r="D116" s="117">
        <v>0</v>
      </c>
      <c r="E116" s="117">
        <v>11838280.800000001</v>
      </c>
      <c r="F116" s="118">
        <v>1334.78193506454</v>
      </c>
      <c r="G116" s="117">
        <v>8869.0747821872392</v>
      </c>
    </row>
    <row r="117" spans="1:7" ht="15" x14ac:dyDescent="0.2">
      <c r="A117" s="115">
        <v>2097</v>
      </c>
      <c r="B117" s="116" t="s">
        <v>379</v>
      </c>
      <c r="C117" s="117">
        <v>45356429.439999998</v>
      </c>
      <c r="D117" s="117">
        <v>222641.03</v>
      </c>
      <c r="E117" s="117">
        <v>45133788.409999996</v>
      </c>
      <c r="F117" s="118">
        <v>5314.7423114433304</v>
      </c>
      <c r="G117" s="117">
        <v>8492.1875351926501</v>
      </c>
    </row>
    <row r="118" spans="1:7" ht="15" x14ac:dyDescent="0.2">
      <c r="A118" s="115">
        <v>2099</v>
      </c>
      <c r="B118" s="116" t="s">
        <v>380</v>
      </c>
      <c r="C118" s="117">
        <v>7083340.9000000004</v>
      </c>
      <c r="D118" s="117">
        <v>0</v>
      </c>
      <c r="E118" s="117">
        <v>7083340.9000000004</v>
      </c>
      <c r="F118" s="118">
        <v>882.73930506333204</v>
      </c>
      <c r="G118" s="117">
        <v>8024.2726922551701</v>
      </c>
    </row>
    <row r="119" spans="1:7" ht="15" x14ac:dyDescent="0.2">
      <c r="A119" s="115">
        <v>2100</v>
      </c>
      <c r="B119" s="116" t="s">
        <v>381</v>
      </c>
      <c r="C119" s="117">
        <v>73992194.159999996</v>
      </c>
      <c r="D119" s="117">
        <v>52451.79</v>
      </c>
      <c r="E119" s="117">
        <v>73939742.370000005</v>
      </c>
      <c r="F119" s="118">
        <v>9529.5588998614203</v>
      </c>
      <c r="G119" s="117">
        <v>7758.9889675875002</v>
      </c>
    </row>
    <row r="120" spans="1:7" ht="15" x14ac:dyDescent="0.2">
      <c r="A120" s="115">
        <v>2101</v>
      </c>
      <c r="B120" s="116" t="s">
        <v>382</v>
      </c>
      <c r="C120" s="117">
        <v>33296402.23</v>
      </c>
      <c r="D120" s="117">
        <v>22216.27</v>
      </c>
      <c r="E120" s="117">
        <v>33274185.960000001</v>
      </c>
      <c r="F120" s="118">
        <v>4243.6466932716803</v>
      </c>
      <c r="G120" s="117">
        <v>7840.9416157938804</v>
      </c>
    </row>
    <row r="121" spans="1:7" ht="15" x14ac:dyDescent="0.2">
      <c r="A121" s="115">
        <v>2102</v>
      </c>
      <c r="B121" s="116" t="s">
        <v>383</v>
      </c>
      <c r="C121" s="117">
        <v>18065864.920000002</v>
      </c>
      <c r="D121" s="117">
        <v>10053.120000000001</v>
      </c>
      <c r="E121" s="117">
        <v>18055811.800000001</v>
      </c>
      <c r="F121" s="118">
        <v>2294.44285930059</v>
      </c>
      <c r="G121" s="117">
        <v>7869.3665117046803</v>
      </c>
    </row>
    <row r="122" spans="1:7" ht="15" x14ac:dyDescent="0.2">
      <c r="A122" s="115">
        <v>2103</v>
      </c>
      <c r="B122" s="116" t="s">
        <v>384</v>
      </c>
      <c r="C122" s="117">
        <v>7213828.4500000002</v>
      </c>
      <c r="D122" s="117">
        <v>3259.68</v>
      </c>
      <c r="E122" s="117">
        <v>7210568.7699999996</v>
      </c>
      <c r="F122" s="118">
        <v>747.71831197678796</v>
      </c>
      <c r="G122" s="117">
        <v>9643.4294232235497</v>
      </c>
    </row>
    <row r="123" spans="1:7" ht="15" x14ac:dyDescent="0.2">
      <c r="A123" s="115">
        <v>2104</v>
      </c>
      <c r="B123" s="116" t="s">
        <v>385</v>
      </c>
      <c r="C123" s="117">
        <v>33179128.879999999</v>
      </c>
      <c r="D123" s="117">
        <v>1303318.71</v>
      </c>
      <c r="E123" s="117">
        <v>31875810.170000002</v>
      </c>
      <c r="F123" s="118">
        <v>4481.0662923500704</v>
      </c>
      <c r="G123" s="117">
        <v>7113.4431160764898</v>
      </c>
    </row>
    <row r="124" spans="1:7" ht="15" x14ac:dyDescent="0.2">
      <c r="A124" s="115">
        <v>2105</v>
      </c>
      <c r="B124" s="116" t="s">
        <v>386</v>
      </c>
      <c r="C124" s="117">
        <v>5703785.8399999999</v>
      </c>
      <c r="D124" s="117">
        <v>14218.54</v>
      </c>
      <c r="E124" s="117">
        <v>5689567.2999999998</v>
      </c>
      <c r="F124" s="118">
        <v>646.69392497650199</v>
      </c>
      <c r="G124" s="117">
        <v>8797.9290979217603</v>
      </c>
    </row>
    <row r="125" spans="1:7" ht="15" x14ac:dyDescent="0.2">
      <c r="A125" s="115">
        <v>2107</v>
      </c>
      <c r="B125" s="116" t="s">
        <v>387</v>
      </c>
      <c r="C125" s="117">
        <v>1021319.64</v>
      </c>
      <c r="D125" s="117">
        <v>63945</v>
      </c>
      <c r="E125" s="117">
        <v>957374.64</v>
      </c>
      <c r="F125" s="118">
        <v>70.114974245761999</v>
      </c>
      <c r="G125" s="117">
        <v>13654.353443021701</v>
      </c>
    </row>
    <row r="126" spans="1:7" ht="15" x14ac:dyDescent="0.2">
      <c r="A126" s="115">
        <v>2108</v>
      </c>
      <c r="B126" s="116" t="s">
        <v>388</v>
      </c>
      <c r="C126" s="117">
        <v>22379059.600000001</v>
      </c>
      <c r="D126" s="117">
        <v>1477.1</v>
      </c>
      <c r="E126" s="117">
        <v>22377582.5</v>
      </c>
      <c r="F126" s="118">
        <v>2383.3068766526999</v>
      </c>
      <c r="G126" s="117">
        <v>9389.2996823929006</v>
      </c>
    </row>
    <row r="127" spans="1:7" ht="15" x14ac:dyDescent="0.2">
      <c r="A127" s="115">
        <v>2109</v>
      </c>
      <c r="B127" s="116" t="s">
        <v>389</v>
      </c>
      <c r="C127" s="117">
        <v>174028.9</v>
      </c>
      <c r="D127" s="117">
        <v>0</v>
      </c>
      <c r="E127" s="117">
        <v>174028.9</v>
      </c>
      <c r="F127" s="118">
        <v>11.524822695034</v>
      </c>
      <c r="G127" s="117">
        <v>15100.3537846173</v>
      </c>
    </row>
    <row r="128" spans="1:7" ht="15" x14ac:dyDescent="0.2">
      <c r="A128" s="115">
        <v>2110</v>
      </c>
      <c r="B128" s="116" t="s">
        <v>390</v>
      </c>
      <c r="C128" s="117">
        <v>10223412.699999999</v>
      </c>
      <c r="D128" s="117">
        <v>3142.6</v>
      </c>
      <c r="E128" s="117">
        <v>10220270.1</v>
      </c>
      <c r="F128" s="118">
        <v>1149.9618940636401</v>
      </c>
      <c r="G128" s="117">
        <v>8887.4858834534607</v>
      </c>
    </row>
    <row r="129" spans="1:7" ht="15" x14ac:dyDescent="0.2">
      <c r="A129" s="115">
        <v>2111</v>
      </c>
      <c r="B129" s="116" t="s">
        <v>391</v>
      </c>
      <c r="C129" s="117">
        <v>721264.37</v>
      </c>
      <c r="D129" s="117">
        <v>0</v>
      </c>
      <c r="E129" s="117">
        <v>721264.37</v>
      </c>
      <c r="F129" s="118">
        <v>90.203928727904994</v>
      </c>
      <c r="G129" s="117">
        <v>7995.9307778672601</v>
      </c>
    </row>
    <row r="130" spans="1:7" ht="15" x14ac:dyDescent="0.2">
      <c r="A130" s="115">
        <v>2112</v>
      </c>
      <c r="B130" s="116" t="s">
        <v>392</v>
      </c>
      <c r="C130" s="117">
        <v>61150.09</v>
      </c>
      <c r="D130" s="117">
        <v>0</v>
      </c>
      <c r="E130" s="117">
        <v>61150.09</v>
      </c>
      <c r="F130" s="118">
        <v>8.0322580645119999</v>
      </c>
      <c r="G130" s="117">
        <v>7613.0634136585304</v>
      </c>
    </row>
    <row r="131" spans="1:7" ht="15" x14ac:dyDescent="0.2">
      <c r="A131" s="115">
        <v>2113</v>
      </c>
      <c r="B131" s="116" t="s">
        <v>393</v>
      </c>
      <c r="C131" s="117">
        <v>2711018.45</v>
      </c>
      <c r="D131" s="117">
        <v>0</v>
      </c>
      <c r="E131" s="117">
        <v>2711018.45</v>
      </c>
      <c r="F131" s="118">
        <v>280.29333333331999</v>
      </c>
      <c r="G131" s="117">
        <v>9672.0760988492893</v>
      </c>
    </row>
    <row r="132" spans="1:7" ht="15" x14ac:dyDescent="0.2">
      <c r="A132" s="115">
        <v>2114</v>
      </c>
      <c r="B132" s="116" t="s">
        <v>394</v>
      </c>
      <c r="C132" s="117">
        <v>1291160.8400000001</v>
      </c>
      <c r="D132" s="117">
        <v>0</v>
      </c>
      <c r="E132" s="117">
        <v>1291160.8400000001</v>
      </c>
      <c r="F132" s="118">
        <v>104.244755244751</v>
      </c>
      <c r="G132" s="117">
        <v>12385.8590004701</v>
      </c>
    </row>
    <row r="133" spans="1:7" ht="15" x14ac:dyDescent="0.2">
      <c r="A133" s="115">
        <v>2115</v>
      </c>
      <c r="B133" s="116" t="s">
        <v>395</v>
      </c>
      <c r="C133" s="117">
        <v>224039.67</v>
      </c>
      <c r="D133" s="117">
        <v>0</v>
      </c>
      <c r="E133" s="117">
        <v>224039.67</v>
      </c>
      <c r="F133" s="118">
        <v>12</v>
      </c>
      <c r="G133" s="117">
        <v>18669.9725</v>
      </c>
    </row>
    <row r="134" spans="1:7" ht="15" x14ac:dyDescent="0.2">
      <c r="A134" s="115">
        <v>2116</v>
      </c>
      <c r="B134" s="116" t="s">
        <v>396</v>
      </c>
      <c r="C134" s="117">
        <v>8108277.6500000004</v>
      </c>
      <c r="D134" s="117">
        <v>3750</v>
      </c>
      <c r="E134" s="117">
        <v>8104527.6500000004</v>
      </c>
      <c r="F134" s="118">
        <v>917.07638251122103</v>
      </c>
      <c r="G134" s="117">
        <v>8837.3529234363796</v>
      </c>
    </row>
    <row r="135" spans="1:7" ht="15" x14ac:dyDescent="0.2">
      <c r="A135" s="115">
        <v>2137</v>
      </c>
      <c r="B135" s="116" t="s">
        <v>397</v>
      </c>
      <c r="C135" s="117">
        <v>9377589.7400000002</v>
      </c>
      <c r="D135" s="117">
        <v>49907.92</v>
      </c>
      <c r="E135" s="117">
        <v>9327681.8200000003</v>
      </c>
      <c r="F135" s="118">
        <v>1056.69198213607</v>
      </c>
      <c r="G135" s="117">
        <v>8827.2476537054608</v>
      </c>
    </row>
    <row r="136" spans="1:7" ht="15" x14ac:dyDescent="0.2">
      <c r="A136" s="115">
        <v>2138</v>
      </c>
      <c r="B136" s="116" t="s">
        <v>398</v>
      </c>
      <c r="C136" s="117">
        <v>31126140.510000002</v>
      </c>
      <c r="D136" s="117">
        <v>62478.43</v>
      </c>
      <c r="E136" s="117">
        <v>31063662.079999998</v>
      </c>
      <c r="F136" s="118">
        <v>3812.5402815552902</v>
      </c>
      <c r="G136" s="117">
        <v>8147.75970506674</v>
      </c>
    </row>
    <row r="137" spans="1:7" ht="15" x14ac:dyDescent="0.2">
      <c r="A137" s="115">
        <v>2139</v>
      </c>
      <c r="B137" s="116" t="s">
        <v>399</v>
      </c>
      <c r="C137" s="117">
        <v>18134941.620000001</v>
      </c>
      <c r="D137" s="117">
        <v>14674.07</v>
      </c>
      <c r="E137" s="117">
        <v>18120267.550000001</v>
      </c>
      <c r="F137" s="118">
        <v>2280.9616237620298</v>
      </c>
      <c r="G137" s="117">
        <v>7944.1352108826504</v>
      </c>
    </row>
    <row r="138" spans="1:7" ht="15" x14ac:dyDescent="0.2">
      <c r="A138" s="115">
        <v>2140</v>
      </c>
      <c r="B138" s="116" t="s">
        <v>400</v>
      </c>
      <c r="C138" s="117">
        <v>7676167.1799999997</v>
      </c>
      <c r="D138" s="117">
        <v>0</v>
      </c>
      <c r="E138" s="117">
        <v>7676167.1799999997</v>
      </c>
      <c r="F138" s="118">
        <v>896.54790773061097</v>
      </c>
      <c r="G138" s="117">
        <v>8561.9152237277704</v>
      </c>
    </row>
    <row r="139" spans="1:7" ht="15" x14ac:dyDescent="0.2">
      <c r="A139" s="115">
        <v>2141</v>
      </c>
      <c r="B139" s="116" t="s">
        <v>401</v>
      </c>
      <c r="C139" s="117">
        <v>16932415.280000001</v>
      </c>
      <c r="D139" s="117">
        <v>169204</v>
      </c>
      <c r="E139" s="117">
        <v>16763211.279999999</v>
      </c>
      <c r="F139" s="118">
        <v>1942.0680434001199</v>
      </c>
      <c r="G139" s="117">
        <v>8631.6292248192403</v>
      </c>
    </row>
    <row r="140" spans="1:7" ht="15" x14ac:dyDescent="0.2">
      <c r="A140" s="115">
        <v>2142</v>
      </c>
      <c r="B140" s="116" t="s">
        <v>402</v>
      </c>
      <c r="C140" s="117">
        <v>369317516.63999999</v>
      </c>
      <c r="D140" s="117">
        <v>401009.1</v>
      </c>
      <c r="E140" s="117">
        <v>368916507.54000002</v>
      </c>
      <c r="F140" s="118">
        <v>40559.787232390197</v>
      </c>
      <c r="G140" s="117">
        <v>9095.6223568498208</v>
      </c>
    </row>
    <row r="141" spans="1:7" ht="15" x14ac:dyDescent="0.2">
      <c r="A141" s="115">
        <v>2143</v>
      </c>
      <c r="B141" s="116" t="s">
        <v>403</v>
      </c>
      <c r="C141" s="117">
        <v>17984424.260000002</v>
      </c>
      <c r="D141" s="117">
        <v>45779.74</v>
      </c>
      <c r="E141" s="117">
        <v>17938644.52</v>
      </c>
      <c r="F141" s="118">
        <v>2268.8781760230499</v>
      </c>
      <c r="G141" s="117">
        <v>7906.3938776313398</v>
      </c>
    </row>
    <row r="142" spans="1:7" ht="15" x14ac:dyDescent="0.2">
      <c r="A142" s="115">
        <v>2144</v>
      </c>
      <c r="B142" s="116" t="s">
        <v>404</v>
      </c>
      <c r="C142" s="117">
        <v>2726661.9</v>
      </c>
      <c r="D142" s="117">
        <v>0</v>
      </c>
      <c r="E142" s="117">
        <v>2726661.9</v>
      </c>
      <c r="F142" s="118">
        <v>242.93989900351701</v>
      </c>
      <c r="G142" s="117">
        <v>11223.6067899268</v>
      </c>
    </row>
    <row r="143" spans="1:7" ht="15" x14ac:dyDescent="0.2">
      <c r="A143" s="115">
        <v>2145</v>
      </c>
      <c r="B143" s="116" t="s">
        <v>405</v>
      </c>
      <c r="C143" s="117">
        <v>7038545.4500000002</v>
      </c>
      <c r="D143" s="117">
        <v>22000</v>
      </c>
      <c r="E143" s="117">
        <v>7016545.4500000002</v>
      </c>
      <c r="F143" s="118">
        <v>707.24738165366398</v>
      </c>
      <c r="G143" s="117">
        <v>9920.9210695048896</v>
      </c>
    </row>
    <row r="144" spans="1:7" ht="15" x14ac:dyDescent="0.2">
      <c r="A144" s="115">
        <v>2146</v>
      </c>
      <c r="B144" s="116" t="s">
        <v>406</v>
      </c>
      <c r="C144" s="117">
        <v>51924531.670000002</v>
      </c>
      <c r="D144" s="117">
        <v>198307.13</v>
      </c>
      <c r="E144" s="117">
        <v>51726224.539999999</v>
      </c>
      <c r="F144" s="118">
        <v>5683.39068340421</v>
      </c>
      <c r="G144" s="117">
        <v>9101.2966416409108</v>
      </c>
    </row>
    <row r="145" spans="1:7" ht="15" x14ac:dyDescent="0.2">
      <c r="A145" s="115">
        <v>2147</v>
      </c>
      <c r="B145" s="116" t="s">
        <v>407</v>
      </c>
      <c r="C145" s="117">
        <v>20594531.5</v>
      </c>
      <c r="D145" s="117">
        <v>4104.1899999999996</v>
      </c>
      <c r="E145" s="117">
        <v>20590427.309999999</v>
      </c>
      <c r="F145" s="118">
        <v>2155.3652728950201</v>
      </c>
      <c r="G145" s="117">
        <v>9553.1033968750799</v>
      </c>
    </row>
    <row r="146" spans="1:7" ht="15" x14ac:dyDescent="0.2">
      <c r="A146" s="115">
        <v>2180</v>
      </c>
      <c r="B146" s="116" t="s">
        <v>408</v>
      </c>
      <c r="C146" s="117">
        <v>506582402.29000002</v>
      </c>
      <c r="D146" s="117">
        <v>185605.18</v>
      </c>
      <c r="E146" s="117">
        <v>506396797.11000001</v>
      </c>
      <c r="F146" s="118">
        <v>47394.655442699201</v>
      </c>
      <c r="G146" s="117">
        <v>10684.6814768438</v>
      </c>
    </row>
    <row r="147" spans="1:7" ht="15" x14ac:dyDescent="0.2">
      <c r="A147" s="115">
        <v>2181</v>
      </c>
      <c r="B147" s="116" t="s">
        <v>409</v>
      </c>
      <c r="C147" s="117">
        <v>29336162.25</v>
      </c>
      <c r="D147" s="117">
        <v>0</v>
      </c>
      <c r="E147" s="117">
        <v>29336162.25</v>
      </c>
      <c r="F147" s="118">
        <v>3304.1275991498801</v>
      </c>
      <c r="G147" s="117">
        <v>8878.6408423052108</v>
      </c>
    </row>
    <row r="148" spans="1:7" ht="15" x14ac:dyDescent="0.2">
      <c r="A148" s="115">
        <v>2182</v>
      </c>
      <c r="B148" s="116" t="s">
        <v>410</v>
      </c>
      <c r="C148" s="117">
        <v>106017974.01000001</v>
      </c>
      <c r="D148" s="117">
        <v>27214.02</v>
      </c>
      <c r="E148" s="117">
        <v>105990759.98999999</v>
      </c>
      <c r="F148" s="118">
        <v>11443.877426531</v>
      </c>
      <c r="G148" s="117">
        <v>9261.7874204310792</v>
      </c>
    </row>
    <row r="149" spans="1:7" ht="15" x14ac:dyDescent="0.2">
      <c r="A149" s="115">
        <v>2183</v>
      </c>
      <c r="B149" s="116" t="s">
        <v>411</v>
      </c>
      <c r="C149" s="117">
        <v>99161863.180000007</v>
      </c>
      <c r="D149" s="117">
        <v>290133.05</v>
      </c>
      <c r="E149" s="117">
        <v>98871730.129999995</v>
      </c>
      <c r="F149" s="118">
        <v>11988.6940253824</v>
      </c>
      <c r="G149" s="117">
        <v>8247.0809514922403</v>
      </c>
    </row>
    <row r="150" spans="1:7" ht="15" x14ac:dyDescent="0.2">
      <c r="A150" s="115">
        <v>2185</v>
      </c>
      <c r="B150" s="116" t="s">
        <v>412</v>
      </c>
      <c r="C150" s="117">
        <v>56869388.579999998</v>
      </c>
      <c r="D150" s="117">
        <v>40089.65</v>
      </c>
      <c r="E150" s="117">
        <v>56829298.93</v>
      </c>
      <c r="F150" s="118">
        <v>6218.0929482113897</v>
      </c>
      <c r="G150" s="117">
        <v>9139.3453593109607</v>
      </c>
    </row>
    <row r="151" spans="1:7" ht="15" x14ac:dyDescent="0.2">
      <c r="A151" s="115">
        <v>2186</v>
      </c>
      <c r="B151" s="116" t="s">
        <v>413</v>
      </c>
      <c r="C151" s="117">
        <v>9860941.8900000006</v>
      </c>
      <c r="D151" s="117">
        <v>171918.05</v>
      </c>
      <c r="E151" s="117">
        <v>9689023.8399999999</v>
      </c>
      <c r="F151" s="118">
        <v>1223.9487474454299</v>
      </c>
      <c r="G151" s="117">
        <v>7916.2006254122098</v>
      </c>
    </row>
    <row r="152" spans="1:7" ht="15" x14ac:dyDescent="0.2">
      <c r="A152" s="115">
        <v>2187</v>
      </c>
      <c r="B152" s="116" t="s">
        <v>414</v>
      </c>
      <c r="C152" s="117">
        <v>93514764.730000004</v>
      </c>
      <c r="D152" s="117">
        <v>79901.320000000007</v>
      </c>
      <c r="E152" s="117">
        <v>93434863.409999996</v>
      </c>
      <c r="F152" s="118">
        <v>10694.1810146311</v>
      </c>
      <c r="G152" s="117">
        <v>8736.9816615380205</v>
      </c>
    </row>
    <row r="153" spans="1:7" ht="15" x14ac:dyDescent="0.2">
      <c r="A153" s="115">
        <v>2188</v>
      </c>
      <c r="B153" s="116" t="s">
        <v>415</v>
      </c>
      <c r="C153" s="117">
        <v>7452168.1799999997</v>
      </c>
      <c r="D153" s="117">
        <v>1127233</v>
      </c>
      <c r="E153" s="117">
        <v>6324935.1799999997</v>
      </c>
      <c r="F153" s="118">
        <v>492.70076077766498</v>
      </c>
      <c r="G153" s="117">
        <v>12837.275043003599</v>
      </c>
    </row>
    <row r="154" spans="1:7" ht="15" x14ac:dyDescent="0.2">
      <c r="A154" s="115">
        <v>2190</v>
      </c>
      <c r="B154" s="116" t="s">
        <v>416</v>
      </c>
      <c r="C154" s="117">
        <v>26711378.300000001</v>
      </c>
      <c r="D154" s="117">
        <v>200521.45</v>
      </c>
      <c r="E154" s="117">
        <v>26510856.850000001</v>
      </c>
      <c r="F154" s="118">
        <v>3216.3580023887298</v>
      </c>
      <c r="G154" s="117">
        <v>8242.5080884375693</v>
      </c>
    </row>
    <row r="155" spans="1:7" ht="15" x14ac:dyDescent="0.2">
      <c r="A155" s="115">
        <v>2191</v>
      </c>
      <c r="B155" s="116" t="s">
        <v>417</v>
      </c>
      <c r="C155" s="117">
        <v>27265666.399999999</v>
      </c>
      <c r="D155" s="117">
        <v>93021.26</v>
      </c>
      <c r="E155" s="117">
        <v>27172645.140000001</v>
      </c>
      <c r="F155" s="118">
        <v>3230.2691099931999</v>
      </c>
      <c r="G155" s="117">
        <v>8411.8827920368494</v>
      </c>
    </row>
    <row r="156" spans="1:7" ht="15" x14ac:dyDescent="0.2">
      <c r="A156" s="115">
        <v>2192</v>
      </c>
      <c r="B156" s="116" t="s">
        <v>418</v>
      </c>
      <c r="C156" s="117">
        <v>2798068.99</v>
      </c>
      <c r="D156" s="117">
        <v>0</v>
      </c>
      <c r="E156" s="117">
        <v>2798068.99</v>
      </c>
      <c r="F156" s="118">
        <v>313.61097195041202</v>
      </c>
      <c r="G156" s="117">
        <v>8922.1017128266394</v>
      </c>
    </row>
    <row r="157" spans="1:7" ht="15" x14ac:dyDescent="0.2">
      <c r="A157" s="115">
        <v>2193</v>
      </c>
      <c r="B157" s="116" t="s">
        <v>419</v>
      </c>
      <c r="C157" s="117">
        <v>2027197.46</v>
      </c>
      <c r="D157" s="117">
        <v>0</v>
      </c>
      <c r="E157" s="117">
        <v>2027197.46</v>
      </c>
      <c r="F157" s="118">
        <v>173.73389601528999</v>
      </c>
      <c r="G157" s="117">
        <v>11668.4049946223</v>
      </c>
    </row>
    <row r="158" spans="1:7" ht="15" x14ac:dyDescent="0.2">
      <c r="A158" s="115">
        <v>2195</v>
      </c>
      <c r="B158" s="116" t="s">
        <v>420</v>
      </c>
      <c r="C158" s="117">
        <v>2712794.81</v>
      </c>
      <c r="D158" s="117">
        <v>0</v>
      </c>
      <c r="E158" s="117">
        <v>2712794.81</v>
      </c>
      <c r="F158" s="118">
        <v>248.348393604211</v>
      </c>
      <c r="G158" s="117">
        <v>10923.343495925101</v>
      </c>
    </row>
    <row r="159" spans="1:7" ht="15" x14ac:dyDescent="0.2">
      <c r="A159" s="115">
        <v>2197</v>
      </c>
      <c r="B159" s="116" t="s">
        <v>421</v>
      </c>
      <c r="C159" s="117">
        <v>16083012.449999999</v>
      </c>
      <c r="D159" s="117">
        <v>38721.74</v>
      </c>
      <c r="E159" s="117">
        <v>16044290.710000001</v>
      </c>
      <c r="F159" s="118">
        <v>2068.5181297709</v>
      </c>
      <c r="G159" s="117">
        <v>7756.4177364870302</v>
      </c>
    </row>
    <row r="160" spans="1:7" ht="15" x14ac:dyDescent="0.2">
      <c r="A160" s="115">
        <v>2198</v>
      </c>
      <c r="B160" s="116" t="s">
        <v>422</v>
      </c>
      <c r="C160" s="117">
        <v>9233859.4199999999</v>
      </c>
      <c r="D160" s="117">
        <v>0</v>
      </c>
      <c r="E160" s="117">
        <v>9233859.4199999999</v>
      </c>
      <c r="F160" s="118">
        <v>775.30633484150098</v>
      </c>
      <c r="G160" s="117">
        <v>11909.9496612364</v>
      </c>
    </row>
    <row r="161" spans="1:7" ht="15" x14ac:dyDescent="0.2">
      <c r="A161" s="115">
        <v>2199</v>
      </c>
      <c r="B161" s="116" t="s">
        <v>423</v>
      </c>
      <c r="C161" s="117">
        <v>5660884.3200000003</v>
      </c>
      <c r="D161" s="117">
        <v>0</v>
      </c>
      <c r="E161" s="117">
        <v>5660884.3200000003</v>
      </c>
      <c r="F161" s="118">
        <v>467.45853394710701</v>
      </c>
      <c r="G161" s="117">
        <v>12109.917583921</v>
      </c>
    </row>
    <row r="162" spans="1:7" ht="15" x14ac:dyDescent="0.2">
      <c r="A162" s="115">
        <v>2201</v>
      </c>
      <c r="B162" s="116" t="s">
        <v>424</v>
      </c>
      <c r="C162" s="117">
        <v>1786025.63</v>
      </c>
      <c r="D162" s="117">
        <v>589.33000000000004</v>
      </c>
      <c r="E162" s="117">
        <v>1785436.3</v>
      </c>
      <c r="F162" s="118">
        <v>181.926797385604</v>
      </c>
      <c r="G162" s="117">
        <v>9814.0368854823992</v>
      </c>
    </row>
    <row r="163" spans="1:7" ht="15" x14ac:dyDescent="0.2">
      <c r="A163" s="115">
        <v>2202</v>
      </c>
      <c r="B163" s="116" t="s">
        <v>425</v>
      </c>
      <c r="C163" s="117">
        <v>3217874.77</v>
      </c>
      <c r="D163" s="117">
        <v>0</v>
      </c>
      <c r="E163" s="117">
        <v>3217874.77</v>
      </c>
      <c r="F163" s="118">
        <v>372.71190736502501</v>
      </c>
      <c r="G163" s="117">
        <v>8633.6784696510695</v>
      </c>
    </row>
    <row r="164" spans="1:7" ht="15" x14ac:dyDescent="0.2">
      <c r="A164" s="115">
        <v>2203</v>
      </c>
      <c r="B164" s="116" t="s">
        <v>426</v>
      </c>
      <c r="C164" s="117">
        <v>2441834.77</v>
      </c>
      <c r="D164" s="117">
        <v>15000</v>
      </c>
      <c r="E164" s="117">
        <v>2426834.77</v>
      </c>
      <c r="F164" s="118">
        <v>273.142857142813</v>
      </c>
      <c r="G164" s="117">
        <v>8884.8553294993399</v>
      </c>
    </row>
    <row r="165" spans="1:7" ht="15" x14ac:dyDescent="0.2">
      <c r="A165" s="115">
        <v>2204</v>
      </c>
      <c r="B165" s="116" t="s">
        <v>427</v>
      </c>
      <c r="C165" s="117">
        <v>11709676.800000001</v>
      </c>
      <c r="D165" s="117">
        <v>15383.71</v>
      </c>
      <c r="E165" s="117">
        <v>11694293.09</v>
      </c>
      <c r="F165" s="118">
        <v>1363.7552685365299</v>
      </c>
      <c r="G165" s="117">
        <v>8575.0672131586707</v>
      </c>
    </row>
    <row r="166" spans="1:7" ht="15" x14ac:dyDescent="0.2">
      <c r="A166" s="115">
        <v>2205</v>
      </c>
      <c r="B166" s="116" t="s">
        <v>428</v>
      </c>
      <c r="C166" s="117">
        <v>14235370.23</v>
      </c>
      <c r="D166" s="117">
        <v>8764.19</v>
      </c>
      <c r="E166" s="117">
        <v>14226606.039999999</v>
      </c>
      <c r="F166" s="118">
        <v>1686.9593486184899</v>
      </c>
      <c r="G166" s="117">
        <v>8433.2832629610602</v>
      </c>
    </row>
    <row r="167" spans="1:7" ht="15" x14ac:dyDescent="0.2">
      <c r="A167" s="115">
        <v>2206</v>
      </c>
      <c r="B167" s="116" t="s">
        <v>429</v>
      </c>
      <c r="C167" s="117">
        <v>43445588.009999998</v>
      </c>
      <c r="D167" s="117">
        <v>6841</v>
      </c>
      <c r="E167" s="117">
        <v>43438747.009999998</v>
      </c>
      <c r="F167" s="118">
        <v>5416.2577764556299</v>
      </c>
      <c r="G167" s="117">
        <v>8020.0664006110301</v>
      </c>
    </row>
    <row r="168" spans="1:7" ht="15" x14ac:dyDescent="0.2">
      <c r="A168" s="115">
        <v>2207</v>
      </c>
      <c r="B168" s="116" t="s">
        <v>430</v>
      </c>
      <c r="C168" s="117">
        <v>26408642.370000001</v>
      </c>
      <c r="D168" s="117">
        <v>0</v>
      </c>
      <c r="E168" s="117">
        <v>26408642.370000001</v>
      </c>
      <c r="F168" s="118">
        <v>3167.7030560816302</v>
      </c>
      <c r="G168" s="117">
        <v>8336.8427855945702</v>
      </c>
    </row>
    <row r="169" spans="1:7" ht="15" x14ac:dyDescent="0.2">
      <c r="A169" s="115">
        <v>2208</v>
      </c>
      <c r="B169" s="116" t="s">
        <v>431</v>
      </c>
      <c r="C169" s="117">
        <v>5167812.4800000004</v>
      </c>
      <c r="D169" s="117">
        <v>0</v>
      </c>
      <c r="E169" s="117">
        <v>5167812.4800000004</v>
      </c>
      <c r="F169" s="118">
        <v>561.31789813479395</v>
      </c>
      <c r="G169" s="117">
        <v>9206.5699261900409</v>
      </c>
    </row>
    <row r="170" spans="1:7" ht="15" x14ac:dyDescent="0.2">
      <c r="A170" s="115">
        <v>2209</v>
      </c>
      <c r="B170" s="116" t="s">
        <v>432</v>
      </c>
      <c r="C170" s="117">
        <v>4232465.75</v>
      </c>
      <c r="D170" s="117">
        <v>0</v>
      </c>
      <c r="E170" s="117">
        <v>4232465.75</v>
      </c>
      <c r="F170" s="118">
        <v>494.85693272240002</v>
      </c>
      <c r="G170" s="117">
        <v>8552.9078610974793</v>
      </c>
    </row>
    <row r="171" spans="1:7" ht="15" x14ac:dyDescent="0.2">
      <c r="A171" s="115">
        <v>2210</v>
      </c>
      <c r="B171" s="116" t="s">
        <v>433</v>
      </c>
      <c r="C171" s="117">
        <v>783306.31</v>
      </c>
      <c r="D171" s="117">
        <v>16379</v>
      </c>
      <c r="E171" s="117">
        <v>766927.31</v>
      </c>
      <c r="F171" s="118">
        <v>28.437108763685</v>
      </c>
      <c r="G171" s="117">
        <v>26969.243475953801</v>
      </c>
    </row>
    <row r="172" spans="1:7" ht="15" x14ac:dyDescent="0.2">
      <c r="A172" s="115">
        <v>2212</v>
      </c>
      <c r="B172" s="116" t="s">
        <v>434</v>
      </c>
      <c r="C172" s="117">
        <v>16165307.189999999</v>
      </c>
      <c r="D172" s="117">
        <v>44105.26</v>
      </c>
      <c r="E172" s="117">
        <v>16121201.93</v>
      </c>
      <c r="F172" s="118">
        <v>2188.5828949738798</v>
      </c>
      <c r="G172" s="117">
        <v>7366.04584044892</v>
      </c>
    </row>
    <row r="173" spans="1:7" ht="15" x14ac:dyDescent="0.2">
      <c r="A173" s="115">
        <v>2213</v>
      </c>
      <c r="B173" s="116" t="s">
        <v>435</v>
      </c>
      <c r="C173" s="117">
        <v>2894426.66</v>
      </c>
      <c r="D173" s="117">
        <v>68455.02</v>
      </c>
      <c r="E173" s="117">
        <v>2825971.64</v>
      </c>
      <c r="F173" s="118">
        <v>322.25034965032302</v>
      </c>
      <c r="G173" s="117">
        <v>8769.4913071979299</v>
      </c>
    </row>
    <row r="174" spans="1:7" ht="15" x14ac:dyDescent="0.2">
      <c r="A174" s="115">
        <v>2214</v>
      </c>
      <c r="B174" s="116" t="s">
        <v>436</v>
      </c>
      <c r="C174" s="117">
        <v>2545662.84</v>
      </c>
      <c r="D174" s="117">
        <v>2890.15</v>
      </c>
      <c r="E174" s="117">
        <v>2542772.69</v>
      </c>
      <c r="F174" s="118">
        <v>268.765957446789</v>
      </c>
      <c r="G174" s="117">
        <v>9460.9180201083509</v>
      </c>
    </row>
    <row r="175" spans="1:7" ht="15" x14ac:dyDescent="0.2">
      <c r="A175" s="115">
        <v>2215</v>
      </c>
      <c r="B175" s="116" t="s">
        <v>437</v>
      </c>
      <c r="C175" s="117">
        <v>2975555.72</v>
      </c>
      <c r="D175" s="117">
        <v>0</v>
      </c>
      <c r="E175" s="117">
        <v>2975555.72</v>
      </c>
      <c r="F175" s="118">
        <v>319.314117647047</v>
      </c>
      <c r="G175" s="117">
        <v>9318.5849154625303</v>
      </c>
    </row>
    <row r="176" spans="1:7" ht="15" x14ac:dyDescent="0.2">
      <c r="A176" s="115">
        <v>2216</v>
      </c>
      <c r="B176" s="116" t="s">
        <v>438</v>
      </c>
      <c r="C176" s="117">
        <v>2675654.2200000002</v>
      </c>
      <c r="D176" s="117">
        <v>0</v>
      </c>
      <c r="E176" s="117">
        <v>2675654.2200000002</v>
      </c>
      <c r="F176" s="118">
        <v>250.72604846224399</v>
      </c>
      <c r="G176" s="117">
        <v>10671.624414018201</v>
      </c>
    </row>
    <row r="177" spans="1:7" ht="15" x14ac:dyDescent="0.2">
      <c r="A177" s="115">
        <v>2217</v>
      </c>
      <c r="B177" s="116" t="s">
        <v>439</v>
      </c>
      <c r="C177" s="117">
        <v>3571986.59</v>
      </c>
      <c r="D177" s="117">
        <v>0</v>
      </c>
      <c r="E177" s="117">
        <v>3571986.59</v>
      </c>
      <c r="F177" s="118">
        <v>376.46341698835602</v>
      </c>
      <c r="G177" s="117">
        <v>9488.2701181838402</v>
      </c>
    </row>
    <row r="178" spans="1:7" ht="15" x14ac:dyDescent="0.2">
      <c r="A178" s="115">
        <v>2219</v>
      </c>
      <c r="B178" s="116" t="s">
        <v>440</v>
      </c>
      <c r="C178" s="117">
        <v>2432729.13</v>
      </c>
      <c r="D178" s="117">
        <v>0</v>
      </c>
      <c r="E178" s="117">
        <v>2432729.13</v>
      </c>
      <c r="F178" s="118">
        <v>239.67763157893199</v>
      </c>
      <c r="G178" s="117">
        <v>10150.004879361601</v>
      </c>
    </row>
    <row r="179" spans="1:7" ht="15" x14ac:dyDescent="0.2">
      <c r="A179" s="115">
        <v>2220</v>
      </c>
      <c r="B179" s="116" t="s">
        <v>441</v>
      </c>
      <c r="C179" s="117">
        <v>2363280.17</v>
      </c>
      <c r="D179" s="117">
        <v>0</v>
      </c>
      <c r="E179" s="117">
        <v>2363280.17</v>
      </c>
      <c r="F179" s="118">
        <v>205.23781399801501</v>
      </c>
      <c r="G179" s="117">
        <v>11514.8379529264</v>
      </c>
    </row>
    <row r="180" spans="1:7" ht="15" x14ac:dyDescent="0.2">
      <c r="A180" s="115">
        <v>2221</v>
      </c>
      <c r="B180" s="116" t="s">
        <v>442</v>
      </c>
      <c r="C180" s="117">
        <v>3126687.02</v>
      </c>
      <c r="D180" s="117">
        <v>0</v>
      </c>
      <c r="E180" s="117">
        <v>3126687.02</v>
      </c>
      <c r="F180" s="118">
        <v>398.35099337740701</v>
      </c>
      <c r="G180" s="117">
        <v>7849.0754936757603</v>
      </c>
    </row>
    <row r="181" spans="1:7" ht="15" x14ac:dyDescent="0.2">
      <c r="A181" s="115">
        <v>2222</v>
      </c>
      <c r="B181" s="116" t="s">
        <v>443</v>
      </c>
      <c r="C181" s="117">
        <v>156563.37</v>
      </c>
      <c r="D181" s="117">
        <v>0</v>
      </c>
      <c r="E181" s="117">
        <v>156563.37</v>
      </c>
      <c r="F181" s="118">
        <v>2</v>
      </c>
      <c r="G181" s="117">
        <v>78281.684999999998</v>
      </c>
    </row>
    <row r="182" spans="1:7" ht="15" x14ac:dyDescent="0.2">
      <c r="A182" s="115">
        <v>2225</v>
      </c>
      <c r="B182" s="116" t="s">
        <v>444</v>
      </c>
      <c r="C182" s="117">
        <v>2637516.67</v>
      </c>
      <c r="D182" s="117">
        <v>0</v>
      </c>
      <c r="E182" s="117">
        <v>2637516.67</v>
      </c>
      <c r="F182" s="118">
        <v>232.16696434776401</v>
      </c>
      <c r="G182" s="117">
        <v>11360.430530715999</v>
      </c>
    </row>
    <row r="183" spans="1:7" ht="15" x14ac:dyDescent="0.2">
      <c r="A183" s="115">
        <v>2229</v>
      </c>
      <c r="B183" s="116" t="s">
        <v>445</v>
      </c>
      <c r="C183" s="117">
        <v>2882161.32</v>
      </c>
      <c r="D183" s="117">
        <v>28693.4</v>
      </c>
      <c r="E183" s="117">
        <v>2853467.92</v>
      </c>
      <c r="F183" s="118">
        <v>305.37780465582699</v>
      </c>
      <c r="G183" s="117">
        <v>9344.0580045297393</v>
      </c>
    </row>
    <row r="184" spans="1:7" ht="15" x14ac:dyDescent="0.2">
      <c r="A184" s="115">
        <v>2239</v>
      </c>
      <c r="B184" s="116" t="s">
        <v>446</v>
      </c>
      <c r="C184" s="117">
        <v>175789477.68000001</v>
      </c>
      <c r="D184" s="117">
        <v>43283.97</v>
      </c>
      <c r="E184" s="117">
        <v>175746193.71000001</v>
      </c>
      <c r="F184" s="118">
        <v>20575.383966144898</v>
      </c>
      <c r="G184" s="117">
        <v>8541.5754087105197</v>
      </c>
    </row>
    <row r="185" spans="1:7" ht="15" x14ac:dyDescent="0.2">
      <c r="A185" s="115">
        <v>2240</v>
      </c>
      <c r="B185" s="116" t="s">
        <v>447</v>
      </c>
      <c r="C185" s="117">
        <v>8761085.5600000005</v>
      </c>
      <c r="D185" s="117">
        <v>0</v>
      </c>
      <c r="E185" s="117">
        <v>8761085.5600000005</v>
      </c>
      <c r="F185" s="118">
        <v>1104.8658822494001</v>
      </c>
      <c r="G185" s="117">
        <v>7929.5466542629401</v>
      </c>
    </row>
    <row r="186" spans="1:7" ht="15" x14ac:dyDescent="0.2">
      <c r="A186" s="115">
        <v>2241</v>
      </c>
      <c r="B186" s="116" t="s">
        <v>448</v>
      </c>
      <c r="C186" s="117">
        <v>52878717.340000004</v>
      </c>
      <c r="D186" s="117">
        <v>0</v>
      </c>
      <c r="E186" s="117">
        <v>52878717.340000004</v>
      </c>
      <c r="F186" s="118">
        <v>6094.6573633502603</v>
      </c>
      <c r="G186" s="117">
        <v>8676.2412039735009</v>
      </c>
    </row>
    <row r="187" spans="1:7" ht="15" x14ac:dyDescent="0.2">
      <c r="A187" s="115">
        <v>2242</v>
      </c>
      <c r="B187" s="116" t="s">
        <v>255</v>
      </c>
      <c r="C187" s="117">
        <v>109106587.44</v>
      </c>
      <c r="D187" s="117">
        <v>220870</v>
      </c>
      <c r="E187" s="117">
        <v>108885717.44</v>
      </c>
      <c r="F187" s="118">
        <v>12639.3198019437</v>
      </c>
      <c r="G187" s="117">
        <v>8614.8399713135896</v>
      </c>
    </row>
    <row r="188" spans="1:7" ht="15" x14ac:dyDescent="0.2">
      <c r="A188" s="115">
        <v>2243</v>
      </c>
      <c r="B188" s="116" t="s">
        <v>449</v>
      </c>
      <c r="C188" s="117">
        <v>363857009.98000002</v>
      </c>
      <c r="D188" s="117">
        <v>0</v>
      </c>
      <c r="E188" s="117">
        <v>363857009.98000002</v>
      </c>
      <c r="F188" s="118">
        <v>40326.255761047803</v>
      </c>
      <c r="G188" s="117">
        <v>9022.8314807113602</v>
      </c>
    </row>
    <row r="189" spans="1:7" ht="15" x14ac:dyDescent="0.2">
      <c r="A189" s="115">
        <v>2244</v>
      </c>
      <c r="B189" s="116" t="s">
        <v>450</v>
      </c>
      <c r="C189" s="117">
        <v>42075000.170000002</v>
      </c>
      <c r="D189" s="117">
        <v>75486.13</v>
      </c>
      <c r="E189" s="117">
        <v>41999514.039999999</v>
      </c>
      <c r="F189" s="118">
        <v>5291.0757661690504</v>
      </c>
      <c r="G189" s="117">
        <v>7937.8024235720504</v>
      </c>
    </row>
    <row r="190" spans="1:7" ht="15" x14ac:dyDescent="0.2">
      <c r="A190" s="115">
        <v>2245</v>
      </c>
      <c r="B190" s="116" t="s">
        <v>451</v>
      </c>
      <c r="C190" s="117">
        <v>5799190.3799999999</v>
      </c>
      <c r="D190" s="117">
        <v>0</v>
      </c>
      <c r="E190" s="117">
        <v>5799190.3799999999</v>
      </c>
      <c r="F190" s="118">
        <v>618.90831080416001</v>
      </c>
      <c r="G190" s="117">
        <v>9370.0315196365591</v>
      </c>
    </row>
    <row r="191" spans="1:7" ht="15" x14ac:dyDescent="0.2">
      <c r="A191" s="115">
        <v>2247</v>
      </c>
      <c r="B191" s="116" t="s">
        <v>452</v>
      </c>
      <c r="C191" s="117">
        <v>821780.34</v>
      </c>
      <c r="D191" s="117">
        <v>0</v>
      </c>
      <c r="E191" s="117">
        <v>821780.34</v>
      </c>
      <c r="F191" s="118">
        <v>46.486486486483003</v>
      </c>
      <c r="G191" s="117">
        <v>17677.832895350199</v>
      </c>
    </row>
    <row r="192" spans="1:7" ht="15" x14ac:dyDescent="0.2">
      <c r="A192" s="115">
        <v>2248</v>
      </c>
      <c r="B192" s="116" t="s">
        <v>453</v>
      </c>
      <c r="C192" s="117">
        <v>2916417.58</v>
      </c>
      <c r="D192" s="117">
        <v>7500</v>
      </c>
      <c r="E192" s="117">
        <v>2908917.58</v>
      </c>
      <c r="F192" s="118">
        <v>419.620974545286</v>
      </c>
      <c r="G192" s="117">
        <v>6932.25018876187</v>
      </c>
    </row>
    <row r="193" spans="1:7" ht="15" x14ac:dyDescent="0.2">
      <c r="A193" s="115">
        <v>2249</v>
      </c>
      <c r="B193" s="116" t="s">
        <v>454</v>
      </c>
      <c r="C193" s="117">
        <v>992490.59</v>
      </c>
      <c r="D193" s="117">
        <v>0</v>
      </c>
      <c r="E193" s="117">
        <v>992490.59</v>
      </c>
      <c r="F193" s="118">
        <v>352.19927923434801</v>
      </c>
      <c r="G193" s="117">
        <v>2817.9801848476</v>
      </c>
    </row>
    <row r="194" spans="1:7" ht="15" x14ac:dyDescent="0.2">
      <c r="A194" s="115">
        <v>2251</v>
      </c>
      <c r="B194" s="116" t="s">
        <v>455</v>
      </c>
      <c r="C194" s="117">
        <v>8619981.4800000004</v>
      </c>
      <c r="D194" s="117">
        <v>32166.45</v>
      </c>
      <c r="E194" s="117">
        <v>8587815.0299999993</v>
      </c>
      <c r="F194" s="118">
        <v>1093.1180393058901</v>
      </c>
      <c r="G194" s="117">
        <v>7856.2558856435198</v>
      </c>
    </row>
    <row r="195" spans="1:7" ht="15" x14ac:dyDescent="0.2">
      <c r="A195" s="115">
        <v>2252</v>
      </c>
      <c r="B195" s="116" t="s">
        <v>456</v>
      </c>
      <c r="C195" s="117">
        <v>7273403.4400000004</v>
      </c>
      <c r="D195" s="117">
        <v>770.7</v>
      </c>
      <c r="E195" s="117">
        <v>7272632.7400000002</v>
      </c>
      <c r="F195" s="118">
        <v>866.39110183369598</v>
      </c>
      <c r="G195" s="117">
        <v>8394.16832029744</v>
      </c>
    </row>
    <row r="196" spans="1:7" ht="15" x14ac:dyDescent="0.2">
      <c r="A196" s="115">
        <v>2253</v>
      </c>
      <c r="B196" s="116" t="s">
        <v>457</v>
      </c>
      <c r="C196" s="117">
        <v>8414043.5</v>
      </c>
      <c r="D196" s="117">
        <v>176089.18</v>
      </c>
      <c r="E196" s="117">
        <v>8237954.3200000003</v>
      </c>
      <c r="F196" s="118">
        <v>973.95118908590598</v>
      </c>
      <c r="G196" s="117">
        <v>8458.2825220755294</v>
      </c>
    </row>
    <row r="197" spans="1:7" ht="15" x14ac:dyDescent="0.2">
      <c r="A197" s="115">
        <v>2254</v>
      </c>
      <c r="B197" s="116" t="s">
        <v>458</v>
      </c>
      <c r="C197" s="117">
        <v>45070079.359999999</v>
      </c>
      <c r="D197" s="117">
        <v>346033.47</v>
      </c>
      <c r="E197" s="117">
        <v>44724045.890000001</v>
      </c>
      <c r="F197" s="118">
        <v>5081.3144743528801</v>
      </c>
      <c r="G197" s="117">
        <v>8801.6685674026794</v>
      </c>
    </row>
    <row r="198" spans="1:7" ht="15" x14ac:dyDescent="0.2">
      <c r="A198" s="115">
        <v>2255</v>
      </c>
      <c r="B198" s="116" t="s">
        <v>459</v>
      </c>
      <c r="C198" s="117">
        <v>7114104.75</v>
      </c>
      <c r="D198" s="117">
        <v>48161.14</v>
      </c>
      <c r="E198" s="117">
        <v>7065943.6100000003</v>
      </c>
      <c r="F198" s="118">
        <v>841.98028922394201</v>
      </c>
      <c r="G198" s="117">
        <v>8392.0534725494799</v>
      </c>
    </row>
    <row r="199" spans="1:7" ht="15" x14ac:dyDescent="0.2">
      <c r="A199" s="115">
        <v>2256</v>
      </c>
      <c r="B199" s="116" t="s">
        <v>460</v>
      </c>
      <c r="C199" s="117">
        <v>57769322.630000003</v>
      </c>
      <c r="D199" s="117">
        <v>194648.44</v>
      </c>
      <c r="E199" s="117">
        <v>57574674.189999998</v>
      </c>
      <c r="F199" s="118">
        <v>6629.95423740555</v>
      </c>
      <c r="G199" s="117">
        <v>8684.0228647687109</v>
      </c>
    </row>
    <row r="200" spans="1:7" ht="15" x14ac:dyDescent="0.2">
      <c r="A200" s="115">
        <v>2257</v>
      </c>
      <c r="B200" s="116" t="s">
        <v>461</v>
      </c>
      <c r="C200" s="117">
        <v>8834687.8900000006</v>
      </c>
      <c r="D200" s="117">
        <v>0</v>
      </c>
      <c r="E200" s="117">
        <v>8834687.8900000006</v>
      </c>
      <c r="F200" s="118">
        <v>1049.0955460416301</v>
      </c>
      <c r="G200" s="117">
        <v>8421.2423962091907</v>
      </c>
    </row>
    <row r="201" spans="1:7" ht="15" x14ac:dyDescent="0.2">
      <c r="A201" s="115">
        <v>2262</v>
      </c>
      <c r="B201" s="116" t="s">
        <v>462</v>
      </c>
      <c r="C201" s="117">
        <v>3890168.86</v>
      </c>
      <c r="D201" s="117">
        <v>0</v>
      </c>
      <c r="E201" s="117">
        <v>3890168.86</v>
      </c>
      <c r="F201" s="118">
        <v>471.66749793549002</v>
      </c>
      <c r="G201" s="117">
        <v>8247.6932945930002</v>
      </c>
    </row>
    <row r="202" spans="1:7" ht="15" x14ac:dyDescent="0.2">
      <c r="A202" s="115">
        <v>3997</v>
      </c>
      <c r="B202" s="116" t="s">
        <v>463</v>
      </c>
      <c r="C202" s="117">
        <v>2441655.89</v>
      </c>
      <c r="D202" s="117">
        <v>0</v>
      </c>
      <c r="E202" s="117">
        <v>2441655.89</v>
      </c>
      <c r="F202" s="118">
        <v>201.466216216199</v>
      </c>
      <c r="G202" s="117">
        <v>12119.430919275301</v>
      </c>
    </row>
    <row r="203" spans="1:7" ht="15" x14ac:dyDescent="0.2">
      <c r="A203" s="115">
        <v>4131</v>
      </c>
      <c r="B203" s="116" t="s">
        <v>464</v>
      </c>
      <c r="C203" s="117">
        <v>25844201.640000001</v>
      </c>
      <c r="D203" s="117">
        <v>25301.84</v>
      </c>
      <c r="E203" s="117">
        <v>25818899.800000001</v>
      </c>
      <c r="F203" s="118">
        <v>3030.0228068321799</v>
      </c>
      <c r="G203" s="117">
        <v>8521.0249050874609</v>
      </c>
    </row>
    <row r="207" spans="1:7" x14ac:dyDescent="0.2">
      <c r="A207">
        <f>COUNT(A7:A203)</f>
        <v>197</v>
      </c>
      <c r="C207" s="61">
        <f>SUM(C7:C206)</f>
        <v>4931366570.75</v>
      </c>
      <c r="D207" s="61">
        <f>SUM(D7:D206)</f>
        <v>10711224.26</v>
      </c>
      <c r="E207" s="61">
        <f>SUM(E7:E206)</f>
        <v>4920655346.4899998</v>
      </c>
      <c r="F207" s="100">
        <f>SUM(F7:F206)</f>
        <v>567168.83941486897</v>
      </c>
      <c r="G207" s="17">
        <f>E207/F207</f>
        <v>8675.8210334095438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7"/>
  <sheetViews>
    <sheetView zoomScale="90" zoomScaleNormal="90" workbookViewId="0">
      <pane ySplit="6" topLeftCell="A191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0" customWidth="1"/>
    <col min="2" max="2" width="22.7109375" customWidth="1"/>
    <col min="3" max="3" width="19" style="3" customWidth="1"/>
    <col min="4" max="4" width="14.140625" style="3" customWidth="1"/>
    <col min="5" max="5" width="17.7109375" style="3" bestFit="1" customWidth="1"/>
    <col min="6" max="6" width="12.5703125" style="5" customWidth="1"/>
    <col min="7" max="7" width="13.285156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508</v>
      </c>
    </row>
    <row r="6" spans="1:9" s="106" customFormat="1" ht="15" x14ac:dyDescent="0.2">
      <c r="A6" s="112" t="s">
        <v>492</v>
      </c>
      <c r="B6" s="112" t="s">
        <v>493</v>
      </c>
      <c r="C6" s="113" t="s">
        <v>0</v>
      </c>
      <c r="D6" s="113" t="s">
        <v>494</v>
      </c>
      <c r="E6" s="113" t="s">
        <v>495</v>
      </c>
      <c r="F6" s="114" t="s">
        <v>496</v>
      </c>
      <c r="G6" s="113" t="s">
        <v>497</v>
      </c>
    </row>
    <row r="7" spans="1:9" ht="15" x14ac:dyDescent="0.2">
      <c r="A7" s="115">
        <v>1894</v>
      </c>
      <c r="B7" s="116" t="s">
        <v>270</v>
      </c>
      <c r="C7" s="117">
        <v>24390982.899999999</v>
      </c>
      <c r="D7" s="117">
        <v>2112.5500000000002</v>
      </c>
      <c r="E7" s="117">
        <v>24388870.350000001</v>
      </c>
      <c r="F7" s="118">
        <v>2985.04</v>
      </c>
      <c r="G7" s="117">
        <v>8170.3663434995851</v>
      </c>
      <c r="I7" s="123"/>
    </row>
    <row r="8" spans="1:9" ht="15" x14ac:dyDescent="0.2">
      <c r="A8" s="115">
        <v>1895</v>
      </c>
      <c r="B8" s="116" t="s">
        <v>271</v>
      </c>
      <c r="C8" s="117">
        <v>1150486.23</v>
      </c>
      <c r="D8" s="117">
        <v>0</v>
      </c>
      <c r="E8" s="117">
        <v>1150486.23</v>
      </c>
      <c r="F8" s="118">
        <v>78.63</v>
      </c>
      <c r="G8" s="117">
        <v>14631.644792064099</v>
      </c>
    </row>
    <row r="9" spans="1:9" ht="15" x14ac:dyDescent="0.2">
      <c r="A9" s="115">
        <v>1896</v>
      </c>
      <c r="B9" s="116" t="s">
        <v>272</v>
      </c>
      <c r="C9" s="117">
        <v>1074607</v>
      </c>
      <c r="D9" s="117">
        <v>0</v>
      </c>
      <c r="E9" s="117">
        <v>1074607</v>
      </c>
      <c r="F9" s="118">
        <v>35.15</v>
      </c>
      <c r="G9" s="117">
        <v>30572.03413940256</v>
      </c>
    </row>
    <row r="10" spans="1:9" ht="15" x14ac:dyDescent="0.2">
      <c r="A10" s="115">
        <v>1897</v>
      </c>
      <c r="B10" s="116" t="s">
        <v>273</v>
      </c>
      <c r="C10" s="117">
        <v>2332389.13</v>
      </c>
      <c r="D10" s="117">
        <v>0</v>
      </c>
      <c r="E10" s="117">
        <v>2332389.13</v>
      </c>
      <c r="F10" s="118">
        <v>201.12</v>
      </c>
      <c r="G10" s="117">
        <v>11597.002436356403</v>
      </c>
    </row>
    <row r="11" spans="1:9" ht="15" x14ac:dyDescent="0.2">
      <c r="A11" s="115">
        <v>1898</v>
      </c>
      <c r="B11" s="116" t="s">
        <v>274</v>
      </c>
      <c r="C11" s="117">
        <v>4517292.4800000004</v>
      </c>
      <c r="D11" s="117">
        <v>0</v>
      </c>
      <c r="E11" s="117">
        <v>4517292.4800000004</v>
      </c>
      <c r="F11" s="118">
        <v>433.92</v>
      </c>
      <c r="G11" s="117">
        <v>10410.426991150443</v>
      </c>
    </row>
    <row r="12" spans="1:9" ht="15" x14ac:dyDescent="0.2">
      <c r="A12" s="115">
        <v>1899</v>
      </c>
      <c r="B12" s="116" t="s">
        <v>275</v>
      </c>
      <c r="C12" s="117">
        <v>1995768.67</v>
      </c>
      <c r="D12" s="117">
        <v>19277.73</v>
      </c>
      <c r="E12" s="117">
        <v>1976490.94</v>
      </c>
      <c r="F12" s="118">
        <v>140.91999999999999</v>
      </c>
      <c r="G12" s="117">
        <v>14025.624042009651</v>
      </c>
    </row>
    <row r="13" spans="1:9" ht="15" x14ac:dyDescent="0.2">
      <c r="A13" s="115">
        <v>1900</v>
      </c>
      <c r="B13" s="116" t="s">
        <v>276</v>
      </c>
      <c r="C13" s="117">
        <v>14006798.84</v>
      </c>
      <c r="D13" s="117">
        <v>100320.97</v>
      </c>
      <c r="E13" s="117">
        <v>13906477.869999999</v>
      </c>
      <c r="F13" s="118">
        <v>1572.18</v>
      </c>
      <c r="G13" s="117">
        <v>8845.3471421847371</v>
      </c>
    </row>
    <row r="14" spans="1:9" ht="15" x14ac:dyDescent="0.2">
      <c r="A14" s="115">
        <v>1901</v>
      </c>
      <c r="B14" s="116" t="s">
        <v>277</v>
      </c>
      <c r="C14" s="117">
        <v>60342910.539999999</v>
      </c>
      <c r="D14" s="117">
        <v>0</v>
      </c>
      <c r="E14" s="117">
        <v>60342910.539999999</v>
      </c>
      <c r="F14" s="118">
        <v>6707.56</v>
      </c>
      <c r="G14" s="117">
        <v>8996.2535616528203</v>
      </c>
    </row>
    <row r="15" spans="1:9" ht="15" x14ac:dyDescent="0.2">
      <c r="A15" s="115">
        <v>1922</v>
      </c>
      <c r="B15" s="116" t="s">
        <v>278</v>
      </c>
      <c r="C15" s="117">
        <v>83596951.090000004</v>
      </c>
      <c r="D15" s="117">
        <v>235656.8</v>
      </c>
      <c r="E15" s="117">
        <v>83361294.290000007</v>
      </c>
      <c r="F15" s="118">
        <v>9725.8799999999992</v>
      </c>
      <c r="G15" s="117">
        <v>8571.0798704076151</v>
      </c>
    </row>
    <row r="16" spans="1:9" ht="15" x14ac:dyDescent="0.2">
      <c r="A16" s="115">
        <v>1923</v>
      </c>
      <c r="B16" s="116" t="s">
        <v>279</v>
      </c>
      <c r="C16" s="117">
        <v>59451993.100000001</v>
      </c>
      <c r="D16" s="117">
        <v>180494.46</v>
      </c>
      <c r="E16" s="117">
        <v>59271498.640000001</v>
      </c>
      <c r="F16" s="118">
        <v>7051.74</v>
      </c>
      <c r="G16" s="117">
        <v>8405.2302892619409</v>
      </c>
    </row>
    <row r="17" spans="1:7" ht="15" x14ac:dyDescent="0.2">
      <c r="A17" s="115">
        <v>1924</v>
      </c>
      <c r="B17" s="116" t="s">
        <v>280</v>
      </c>
      <c r="C17" s="117">
        <v>150236245.31</v>
      </c>
      <c r="D17" s="117">
        <v>130</v>
      </c>
      <c r="E17" s="117">
        <v>150236115.31</v>
      </c>
      <c r="F17" s="118">
        <v>17223</v>
      </c>
      <c r="G17" s="117">
        <v>8722.9933989432739</v>
      </c>
    </row>
    <row r="18" spans="1:7" ht="15" x14ac:dyDescent="0.2">
      <c r="A18" s="115">
        <v>1925</v>
      </c>
      <c r="B18" s="116" t="s">
        <v>281</v>
      </c>
      <c r="C18" s="117">
        <v>22776313.140000001</v>
      </c>
      <c r="D18" s="117">
        <v>0</v>
      </c>
      <c r="E18" s="117">
        <v>22776313.140000001</v>
      </c>
      <c r="F18" s="118">
        <v>2681.87</v>
      </c>
      <c r="G18" s="117">
        <v>8492.6984305726983</v>
      </c>
    </row>
    <row r="19" spans="1:7" ht="15" x14ac:dyDescent="0.2">
      <c r="A19" s="115">
        <v>1926</v>
      </c>
      <c r="B19" s="116" t="s">
        <v>282</v>
      </c>
      <c r="C19" s="117">
        <v>35041176.359999999</v>
      </c>
      <c r="D19" s="117">
        <v>61970.86</v>
      </c>
      <c r="E19" s="117">
        <v>34979205.5</v>
      </c>
      <c r="F19" s="118">
        <v>4372.46</v>
      </c>
      <c r="G19" s="117">
        <v>7999.8914798534461</v>
      </c>
    </row>
    <row r="20" spans="1:7" ht="15" x14ac:dyDescent="0.2">
      <c r="A20" s="115">
        <v>1927</v>
      </c>
      <c r="B20" s="116" t="s">
        <v>283</v>
      </c>
      <c r="C20" s="117">
        <v>5941192.9500000002</v>
      </c>
      <c r="D20" s="117">
        <v>0</v>
      </c>
      <c r="E20" s="117">
        <v>5941192.9500000002</v>
      </c>
      <c r="F20" s="118">
        <v>621.87</v>
      </c>
      <c r="G20" s="117">
        <v>9553.7539196295056</v>
      </c>
    </row>
    <row r="21" spans="1:7" ht="15" x14ac:dyDescent="0.2">
      <c r="A21" s="115">
        <v>1928</v>
      </c>
      <c r="B21" s="116" t="s">
        <v>284</v>
      </c>
      <c r="C21" s="117">
        <v>68293292.340000004</v>
      </c>
      <c r="D21" s="117">
        <v>29870</v>
      </c>
      <c r="E21" s="117">
        <v>68263422.340000004</v>
      </c>
      <c r="F21" s="118">
        <v>7966.88</v>
      </c>
      <c r="G21" s="117">
        <v>8568.4009725262586</v>
      </c>
    </row>
    <row r="22" spans="1:7" ht="15" x14ac:dyDescent="0.2">
      <c r="A22" s="115">
        <v>1929</v>
      </c>
      <c r="B22" s="116" t="s">
        <v>285</v>
      </c>
      <c r="C22" s="117">
        <v>41641548.219999999</v>
      </c>
      <c r="D22" s="117">
        <v>0</v>
      </c>
      <c r="E22" s="117">
        <v>41641548.219999999</v>
      </c>
      <c r="F22" s="118">
        <v>4718.1499999999996</v>
      </c>
      <c r="G22" s="117">
        <v>8825.8211841505672</v>
      </c>
    </row>
    <row r="23" spans="1:7" ht="15" x14ac:dyDescent="0.2">
      <c r="A23" s="115">
        <v>1930</v>
      </c>
      <c r="B23" s="116" t="s">
        <v>286</v>
      </c>
      <c r="C23" s="117">
        <v>22156923.43</v>
      </c>
      <c r="D23" s="117">
        <v>0</v>
      </c>
      <c r="E23" s="117">
        <v>22156923.43</v>
      </c>
      <c r="F23" s="118">
        <v>2798.97</v>
      </c>
      <c r="G23" s="117">
        <v>7916.0989328217174</v>
      </c>
    </row>
    <row r="24" spans="1:7" ht="15" x14ac:dyDescent="0.2">
      <c r="A24" s="115">
        <v>1931</v>
      </c>
      <c r="B24" s="116" t="s">
        <v>287</v>
      </c>
      <c r="C24" s="117">
        <v>17531042</v>
      </c>
      <c r="D24" s="117">
        <v>0</v>
      </c>
      <c r="E24" s="117">
        <v>17531042</v>
      </c>
      <c r="F24" s="118">
        <v>2093.42</v>
      </c>
      <c r="G24" s="117">
        <v>8374.3548833965469</v>
      </c>
    </row>
    <row r="25" spans="1:7" ht="15" x14ac:dyDescent="0.2">
      <c r="A25" s="115">
        <v>1933</v>
      </c>
      <c r="B25" s="116" t="s">
        <v>288</v>
      </c>
      <c r="C25" s="117">
        <v>15218389</v>
      </c>
      <c r="D25" s="117">
        <v>119210.33</v>
      </c>
      <c r="E25" s="117">
        <v>15099178.67</v>
      </c>
      <c r="F25" s="118">
        <v>1827.78</v>
      </c>
      <c r="G25" s="117">
        <v>8260.9387727188168</v>
      </c>
    </row>
    <row r="26" spans="1:7" ht="15" x14ac:dyDescent="0.2">
      <c r="A26" s="115">
        <v>1934</v>
      </c>
      <c r="B26" s="116" t="s">
        <v>289</v>
      </c>
      <c r="C26" s="117">
        <v>3385396.28</v>
      </c>
      <c r="D26" s="117">
        <v>50463</v>
      </c>
      <c r="E26" s="117">
        <v>3334933.28</v>
      </c>
      <c r="F26" s="118">
        <v>124.33</v>
      </c>
      <c r="G26" s="117">
        <v>26823.238799967825</v>
      </c>
    </row>
    <row r="27" spans="1:7" ht="15" x14ac:dyDescent="0.2">
      <c r="A27" s="115">
        <v>1935</v>
      </c>
      <c r="B27" s="116" t="s">
        <v>290</v>
      </c>
      <c r="C27" s="117">
        <v>15467951.560000001</v>
      </c>
      <c r="D27" s="117">
        <v>0</v>
      </c>
      <c r="E27" s="117">
        <v>15467951.560000001</v>
      </c>
      <c r="F27" s="118">
        <v>1549.8</v>
      </c>
      <c r="G27" s="117">
        <v>9980.6114079236031</v>
      </c>
    </row>
    <row r="28" spans="1:7" ht="15" x14ac:dyDescent="0.2">
      <c r="A28" s="115">
        <v>1936</v>
      </c>
      <c r="B28" s="116" t="s">
        <v>291</v>
      </c>
      <c r="C28" s="117">
        <v>8846354.4100000001</v>
      </c>
      <c r="D28" s="117">
        <v>246502.01</v>
      </c>
      <c r="E28" s="117">
        <v>8599852.4000000004</v>
      </c>
      <c r="F28" s="118">
        <v>977.89</v>
      </c>
      <c r="G28" s="117">
        <v>8794.2942457740646</v>
      </c>
    </row>
    <row r="29" spans="1:7" ht="15" x14ac:dyDescent="0.2">
      <c r="A29" s="115">
        <v>1944</v>
      </c>
      <c r="B29" s="116" t="s">
        <v>292</v>
      </c>
      <c r="C29" s="117">
        <v>19401318.550000001</v>
      </c>
      <c r="D29" s="117">
        <v>30826.19</v>
      </c>
      <c r="E29" s="117">
        <v>19370492.359999999</v>
      </c>
      <c r="F29" s="118">
        <v>2412.0700000000002</v>
      </c>
      <c r="G29" s="117">
        <v>8030.6510010074326</v>
      </c>
    </row>
    <row r="30" spans="1:7" ht="15" x14ac:dyDescent="0.2">
      <c r="A30" s="115">
        <v>1945</v>
      </c>
      <c r="B30" s="116" t="s">
        <v>293</v>
      </c>
      <c r="C30" s="117">
        <v>6581272.5</v>
      </c>
      <c r="D30" s="117">
        <v>0</v>
      </c>
      <c r="E30" s="117">
        <v>6581272.5</v>
      </c>
      <c r="F30" s="118">
        <v>723.39</v>
      </c>
      <c r="G30" s="117">
        <v>9097.8206776427651</v>
      </c>
    </row>
    <row r="31" spans="1:7" ht="15" x14ac:dyDescent="0.2">
      <c r="A31" s="115">
        <v>1946</v>
      </c>
      <c r="B31" s="116" t="s">
        <v>294</v>
      </c>
      <c r="C31" s="117">
        <v>7614477.2000000002</v>
      </c>
      <c r="D31" s="117">
        <v>40899.4</v>
      </c>
      <c r="E31" s="117">
        <v>7573577.7999999998</v>
      </c>
      <c r="F31" s="118">
        <v>950.42</v>
      </c>
      <c r="G31" s="117">
        <v>7968.6641695250519</v>
      </c>
    </row>
    <row r="32" spans="1:7" ht="15" x14ac:dyDescent="0.2">
      <c r="A32" s="115">
        <v>1947</v>
      </c>
      <c r="B32" s="116" t="s">
        <v>295</v>
      </c>
      <c r="C32" s="117">
        <v>5276352.24</v>
      </c>
      <c r="D32" s="117">
        <v>0</v>
      </c>
      <c r="E32" s="117">
        <v>5276352.24</v>
      </c>
      <c r="F32" s="118">
        <v>534.27</v>
      </c>
      <c r="G32" s="117">
        <v>9875.8160480655861</v>
      </c>
    </row>
    <row r="33" spans="1:7" ht="15" x14ac:dyDescent="0.2">
      <c r="A33" s="115">
        <v>1948</v>
      </c>
      <c r="B33" s="116" t="s">
        <v>296</v>
      </c>
      <c r="C33" s="117">
        <v>24831893.579999998</v>
      </c>
      <c r="D33" s="117">
        <v>1070</v>
      </c>
      <c r="E33" s="117">
        <v>24830823.579999998</v>
      </c>
      <c r="F33" s="118">
        <v>3004.41</v>
      </c>
      <c r="G33" s="117">
        <v>8264.7919491680568</v>
      </c>
    </row>
    <row r="34" spans="1:7" ht="15" x14ac:dyDescent="0.2">
      <c r="A34" s="115">
        <v>1964</v>
      </c>
      <c r="B34" s="116" t="s">
        <v>297</v>
      </c>
      <c r="C34" s="117">
        <v>8102346.6200000001</v>
      </c>
      <c r="D34" s="117">
        <v>108098.96</v>
      </c>
      <c r="E34" s="117">
        <v>7994247.6600000001</v>
      </c>
      <c r="F34" s="118">
        <v>991.6</v>
      </c>
      <c r="G34" s="117">
        <v>8061.9681928196851</v>
      </c>
    </row>
    <row r="35" spans="1:7" ht="15" x14ac:dyDescent="0.2">
      <c r="A35" s="115">
        <v>1965</v>
      </c>
      <c r="B35" s="116" t="s">
        <v>298</v>
      </c>
      <c r="C35" s="117">
        <v>26520131.07</v>
      </c>
      <c r="D35" s="117">
        <v>0</v>
      </c>
      <c r="E35" s="117">
        <v>26520131.07</v>
      </c>
      <c r="F35" s="118">
        <v>3229.33</v>
      </c>
      <c r="G35" s="117">
        <v>8212.2703687761859</v>
      </c>
    </row>
    <row r="36" spans="1:7" ht="15" x14ac:dyDescent="0.2">
      <c r="A36" s="115">
        <v>1966</v>
      </c>
      <c r="B36" s="116" t="s">
        <v>299</v>
      </c>
      <c r="C36" s="117">
        <v>34905018.689999998</v>
      </c>
      <c r="D36" s="117">
        <v>0</v>
      </c>
      <c r="E36" s="117">
        <v>34905018.689999998</v>
      </c>
      <c r="F36" s="118">
        <v>4456</v>
      </c>
      <c r="G36" s="117">
        <v>7833.2627221723515</v>
      </c>
    </row>
    <row r="37" spans="1:7" ht="15" x14ac:dyDescent="0.2">
      <c r="A37" s="115">
        <v>1967</v>
      </c>
      <c r="B37" s="116" t="s">
        <v>300</v>
      </c>
      <c r="C37" s="117">
        <v>1510436.72</v>
      </c>
      <c r="D37" s="117">
        <v>0</v>
      </c>
      <c r="E37" s="117">
        <v>1510436.72</v>
      </c>
      <c r="F37" s="118">
        <v>115.39</v>
      </c>
      <c r="G37" s="117">
        <v>13089.840714100008</v>
      </c>
    </row>
    <row r="38" spans="1:7" ht="15" x14ac:dyDescent="0.2">
      <c r="A38" s="115">
        <v>1968</v>
      </c>
      <c r="B38" s="116" t="s">
        <v>301</v>
      </c>
      <c r="C38" s="117">
        <v>5099677.55</v>
      </c>
      <c r="D38" s="117">
        <v>0</v>
      </c>
      <c r="E38" s="117">
        <v>5099677.55</v>
      </c>
      <c r="F38" s="118">
        <v>577.17999999999995</v>
      </c>
      <c r="G38" s="117">
        <v>8835.5063411760639</v>
      </c>
    </row>
    <row r="39" spans="1:7" ht="15" x14ac:dyDescent="0.2">
      <c r="A39" s="115">
        <v>1969</v>
      </c>
      <c r="B39" s="116" t="s">
        <v>302</v>
      </c>
      <c r="C39" s="117">
        <v>6401132.6699999999</v>
      </c>
      <c r="D39" s="117">
        <v>0</v>
      </c>
      <c r="E39" s="117">
        <v>6401132.6699999999</v>
      </c>
      <c r="F39" s="118">
        <v>705.56</v>
      </c>
      <c r="G39" s="117">
        <v>9072.4143517206194</v>
      </c>
    </row>
    <row r="40" spans="1:7" ht="15" x14ac:dyDescent="0.2">
      <c r="A40" s="115">
        <v>1970</v>
      </c>
      <c r="B40" s="116" t="s">
        <v>303</v>
      </c>
      <c r="C40" s="117">
        <v>23957980.25</v>
      </c>
      <c r="D40" s="117">
        <v>1704.5</v>
      </c>
      <c r="E40" s="117">
        <v>23956275.75</v>
      </c>
      <c r="F40" s="118">
        <v>2944.29</v>
      </c>
      <c r="G40" s="117">
        <v>8136.5204344680724</v>
      </c>
    </row>
    <row r="41" spans="1:7" ht="15" x14ac:dyDescent="0.2">
      <c r="A41" s="115">
        <v>1972</v>
      </c>
      <c r="B41" s="116" t="s">
        <v>304</v>
      </c>
      <c r="C41" s="117">
        <v>4402371.43</v>
      </c>
      <c r="D41" s="117">
        <v>0</v>
      </c>
      <c r="E41" s="117">
        <v>4402371.43</v>
      </c>
      <c r="F41" s="118">
        <v>453.35</v>
      </c>
      <c r="G41" s="117">
        <v>9710.7564354251663</v>
      </c>
    </row>
    <row r="42" spans="1:7" ht="15" x14ac:dyDescent="0.2">
      <c r="A42" s="115">
        <v>1973</v>
      </c>
      <c r="B42" s="116" t="s">
        <v>305</v>
      </c>
      <c r="C42" s="117">
        <v>2533978.19</v>
      </c>
      <c r="D42" s="117">
        <v>0</v>
      </c>
      <c r="E42" s="117">
        <v>2533978.19</v>
      </c>
      <c r="F42" s="118">
        <v>212.48</v>
      </c>
      <c r="G42" s="117">
        <v>11925.725668298193</v>
      </c>
    </row>
    <row r="43" spans="1:7" ht="15" x14ac:dyDescent="0.2">
      <c r="A43" s="115">
        <v>1974</v>
      </c>
      <c r="B43" s="116" t="s">
        <v>306</v>
      </c>
      <c r="C43" s="117">
        <v>13191405.380000001</v>
      </c>
      <c r="D43" s="117">
        <v>92788.2</v>
      </c>
      <c r="E43" s="117">
        <v>13098617.18</v>
      </c>
      <c r="F43" s="118">
        <v>1577.9</v>
      </c>
      <c r="G43" s="117">
        <v>8301.2974079472715</v>
      </c>
    </row>
    <row r="44" spans="1:7" ht="15" x14ac:dyDescent="0.2">
      <c r="A44" s="115">
        <v>1976</v>
      </c>
      <c r="B44" s="116" t="s">
        <v>307</v>
      </c>
      <c r="C44" s="117">
        <v>144762271</v>
      </c>
      <c r="D44" s="117">
        <v>1511</v>
      </c>
      <c r="E44" s="117">
        <v>144760760</v>
      </c>
      <c r="F44" s="118">
        <v>17850.87</v>
      </c>
      <c r="G44" s="117">
        <v>8109.4512480344101</v>
      </c>
    </row>
    <row r="45" spans="1:7" ht="15" x14ac:dyDescent="0.2">
      <c r="A45" s="115">
        <v>1977</v>
      </c>
      <c r="B45" s="116" t="s">
        <v>308</v>
      </c>
      <c r="C45" s="117">
        <v>61432300.369999997</v>
      </c>
      <c r="D45" s="117">
        <v>40536</v>
      </c>
      <c r="E45" s="117">
        <v>61391764.369999997</v>
      </c>
      <c r="F45" s="118">
        <v>7311.12</v>
      </c>
      <c r="G45" s="117">
        <v>8397.0396286752239</v>
      </c>
    </row>
    <row r="46" spans="1:7" ht="15" x14ac:dyDescent="0.2">
      <c r="A46" s="115">
        <v>1978</v>
      </c>
      <c r="B46" s="116" t="s">
        <v>309</v>
      </c>
      <c r="C46" s="117">
        <v>9484970.2599999998</v>
      </c>
      <c r="D46" s="117">
        <v>224004.24</v>
      </c>
      <c r="E46" s="117">
        <v>9260966.0199999996</v>
      </c>
      <c r="F46" s="118">
        <v>1038.99</v>
      </c>
      <c r="G46" s="117">
        <v>8913.4313323516108</v>
      </c>
    </row>
    <row r="47" spans="1:7" ht="15" x14ac:dyDescent="0.2">
      <c r="A47" s="115">
        <v>1990</v>
      </c>
      <c r="B47" s="116" t="s">
        <v>310</v>
      </c>
      <c r="C47" s="117">
        <v>4690034.09</v>
      </c>
      <c r="D47" s="117">
        <v>1220.69</v>
      </c>
      <c r="E47" s="117">
        <v>4688813.4000000004</v>
      </c>
      <c r="F47" s="118">
        <v>577.82000000000005</v>
      </c>
      <c r="G47" s="117">
        <v>8114.6609670831749</v>
      </c>
    </row>
    <row r="48" spans="1:7" ht="15" x14ac:dyDescent="0.2">
      <c r="A48" s="115">
        <v>1991</v>
      </c>
      <c r="B48" s="116" t="s">
        <v>311</v>
      </c>
      <c r="C48" s="117">
        <v>45142714.5</v>
      </c>
      <c r="D48" s="117">
        <v>16722.89</v>
      </c>
      <c r="E48" s="117">
        <v>45125991.609999999</v>
      </c>
      <c r="F48" s="118">
        <v>5824.39</v>
      </c>
      <c r="G48" s="117">
        <v>7747.7627030470139</v>
      </c>
    </row>
    <row r="49" spans="1:7" ht="15" x14ac:dyDescent="0.2">
      <c r="A49" s="115">
        <v>1992</v>
      </c>
      <c r="B49" s="116" t="s">
        <v>312</v>
      </c>
      <c r="C49" s="117">
        <v>6022674.7000000002</v>
      </c>
      <c r="D49" s="117">
        <v>0</v>
      </c>
      <c r="E49" s="117">
        <v>6022674.7000000002</v>
      </c>
      <c r="F49" s="118">
        <v>710.73</v>
      </c>
      <c r="G49" s="117">
        <v>8473.9277925513197</v>
      </c>
    </row>
    <row r="50" spans="1:7" ht="15" x14ac:dyDescent="0.2">
      <c r="A50" s="115">
        <v>1993</v>
      </c>
      <c r="B50" s="116" t="s">
        <v>313</v>
      </c>
      <c r="C50" s="117">
        <v>2167843.63</v>
      </c>
      <c r="D50" s="117">
        <v>0</v>
      </c>
      <c r="E50" s="117">
        <v>2167843.63</v>
      </c>
      <c r="F50" s="118">
        <v>207.67</v>
      </c>
      <c r="G50" s="117">
        <v>10438.886839697598</v>
      </c>
    </row>
    <row r="51" spans="1:7" ht="15" x14ac:dyDescent="0.2">
      <c r="A51" s="115">
        <v>1994</v>
      </c>
      <c r="B51" s="116" t="s">
        <v>314</v>
      </c>
      <c r="C51" s="117">
        <v>11287933.93</v>
      </c>
      <c r="D51" s="117">
        <v>0</v>
      </c>
      <c r="E51" s="117">
        <v>11287933.93</v>
      </c>
      <c r="F51" s="118">
        <v>1466.81</v>
      </c>
      <c r="G51" s="117">
        <v>7695.5665219080865</v>
      </c>
    </row>
    <row r="52" spans="1:7" ht="15" x14ac:dyDescent="0.2">
      <c r="A52" s="115">
        <v>1995</v>
      </c>
      <c r="B52" s="116" t="s">
        <v>315</v>
      </c>
      <c r="C52" s="117">
        <v>2278775.06</v>
      </c>
      <c r="D52" s="117">
        <v>0</v>
      </c>
      <c r="E52" s="117">
        <v>2278775.06</v>
      </c>
      <c r="F52" s="118">
        <v>190.61</v>
      </c>
      <c r="G52" s="117">
        <v>11955.170557683226</v>
      </c>
    </row>
    <row r="53" spans="1:7" ht="15" x14ac:dyDescent="0.2">
      <c r="A53" s="115">
        <v>1996</v>
      </c>
      <c r="B53" s="116" t="s">
        <v>316</v>
      </c>
      <c r="C53" s="117">
        <v>2970491</v>
      </c>
      <c r="D53" s="117">
        <v>4542.01</v>
      </c>
      <c r="E53" s="117">
        <v>2965948.99</v>
      </c>
      <c r="F53" s="118">
        <v>311.08999999999997</v>
      </c>
      <c r="G53" s="117">
        <v>9534.0544215500358</v>
      </c>
    </row>
    <row r="54" spans="1:7" ht="15" x14ac:dyDescent="0.2">
      <c r="A54" s="115">
        <v>1997</v>
      </c>
      <c r="B54" s="116" t="s">
        <v>317</v>
      </c>
      <c r="C54" s="117">
        <v>2606824.9300000002</v>
      </c>
      <c r="D54" s="117">
        <v>0</v>
      </c>
      <c r="E54" s="117">
        <v>2606824.9300000002</v>
      </c>
      <c r="F54" s="118">
        <v>240.41</v>
      </c>
      <c r="G54" s="117">
        <v>10843.246661952498</v>
      </c>
    </row>
    <row r="55" spans="1:7" ht="15" x14ac:dyDescent="0.2">
      <c r="A55" s="115">
        <v>1998</v>
      </c>
      <c r="B55" s="116" t="s">
        <v>318</v>
      </c>
      <c r="C55" s="117">
        <v>3372301.54</v>
      </c>
      <c r="D55" s="117">
        <v>38245</v>
      </c>
      <c r="E55" s="117">
        <v>3334056.54</v>
      </c>
      <c r="F55" s="118">
        <v>252.45</v>
      </c>
      <c r="G55" s="117">
        <v>13206.799524658349</v>
      </c>
    </row>
    <row r="56" spans="1:7" ht="15" x14ac:dyDescent="0.2">
      <c r="A56" s="115">
        <v>1999</v>
      </c>
      <c r="B56" s="116" t="s">
        <v>319</v>
      </c>
      <c r="C56" s="117">
        <v>4232048.58</v>
      </c>
      <c r="D56" s="117">
        <v>0</v>
      </c>
      <c r="E56" s="117">
        <v>4232048.58</v>
      </c>
      <c r="F56" s="118">
        <v>372.2</v>
      </c>
      <c r="G56" s="117">
        <v>11370.36157979581</v>
      </c>
    </row>
    <row r="57" spans="1:7" ht="15" x14ac:dyDescent="0.2">
      <c r="A57" s="115">
        <v>2000</v>
      </c>
      <c r="B57" s="116" t="s">
        <v>320</v>
      </c>
      <c r="C57" s="117">
        <v>3018938.5</v>
      </c>
      <c r="D57" s="117">
        <v>301096.49</v>
      </c>
      <c r="E57" s="117">
        <v>2717842.01</v>
      </c>
      <c r="F57" s="118">
        <v>272.64999999999998</v>
      </c>
      <c r="G57" s="117">
        <v>9968.2450394278385</v>
      </c>
    </row>
    <row r="58" spans="1:7" ht="15" x14ac:dyDescent="0.2">
      <c r="A58" s="115">
        <v>2001</v>
      </c>
      <c r="B58" s="116" t="s">
        <v>321</v>
      </c>
      <c r="C58" s="117">
        <v>7138925.7400000002</v>
      </c>
      <c r="D58" s="117">
        <v>936232.62</v>
      </c>
      <c r="E58" s="117">
        <v>6202693.1200000001</v>
      </c>
      <c r="F58" s="118">
        <v>674.64</v>
      </c>
      <c r="G58" s="117">
        <v>9194.078501126527</v>
      </c>
    </row>
    <row r="59" spans="1:7" ht="15" x14ac:dyDescent="0.2">
      <c r="A59" s="115">
        <v>2002</v>
      </c>
      <c r="B59" s="116" t="s">
        <v>322</v>
      </c>
      <c r="C59" s="117">
        <v>10344824.710000001</v>
      </c>
      <c r="D59" s="117">
        <v>0</v>
      </c>
      <c r="E59" s="117">
        <v>10344824.710000001</v>
      </c>
      <c r="F59" s="118">
        <v>1418.93</v>
      </c>
      <c r="G59" s="117">
        <v>7290.581431078348</v>
      </c>
    </row>
    <row r="60" spans="1:7" ht="15" x14ac:dyDescent="0.2">
      <c r="A60" s="115">
        <v>2003</v>
      </c>
      <c r="B60" s="116" t="s">
        <v>323</v>
      </c>
      <c r="C60" s="117">
        <v>10659817</v>
      </c>
      <c r="D60" s="117">
        <v>0</v>
      </c>
      <c r="E60" s="117">
        <v>10659817</v>
      </c>
      <c r="F60" s="118">
        <v>1333.8</v>
      </c>
      <c r="G60" s="117">
        <v>7992.065527065527</v>
      </c>
    </row>
    <row r="61" spans="1:7" ht="15" x14ac:dyDescent="0.2">
      <c r="A61" s="115">
        <v>2005</v>
      </c>
      <c r="B61" s="116" t="s">
        <v>324</v>
      </c>
      <c r="C61" s="117">
        <v>2233673.33</v>
      </c>
      <c r="D61" s="117">
        <v>0</v>
      </c>
      <c r="E61" s="117">
        <v>2233673.33</v>
      </c>
      <c r="F61" s="118">
        <v>157.22999999999999</v>
      </c>
      <c r="G61" s="117">
        <v>14206.40672899574</v>
      </c>
    </row>
    <row r="62" spans="1:7" ht="15" x14ac:dyDescent="0.2">
      <c r="A62" s="115">
        <v>2006</v>
      </c>
      <c r="B62" s="116" t="s">
        <v>325</v>
      </c>
      <c r="C62" s="117">
        <v>1634290.68</v>
      </c>
      <c r="D62" s="117">
        <v>10050.459999999999</v>
      </c>
      <c r="E62" s="117">
        <v>1624240.22</v>
      </c>
      <c r="F62" s="118">
        <v>126.37</v>
      </c>
      <c r="G62" s="117">
        <v>12853.052306718366</v>
      </c>
    </row>
    <row r="63" spans="1:7" ht="15" x14ac:dyDescent="0.2">
      <c r="A63" s="115">
        <v>2008</v>
      </c>
      <c r="B63" s="116" t="s">
        <v>326</v>
      </c>
      <c r="C63" s="117">
        <v>5768273.46</v>
      </c>
      <c r="D63" s="117">
        <v>0</v>
      </c>
      <c r="E63" s="117">
        <v>5768273.46</v>
      </c>
      <c r="F63" s="118">
        <v>591.41</v>
      </c>
      <c r="G63" s="117">
        <v>9753.4256438004104</v>
      </c>
    </row>
    <row r="64" spans="1:7" ht="15" x14ac:dyDescent="0.2">
      <c r="A64" s="115">
        <v>2009</v>
      </c>
      <c r="B64" s="116" t="s">
        <v>327</v>
      </c>
      <c r="C64" s="117">
        <v>1784742.89</v>
      </c>
      <c r="D64" s="117">
        <v>0</v>
      </c>
      <c r="E64" s="117">
        <v>1784742.89</v>
      </c>
      <c r="F64" s="118">
        <v>147.72999999999999</v>
      </c>
      <c r="G64" s="117">
        <v>12081.113450213226</v>
      </c>
    </row>
    <row r="65" spans="1:7" ht="15" x14ac:dyDescent="0.2">
      <c r="A65" s="115">
        <v>2010</v>
      </c>
      <c r="B65" s="116" t="s">
        <v>328</v>
      </c>
      <c r="C65" s="117">
        <v>914142.4</v>
      </c>
      <c r="D65" s="117">
        <v>0</v>
      </c>
      <c r="E65" s="117">
        <v>914142.4</v>
      </c>
      <c r="F65" s="118">
        <v>58.7</v>
      </c>
      <c r="G65" s="117">
        <v>15573.124361158432</v>
      </c>
    </row>
    <row r="66" spans="1:7" ht="15" x14ac:dyDescent="0.2">
      <c r="A66" s="115">
        <v>2011</v>
      </c>
      <c r="B66" s="116" t="s">
        <v>329</v>
      </c>
      <c r="C66" s="117">
        <v>913052.28</v>
      </c>
      <c r="D66" s="117">
        <v>0</v>
      </c>
      <c r="E66" s="117">
        <v>913052.28</v>
      </c>
      <c r="F66" s="118">
        <v>46.18</v>
      </c>
      <c r="G66" s="117">
        <v>19771.595495885667</v>
      </c>
    </row>
    <row r="67" spans="1:7" ht="15" x14ac:dyDescent="0.2">
      <c r="A67" s="115">
        <v>2012</v>
      </c>
      <c r="B67" s="116" t="s">
        <v>330</v>
      </c>
      <c r="C67" s="117">
        <v>789747.56</v>
      </c>
      <c r="D67" s="117">
        <v>0</v>
      </c>
      <c r="E67" s="117">
        <v>789747.56</v>
      </c>
      <c r="F67" s="118">
        <v>27.82</v>
      </c>
      <c r="G67" s="117">
        <v>28387.762760603884</v>
      </c>
    </row>
    <row r="68" spans="1:7" ht="15" x14ac:dyDescent="0.2">
      <c r="A68" s="115">
        <v>2014</v>
      </c>
      <c r="B68" s="116" t="s">
        <v>331</v>
      </c>
      <c r="C68" s="117">
        <v>7702132.9100000001</v>
      </c>
      <c r="D68" s="117">
        <v>0</v>
      </c>
      <c r="E68" s="117">
        <v>7702132.9100000001</v>
      </c>
      <c r="F68" s="118">
        <v>855.25</v>
      </c>
      <c r="G68" s="117">
        <v>9005.7093364513294</v>
      </c>
    </row>
    <row r="69" spans="1:7" ht="15" x14ac:dyDescent="0.2">
      <c r="A69" s="115">
        <v>2015</v>
      </c>
      <c r="B69" s="116" t="s">
        <v>332</v>
      </c>
      <c r="C69" s="117">
        <v>679425.47</v>
      </c>
      <c r="D69" s="117">
        <v>0</v>
      </c>
      <c r="E69" s="117">
        <v>679425.47</v>
      </c>
      <c r="F69" s="118">
        <v>74.150000000000006</v>
      </c>
      <c r="G69" s="117">
        <v>9162.851921780175</v>
      </c>
    </row>
    <row r="70" spans="1:7" ht="15" x14ac:dyDescent="0.2">
      <c r="A70" s="115">
        <v>2016</v>
      </c>
      <c r="B70" s="116" t="s">
        <v>333</v>
      </c>
      <c r="C70" s="117">
        <v>150532.25</v>
      </c>
      <c r="D70" s="117">
        <v>0</v>
      </c>
      <c r="E70" s="117">
        <v>150532.25</v>
      </c>
      <c r="F70" s="118">
        <v>4.5</v>
      </c>
      <c r="G70" s="117">
        <v>33451.611111111109</v>
      </c>
    </row>
    <row r="71" spans="1:7" ht="15" x14ac:dyDescent="0.2">
      <c r="A71" s="115">
        <v>2017</v>
      </c>
      <c r="B71" s="116" t="s">
        <v>334</v>
      </c>
      <c r="C71" s="117">
        <v>191531</v>
      </c>
      <c r="D71" s="117">
        <v>0</v>
      </c>
      <c r="E71" s="117">
        <v>191531</v>
      </c>
      <c r="F71" s="118">
        <v>3.84</v>
      </c>
      <c r="G71" s="117">
        <v>49877.864583333336</v>
      </c>
    </row>
    <row r="72" spans="1:7" ht="15" x14ac:dyDescent="0.2">
      <c r="A72" s="115">
        <v>2018</v>
      </c>
      <c r="B72" s="116" t="s">
        <v>335</v>
      </c>
      <c r="C72" s="117">
        <v>205632.86</v>
      </c>
      <c r="D72" s="117">
        <v>0</v>
      </c>
      <c r="E72" s="117">
        <v>205632.86</v>
      </c>
      <c r="F72" s="118">
        <v>10.41</v>
      </c>
      <c r="G72" s="117">
        <v>19753.3967339097</v>
      </c>
    </row>
    <row r="73" spans="1:7" ht="15" x14ac:dyDescent="0.2">
      <c r="A73" s="115">
        <v>2019</v>
      </c>
      <c r="B73" s="116" t="s">
        <v>336</v>
      </c>
      <c r="C73" s="117">
        <v>176976.28</v>
      </c>
      <c r="D73" s="117">
        <v>0</v>
      </c>
      <c r="E73" s="117">
        <v>176976.28</v>
      </c>
      <c r="F73" s="118">
        <v>8</v>
      </c>
      <c r="G73" s="117">
        <v>22122.035</v>
      </c>
    </row>
    <row r="74" spans="1:7" ht="15" x14ac:dyDescent="0.2">
      <c r="A74" s="115">
        <v>2020</v>
      </c>
      <c r="B74" s="116" t="s">
        <v>337</v>
      </c>
      <c r="C74" s="117">
        <v>1908978.28</v>
      </c>
      <c r="D74" s="117">
        <v>0</v>
      </c>
      <c r="E74" s="117">
        <v>1908978.28</v>
      </c>
      <c r="F74" s="118">
        <v>247.94</v>
      </c>
      <c r="G74" s="117">
        <v>7699.3558118899737</v>
      </c>
    </row>
    <row r="75" spans="1:7" ht="15" x14ac:dyDescent="0.2">
      <c r="A75" s="115">
        <v>2021</v>
      </c>
      <c r="B75" s="116" t="s">
        <v>338</v>
      </c>
      <c r="C75" s="117">
        <v>157048.17000000001</v>
      </c>
      <c r="D75" s="117">
        <v>0</v>
      </c>
      <c r="E75" s="117">
        <v>157048.17000000001</v>
      </c>
      <c r="F75" s="118">
        <v>3</v>
      </c>
      <c r="G75" s="117">
        <v>52349.390000000007</v>
      </c>
    </row>
    <row r="76" spans="1:7" ht="15" x14ac:dyDescent="0.2">
      <c r="A76" s="115">
        <v>2022</v>
      </c>
      <c r="B76" s="116" t="s">
        <v>339</v>
      </c>
      <c r="C76" s="117">
        <v>216003</v>
      </c>
      <c r="D76" s="117">
        <v>0</v>
      </c>
      <c r="E76" s="117">
        <v>216003</v>
      </c>
      <c r="F76" s="118">
        <v>11.69</v>
      </c>
      <c r="G76" s="117">
        <v>18477.5876817793</v>
      </c>
    </row>
    <row r="77" spans="1:7" ht="15" x14ac:dyDescent="0.2">
      <c r="A77" s="115">
        <v>2023</v>
      </c>
      <c r="B77" s="116" t="s">
        <v>340</v>
      </c>
      <c r="C77" s="117">
        <v>767540.25</v>
      </c>
      <c r="D77" s="117">
        <v>0</v>
      </c>
      <c r="E77" s="117">
        <v>767540.25</v>
      </c>
      <c r="F77" s="118">
        <v>64.89</v>
      </c>
      <c r="G77" s="117">
        <v>11828.328710124826</v>
      </c>
    </row>
    <row r="78" spans="1:7" ht="15" x14ac:dyDescent="0.2">
      <c r="A78" s="115">
        <v>2024</v>
      </c>
      <c r="B78" s="116" t="s">
        <v>341</v>
      </c>
      <c r="C78" s="117">
        <v>38665136.479999997</v>
      </c>
      <c r="D78" s="117">
        <v>0</v>
      </c>
      <c r="E78" s="117">
        <v>38665136.479999997</v>
      </c>
      <c r="F78" s="118">
        <v>4057.51</v>
      </c>
      <c r="G78" s="117">
        <v>9529.2769407838787</v>
      </c>
    </row>
    <row r="79" spans="1:7" ht="15" x14ac:dyDescent="0.2">
      <c r="A79" s="115">
        <v>2039</v>
      </c>
      <c r="B79" s="116" t="s">
        <v>342</v>
      </c>
      <c r="C79" s="117">
        <v>20909312.989999998</v>
      </c>
      <c r="D79" s="117">
        <v>0</v>
      </c>
      <c r="E79" s="117">
        <v>20909312.989999998</v>
      </c>
      <c r="F79" s="118">
        <v>2622.62</v>
      </c>
      <c r="G79" s="117">
        <v>7972.6811318452537</v>
      </c>
    </row>
    <row r="80" spans="1:7" ht="15" x14ac:dyDescent="0.2">
      <c r="A80" s="115">
        <v>2041</v>
      </c>
      <c r="B80" s="116" t="s">
        <v>343</v>
      </c>
      <c r="C80" s="117">
        <v>26623103.210000001</v>
      </c>
      <c r="D80" s="117">
        <v>137103.57999999999</v>
      </c>
      <c r="E80" s="117">
        <v>26485999.629999999</v>
      </c>
      <c r="F80" s="118">
        <v>2849.6</v>
      </c>
      <c r="G80" s="117">
        <v>9294.6377140651311</v>
      </c>
    </row>
    <row r="81" spans="1:7" ht="15" x14ac:dyDescent="0.2">
      <c r="A81" s="115">
        <v>2042</v>
      </c>
      <c r="B81" s="116" t="s">
        <v>344</v>
      </c>
      <c r="C81" s="117">
        <v>35695546.039999999</v>
      </c>
      <c r="D81" s="117">
        <v>0</v>
      </c>
      <c r="E81" s="117">
        <v>35695546.039999999</v>
      </c>
      <c r="F81" s="118">
        <v>4620.68</v>
      </c>
      <c r="G81" s="117">
        <v>7725.1716284183276</v>
      </c>
    </row>
    <row r="82" spans="1:7" ht="15" x14ac:dyDescent="0.2">
      <c r="A82" s="115">
        <v>2043</v>
      </c>
      <c r="B82" s="116" t="s">
        <v>345</v>
      </c>
      <c r="C82" s="117">
        <v>33550996.469999999</v>
      </c>
      <c r="D82" s="117">
        <v>142868.84</v>
      </c>
      <c r="E82" s="117">
        <v>33408127.629999999</v>
      </c>
      <c r="F82" s="118">
        <v>4065.54</v>
      </c>
      <c r="G82" s="117">
        <v>8217.3899727957414</v>
      </c>
    </row>
    <row r="83" spans="1:7" ht="15" x14ac:dyDescent="0.2">
      <c r="A83" s="115">
        <v>2044</v>
      </c>
      <c r="B83" s="116" t="s">
        <v>346</v>
      </c>
      <c r="C83" s="117">
        <v>8410047.4399999995</v>
      </c>
      <c r="D83" s="117">
        <v>0</v>
      </c>
      <c r="E83" s="117">
        <v>8410047.4399999995</v>
      </c>
      <c r="F83" s="118">
        <v>975.16</v>
      </c>
      <c r="G83" s="117">
        <v>8624.2744165060085</v>
      </c>
    </row>
    <row r="84" spans="1:7" ht="15" x14ac:dyDescent="0.2">
      <c r="A84" s="115">
        <v>2045</v>
      </c>
      <c r="B84" s="116" t="s">
        <v>347</v>
      </c>
      <c r="C84" s="117">
        <v>2378760.16</v>
      </c>
      <c r="D84" s="117">
        <v>0</v>
      </c>
      <c r="E84" s="117">
        <v>2378760.16</v>
      </c>
      <c r="F84" s="118">
        <v>232.24</v>
      </c>
      <c r="G84" s="117">
        <v>10242.680675163625</v>
      </c>
    </row>
    <row r="85" spans="1:7" ht="15" x14ac:dyDescent="0.2">
      <c r="A85" s="115">
        <v>2046</v>
      </c>
      <c r="B85" s="116" t="s">
        <v>348</v>
      </c>
      <c r="C85" s="117">
        <v>2182260.81</v>
      </c>
      <c r="D85" s="117">
        <v>0</v>
      </c>
      <c r="E85" s="117">
        <v>2182260.81</v>
      </c>
      <c r="F85" s="118">
        <v>181.02</v>
      </c>
      <c r="G85" s="117">
        <v>12055.35747431223</v>
      </c>
    </row>
    <row r="86" spans="1:7" ht="15" x14ac:dyDescent="0.2">
      <c r="A86" s="115">
        <v>2047</v>
      </c>
      <c r="B86" s="116" t="s">
        <v>349</v>
      </c>
      <c r="C86" s="117">
        <v>349164</v>
      </c>
      <c r="D86" s="117">
        <v>0</v>
      </c>
      <c r="E86" s="117">
        <v>349164</v>
      </c>
      <c r="F86" s="118">
        <v>20.32</v>
      </c>
      <c r="G86" s="117">
        <v>17183.267716535433</v>
      </c>
    </row>
    <row r="87" spans="1:7" ht="15" x14ac:dyDescent="0.2">
      <c r="A87" s="115">
        <v>2048</v>
      </c>
      <c r="B87" s="116" t="s">
        <v>350</v>
      </c>
      <c r="C87" s="117">
        <v>115996694.56</v>
      </c>
      <c r="D87" s="117">
        <v>46911</v>
      </c>
      <c r="E87" s="117">
        <v>115949783.56</v>
      </c>
      <c r="F87" s="118">
        <v>13957.06</v>
      </c>
      <c r="G87" s="117">
        <v>8307.6080177343938</v>
      </c>
    </row>
    <row r="88" spans="1:7" ht="15" x14ac:dyDescent="0.2">
      <c r="A88" s="115">
        <v>2050</v>
      </c>
      <c r="B88" s="116" t="s">
        <v>351</v>
      </c>
      <c r="C88" s="117">
        <v>6105847.3200000003</v>
      </c>
      <c r="D88" s="117">
        <v>7389</v>
      </c>
      <c r="E88" s="117">
        <v>6098458.3200000003</v>
      </c>
      <c r="F88" s="118">
        <v>674.03</v>
      </c>
      <c r="G88" s="117">
        <v>9047.7550257406947</v>
      </c>
    </row>
    <row r="89" spans="1:7" ht="15" x14ac:dyDescent="0.2">
      <c r="A89" s="115">
        <v>2051</v>
      </c>
      <c r="B89" s="116" t="s">
        <v>352</v>
      </c>
      <c r="C89" s="117">
        <v>169319.09</v>
      </c>
      <c r="D89" s="117">
        <v>0</v>
      </c>
      <c r="E89" s="117">
        <v>169319.09</v>
      </c>
      <c r="F89" s="118">
        <v>4</v>
      </c>
      <c r="G89" s="117">
        <v>42329.772499999999</v>
      </c>
    </row>
    <row r="90" spans="1:7" ht="15" x14ac:dyDescent="0.2">
      <c r="A90" s="115">
        <v>2052</v>
      </c>
      <c r="B90" s="116" t="s">
        <v>353</v>
      </c>
      <c r="C90" s="117">
        <v>411255.1</v>
      </c>
      <c r="D90" s="117">
        <v>0</v>
      </c>
      <c r="E90" s="117">
        <v>411255.1</v>
      </c>
      <c r="F90" s="118">
        <v>32.869999999999997</v>
      </c>
      <c r="G90" s="117">
        <v>12511.56373592942</v>
      </c>
    </row>
    <row r="91" spans="1:7" ht="15" x14ac:dyDescent="0.2">
      <c r="A91" s="115">
        <v>2053</v>
      </c>
      <c r="B91" s="116" t="s">
        <v>354</v>
      </c>
      <c r="C91" s="117">
        <v>28389809.41</v>
      </c>
      <c r="D91" s="117">
        <v>33620.839999999997</v>
      </c>
      <c r="E91" s="117">
        <v>28356188.57</v>
      </c>
      <c r="F91" s="118">
        <v>2944.65</v>
      </c>
      <c r="G91" s="117">
        <v>9629.7314010154005</v>
      </c>
    </row>
    <row r="92" spans="1:7" ht="15" x14ac:dyDescent="0.2">
      <c r="A92" s="115">
        <v>2054</v>
      </c>
      <c r="B92" s="116" t="s">
        <v>355</v>
      </c>
      <c r="C92" s="117">
        <v>51307123.299999997</v>
      </c>
      <c r="D92" s="117">
        <v>5047.76</v>
      </c>
      <c r="E92" s="117">
        <v>51302075.539999999</v>
      </c>
      <c r="F92" s="118">
        <v>5955.37</v>
      </c>
      <c r="G92" s="117">
        <v>8614.4228721305317</v>
      </c>
    </row>
    <row r="93" spans="1:7" ht="15" x14ac:dyDescent="0.2">
      <c r="A93" s="115">
        <v>2055</v>
      </c>
      <c r="B93" s="116" t="s">
        <v>356</v>
      </c>
      <c r="C93" s="117">
        <v>40147232.890000001</v>
      </c>
      <c r="D93" s="117">
        <v>33286.67</v>
      </c>
      <c r="E93" s="117">
        <v>40113946.219999999</v>
      </c>
      <c r="F93" s="118">
        <v>4713</v>
      </c>
      <c r="G93" s="117">
        <v>8511.3401697432637</v>
      </c>
    </row>
    <row r="94" spans="1:7" ht="15" x14ac:dyDescent="0.2">
      <c r="A94" s="115">
        <v>2056</v>
      </c>
      <c r="B94" s="116" t="s">
        <v>473</v>
      </c>
      <c r="C94" s="117">
        <v>26227196.489999998</v>
      </c>
      <c r="D94" s="117">
        <v>0</v>
      </c>
      <c r="E94" s="117">
        <v>26227196.489999998</v>
      </c>
      <c r="F94" s="118">
        <v>2966.43</v>
      </c>
      <c r="G94" s="117">
        <v>8841.33335018861</v>
      </c>
    </row>
    <row r="95" spans="1:7" ht="15" x14ac:dyDescent="0.2">
      <c r="A95" s="115">
        <v>2057</v>
      </c>
      <c r="B95" s="116" t="s">
        <v>357</v>
      </c>
      <c r="C95" s="117">
        <v>57752884.780000001</v>
      </c>
      <c r="D95" s="117">
        <v>36448</v>
      </c>
      <c r="E95" s="117">
        <v>57716436.780000001</v>
      </c>
      <c r="F95" s="118">
        <v>6484.74</v>
      </c>
      <c r="G95" s="117">
        <v>8900.3470887036347</v>
      </c>
    </row>
    <row r="96" spans="1:7" ht="15" x14ac:dyDescent="0.2">
      <c r="A96" s="115">
        <v>2059</v>
      </c>
      <c r="B96" s="116" t="s">
        <v>358</v>
      </c>
      <c r="C96" s="117">
        <v>6978409.8099999996</v>
      </c>
      <c r="D96" s="117">
        <v>116805.5</v>
      </c>
      <c r="E96" s="117">
        <v>6861604.3099999996</v>
      </c>
      <c r="F96" s="118">
        <v>735.07</v>
      </c>
      <c r="G96" s="117">
        <v>9334.627055926645</v>
      </c>
    </row>
    <row r="97" spans="1:7" ht="15" x14ac:dyDescent="0.2">
      <c r="A97" s="115">
        <v>2060</v>
      </c>
      <c r="B97" s="116" t="s">
        <v>359</v>
      </c>
      <c r="C97" s="117">
        <v>2026821.23</v>
      </c>
      <c r="D97" s="117">
        <v>0</v>
      </c>
      <c r="E97" s="117">
        <v>2026821.23</v>
      </c>
      <c r="F97" s="118">
        <v>220.01</v>
      </c>
      <c r="G97" s="117">
        <v>9212.4050270442258</v>
      </c>
    </row>
    <row r="98" spans="1:7" ht="15" x14ac:dyDescent="0.2">
      <c r="A98" s="115">
        <v>2061</v>
      </c>
      <c r="B98" s="116" t="s">
        <v>360</v>
      </c>
      <c r="C98" s="117">
        <v>2487054.85</v>
      </c>
      <c r="D98" s="117">
        <v>0</v>
      </c>
      <c r="E98" s="117">
        <v>2487054.85</v>
      </c>
      <c r="F98" s="118">
        <v>220.38</v>
      </c>
      <c r="G98" s="117">
        <v>11285.301978400945</v>
      </c>
    </row>
    <row r="99" spans="1:7" ht="15" x14ac:dyDescent="0.2">
      <c r="A99" s="115">
        <v>2062</v>
      </c>
      <c r="B99" s="116" t="s">
        <v>361</v>
      </c>
      <c r="C99" s="117">
        <v>224077.12</v>
      </c>
      <c r="D99" s="117">
        <v>4267.45</v>
      </c>
      <c r="E99" s="117">
        <v>219809.67</v>
      </c>
      <c r="F99" s="118">
        <v>7.84</v>
      </c>
      <c r="G99" s="117">
        <v>28036.947704081635</v>
      </c>
    </row>
    <row r="100" spans="1:7" ht="15" x14ac:dyDescent="0.2">
      <c r="A100" s="115">
        <v>2063</v>
      </c>
      <c r="B100" s="116" t="s">
        <v>362</v>
      </c>
      <c r="C100" s="117">
        <v>210663.98</v>
      </c>
      <c r="D100" s="117">
        <v>12010.04</v>
      </c>
      <c r="E100" s="117">
        <v>198653.94</v>
      </c>
      <c r="F100" s="118">
        <v>8.01</v>
      </c>
      <c r="G100" s="117">
        <v>24800.741573033709</v>
      </c>
    </row>
    <row r="101" spans="1:7" ht="15" x14ac:dyDescent="0.2">
      <c r="A101" s="115">
        <v>2081</v>
      </c>
      <c r="B101" s="116" t="s">
        <v>363</v>
      </c>
      <c r="C101" s="117">
        <v>7573230.1399999997</v>
      </c>
      <c r="D101" s="117">
        <v>0</v>
      </c>
      <c r="E101" s="117">
        <v>7573230.1399999997</v>
      </c>
      <c r="F101" s="118">
        <v>1008.39</v>
      </c>
      <c r="G101" s="117">
        <v>7510.2193992403727</v>
      </c>
    </row>
    <row r="102" spans="1:7" ht="15" x14ac:dyDescent="0.2">
      <c r="A102" s="115">
        <v>2082</v>
      </c>
      <c r="B102" s="116" t="s">
        <v>364</v>
      </c>
      <c r="C102" s="117">
        <v>149441465.62</v>
      </c>
      <c r="D102" s="117">
        <v>4263.6000000000004</v>
      </c>
      <c r="E102" s="117">
        <v>149437202.02000001</v>
      </c>
      <c r="F102" s="118">
        <v>17154.89</v>
      </c>
      <c r="G102" s="117">
        <v>8711.0556826654101</v>
      </c>
    </row>
    <row r="103" spans="1:7" ht="15" x14ac:dyDescent="0.2">
      <c r="A103" s="115">
        <v>2083</v>
      </c>
      <c r="B103" s="116" t="s">
        <v>365</v>
      </c>
      <c r="C103" s="117">
        <v>91109216.560000002</v>
      </c>
      <c r="D103" s="117">
        <v>247714.15</v>
      </c>
      <c r="E103" s="117">
        <v>90861502.409999996</v>
      </c>
      <c r="F103" s="118">
        <v>10707.57</v>
      </c>
      <c r="G103" s="117">
        <v>8485.7257444966508</v>
      </c>
    </row>
    <row r="104" spans="1:7" ht="15" x14ac:dyDescent="0.2">
      <c r="A104" s="115">
        <v>2084</v>
      </c>
      <c r="B104" s="116" t="s">
        <v>366</v>
      </c>
      <c r="C104" s="117">
        <v>10819083.869999999</v>
      </c>
      <c r="D104" s="117">
        <v>2036.38</v>
      </c>
      <c r="E104" s="117">
        <v>10817047.49</v>
      </c>
      <c r="F104" s="118">
        <v>1443.93</v>
      </c>
      <c r="G104" s="117">
        <v>7491.3932739121701</v>
      </c>
    </row>
    <row r="105" spans="1:7" ht="15" x14ac:dyDescent="0.2">
      <c r="A105" s="115">
        <v>2085</v>
      </c>
      <c r="B105" s="116" t="s">
        <v>367</v>
      </c>
      <c r="C105" s="117">
        <v>1835513.67</v>
      </c>
      <c r="D105" s="117">
        <v>0</v>
      </c>
      <c r="E105" s="117">
        <v>1835513.67</v>
      </c>
      <c r="F105" s="118">
        <v>147.04</v>
      </c>
      <c r="G105" s="117">
        <v>12483.090791621327</v>
      </c>
    </row>
    <row r="106" spans="1:7" ht="15" x14ac:dyDescent="0.2">
      <c r="A106" s="115">
        <v>2086</v>
      </c>
      <c r="B106" s="116" t="s">
        <v>368</v>
      </c>
      <c r="C106" s="117">
        <v>10802107.82</v>
      </c>
      <c r="D106" s="117">
        <v>0</v>
      </c>
      <c r="E106" s="117">
        <v>10802107.82</v>
      </c>
      <c r="F106" s="118">
        <v>1252.28</v>
      </c>
      <c r="G106" s="117">
        <v>8625.9525186060637</v>
      </c>
    </row>
    <row r="107" spans="1:7" ht="15" x14ac:dyDescent="0.2">
      <c r="A107" s="115">
        <v>2087</v>
      </c>
      <c r="B107" s="116" t="s">
        <v>369</v>
      </c>
      <c r="C107" s="117">
        <v>22889061.16</v>
      </c>
      <c r="D107" s="117">
        <v>55692.3</v>
      </c>
      <c r="E107" s="117">
        <v>22833368.859999999</v>
      </c>
      <c r="F107" s="118">
        <v>2720.66</v>
      </c>
      <c r="G107" s="117">
        <v>8392.5844684745607</v>
      </c>
    </row>
    <row r="108" spans="1:7" ht="15" x14ac:dyDescent="0.2">
      <c r="A108" s="115">
        <v>2088</v>
      </c>
      <c r="B108" s="116" t="s">
        <v>370</v>
      </c>
      <c r="C108" s="117">
        <v>46782562.479999997</v>
      </c>
      <c r="D108" s="117">
        <v>37020</v>
      </c>
      <c r="E108" s="117">
        <v>46745542.479999997</v>
      </c>
      <c r="F108" s="118">
        <v>5546</v>
      </c>
      <c r="G108" s="117">
        <v>8428.6950018031002</v>
      </c>
    </row>
    <row r="109" spans="1:7" ht="15" x14ac:dyDescent="0.2">
      <c r="A109" s="115">
        <v>2089</v>
      </c>
      <c r="B109" s="116" t="s">
        <v>371</v>
      </c>
      <c r="C109" s="117">
        <v>3227207.32</v>
      </c>
      <c r="D109" s="117">
        <v>0</v>
      </c>
      <c r="E109" s="117">
        <v>3227207.32</v>
      </c>
      <c r="F109" s="118">
        <v>251.6</v>
      </c>
      <c r="G109" s="117">
        <v>12826.738155802861</v>
      </c>
    </row>
    <row r="110" spans="1:7" ht="15" x14ac:dyDescent="0.2">
      <c r="A110" s="115">
        <v>2090</v>
      </c>
      <c r="B110" s="116" t="s">
        <v>372</v>
      </c>
      <c r="C110" s="117">
        <v>2409085.9300000002</v>
      </c>
      <c r="D110" s="117">
        <v>979.53</v>
      </c>
      <c r="E110" s="117">
        <v>2408106.4</v>
      </c>
      <c r="F110" s="118">
        <v>195.08</v>
      </c>
      <c r="G110" s="117">
        <v>12344.199302850111</v>
      </c>
    </row>
    <row r="111" spans="1:7" ht="15" x14ac:dyDescent="0.2">
      <c r="A111" s="115">
        <v>2091</v>
      </c>
      <c r="B111" s="116" t="s">
        <v>373</v>
      </c>
      <c r="C111" s="117">
        <v>13398919.41</v>
      </c>
      <c r="D111" s="117">
        <v>200.96</v>
      </c>
      <c r="E111" s="117">
        <v>13398718.449999999</v>
      </c>
      <c r="F111" s="118">
        <v>1683.51</v>
      </c>
      <c r="G111" s="117">
        <v>7958.799442830752</v>
      </c>
    </row>
    <row r="112" spans="1:7" ht="15" x14ac:dyDescent="0.2">
      <c r="A112" s="115">
        <v>2092</v>
      </c>
      <c r="B112" s="116" t="s">
        <v>374</v>
      </c>
      <c r="C112" s="117">
        <v>4843955.17</v>
      </c>
      <c r="D112" s="117">
        <v>46853.45</v>
      </c>
      <c r="E112" s="117">
        <v>4797101.72</v>
      </c>
      <c r="F112" s="118">
        <v>595.74</v>
      </c>
      <c r="G112" s="117">
        <v>8052.3411555376497</v>
      </c>
    </row>
    <row r="113" spans="1:7" ht="15" x14ac:dyDescent="0.2">
      <c r="A113" s="115">
        <v>2093</v>
      </c>
      <c r="B113" s="116" t="s">
        <v>375</v>
      </c>
      <c r="C113" s="117">
        <v>5265297.26</v>
      </c>
      <c r="D113" s="117">
        <v>4070.34</v>
      </c>
      <c r="E113" s="117">
        <v>5261226.92</v>
      </c>
      <c r="F113" s="118">
        <v>533.84</v>
      </c>
      <c r="G113" s="117">
        <v>9855.4378090813716</v>
      </c>
    </row>
    <row r="114" spans="1:7" ht="15" x14ac:dyDescent="0.2">
      <c r="A114" s="115">
        <v>2094</v>
      </c>
      <c r="B114" s="116" t="s">
        <v>376</v>
      </c>
      <c r="C114" s="117">
        <v>2293316.96</v>
      </c>
      <c r="D114" s="117">
        <v>0</v>
      </c>
      <c r="E114" s="117">
        <v>2293316.96</v>
      </c>
      <c r="F114" s="118">
        <v>245.69</v>
      </c>
      <c r="G114" s="117">
        <v>9334.1892628922633</v>
      </c>
    </row>
    <row r="115" spans="1:7" ht="15" x14ac:dyDescent="0.2">
      <c r="A115" s="115">
        <v>2095</v>
      </c>
      <c r="B115" s="116" t="s">
        <v>377</v>
      </c>
      <c r="C115" s="117">
        <v>2688742.57</v>
      </c>
      <c r="D115" s="117">
        <v>0</v>
      </c>
      <c r="E115" s="117">
        <v>2688742.57</v>
      </c>
      <c r="F115" s="118">
        <v>251.1</v>
      </c>
      <c r="G115" s="117">
        <v>10707.855714854639</v>
      </c>
    </row>
    <row r="116" spans="1:7" ht="15" x14ac:dyDescent="0.2">
      <c r="A116" s="115">
        <v>2096</v>
      </c>
      <c r="B116" s="116" t="s">
        <v>378</v>
      </c>
      <c r="C116" s="117">
        <v>11763472.439999999</v>
      </c>
      <c r="D116" s="117">
        <v>0</v>
      </c>
      <c r="E116" s="117">
        <v>11763472.439999999</v>
      </c>
      <c r="F116" s="118">
        <v>1367.99</v>
      </c>
      <c r="G116" s="117">
        <v>8599.09242026623</v>
      </c>
    </row>
    <row r="117" spans="1:7" ht="15" x14ac:dyDescent="0.2">
      <c r="A117" s="115">
        <v>2097</v>
      </c>
      <c r="B117" s="116" t="s">
        <v>379</v>
      </c>
      <c r="C117" s="117">
        <v>48124820.579999998</v>
      </c>
      <c r="D117" s="117">
        <v>265877.78000000003</v>
      </c>
      <c r="E117" s="117">
        <v>47858942.799999997</v>
      </c>
      <c r="F117" s="118">
        <v>5438.46</v>
      </c>
      <c r="G117" s="117">
        <v>8800.0909816381845</v>
      </c>
    </row>
    <row r="118" spans="1:7" ht="15" x14ac:dyDescent="0.2">
      <c r="A118" s="115">
        <v>2099</v>
      </c>
      <c r="B118" s="116" t="s">
        <v>380</v>
      </c>
      <c r="C118" s="117">
        <v>7319209.7999999998</v>
      </c>
      <c r="D118" s="117">
        <v>0</v>
      </c>
      <c r="E118" s="117">
        <v>7319209.7999999998</v>
      </c>
      <c r="F118" s="118">
        <v>897.36</v>
      </c>
      <c r="G118" s="117">
        <v>8156.3807167691893</v>
      </c>
    </row>
    <row r="119" spans="1:7" ht="15" x14ac:dyDescent="0.2">
      <c r="A119" s="115">
        <v>2100</v>
      </c>
      <c r="B119" s="116" t="s">
        <v>381</v>
      </c>
      <c r="C119" s="117">
        <v>79198846.430000007</v>
      </c>
      <c r="D119" s="117">
        <v>12237.99</v>
      </c>
      <c r="E119" s="117">
        <v>79186608.439999998</v>
      </c>
      <c r="F119" s="118">
        <v>9407.39</v>
      </c>
      <c r="G119" s="117">
        <v>8417.4897011817302</v>
      </c>
    </row>
    <row r="120" spans="1:7" ht="15" x14ac:dyDescent="0.2">
      <c r="A120" s="115">
        <v>2101</v>
      </c>
      <c r="B120" s="116" t="s">
        <v>382</v>
      </c>
      <c r="C120" s="117">
        <v>33915980.390000001</v>
      </c>
      <c r="D120" s="117">
        <v>34913.519999999997</v>
      </c>
      <c r="E120" s="117">
        <v>33881066.869999997</v>
      </c>
      <c r="F120" s="118">
        <v>4162.66</v>
      </c>
      <c r="G120" s="117">
        <v>8139.2827831242521</v>
      </c>
    </row>
    <row r="121" spans="1:7" ht="15" x14ac:dyDescent="0.2">
      <c r="A121" s="115">
        <v>2102</v>
      </c>
      <c r="B121" s="116" t="s">
        <v>383</v>
      </c>
      <c r="C121" s="117">
        <v>18355023.969999999</v>
      </c>
      <c r="D121" s="117">
        <v>31200</v>
      </c>
      <c r="E121" s="117">
        <v>18323823.969999999</v>
      </c>
      <c r="F121" s="118">
        <v>2263.77</v>
      </c>
      <c r="G121" s="117">
        <v>8094.3841335471352</v>
      </c>
    </row>
    <row r="122" spans="1:7" ht="15" x14ac:dyDescent="0.2">
      <c r="A122" s="115">
        <v>2103</v>
      </c>
      <c r="B122" s="116" t="s">
        <v>384</v>
      </c>
      <c r="C122" s="117">
        <v>7471917.3499999996</v>
      </c>
      <c r="D122" s="117">
        <v>1362.14</v>
      </c>
      <c r="E122" s="117">
        <v>7470555.21</v>
      </c>
      <c r="F122" s="118">
        <v>780.9</v>
      </c>
      <c r="G122" s="117">
        <v>9566.5965040338069</v>
      </c>
    </row>
    <row r="123" spans="1:7" ht="15" x14ac:dyDescent="0.2">
      <c r="A123" s="115">
        <v>2104</v>
      </c>
      <c r="B123" s="116" t="s">
        <v>385</v>
      </c>
      <c r="C123" s="117">
        <v>38843462.850000001</v>
      </c>
      <c r="D123" s="117">
        <v>1595101.87</v>
      </c>
      <c r="E123" s="117">
        <v>37248360.979999997</v>
      </c>
      <c r="F123" s="118">
        <v>4456.1899999999996</v>
      </c>
      <c r="G123" s="117">
        <v>8358.7910255173138</v>
      </c>
    </row>
    <row r="124" spans="1:7" ht="15" x14ac:dyDescent="0.2">
      <c r="A124" s="115">
        <v>2105</v>
      </c>
      <c r="B124" s="116" t="s">
        <v>386</v>
      </c>
      <c r="C124" s="117">
        <v>5860081.2000000002</v>
      </c>
      <c r="D124" s="117">
        <v>14653.7</v>
      </c>
      <c r="E124" s="117">
        <v>5845427.5</v>
      </c>
      <c r="F124" s="118">
        <v>632.48</v>
      </c>
      <c r="G124" s="117">
        <v>9242.0748482165436</v>
      </c>
    </row>
    <row r="125" spans="1:7" ht="15" x14ac:dyDescent="0.2">
      <c r="A125" s="115">
        <v>2107</v>
      </c>
      <c r="B125" s="116" t="s">
        <v>387</v>
      </c>
      <c r="C125" s="117">
        <v>1112389.28</v>
      </c>
      <c r="D125" s="117">
        <v>36946</v>
      </c>
      <c r="E125" s="117">
        <v>1075443.28</v>
      </c>
      <c r="F125" s="118">
        <v>66.45</v>
      </c>
      <c r="G125" s="117">
        <v>16184.248006019563</v>
      </c>
    </row>
    <row r="126" spans="1:7" ht="15" x14ac:dyDescent="0.2">
      <c r="A126" s="115">
        <v>2108</v>
      </c>
      <c r="B126" s="116" t="s">
        <v>388</v>
      </c>
      <c r="C126" s="117">
        <v>23629551.300000001</v>
      </c>
      <c r="D126" s="117">
        <v>0</v>
      </c>
      <c r="E126" s="117">
        <v>23629551.300000001</v>
      </c>
      <c r="F126" s="118">
        <v>2669.29</v>
      </c>
      <c r="G126" s="117">
        <v>8852.3732153494002</v>
      </c>
    </row>
    <row r="127" spans="1:7" ht="15" x14ac:dyDescent="0.2">
      <c r="A127" s="115">
        <v>2109</v>
      </c>
      <c r="B127" s="116" t="s">
        <v>389</v>
      </c>
      <c r="C127" s="117">
        <v>157179.04</v>
      </c>
      <c r="D127" s="117">
        <v>0</v>
      </c>
      <c r="E127" s="117">
        <v>157179.04</v>
      </c>
      <c r="F127" s="118">
        <v>2.2999999999999998</v>
      </c>
      <c r="G127" s="117">
        <v>68338.713043478274</v>
      </c>
    </row>
    <row r="128" spans="1:7" ht="15" x14ac:dyDescent="0.2">
      <c r="A128" s="115">
        <v>2110</v>
      </c>
      <c r="B128" s="116" t="s">
        <v>390</v>
      </c>
      <c r="C128" s="117">
        <v>10250561.65</v>
      </c>
      <c r="D128" s="117">
        <v>1400</v>
      </c>
      <c r="E128" s="117">
        <v>10249161.65</v>
      </c>
      <c r="F128" s="118">
        <v>1146.95</v>
      </c>
      <c r="G128" s="117">
        <v>8936.0143423863283</v>
      </c>
    </row>
    <row r="129" spans="1:7" ht="15" x14ac:dyDescent="0.2">
      <c r="A129" s="115">
        <v>2111</v>
      </c>
      <c r="B129" s="116" t="s">
        <v>391</v>
      </c>
      <c r="C129" s="117">
        <v>897713.61</v>
      </c>
      <c r="D129" s="117">
        <v>0</v>
      </c>
      <c r="E129" s="117">
        <v>897713.61</v>
      </c>
      <c r="F129" s="118">
        <v>89.72</v>
      </c>
      <c r="G129" s="117">
        <v>10005.724587605884</v>
      </c>
    </row>
    <row r="130" spans="1:7" ht="15" x14ac:dyDescent="0.2">
      <c r="A130" s="115">
        <v>2112</v>
      </c>
      <c r="B130" s="116" t="s">
        <v>392</v>
      </c>
      <c r="C130" s="117">
        <v>49759.9</v>
      </c>
      <c r="D130" s="117">
        <v>0</v>
      </c>
      <c r="E130" s="117">
        <v>49759.9</v>
      </c>
      <c r="F130" s="118">
        <v>4.58</v>
      </c>
      <c r="G130" s="117">
        <v>10864.606986899564</v>
      </c>
    </row>
    <row r="131" spans="1:7" ht="15" x14ac:dyDescent="0.2">
      <c r="A131" s="115">
        <v>2113</v>
      </c>
      <c r="B131" s="116" t="s">
        <v>393</v>
      </c>
      <c r="C131" s="117">
        <v>2986274.44</v>
      </c>
      <c r="D131" s="117">
        <v>6541</v>
      </c>
      <c r="E131" s="117">
        <v>2979733.44</v>
      </c>
      <c r="F131" s="118">
        <v>287.85000000000002</v>
      </c>
      <c r="G131" s="117">
        <v>10351.688170922354</v>
      </c>
    </row>
    <row r="132" spans="1:7" ht="15" x14ac:dyDescent="0.2">
      <c r="A132" s="115">
        <v>2114</v>
      </c>
      <c r="B132" s="116" t="s">
        <v>394</v>
      </c>
      <c r="C132" s="117">
        <v>1475282.59</v>
      </c>
      <c r="D132" s="117">
        <v>0</v>
      </c>
      <c r="E132" s="117">
        <v>1475282.59</v>
      </c>
      <c r="F132" s="118">
        <v>99.93</v>
      </c>
      <c r="G132" s="117">
        <v>14763.160112078454</v>
      </c>
    </row>
    <row r="133" spans="1:7" ht="15" x14ac:dyDescent="0.2">
      <c r="A133" s="115">
        <v>2115</v>
      </c>
      <c r="B133" s="116" t="s">
        <v>395</v>
      </c>
      <c r="C133" s="117">
        <v>218152.94</v>
      </c>
      <c r="D133" s="117">
        <v>0</v>
      </c>
      <c r="E133" s="117">
        <v>218152.94</v>
      </c>
      <c r="F133" s="118">
        <v>14.37</v>
      </c>
      <c r="G133" s="117">
        <v>15181.137091162145</v>
      </c>
    </row>
    <row r="134" spans="1:7" ht="15" x14ac:dyDescent="0.2">
      <c r="A134" s="115">
        <v>2116</v>
      </c>
      <c r="B134" s="116" t="s">
        <v>396</v>
      </c>
      <c r="C134" s="117">
        <v>8682287.5399999991</v>
      </c>
      <c r="D134" s="117">
        <v>21500</v>
      </c>
      <c r="E134" s="117">
        <v>8660787.5399999991</v>
      </c>
      <c r="F134" s="118">
        <v>938.72</v>
      </c>
      <c r="G134" s="117">
        <v>9226.1670572694729</v>
      </c>
    </row>
    <row r="135" spans="1:7" ht="15" x14ac:dyDescent="0.2">
      <c r="A135" s="115">
        <v>2137</v>
      </c>
      <c r="B135" s="116" t="s">
        <v>397</v>
      </c>
      <c r="C135" s="117">
        <v>9645050.6999999993</v>
      </c>
      <c r="D135" s="117">
        <v>83496.87</v>
      </c>
      <c r="E135" s="117">
        <v>9561553.8300000001</v>
      </c>
      <c r="F135" s="118">
        <v>991.3</v>
      </c>
      <c r="G135" s="117">
        <v>9645.4694139009389</v>
      </c>
    </row>
    <row r="136" spans="1:7" ht="15" x14ac:dyDescent="0.2">
      <c r="A136" s="115">
        <v>2138</v>
      </c>
      <c r="B136" s="116" t="s">
        <v>398</v>
      </c>
      <c r="C136" s="117">
        <v>32861466.199999999</v>
      </c>
      <c r="D136" s="117">
        <v>52834.22</v>
      </c>
      <c r="E136" s="117">
        <v>32808631.98</v>
      </c>
      <c r="F136" s="118">
        <v>3862.09</v>
      </c>
      <c r="G136" s="117">
        <v>8495.0459414462111</v>
      </c>
    </row>
    <row r="137" spans="1:7" ht="15" x14ac:dyDescent="0.2">
      <c r="A137" s="115">
        <v>2139</v>
      </c>
      <c r="B137" s="116" t="s">
        <v>399</v>
      </c>
      <c r="C137" s="117">
        <v>19143692.309999999</v>
      </c>
      <c r="D137" s="117">
        <v>0</v>
      </c>
      <c r="E137" s="117">
        <v>19143692.309999999</v>
      </c>
      <c r="F137" s="118">
        <v>2342.29</v>
      </c>
      <c r="G137" s="117">
        <v>8173.0666612588529</v>
      </c>
    </row>
    <row r="138" spans="1:7" ht="15" x14ac:dyDescent="0.2">
      <c r="A138" s="115">
        <v>2140</v>
      </c>
      <c r="B138" s="116" t="s">
        <v>400</v>
      </c>
      <c r="C138" s="117">
        <v>7902145.46</v>
      </c>
      <c r="D138" s="117">
        <v>0</v>
      </c>
      <c r="E138" s="117">
        <v>7902145.46</v>
      </c>
      <c r="F138" s="118">
        <v>857.66</v>
      </c>
      <c r="G138" s="117">
        <v>9213.6108248023702</v>
      </c>
    </row>
    <row r="139" spans="1:7" ht="15" x14ac:dyDescent="0.2">
      <c r="A139" s="115">
        <v>2141</v>
      </c>
      <c r="B139" s="116" t="s">
        <v>401</v>
      </c>
      <c r="C139" s="117">
        <v>16964641.66</v>
      </c>
      <c r="D139" s="117">
        <v>152652</v>
      </c>
      <c r="E139" s="117">
        <v>16811989.66</v>
      </c>
      <c r="F139" s="118">
        <v>1890.33</v>
      </c>
      <c r="G139" s="117">
        <v>8893.6797596186916</v>
      </c>
    </row>
    <row r="140" spans="1:7" ht="15" x14ac:dyDescent="0.2">
      <c r="A140" s="115">
        <v>2142</v>
      </c>
      <c r="B140" s="116" t="s">
        <v>402</v>
      </c>
      <c r="C140" s="117">
        <v>388161882.74000001</v>
      </c>
      <c r="D140" s="117">
        <v>294725.82</v>
      </c>
      <c r="E140" s="117">
        <v>387867156.92000002</v>
      </c>
      <c r="F140" s="118">
        <v>41155.360000000001</v>
      </c>
      <c r="G140" s="117">
        <v>9424.4627411836518</v>
      </c>
    </row>
    <row r="141" spans="1:7" ht="15" x14ac:dyDescent="0.2">
      <c r="A141" s="115">
        <v>2143</v>
      </c>
      <c r="B141" s="116" t="s">
        <v>403</v>
      </c>
      <c r="C141" s="117">
        <v>18406675.300000001</v>
      </c>
      <c r="D141" s="117">
        <v>0</v>
      </c>
      <c r="E141" s="117">
        <v>18406675.300000001</v>
      </c>
      <c r="F141" s="118">
        <v>2270.3000000000002</v>
      </c>
      <c r="G141" s="117">
        <v>8107.5960445756064</v>
      </c>
    </row>
    <row r="142" spans="1:7" ht="15" x14ac:dyDescent="0.2">
      <c r="A142" s="115">
        <v>2144</v>
      </c>
      <c r="B142" s="116" t="s">
        <v>404</v>
      </c>
      <c r="C142" s="117">
        <v>2793985.66</v>
      </c>
      <c r="D142" s="117">
        <v>3520</v>
      </c>
      <c r="E142" s="117">
        <v>2790465.66</v>
      </c>
      <c r="F142" s="118">
        <v>242.07</v>
      </c>
      <c r="G142" s="117">
        <v>11527.515429421243</v>
      </c>
    </row>
    <row r="143" spans="1:7" ht="15" x14ac:dyDescent="0.2">
      <c r="A143" s="115">
        <v>2145</v>
      </c>
      <c r="B143" s="116" t="s">
        <v>405</v>
      </c>
      <c r="C143" s="117">
        <v>7011292.1100000003</v>
      </c>
      <c r="D143" s="117">
        <v>20600</v>
      </c>
      <c r="E143" s="117">
        <v>6990692.1100000003</v>
      </c>
      <c r="F143" s="118">
        <v>738.31</v>
      </c>
      <c r="G143" s="117">
        <v>9468.505248472864</v>
      </c>
    </row>
    <row r="144" spans="1:7" ht="15" x14ac:dyDescent="0.2">
      <c r="A144" s="115">
        <v>2146</v>
      </c>
      <c r="B144" s="116" t="s">
        <v>406</v>
      </c>
      <c r="C144" s="117">
        <v>52979495.530000001</v>
      </c>
      <c r="D144" s="117">
        <v>187000</v>
      </c>
      <c r="E144" s="117">
        <v>52792495.530000001</v>
      </c>
      <c r="F144" s="118">
        <v>5605.97</v>
      </c>
      <c r="G144" s="117">
        <v>9417.1919453725222</v>
      </c>
    </row>
    <row r="145" spans="1:7" ht="15" x14ac:dyDescent="0.2">
      <c r="A145" s="115">
        <v>2147</v>
      </c>
      <c r="B145" s="116" t="s">
        <v>407</v>
      </c>
      <c r="C145" s="117">
        <v>21540810.52</v>
      </c>
      <c r="D145" s="117">
        <v>0</v>
      </c>
      <c r="E145" s="117">
        <v>21540810.52</v>
      </c>
      <c r="F145" s="118">
        <v>2204.37</v>
      </c>
      <c r="G145" s="117">
        <v>9771.8670277675719</v>
      </c>
    </row>
    <row r="146" spans="1:7" ht="15" x14ac:dyDescent="0.2">
      <c r="A146" s="115">
        <v>2180</v>
      </c>
      <c r="B146" s="116" t="s">
        <v>408</v>
      </c>
      <c r="C146" s="117">
        <v>531270145.07999998</v>
      </c>
      <c r="D146" s="117">
        <v>76408.97</v>
      </c>
      <c r="E146" s="117">
        <v>531193736.11000001</v>
      </c>
      <c r="F146" s="118">
        <v>48325.74</v>
      </c>
      <c r="G146" s="117">
        <v>10991.942101869523</v>
      </c>
    </row>
    <row r="147" spans="1:7" ht="15" x14ac:dyDescent="0.2">
      <c r="A147" s="115">
        <v>2181</v>
      </c>
      <c r="B147" s="116" t="s">
        <v>409</v>
      </c>
      <c r="C147" s="117">
        <v>29736308.190000001</v>
      </c>
      <c r="D147" s="117">
        <v>0</v>
      </c>
      <c r="E147" s="117">
        <v>29736308.190000001</v>
      </c>
      <c r="F147" s="118">
        <v>3212.26</v>
      </c>
      <c r="G147" s="117">
        <v>9257.1299303294254</v>
      </c>
    </row>
    <row r="148" spans="1:7" ht="15" x14ac:dyDescent="0.2">
      <c r="A148" s="115">
        <v>2182</v>
      </c>
      <c r="B148" s="116" t="s">
        <v>410</v>
      </c>
      <c r="C148" s="117">
        <v>108057072.53</v>
      </c>
      <c r="D148" s="117">
        <v>1150</v>
      </c>
      <c r="E148" s="117">
        <v>108055922.53</v>
      </c>
      <c r="F148" s="118">
        <v>11382.38</v>
      </c>
      <c r="G148" s="117">
        <v>9493.2626155514063</v>
      </c>
    </row>
    <row r="149" spans="1:7" ht="15" x14ac:dyDescent="0.2">
      <c r="A149" s="115">
        <v>2183</v>
      </c>
      <c r="B149" s="116" t="s">
        <v>411</v>
      </c>
      <c r="C149" s="117">
        <v>103178962.58</v>
      </c>
      <c r="D149" s="117">
        <v>225000</v>
      </c>
      <c r="E149" s="117">
        <v>102953962.58</v>
      </c>
      <c r="F149" s="118">
        <v>11945.24</v>
      </c>
      <c r="G149" s="117">
        <v>8618.8274643288878</v>
      </c>
    </row>
    <row r="150" spans="1:7" ht="15" x14ac:dyDescent="0.2">
      <c r="A150" s="115">
        <v>2185</v>
      </c>
      <c r="B150" s="116" t="s">
        <v>412</v>
      </c>
      <c r="C150" s="117">
        <v>58487382.520000003</v>
      </c>
      <c r="D150" s="117">
        <v>0</v>
      </c>
      <c r="E150" s="117">
        <v>58487382.520000003</v>
      </c>
      <c r="F150" s="118">
        <v>6168.7</v>
      </c>
      <c r="G150" s="117">
        <v>9481.3141375006089</v>
      </c>
    </row>
    <row r="151" spans="1:7" ht="15" x14ac:dyDescent="0.2">
      <c r="A151" s="115">
        <v>2186</v>
      </c>
      <c r="B151" s="116" t="s">
        <v>413</v>
      </c>
      <c r="C151" s="117">
        <v>10023043</v>
      </c>
      <c r="D151" s="117">
        <v>144745.39000000001</v>
      </c>
      <c r="E151" s="117">
        <v>9878297.6099999994</v>
      </c>
      <c r="F151" s="118">
        <v>1227.8699999999999</v>
      </c>
      <c r="G151" s="117">
        <v>8045.067971365047</v>
      </c>
    </row>
    <row r="152" spans="1:7" ht="15" x14ac:dyDescent="0.2">
      <c r="A152" s="115">
        <v>2187</v>
      </c>
      <c r="B152" s="116" t="s">
        <v>414</v>
      </c>
      <c r="C152" s="117">
        <v>96635471.269999996</v>
      </c>
      <c r="D152" s="117">
        <v>24750</v>
      </c>
      <c r="E152" s="117">
        <v>96610721.269999996</v>
      </c>
      <c r="F152" s="118">
        <v>10510.9</v>
      </c>
      <c r="G152" s="117">
        <v>9191.4794422932391</v>
      </c>
    </row>
    <row r="153" spans="1:7" ht="15" x14ac:dyDescent="0.2">
      <c r="A153" s="115">
        <v>2188</v>
      </c>
      <c r="B153" s="116" t="s">
        <v>415</v>
      </c>
      <c r="C153" s="117">
        <v>7856920.7300000004</v>
      </c>
      <c r="D153" s="117">
        <v>745394</v>
      </c>
      <c r="E153" s="117">
        <v>7111526.7300000004</v>
      </c>
      <c r="F153" s="118">
        <v>557.45000000000005</v>
      </c>
      <c r="G153" s="117">
        <v>12757.245905462372</v>
      </c>
    </row>
    <row r="154" spans="1:7" ht="15" x14ac:dyDescent="0.2">
      <c r="A154" s="115">
        <v>2190</v>
      </c>
      <c r="B154" s="116" t="s">
        <v>416</v>
      </c>
      <c r="C154" s="117">
        <v>27363282.280000001</v>
      </c>
      <c r="D154" s="117">
        <v>186334.02</v>
      </c>
      <c r="E154" s="117">
        <v>27176948.260000002</v>
      </c>
      <c r="F154" s="118">
        <v>3177.92</v>
      </c>
      <c r="G154" s="117">
        <v>8551.8037773134638</v>
      </c>
    </row>
    <row r="155" spans="1:7" ht="15" x14ac:dyDescent="0.2">
      <c r="A155" s="115">
        <v>2191</v>
      </c>
      <c r="B155" s="116" t="s">
        <v>417</v>
      </c>
      <c r="C155" s="117">
        <v>28710952.620000001</v>
      </c>
      <c r="D155" s="117">
        <v>8797.36</v>
      </c>
      <c r="E155" s="117">
        <v>28702155.260000002</v>
      </c>
      <c r="F155" s="118">
        <v>3254.66</v>
      </c>
      <c r="G155" s="117">
        <v>8818.7876030061525</v>
      </c>
    </row>
    <row r="156" spans="1:7" ht="15" x14ac:dyDescent="0.2">
      <c r="A156" s="115">
        <v>2192</v>
      </c>
      <c r="B156" s="116" t="s">
        <v>418</v>
      </c>
      <c r="C156" s="117">
        <v>2843501.62</v>
      </c>
      <c r="D156" s="117">
        <v>100</v>
      </c>
      <c r="E156" s="117">
        <v>2843401.62</v>
      </c>
      <c r="F156" s="118">
        <v>314.66000000000003</v>
      </c>
      <c r="G156" s="117">
        <v>9036.4254115553285</v>
      </c>
    </row>
    <row r="157" spans="1:7" ht="15" x14ac:dyDescent="0.2">
      <c r="A157" s="115">
        <v>2193</v>
      </c>
      <c r="B157" s="116" t="s">
        <v>419</v>
      </c>
      <c r="C157" s="117">
        <v>2069931.18</v>
      </c>
      <c r="D157" s="117">
        <v>0</v>
      </c>
      <c r="E157" s="117">
        <v>2069931.18</v>
      </c>
      <c r="F157" s="118">
        <v>178.22</v>
      </c>
      <c r="G157" s="117">
        <v>11614.471888676915</v>
      </c>
    </row>
    <row r="158" spans="1:7" ht="15" x14ac:dyDescent="0.2">
      <c r="A158" s="115">
        <v>2195</v>
      </c>
      <c r="B158" s="116" t="s">
        <v>420</v>
      </c>
      <c r="C158" s="117">
        <v>2583824.64</v>
      </c>
      <c r="D158" s="117">
        <v>0</v>
      </c>
      <c r="E158" s="117">
        <v>2583824.64</v>
      </c>
      <c r="F158" s="118">
        <v>253.44</v>
      </c>
      <c r="G158" s="117">
        <v>10195.015151515152</v>
      </c>
    </row>
    <row r="159" spans="1:7" ht="15" x14ac:dyDescent="0.2">
      <c r="A159" s="115">
        <v>2197</v>
      </c>
      <c r="B159" s="116" t="s">
        <v>421</v>
      </c>
      <c r="C159" s="117">
        <v>17001855.690000001</v>
      </c>
      <c r="D159" s="117">
        <v>35000</v>
      </c>
      <c r="E159" s="117">
        <v>16966855.690000001</v>
      </c>
      <c r="F159" s="118">
        <v>2082.44</v>
      </c>
      <c r="G159" s="117">
        <v>8147.584415397323</v>
      </c>
    </row>
    <row r="160" spans="1:7" ht="15" x14ac:dyDescent="0.2">
      <c r="A160" s="115">
        <v>2198</v>
      </c>
      <c r="B160" s="116" t="s">
        <v>422</v>
      </c>
      <c r="C160" s="117">
        <v>9826203.3900000006</v>
      </c>
      <c r="D160" s="117">
        <v>0</v>
      </c>
      <c r="E160" s="117">
        <v>9826203.3900000006</v>
      </c>
      <c r="F160" s="118">
        <v>775.17</v>
      </c>
      <c r="G160" s="117">
        <v>12676.191532180039</v>
      </c>
    </row>
    <row r="161" spans="1:7" ht="15" x14ac:dyDescent="0.2">
      <c r="A161" s="115">
        <v>2199</v>
      </c>
      <c r="B161" s="116" t="s">
        <v>423</v>
      </c>
      <c r="C161" s="117">
        <v>5546429.46</v>
      </c>
      <c r="D161" s="117">
        <v>0</v>
      </c>
      <c r="E161" s="117">
        <v>5546429.46</v>
      </c>
      <c r="F161" s="118">
        <v>461.88</v>
      </c>
      <c r="G161" s="117">
        <v>12008.37763055339</v>
      </c>
    </row>
    <row r="162" spans="1:7" ht="15" x14ac:dyDescent="0.2">
      <c r="A162" s="115">
        <v>2201</v>
      </c>
      <c r="B162" s="116" t="s">
        <v>424</v>
      </c>
      <c r="C162" s="117">
        <v>1898048.68</v>
      </c>
      <c r="D162" s="117">
        <v>575.44000000000005</v>
      </c>
      <c r="E162" s="117">
        <v>1897473.24</v>
      </c>
      <c r="F162" s="118">
        <v>179.03</v>
      </c>
      <c r="G162" s="117">
        <v>10598.6328548288</v>
      </c>
    </row>
    <row r="163" spans="1:7" ht="15" x14ac:dyDescent="0.2">
      <c r="A163" s="115">
        <v>2202</v>
      </c>
      <c r="B163" s="116" t="s">
        <v>425</v>
      </c>
      <c r="C163" s="117">
        <v>3355494.04</v>
      </c>
      <c r="D163" s="117">
        <v>0</v>
      </c>
      <c r="E163" s="117">
        <v>3355494.04</v>
      </c>
      <c r="F163" s="118">
        <v>338.7</v>
      </c>
      <c r="G163" s="117">
        <v>9906.9797460879836</v>
      </c>
    </row>
    <row r="164" spans="1:7" ht="15" x14ac:dyDescent="0.2">
      <c r="A164" s="115">
        <v>2203</v>
      </c>
      <c r="B164" s="116" t="s">
        <v>426</v>
      </c>
      <c r="C164" s="117">
        <v>2593370.65</v>
      </c>
      <c r="D164" s="117">
        <v>0</v>
      </c>
      <c r="E164" s="117">
        <v>2593370.65</v>
      </c>
      <c r="F164" s="118">
        <v>280.41000000000003</v>
      </c>
      <c r="G164" s="117">
        <v>9248.4955957348157</v>
      </c>
    </row>
    <row r="165" spans="1:7" ht="15" x14ac:dyDescent="0.2">
      <c r="A165" s="115">
        <v>2204</v>
      </c>
      <c r="B165" s="116" t="s">
        <v>427</v>
      </c>
      <c r="C165" s="117">
        <v>12056101.65</v>
      </c>
      <c r="D165" s="117">
        <v>25316.25</v>
      </c>
      <c r="E165" s="117">
        <v>12030785.4</v>
      </c>
      <c r="F165" s="118">
        <v>1349.83</v>
      </c>
      <c r="G165" s="117">
        <v>8912.8152434010208</v>
      </c>
    </row>
    <row r="166" spans="1:7" ht="15" x14ac:dyDescent="0.2">
      <c r="A166" s="115">
        <v>2205</v>
      </c>
      <c r="B166" s="116" t="s">
        <v>428</v>
      </c>
      <c r="C166" s="117">
        <v>14424488.73</v>
      </c>
      <c r="D166" s="117">
        <v>4024.37</v>
      </c>
      <c r="E166" s="117">
        <v>14420464.359999999</v>
      </c>
      <c r="F166" s="118">
        <v>1724.92</v>
      </c>
      <c r="G166" s="117">
        <v>8360.0771977830846</v>
      </c>
    </row>
    <row r="167" spans="1:7" ht="15" x14ac:dyDescent="0.2">
      <c r="A167" s="115">
        <v>2206</v>
      </c>
      <c r="B167" s="116" t="s">
        <v>429</v>
      </c>
      <c r="C167" s="117">
        <v>46939613.780000001</v>
      </c>
      <c r="D167" s="117">
        <v>0</v>
      </c>
      <c r="E167" s="117">
        <v>46939613.780000001</v>
      </c>
      <c r="F167" s="118">
        <v>5586.86</v>
      </c>
      <c r="G167" s="117">
        <v>8401.7880848992099</v>
      </c>
    </row>
    <row r="168" spans="1:7" ht="15" x14ac:dyDescent="0.2">
      <c r="A168" s="115">
        <v>2207</v>
      </c>
      <c r="B168" s="116" t="s">
        <v>430</v>
      </c>
      <c r="C168" s="117">
        <v>27780019.18</v>
      </c>
      <c r="D168" s="117">
        <v>106.21</v>
      </c>
      <c r="E168" s="117">
        <v>27779912.969999999</v>
      </c>
      <c r="F168" s="118">
        <v>3076.25</v>
      </c>
      <c r="G168" s="117">
        <v>9030.4471255587159</v>
      </c>
    </row>
    <row r="169" spans="1:7" ht="15" x14ac:dyDescent="0.2">
      <c r="A169" s="115">
        <v>2208</v>
      </c>
      <c r="B169" s="116" t="s">
        <v>431</v>
      </c>
      <c r="C169" s="117">
        <v>4687484.76</v>
      </c>
      <c r="D169" s="117">
        <v>0</v>
      </c>
      <c r="E169" s="117">
        <v>4687484.76</v>
      </c>
      <c r="F169" s="118">
        <v>582.78</v>
      </c>
      <c r="G169" s="117">
        <v>8043.317821476372</v>
      </c>
    </row>
    <row r="170" spans="1:7" ht="15" x14ac:dyDescent="0.2">
      <c r="A170" s="115">
        <v>2209</v>
      </c>
      <c r="B170" s="116" t="s">
        <v>432</v>
      </c>
      <c r="C170" s="117">
        <v>4542092.3600000003</v>
      </c>
      <c r="D170" s="117">
        <v>0</v>
      </c>
      <c r="E170" s="117">
        <v>4542092.3600000003</v>
      </c>
      <c r="F170" s="118">
        <v>498.62</v>
      </c>
      <c r="G170" s="117">
        <v>9109.3264610324495</v>
      </c>
    </row>
    <row r="171" spans="1:7" ht="15" x14ac:dyDescent="0.2">
      <c r="A171" s="115">
        <v>2210</v>
      </c>
      <c r="B171" s="116" t="s">
        <v>433</v>
      </c>
      <c r="C171" s="117">
        <v>677086.84</v>
      </c>
      <c r="D171" s="117">
        <v>1757.99</v>
      </c>
      <c r="E171" s="117">
        <v>675328.85</v>
      </c>
      <c r="F171" s="118">
        <v>23.34</v>
      </c>
      <c r="G171" s="117">
        <v>28934.398029134532</v>
      </c>
    </row>
    <row r="172" spans="1:7" ht="15" x14ac:dyDescent="0.2">
      <c r="A172" s="115">
        <v>2212</v>
      </c>
      <c r="B172" s="116" t="s">
        <v>434</v>
      </c>
      <c r="C172" s="117">
        <v>17500999.539999999</v>
      </c>
      <c r="D172" s="117">
        <v>31144.95</v>
      </c>
      <c r="E172" s="117">
        <v>17469854.59</v>
      </c>
      <c r="F172" s="118">
        <v>2253.9499999999998</v>
      </c>
      <c r="G172" s="117">
        <v>7750.7729053439525</v>
      </c>
    </row>
    <row r="173" spans="1:7" ht="15" x14ac:dyDescent="0.2">
      <c r="A173" s="115">
        <v>2213</v>
      </c>
      <c r="B173" s="116" t="s">
        <v>435</v>
      </c>
      <c r="C173" s="117">
        <v>3031038.8</v>
      </c>
      <c r="D173" s="117">
        <v>55625.87</v>
      </c>
      <c r="E173" s="117">
        <v>2975412.93</v>
      </c>
      <c r="F173" s="118">
        <v>317.43</v>
      </c>
      <c r="G173" s="117">
        <v>9373.445893582837</v>
      </c>
    </row>
    <row r="174" spans="1:7" ht="15" x14ac:dyDescent="0.2">
      <c r="A174" s="115">
        <v>2214</v>
      </c>
      <c r="B174" s="116" t="s">
        <v>436</v>
      </c>
      <c r="C174" s="117">
        <v>2729206.85</v>
      </c>
      <c r="D174" s="117">
        <v>14686.62</v>
      </c>
      <c r="E174" s="117">
        <v>2714520.23</v>
      </c>
      <c r="F174" s="118">
        <v>270.52</v>
      </c>
      <c r="G174" s="117">
        <v>10034.453016412835</v>
      </c>
    </row>
    <row r="175" spans="1:7" ht="15" x14ac:dyDescent="0.2">
      <c r="A175" s="115">
        <v>2215</v>
      </c>
      <c r="B175" s="116" t="s">
        <v>437</v>
      </c>
      <c r="C175" s="117">
        <v>3109084.95</v>
      </c>
      <c r="D175" s="117">
        <v>0</v>
      </c>
      <c r="E175" s="117">
        <v>3109084.95</v>
      </c>
      <c r="F175" s="118">
        <v>308.82</v>
      </c>
      <c r="G175" s="117">
        <v>10067.628230036915</v>
      </c>
    </row>
    <row r="176" spans="1:7" ht="15" x14ac:dyDescent="0.2">
      <c r="A176" s="115">
        <v>2216</v>
      </c>
      <c r="B176" s="116" t="s">
        <v>438</v>
      </c>
      <c r="C176" s="117">
        <v>2737841.85</v>
      </c>
      <c r="D176" s="117">
        <v>0</v>
      </c>
      <c r="E176" s="117">
        <v>2737841.85</v>
      </c>
      <c r="F176" s="118">
        <v>272.49</v>
      </c>
      <c r="G176" s="117">
        <v>10047.494770450292</v>
      </c>
    </row>
    <row r="177" spans="1:7" ht="15" x14ac:dyDescent="0.2">
      <c r="A177" s="115">
        <v>2217</v>
      </c>
      <c r="B177" s="116" t="s">
        <v>439</v>
      </c>
      <c r="C177" s="117">
        <v>3388044.67</v>
      </c>
      <c r="D177" s="117">
        <v>0</v>
      </c>
      <c r="E177" s="117">
        <v>3388044.67</v>
      </c>
      <c r="F177" s="118">
        <v>367.16</v>
      </c>
      <c r="G177" s="117">
        <v>9227.7063677960559</v>
      </c>
    </row>
    <row r="178" spans="1:7" ht="15" x14ac:dyDescent="0.2">
      <c r="A178" s="115">
        <v>2219</v>
      </c>
      <c r="B178" s="116" t="s">
        <v>440</v>
      </c>
      <c r="C178" s="117">
        <v>2626910.2799999998</v>
      </c>
      <c r="D178" s="117">
        <v>0</v>
      </c>
      <c r="E178" s="117">
        <v>2626910.2799999998</v>
      </c>
      <c r="F178" s="118">
        <v>253.83</v>
      </c>
      <c r="G178" s="117">
        <v>10349.093015010045</v>
      </c>
    </row>
    <row r="179" spans="1:7" ht="15" x14ac:dyDescent="0.2">
      <c r="A179" s="115">
        <v>2220</v>
      </c>
      <c r="B179" s="116" t="s">
        <v>441</v>
      </c>
      <c r="C179" s="117">
        <v>2286861.7599999998</v>
      </c>
      <c r="D179" s="117">
        <v>0</v>
      </c>
      <c r="E179" s="117">
        <v>2286861.7599999998</v>
      </c>
      <c r="F179" s="118">
        <v>191.84</v>
      </c>
      <c r="G179" s="117">
        <v>11920.672226855711</v>
      </c>
    </row>
    <row r="180" spans="1:7" ht="15" x14ac:dyDescent="0.2">
      <c r="A180" s="115">
        <v>2221</v>
      </c>
      <c r="B180" s="116" t="s">
        <v>442</v>
      </c>
      <c r="C180" s="117">
        <v>3479290.99</v>
      </c>
      <c r="D180" s="117">
        <v>0</v>
      </c>
      <c r="E180" s="117">
        <v>3479290.99</v>
      </c>
      <c r="F180" s="118">
        <v>415.3</v>
      </c>
      <c r="G180" s="117">
        <v>8377.7774861545877</v>
      </c>
    </row>
    <row r="181" spans="1:7" ht="15" x14ac:dyDescent="0.2">
      <c r="A181" s="115">
        <v>2222</v>
      </c>
      <c r="B181" s="116" t="s">
        <v>443</v>
      </c>
      <c r="C181" s="117">
        <v>158248.45000000001</v>
      </c>
      <c r="D181" s="117">
        <v>0</v>
      </c>
      <c r="E181" s="117">
        <v>158248.45000000001</v>
      </c>
      <c r="F181" s="118">
        <v>3.66</v>
      </c>
      <c r="G181" s="117">
        <v>43237.28142076503</v>
      </c>
    </row>
    <row r="182" spans="1:7" ht="15" x14ac:dyDescent="0.2">
      <c r="A182" s="115">
        <v>2225</v>
      </c>
      <c r="B182" s="116" t="s">
        <v>444</v>
      </c>
      <c r="C182" s="117">
        <v>2794278.57</v>
      </c>
      <c r="D182" s="117">
        <v>0</v>
      </c>
      <c r="E182" s="117">
        <v>2794278.57</v>
      </c>
      <c r="F182" s="118">
        <v>237.12</v>
      </c>
      <c r="G182" s="117">
        <v>11784.238233805667</v>
      </c>
    </row>
    <row r="183" spans="1:7" ht="15" x14ac:dyDescent="0.2">
      <c r="A183" s="115">
        <v>2229</v>
      </c>
      <c r="B183" s="116" t="s">
        <v>445</v>
      </c>
      <c r="C183" s="117">
        <v>3079462.32</v>
      </c>
      <c r="D183" s="117">
        <v>25175.4</v>
      </c>
      <c r="E183" s="117">
        <v>3054286.92</v>
      </c>
      <c r="F183" s="118">
        <v>303.94</v>
      </c>
      <c r="G183" s="117">
        <v>10048.979798644468</v>
      </c>
    </row>
    <row r="184" spans="1:7" ht="15" x14ac:dyDescent="0.2">
      <c r="A184" s="115">
        <v>2239</v>
      </c>
      <c r="B184" s="116" t="s">
        <v>446</v>
      </c>
      <c r="C184" s="117">
        <v>183860372.75999999</v>
      </c>
      <c r="D184" s="117">
        <v>0</v>
      </c>
      <c r="E184" s="117">
        <v>183860372.75999999</v>
      </c>
      <c r="F184" s="118">
        <v>20414.939999999999</v>
      </c>
      <c r="G184" s="117">
        <v>9006.1676772011087</v>
      </c>
    </row>
    <row r="185" spans="1:7" ht="15" x14ac:dyDescent="0.2">
      <c r="A185" s="115">
        <v>2240</v>
      </c>
      <c r="B185" s="116" t="s">
        <v>447</v>
      </c>
      <c r="C185" s="117">
        <v>8969890.1899999995</v>
      </c>
      <c r="D185" s="117">
        <v>0</v>
      </c>
      <c r="E185" s="117">
        <v>8969890.1899999995</v>
      </c>
      <c r="F185" s="118">
        <v>1179.1099999999999</v>
      </c>
      <c r="G185" s="117">
        <v>7607.339595118352</v>
      </c>
    </row>
    <row r="186" spans="1:7" ht="15" x14ac:dyDescent="0.2">
      <c r="A186" s="115">
        <v>2241</v>
      </c>
      <c r="B186" s="116" t="s">
        <v>448</v>
      </c>
      <c r="C186" s="117">
        <v>56029776.490000002</v>
      </c>
      <c r="D186" s="117">
        <v>0</v>
      </c>
      <c r="E186" s="117">
        <v>56029776.490000002</v>
      </c>
      <c r="F186" s="118">
        <v>6075.3</v>
      </c>
      <c r="G186" s="117">
        <v>9222.553041002091</v>
      </c>
    </row>
    <row r="187" spans="1:7" ht="15" x14ac:dyDescent="0.2">
      <c r="A187" s="115">
        <v>2242</v>
      </c>
      <c r="B187" s="116" t="s">
        <v>255</v>
      </c>
      <c r="C187" s="117">
        <v>113981000.09999999</v>
      </c>
      <c r="D187" s="117">
        <v>205222</v>
      </c>
      <c r="E187" s="117">
        <v>113775778.09999999</v>
      </c>
      <c r="F187" s="118">
        <v>12680.84</v>
      </c>
      <c r="G187" s="117">
        <v>8972.2587856955834</v>
      </c>
    </row>
    <row r="188" spans="1:7" ht="15" x14ac:dyDescent="0.2">
      <c r="A188" s="115">
        <v>2243</v>
      </c>
      <c r="B188" s="116" t="s">
        <v>449</v>
      </c>
      <c r="C188" s="117">
        <v>389448123.95999998</v>
      </c>
      <c r="D188" s="117">
        <v>367323.9</v>
      </c>
      <c r="E188" s="117">
        <v>389080800.06</v>
      </c>
      <c r="F188" s="118">
        <v>40533.51</v>
      </c>
      <c r="G188" s="117">
        <v>9598.9910585093658</v>
      </c>
    </row>
    <row r="189" spans="1:7" ht="15" x14ac:dyDescent="0.2">
      <c r="A189" s="115">
        <v>2244</v>
      </c>
      <c r="B189" s="116" t="s">
        <v>450</v>
      </c>
      <c r="C189" s="117">
        <v>43463488.579999998</v>
      </c>
      <c r="D189" s="117">
        <v>560.99</v>
      </c>
      <c r="E189" s="117">
        <v>43462927.590000004</v>
      </c>
      <c r="F189" s="118">
        <v>5287.86</v>
      </c>
      <c r="G189" s="117">
        <v>8219.3794067921626</v>
      </c>
    </row>
    <row r="190" spans="1:7" ht="15" x14ac:dyDescent="0.2">
      <c r="A190" s="115">
        <v>2245</v>
      </c>
      <c r="B190" s="116" t="s">
        <v>451</v>
      </c>
      <c r="C190" s="117">
        <v>5086570.4800000004</v>
      </c>
      <c r="D190" s="117">
        <v>0</v>
      </c>
      <c r="E190" s="117">
        <v>5086570.4800000004</v>
      </c>
      <c r="F190" s="118">
        <v>556.05999999999995</v>
      </c>
      <c r="G190" s="117">
        <v>9147.5209150091741</v>
      </c>
    </row>
    <row r="191" spans="1:7" ht="15" x14ac:dyDescent="0.2">
      <c r="A191" s="115">
        <v>2247</v>
      </c>
      <c r="B191" s="116" t="s">
        <v>452</v>
      </c>
      <c r="C191" s="117">
        <v>779694.04</v>
      </c>
      <c r="D191" s="117">
        <v>0</v>
      </c>
      <c r="E191" s="117">
        <v>779694.04</v>
      </c>
      <c r="F191" s="118">
        <v>54.6</v>
      </c>
      <c r="G191" s="117">
        <v>14280.110622710623</v>
      </c>
    </row>
    <row r="192" spans="1:7" ht="15" x14ac:dyDescent="0.2">
      <c r="A192" s="115">
        <v>2248</v>
      </c>
      <c r="B192" s="116" t="s">
        <v>453</v>
      </c>
      <c r="C192" s="117">
        <v>3307136.47</v>
      </c>
      <c r="D192" s="117">
        <v>7200</v>
      </c>
      <c r="E192" s="117">
        <v>3299936.47</v>
      </c>
      <c r="F192" s="118">
        <v>448</v>
      </c>
      <c r="G192" s="117">
        <v>7365.929620535715</v>
      </c>
    </row>
    <row r="193" spans="1:7" ht="15" x14ac:dyDescent="0.2">
      <c r="A193" s="115">
        <v>2249</v>
      </c>
      <c r="B193" s="116" t="s">
        <v>454</v>
      </c>
      <c r="C193" s="117">
        <v>3364691.49</v>
      </c>
      <c r="D193" s="117">
        <v>0</v>
      </c>
      <c r="E193" s="117">
        <v>3364691.49</v>
      </c>
      <c r="F193" s="118">
        <v>393.57</v>
      </c>
      <c r="G193" s="117">
        <v>8549.1564143608521</v>
      </c>
    </row>
    <row r="194" spans="1:7" ht="15" x14ac:dyDescent="0.2">
      <c r="A194" s="115">
        <v>2251</v>
      </c>
      <c r="B194" s="116" t="s">
        <v>455</v>
      </c>
      <c r="C194" s="117">
        <v>8451732.0899999999</v>
      </c>
      <c r="D194" s="117">
        <v>29277.599999999999</v>
      </c>
      <c r="E194" s="117">
        <v>8422454.4900000002</v>
      </c>
      <c r="F194" s="118">
        <v>1029.48</v>
      </c>
      <c r="G194" s="117">
        <v>8181.2706317752654</v>
      </c>
    </row>
    <row r="195" spans="1:7" ht="15" x14ac:dyDescent="0.2">
      <c r="A195" s="115">
        <v>2252</v>
      </c>
      <c r="B195" s="116" t="s">
        <v>456</v>
      </c>
      <c r="C195" s="117">
        <v>6989054.6799999997</v>
      </c>
      <c r="D195" s="117">
        <v>0</v>
      </c>
      <c r="E195" s="117">
        <v>6989054.6799999997</v>
      </c>
      <c r="F195" s="118">
        <v>866.36</v>
      </c>
      <c r="G195" s="117">
        <v>8067.1483909691115</v>
      </c>
    </row>
    <row r="196" spans="1:7" ht="15" x14ac:dyDescent="0.2">
      <c r="A196" s="115">
        <v>2253</v>
      </c>
      <c r="B196" s="116" t="s">
        <v>457</v>
      </c>
      <c r="C196" s="117">
        <v>8746478.6799999997</v>
      </c>
      <c r="D196" s="117">
        <v>176000</v>
      </c>
      <c r="E196" s="117">
        <v>8570478.6799999997</v>
      </c>
      <c r="F196" s="118">
        <v>967.8</v>
      </c>
      <c r="G196" s="117">
        <v>8855.6299648687746</v>
      </c>
    </row>
    <row r="197" spans="1:7" ht="15" x14ac:dyDescent="0.2">
      <c r="A197" s="115">
        <v>2254</v>
      </c>
      <c r="B197" s="116" t="s">
        <v>458</v>
      </c>
      <c r="C197" s="117">
        <v>46286127.68</v>
      </c>
      <c r="D197" s="117">
        <v>121420</v>
      </c>
      <c r="E197" s="117">
        <v>46164707.68</v>
      </c>
      <c r="F197" s="118">
        <v>5131.7299999999996</v>
      </c>
      <c r="G197" s="117">
        <v>8995.9346419238736</v>
      </c>
    </row>
    <row r="198" spans="1:7" ht="15" x14ac:dyDescent="0.2">
      <c r="A198" s="115">
        <v>2255</v>
      </c>
      <c r="B198" s="116" t="s">
        <v>459</v>
      </c>
      <c r="C198" s="117">
        <v>7769353.4000000004</v>
      </c>
      <c r="D198" s="117">
        <v>64310.96</v>
      </c>
      <c r="E198" s="117">
        <v>7705042.4400000004</v>
      </c>
      <c r="F198" s="118">
        <v>899.76</v>
      </c>
      <c r="G198" s="117">
        <v>8563.4418511603108</v>
      </c>
    </row>
    <row r="199" spans="1:7" ht="15" x14ac:dyDescent="0.2">
      <c r="A199" s="115">
        <v>2256</v>
      </c>
      <c r="B199" s="116" t="s">
        <v>460</v>
      </c>
      <c r="C199" s="117">
        <v>60226847.509999998</v>
      </c>
      <c r="D199" s="117">
        <v>173535.07</v>
      </c>
      <c r="E199" s="117">
        <v>60053312.439999998</v>
      </c>
      <c r="F199" s="118">
        <v>6665.89</v>
      </c>
      <c r="G199" s="117">
        <v>9009.0464199079179</v>
      </c>
    </row>
    <row r="200" spans="1:7" ht="15" x14ac:dyDescent="0.2">
      <c r="A200" s="115">
        <v>2257</v>
      </c>
      <c r="B200" s="116" t="s">
        <v>461</v>
      </c>
      <c r="C200" s="117">
        <v>8360695.3799999999</v>
      </c>
      <c r="D200" s="117">
        <v>0</v>
      </c>
      <c r="E200" s="117">
        <v>8360695.3799999999</v>
      </c>
      <c r="F200" s="118">
        <v>995.6</v>
      </c>
      <c r="G200" s="117">
        <v>8397.6450180795491</v>
      </c>
    </row>
    <row r="201" spans="1:7" ht="15" x14ac:dyDescent="0.2">
      <c r="A201" s="115">
        <v>2262</v>
      </c>
      <c r="B201" s="116" t="s">
        <v>462</v>
      </c>
      <c r="C201" s="117">
        <v>4241374.5999999996</v>
      </c>
      <c r="D201" s="117">
        <v>0</v>
      </c>
      <c r="E201" s="117">
        <v>4241374.5999999996</v>
      </c>
      <c r="F201" s="118">
        <v>455.68</v>
      </c>
      <c r="G201" s="117">
        <v>9307.7918714887637</v>
      </c>
    </row>
    <row r="202" spans="1:7" ht="15" x14ac:dyDescent="0.2">
      <c r="A202" s="115">
        <v>3997</v>
      </c>
      <c r="B202" s="116" t="s">
        <v>463</v>
      </c>
      <c r="C202" s="117">
        <v>2474683.54</v>
      </c>
      <c r="D202" s="117">
        <v>0</v>
      </c>
      <c r="E202" s="117">
        <v>2474683.54</v>
      </c>
      <c r="F202" s="118">
        <v>197.21</v>
      </c>
      <c r="G202" s="117">
        <v>12548.468840322499</v>
      </c>
    </row>
    <row r="203" spans="1:7" ht="15" x14ac:dyDescent="0.2">
      <c r="A203" s="115">
        <v>4131</v>
      </c>
      <c r="B203" s="116" t="s">
        <v>464</v>
      </c>
      <c r="C203" s="117">
        <v>27095647.16</v>
      </c>
      <c r="D203" s="117">
        <v>14362</v>
      </c>
      <c r="E203" s="117">
        <v>27081285.16</v>
      </c>
      <c r="F203" s="118">
        <v>3034.38</v>
      </c>
      <c r="G203" s="117">
        <v>8924.816654473072</v>
      </c>
    </row>
    <row r="207" spans="1:7" x14ac:dyDescent="0.2">
      <c r="A207">
        <f>COUNT(A7:A203)</f>
        <v>197</v>
      </c>
      <c r="C207" s="61">
        <f>SUM(C7:C206)</f>
        <v>5163832894.9500008</v>
      </c>
      <c r="D207" s="61">
        <f>SUM(D7:D206)</f>
        <v>9452015.0200000014</v>
      </c>
      <c r="E207" s="61">
        <f>SUM(E7:E206)</f>
        <v>5154380879.9300022</v>
      </c>
      <c r="F207" s="100">
        <f>SUM(F7:F206)</f>
        <v>570976.77999999991</v>
      </c>
      <c r="G207" s="17">
        <f>E207/F207</f>
        <v>9027.3038422508234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5"/>
  <sheetViews>
    <sheetView zoomScale="90" zoomScaleNormal="90" workbookViewId="0">
      <pane ySplit="6" topLeftCell="A190" activePane="bottomLeft" state="frozen"/>
      <selection pane="bottomLeft" activeCell="G205" sqref="G205"/>
    </sheetView>
  </sheetViews>
  <sheetFormatPr defaultRowHeight="12.75" x14ac:dyDescent="0.2"/>
  <cols>
    <col min="1" max="1" width="9.140625" bestFit="1" customWidth="1"/>
    <col min="2" max="2" width="20" customWidth="1"/>
    <col min="3" max="3" width="16.140625" bestFit="1" customWidth="1"/>
    <col min="4" max="4" width="12.140625" bestFit="1" customWidth="1"/>
    <col min="5" max="5" width="16.140625" bestFit="1" customWidth="1"/>
    <col min="6" max="6" width="11.5703125" style="127" bestFit="1" customWidth="1"/>
    <col min="7" max="7" width="13.42578125" bestFit="1" customWidth="1"/>
  </cols>
  <sheetData>
    <row r="1" spans="1:7" ht="23.25" x14ac:dyDescent="0.35">
      <c r="A1" s="42" t="s">
        <v>198</v>
      </c>
      <c r="C1" s="3"/>
      <c r="D1" s="3"/>
      <c r="E1" s="3"/>
      <c r="F1" s="126"/>
      <c r="G1" s="3"/>
    </row>
    <row r="2" spans="1:7" ht="15.75" x14ac:dyDescent="0.25">
      <c r="A2" s="43" t="s">
        <v>510</v>
      </c>
      <c r="C2" s="3"/>
      <c r="D2" s="3"/>
      <c r="E2" s="3"/>
      <c r="F2" s="126"/>
      <c r="G2" s="3"/>
    </row>
    <row r="3" spans="1:7" x14ac:dyDescent="0.2">
      <c r="C3" s="3"/>
      <c r="D3" s="3"/>
      <c r="E3" s="3"/>
      <c r="F3" s="126"/>
      <c r="G3" s="3"/>
    </row>
    <row r="4" spans="1:7" x14ac:dyDescent="0.2">
      <c r="C4" s="3"/>
      <c r="D4" s="3"/>
      <c r="E4" s="3"/>
      <c r="F4" s="126"/>
      <c r="G4" s="3"/>
    </row>
    <row r="5" spans="1:7" x14ac:dyDescent="0.2">
      <c r="C5" s="3"/>
      <c r="D5" s="3"/>
      <c r="E5" s="3"/>
      <c r="F5" s="126"/>
      <c r="G5" s="3"/>
    </row>
    <row r="6" spans="1:7" s="106" customFormat="1" ht="30" x14ac:dyDescent="0.25">
      <c r="A6" s="128" t="s">
        <v>492</v>
      </c>
      <c r="B6" s="128" t="s">
        <v>493</v>
      </c>
      <c r="C6" s="129" t="s">
        <v>0</v>
      </c>
      <c r="D6" s="129" t="s">
        <v>494</v>
      </c>
      <c r="E6" s="129" t="s">
        <v>495</v>
      </c>
      <c r="F6" s="130" t="s">
        <v>496</v>
      </c>
      <c r="G6" s="129" t="s">
        <v>497</v>
      </c>
    </row>
    <row r="7" spans="1:7" ht="15" x14ac:dyDescent="0.25">
      <c r="A7" s="131">
        <v>1894</v>
      </c>
      <c r="B7" s="131" t="s">
        <v>270</v>
      </c>
      <c r="C7" s="132">
        <v>29009465.210000001</v>
      </c>
      <c r="D7" s="132">
        <v>1753.3</v>
      </c>
      <c r="E7" s="132">
        <v>29007711.91</v>
      </c>
      <c r="F7" s="133">
        <v>3395.61</v>
      </c>
      <c r="G7" s="132">
        <v>8542.7101198311939</v>
      </c>
    </row>
    <row r="8" spans="1:7" ht="15" x14ac:dyDescent="0.25">
      <c r="A8" s="131">
        <v>1895</v>
      </c>
      <c r="B8" s="131" t="s">
        <v>271</v>
      </c>
      <c r="C8" s="132">
        <v>1180540.6299999999</v>
      </c>
      <c r="D8" s="132">
        <v>0</v>
      </c>
      <c r="E8" s="132">
        <v>1180540.6299999999</v>
      </c>
      <c r="F8" s="133">
        <v>88.74</v>
      </c>
      <c r="G8" s="132">
        <v>13303.36522425062</v>
      </c>
    </row>
    <row r="9" spans="1:7" ht="15" x14ac:dyDescent="0.25">
      <c r="A9" s="131">
        <v>1896</v>
      </c>
      <c r="B9" s="131" t="s">
        <v>272</v>
      </c>
      <c r="C9" s="132">
        <v>903642</v>
      </c>
      <c r="D9" s="132">
        <v>0</v>
      </c>
      <c r="E9" s="132">
        <v>903642</v>
      </c>
      <c r="F9" s="133">
        <v>42</v>
      </c>
      <c r="G9" s="132">
        <v>21515.285714285714</v>
      </c>
    </row>
    <row r="10" spans="1:7" ht="15" x14ac:dyDescent="0.25">
      <c r="A10" s="131">
        <v>1897</v>
      </c>
      <c r="B10" s="131" t="s">
        <v>273</v>
      </c>
      <c r="C10" s="132">
        <v>2584863.17</v>
      </c>
      <c r="D10" s="132">
        <v>0</v>
      </c>
      <c r="E10" s="132">
        <v>2584863.17</v>
      </c>
      <c r="F10" s="133">
        <v>188.51</v>
      </c>
      <c r="G10" s="132">
        <v>13712.074531855074</v>
      </c>
    </row>
    <row r="11" spans="1:7" ht="15" x14ac:dyDescent="0.25">
      <c r="A11" s="131">
        <v>1898</v>
      </c>
      <c r="B11" s="131" t="s">
        <v>274</v>
      </c>
      <c r="C11" s="132">
        <v>4207105.72</v>
      </c>
      <c r="D11" s="132">
        <v>0</v>
      </c>
      <c r="E11" s="132">
        <v>4207105.72</v>
      </c>
      <c r="F11" s="133">
        <v>418.92</v>
      </c>
      <c r="G11" s="132">
        <v>10042.74257614819</v>
      </c>
    </row>
    <row r="12" spans="1:7" ht="15" x14ac:dyDescent="0.25">
      <c r="A12" s="131">
        <v>1899</v>
      </c>
      <c r="B12" s="131" t="s">
        <v>275</v>
      </c>
      <c r="C12" s="132">
        <v>2203700.81</v>
      </c>
      <c r="D12" s="132">
        <v>20153.93</v>
      </c>
      <c r="E12" s="132">
        <v>2183546.8799999999</v>
      </c>
      <c r="F12" s="133">
        <v>180.61</v>
      </c>
      <c r="G12" s="132">
        <v>12089.844859088642</v>
      </c>
    </row>
    <row r="13" spans="1:7" ht="15" x14ac:dyDescent="0.25">
      <c r="A13" s="131">
        <v>1900</v>
      </c>
      <c r="B13" s="131" t="s">
        <v>276</v>
      </c>
      <c r="C13" s="132">
        <v>15125527.380000001</v>
      </c>
      <c r="D13" s="132">
        <v>120067.21</v>
      </c>
      <c r="E13" s="132">
        <v>15005460.17</v>
      </c>
      <c r="F13" s="133">
        <v>1605.51</v>
      </c>
      <c r="G13" s="132">
        <v>9346.2265386076706</v>
      </c>
    </row>
    <row r="14" spans="1:7" ht="15" x14ac:dyDescent="0.25">
      <c r="A14" s="131">
        <v>1901</v>
      </c>
      <c r="B14" s="131" t="s">
        <v>277</v>
      </c>
      <c r="C14" s="132">
        <v>63655550.450000003</v>
      </c>
      <c r="D14" s="132">
        <v>15904.73</v>
      </c>
      <c r="E14" s="132">
        <v>63639645.719999999</v>
      </c>
      <c r="F14" s="133">
        <v>6801.56</v>
      </c>
      <c r="G14" s="132">
        <v>9356.6249095795665</v>
      </c>
    </row>
    <row r="15" spans="1:7" ht="15" x14ac:dyDescent="0.25">
      <c r="A15" s="131">
        <v>1922</v>
      </c>
      <c r="B15" s="131" t="s">
        <v>278</v>
      </c>
      <c r="C15" s="132">
        <v>93049581.140000001</v>
      </c>
      <c r="D15" s="132">
        <v>314640.78999999998</v>
      </c>
      <c r="E15" s="132">
        <v>92734940.349999994</v>
      </c>
      <c r="F15" s="133">
        <v>9867.5499999999993</v>
      </c>
      <c r="G15" s="132">
        <v>9397.9701496318739</v>
      </c>
    </row>
    <row r="16" spans="1:7" ht="15" x14ac:dyDescent="0.25">
      <c r="A16" s="131">
        <v>1923</v>
      </c>
      <c r="B16" s="131" t="s">
        <v>279</v>
      </c>
      <c r="C16" s="132">
        <v>63015776.530000001</v>
      </c>
      <c r="D16" s="132">
        <v>141092.18</v>
      </c>
      <c r="E16" s="132">
        <v>62874684.350000001</v>
      </c>
      <c r="F16" s="133">
        <v>7033.64</v>
      </c>
      <c r="G16" s="132">
        <v>8939.1388171700564</v>
      </c>
    </row>
    <row r="17" spans="1:7" ht="15" x14ac:dyDescent="0.25">
      <c r="A17" s="131">
        <v>1924</v>
      </c>
      <c r="B17" s="131" t="s">
        <v>280</v>
      </c>
      <c r="C17" s="132">
        <v>158977879.63999999</v>
      </c>
      <c r="D17" s="132">
        <v>0</v>
      </c>
      <c r="E17" s="132">
        <v>158977879.63999999</v>
      </c>
      <c r="F17" s="133">
        <v>17088.3</v>
      </c>
      <c r="G17" s="132">
        <v>9303.3174534623104</v>
      </c>
    </row>
    <row r="18" spans="1:7" ht="15" x14ac:dyDescent="0.25">
      <c r="A18" s="131">
        <v>1925</v>
      </c>
      <c r="B18" s="131" t="s">
        <v>281</v>
      </c>
      <c r="C18" s="132">
        <v>23610128.379999999</v>
      </c>
      <c r="D18" s="132">
        <v>0</v>
      </c>
      <c r="E18" s="132">
        <v>23610128.379999999</v>
      </c>
      <c r="F18" s="133">
        <v>2707.83</v>
      </c>
      <c r="G18" s="132">
        <v>8719.2062943390101</v>
      </c>
    </row>
    <row r="19" spans="1:7" ht="15" x14ac:dyDescent="0.25">
      <c r="A19" s="131">
        <v>1926</v>
      </c>
      <c r="B19" s="131" t="s">
        <v>282</v>
      </c>
      <c r="C19" s="132">
        <v>36826026.859999999</v>
      </c>
      <c r="D19" s="132">
        <v>64522.58</v>
      </c>
      <c r="E19" s="132">
        <v>36761504.280000001</v>
      </c>
      <c r="F19" s="133">
        <v>4370.03</v>
      </c>
      <c r="G19" s="132">
        <v>8412.1857927748788</v>
      </c>
    </row>
    <row r="20" spans="1:7" ht="15" x14ac:dyDescent="0.25">
      <c r="A20" s="131">
        <v>1927</v>
      </c>
      <c r="B20" s="131" t="s">
        <v>283</v>
      </c>
      <c r="C20" s="132">
        <v>5608058.75</v>
      </c>
      <c r="D20" s="132">
        <v>0</v>
      </c>
      <c r="E20" s="132">
        <v>5608058.75</v>
      </c>
      <c r="F20" s="133">
        <v>607.54999999999995</v>
      </c>
      <c r="G20" s="132">
        <v>9230.6127067731049</v>
      </c>
    </row>
    <row r="21" spans="1:7" ht="15" x14ac:dyDescent="0.25">
      <c r="A21" s="131">
        <v>1928</v>
      </c>
      <c r="B21" s="131" t="s">
        <v>284</v>
      </c>
      <c r="C21" s="132">
        <v>71532552.430000007</v>
      </c>
      <c r="D21" s="132">
        <v>29870</v>
      </c>
      <c r="E21" s="132">
        <v>71502682.430000007</v>
      </c>
      <c r="F21" s="133">
        <v>7938.14</v>
      </c>
      <c r="G21" s="132">
        <v>9007.4856868233619</v>
      </c>
    </row>
    <row r="22" spans="1:7" ht="15" x14ac:dyDescent="0.25">
      <c r="A22" s="131">
        <v>1929</v>
      </c>
      <c r="B22" s="131" t="s">
        <v>285</v>
      </c>
      <c r="C22" s="132">
        <v>43474007.990000002</v>
      </c>
      <c r="D22" s="132">
        <v>0</v>
      </c>
      <c r="E22" s="132">
        <v>43474007.990000002</v>
      </c>
      <c r="F22" s="133">
        <v>4636.22</v>
      </c>
      <c r="G22" s="132">
        <v>9377.0373256661678</v>
      </c>
    </row>
    <row r="23" spans="1:7" ht="15" x14ac:dyDescent="0.25">
      <c r="A23" s="131">
        <v>1930</v>
      </c>
      <c r="B23" s="131" t="s">
        <v>286</v>
      </c>
      <c r="C23" s="132">
        <v>23318762.399999999</v>
      </c>
      <c r="D23" s="132">
        <v>0</v>
      </c>
      <c r="E23" s="132">
        <v>23318762.399999999</v>
      </c>
      <c r="F23" s="133">
        <v>2888.55</v>
      </c>
      <c r="G23" s="132">
        <v>8072.8262969309853</v>
      </c>
    </row>
    <row r="24" spans="1:7" ht="15" x14ac:dyDescent="0.25">
      <c r="A24" s="131">
        <v>1931</v>
      </c>
      <c r="B24" s="131" t="s">
        <v>287</v>
      </c>
      <c r="C24" s="132">
        <v>17970160</v>
      </c>
      <c r="D24" s="132">
        <v>0</v>
      </c>
      <c r="E24" s="132">
        <v>17970160</v>
      </c>
      <c r="F24" s="133">
        <v>2048.92</v>
      </c>
      <c r="G24" s="132">
        <v>8770.5522909630436</v>
      </c>
    </row>
    <row r="25" spans="1:7" ht="15" x14ac:dyDescent="0.25">
      <c r="A25" s="131">
        <v>1933</v>
      </c>
      <c r="B25" s="131" t="s">
        <v>288</v>
      </c>
      <c r="C25" s="132">
        <v>15788052.869999999</v>
      </c>
      <c r="D25" s="132">
        <v>230130.53</v>
      </c>
      <c r="E25" s="132">
        <v>15557922.34</v>
      </c>
      <c r="F25" s="133">
        <v>1880.93</v>
      </c>
      <c r="G25" s="132">
        <v>8271.3989037337906</v>
      </c>
    </row>
    <row r="26" spans="1:7" ht="15" x14ac:dyDescent="0.25">
      <c r="A26" s="131">
        <v>1934</v>
      </c>
      <c r="B26" s="131" t="s">
        <v>289</v>
      </c>
      <c r="C26" s="132">
        <v>3846518.32</v>
      </c>
      <c r="D26" s="132">
        <v>39460</v>
      </c>
      <c r="E26" s="132">
        <v>3807058.32</v>
      </c>
      <c r="F26" s="133">
        <v>150.49</v>
      </c>
      <c r="G26" s="132">
        <v>25297.749485015614</v>
      </c>
    </row>
    <row r="27" spans="1:7" ht="15" x14ac:dyDescent="0.25">
      <c r="A27" s="131">
        <v>1935</v>
      </c>
      <c r="B27" s="131" t="s">
        <v>290</v>
      </c>
      <c r="C27" s="132">
        <v>16377124.17</v>
      </c>
      <c r="D27" s="132">
        <v>0</v>
      </c>
      <c r="E27" s="132">
        <v>16377124.17</v>
      </c>
      <c r="F27" s="133">
        <v>1580.52</v>
      </c>
      <c r="G27" s="132">
        <v>10361.858230202719</v>
      </c>
    </row>
    <row r="28" spans="1:7" ht="15" x14ac:dyDescent="0.25">
      <c r="A28" s="131">
        <v>1936</v>
      </c>
      <c r="B28" s="131" t="s">
        <v>291</v>
      </c>
      <c r="C28" s="132">
        <v>9519501.6699999999</v>
      </c>
      <c r="D28" s="132">
        <v>221572.21</v>
      </c>
      <c r="E28" s="132">
        <v>9297929.4600000009</v>
      </c>
      <c r="F28" s="133">
        <v>987.12</v>
      </c>
      <c r="G28" s="132">
        <v>9419.2493921711648</v>
      </c>
    </row>
    <row r="29" spans="1:7" ht="15" x14ac:dyDescent="0.25">
      <c r="A29" s="131">
        <v>1944</v>
      </c>
      <c r="B29" s="131" t="s">
        <v>292</v>
      </c>
      <c r="C29" s="132">
        <v>20534370.75</v>
      </c>
      <c r="D29" s="132">
        <v>100059.97</v>
      </c>
      <c r="E29" s="132">
        <v>20434310.780000001</v>
      </c>
      <c r="F29" s="133">
        <v>2386.4699999999998</v>
      </c>
      <c r="G29" s="132">
        <v>8562.5676333664378</v>
      </c>
    </row>
    <row r="30" spans="1:7" ht="15" x14ac:dyDescent="0.25">
      <c r="A30" s="131">
        <v>1945</v>
      </c>
      <c r="B30" s="131" t="s">
        <v>293</v>
      </c>
      <c r="C30" s="132">
        <v>6997348.7000000002</v>
      </c>
      <c r="D30" s="132">
        <v>0</v>
      </c>
      <c r="E30" s="132">
        <v>6997348.7000000002</v>
      </c>
      <c r="F30" s="133">
        <v>710.05</v>
      </c>
      <c r="G30" s="132">
        <v>9854.7267093866631</v>
      </c>
    </row>
    <row r="31" spans="1:7" ht="15" x14ac:dyDescent="0.25">
      <c r="A31" s="131">
        <v>1946</v>
      </c>
      <c r="B31" s="131" t="s">
        <v>294</v>
      </c>
      <c r="C31" s="132">
        <v>8009375.5800000001</v>
      </c>
      <c r="D31" s="132">
        <v>25000</v>
      </c>
      <c r="E31" s="132">
        <v>7984375.5800000001</v>
      </c>
      <c r="F31" s="133">
        <v>920.58</v>
      </c>
      <c r="G31" s="132">
        <v>8673.2012209693894</v>
      </c>
    </row>
    <row r="32" spans="1:7" ht="15" x14ac:dyDescent="0.25">
      <c r="A32" s="131">
        <v>1947</v>
      </c>
      <c r="B32" s="131" t="s">
        <v>295</v>
      </c>
      <c r="C32" s="132">
        <v>5521723.5199999996</v>
      </c>
      <c r="D32" s="132">
        <v>0</v>
      </c>
      <c r="E32" s="132">
        <v>5521723.5199999996</v>
      </c>
      <c r="F32" s="133">
        <v>540.16999999999996</v>
      </c>
      <c r="G32" s="132">
        <v>10222.195827239573</v>
      </c>
    </row>
    <row r="33" spans="1:7" ht="15" x14ac:dyDescent="0.25">
      <c r="A33" s="131">
        <v>1948</v>
      </c>
      <c r="B33" s="131" t="s">
        <v>296</v>
      </c>
      <c r="C33" s="132">
        <v>25684737.550000001</v>
      </c>
      <c r="D33" s="132">
        <v>3371.6</v>
      </c>
      <c r="E33" s="132">
        <v>25681365.949999999</v>
      </c>
      <c r="F33" s="133">
        <v>2941.56</v>
      </c>
      <c r="G33" s="132">
        <v>8730.5259624145019</v>
      </c>
    </row>
    <row r="34" spans="1:7" ht="15" x14ac:dyDescent="0.25">
      <c r="A34" s="131">
        <v>1964</v>
      </c>
      <c r="B34" s="131" t="s">
        <v>297</v>
      </c>
      <c r="C34" s="132">
        <v>9649510.0500000007</v>
      </c>
      <c r="D34" s="132">
        <v>1825</v>
      </c>
      <c r="E34" s="132">
        <v>9647685.0500000007</v>
      </c>
      <c r="F34" s="133">
        <v>1133.3599999999999</v>
      </c>
      <c r="G34" s="132">
        <v>8512.4629861650337</v>
      </c>
    </row>
    <row r="35" spans="1:7" ht="15" x14ac:dyDescent="0.25">
      <c r="A35" s="131">
        <v>1965</v>
      </c>
      <c r="B35" s="131" t="s">
        <v>298</v>
      </c>
      <c r="C35" s="132">
        <v>28156954.77</v>
      </c>
      <c r="D35" s="132">
        <v>0</v>
      </c>
      <c r="E35" s="132">
        <v>28156954.77</v>
      </c>
      <c r="F35" s="133">
        <v>3233.88</v>
      </c>
      <c r="G35" s="132">
        <v>8706.8644383836127</v>
      </c>
    </row>
    <row r="36" spans="1:7" ht="15" x14ac:dyDescent="0.25">
      <c r="A36" s="131">
        <v>1966</v>
      </c>
      <c r="B36" s="131" t="s">
        <v>299</v>
      </c>
      <c r="C36" s="132">
        <v>37699030.450000003</v>
      </c>
      <c r="D36" s="132">
        <v>0</v>
      </c>
      <c r="E36" s="132">
        <v>37699030.450000003</v>
      </c>
      <c r="F36" s="133">
        <v>4267.38</v>
      </c>
      <c r="G36" s="132">
        <v>8834.2332883408562</v>
      </c>
    </row>
    <row r="37" spans="1:7" ht="15" x14ac:dyDescent="0.25">
      <c r="A37" s="131">
        <v>1967</v>
      </c>
      <c r="B37" s="131" t="s">
        <v>300</v>
      </c>
      <c r="C37" s="132">
        <v>1615878.34</v>
      </c>
      <c r="D37" s="132">
        <v>0</v>
      </c>
      <c r="E37" s="132">
        <v>1615878.34</v>
      </c>
      <c r="F37" s="133">
        <v>119.8</v>
      </c>
      <c r="G37" s="132">
        <v>13488.133055091821</v>
      </c>
    </row>
    <row r="38" spans="1:7" ht="15" x14ac:dyDescent="0.25">
      <c r="A38" s="131">
        <v>1968</v>
      </c>
      <c r="B38" s="131" t="s">
        <v>301</v>
      </c>
      <c r="C38" s="132">
        <v>5175722.96</v>
      </c>
      <c r="D38" s="132">
        <v>0</v>
      </c>
      <c r="E38" s="132">
        <v>5175722.96</v>
      </c>
      <c r="F38" s="133">
        <v>532.73</v>
      </c>
      <c r="G38" s="132">
        <v>9715.4711767687186</v>
      </c>
    </row>
    <row r="39" spans="1:7" ht="15" x14ac:dyDescent="0.25">
      <c r="A39" s="131">
        <v>1969</v>
      </c>
      <c r="B39" s="131" t="s">
        <v>302</v>
      </c>
      <c r="C39" s="132">
        <v>6753945.6500000004</v>
      </c>
      <c r="D39" s="132">
        <v>0</v>
      </c>
      <c r="E39" s="132">
        <v>6753945.6500000004</v>
      </c>
      <c r="F39" s="133">
        <v>685.05</v>
      </c>
      <c r="G39" s="132">
        <v>9859.0550324793821</v>
      </c>
    </row>
    <row r="40" spans="1:7" ht="15" x14ac:dyDescent="0.25">
      <c r="A40" s="131">
        <v>1970</v>
      </c>
      <c r="B40" s="131" t="s">
        <v>303</v>
      </c>
      <c r="C40" s="132">
        <v>24867947.43</v>
      </c>
      <c r="D40" s="132">
        <v>5844</v>
      </c>
      <c r="E40" s="132">
        <v>24862103.43</v>
      </c>
      <c r="F40" s="133">
        <v>2879.9</v>
      </c>
      <c r="G40" s="132">
        <v>8632.9745581443804</v>
      </c>
    </row>
    <row r="41" spans="1:7" ht="15" x14ac:dyDescent="0.25">
      <c r="A41" s="131">
        <v>1972</v>
      </c>
      <c r="B41" s="131" t="s">
        <v>304</v>
      </c>
      <c r="C41" s="132">
        <v>4603916.16</v>
      </c>
      <c r="D41" s="132">
        <v>0</v>
      </c>
      <c r="E41" s="132">
        <v>4603916.16</v>
      </c>
      <c r="F41" s="133">
        <v>473.79</v>
      </c>
      <c r="G41" s="132">
        <v>9717.2083834610276</v>
      </c>
    </row>
    <row r="42" spans="1:7" ht="15" x14ac:dyDescent="0.25">
      <c r="A42" s="131">
        <v>1973</v>
      </c>
      <c r="B42" s="131" t="s">
        <v>305</v>
      </c>
      <c r="C42" s="132">
        <v>2592098</v>
      </c>
      <c r="D42" s="132">
        <v>0</v>
      </c>
      <c r="E42" s="132">
        <v>2592098</v>
      </c>
      <c r="F42" s="133">
        <v>218.37</v>
      </c>
      <c r="G42" s="132">
        <v>11870.21110958465</v>
      </c>
    </row>
    <row r="43" spans="1:7" ht="15" x14ac:dyDescent="0.25">
      <c r="A43" s="131">
        <v>1974</v>
      </c>
      <c r="B43" s="131" t="s">
        <v>306</v>
      </c>
      <c r="C43" s="132">
        <v>14035153.449999999</v>
      </c>
      <c r="D43" s="132">
        <v>0</v>
      </c>
      <c r="E43" s="132">
        <v>14035153.449999999</v>
      </c>
      <c r="F43" s="133">
        <v>1574.66</v>
      </c>
      <c r="G43" s="132">
        <v>8913.1326445073846</v>
      </c>
    </row>
    <row r="44" spans="1:7" ht="15" x14ac:dyDescent="0.25">
      <c r="A44" s="131">
        <v>1976</v>
      </c>
      <c r="B44" s="131" t="s">
        <v>307</v>
      </c>
      <c r="C44" s="132">
        <v>153717887</v>
      </c>
      <c r="D44" s="132">
        <v>0</v>
      </c>
      <c r="E44" s="132">
        <v>153717887</v>
      </c>
      <c r="F44" s="133">
        <v>18155.39</v>
      </c>
      <c r="G44" s="132">
        <v>8466.7906886054225</v>
      </c>
    </row>
    <row r="45" spans="1:7" ht="15" x14ac:dyDescent="0.25">
      <c r="A45" s="131">
        <v>1977</v>
      </c>
      <c r="B45" s="131" t="s">
        <v>308</v>
      </c>
      <c r="C45" s="132">
        <v>64737961.210000001</v>
      </c>
      <c r="D45" s="132">
        <v>46330</v>
      </c>
      <c r="E45" s="132">
        <v>64691631.210000001</v>
      </c>
      <c r="F45" s="133">
        <v>7362.46</v>
      </c>
      <c r="G45" s="132">
        <v>8786.6869511005825</v>
      </c>
    </row>
    <row r="46" spans="1:7" ht="15" x14ac:dyDescent="0.25">
      <c r="A46" s="131">
        <v>1978</v>
      </c>
      <c r="B46" s="131" t="s">
        <v>309</v>
      </c>
      <c r="C46" s="132">
        <v>10126466.43</v>
      </c>
      <c r="D46" s="132">
        <v>82662.33</v>
      </c>
      <c r="E46" s="132">
        <v>10043804.1</v>
      </c>
      <c r="F46" s="133">
        <v>1055.1300000000001</v>
      </c>
      <c r="G46" s="132">
        <v>9519.0204998436202</v>
      </c>
    </row>
    <row r="47" spans="1:7" ht="15" x14ac:dyDescent="0.25">
      <c r="A47" s="131">
        <v>1990</v>
      </c>
      <c r="B47" s="131" t="s">
        <v>310</v>
      </c>
      <c r="C47" s="132">
        <v>5064887.07</v>
      </c>
      <c r="D47" s="132">
        <v>762.34</v>
      </c>
      <c r="E47" s="132">
        <v>5064124.7300000004</v>
      </c>
      <c r="F47" s="133">
        <v>611.4</v>
      </c>
      <c r="G47" s="132">
        <v>8282.8340366372267</v>
      </c>
    </row>
    <row r="48" spans="1:7" ht="15" x14ac:dyDescent="0.25">
      <c r="A48" s="131">
        <v>1991</v>
      </c>
      <c r="B48" s="131" t="s">
        <v>311</v>
      </c>
      <c r="C48" s="132">
        <v>47875691.560000002</v>
      </c>
      <c r="D48" s="132">
        <v>17188.400000000001</v>
      </c>
      <c r="E48" s="132">
        <v>47858503.159999996</v>
      </c>
      <c r="F48" s="133">
        <v>5884.3</v>
      </c>
      <c r="G48" s="132">
        <v>8133.2534303145649</v>
      </c>
    </row>
    <row r="49" spans="1:7" ht="15" x14ac:dyDescent="0.25">
      <c r="A49" s="131">
        <v>1992</v>
      </c>
      <c r="B49" s="131" t="s">
        <v>312</v>
      </c>
      <c r="C49" s="132">
        <v>6438961.6299999999</v>
      </c>
      <c r="D49" s="132">
        <v>0</v>
      </c>
      <c r="E49" s="132">
        <v>6438961.6299999999</v>
      </c>
      <c r="F49" s="133">
        <v>732.1</v>
      </c>
      <c r="G49" s="132">
        <v>8795.1941401447893</v>
      </c>
    </row>
    <row r="50" spans="1:7" ht="15" x14ac:dyDescent="0.25">
      <c r="A50" s="131">
        <v>1993</v>
      </c>
      <c r="B50" s="131" t="s">
        <v>313</v>
      </c>
      <c r="C50" s="132">
        <v>2414633.4700000002</v>
      </c>
      <c r="D50" s="132">
        <v>0</v>
      </c>
      <c r="E50" s="132">
        <v>2414633.4700000002</v>
      </c>
      <c r="F50" s="133">
        <v>194.22</v>
      </c>
      <c r="G50" s="132">
        <v>12432.4656060138</v>
      </c>
    </row>
    <row r="51" spans="1:7" ht="15" x14ac:dyDescent="0.25">
      <c r="A51" s="131">
        <v>1994</v>
      </c>
      <c r="B51" s="131" t="s">
        <v>314</v>
      </c>
      <c r="C51" s="132">
        <v>11851519.640000001</v>
      </c>
      <c r="D51" s="132">
        <v>0</v>
      </c>
      <c r="E51" s="132">
        <v>11851519.640000001</v>
      </c>
      <c r="F51" s="133">
        <v>1497.4</v>
      </c>
      <c r="G51" s="132">
        <v>7914.7319620675835</v>
      </c>
    </row>
    <row r="52" spans="1:7" ht="15" x14ac:dyDescent="0.25">
      <c r="A52" s="131">
        <v>1995</v>
      </c>
      <c r="B52" s="131" t="s">
        <v>315</v>
      </c>
      <c r="C52" s="132">
        <v>2359297.35</v>
      </c>
      <c r="D52" s="132">
        <v>0</v>
      </c>
      <c r="E52" s="132">
        <v>2359297.35</v>
      </c>
      <c r="F52" s="133">
        <v>212.66</v>
      </c>
      <c r="G52" s="132">
        <v>11094.222467788959</v>
      </c>
    </row>
    <row r="53" spans="1:7" ht="15" x14ac:dyDescent="0.25">
      <c r="A53" s="131">
        <v>1996</v>
      </c>
      <c r="B53" s="131" t="s">
        <v>316</v>
      </c>
      <c r="C53" s="132">
        <v>3247777.46</v>
      </c>
      <c r="D53" s="132">
        <v>2579</v>
      </c>
      <c r="E53" s="132">
        <v>3245198.46</v>
      </c>
      <c r="F53" s="133">
        <v>334.57</v>
      </c>
      <c r="G53" s="132">
        <v>9699.6098275398272</v>
      </c>
    </row>
    <row r="54" spans="1:7" ht="15" x14ac:dyDescent="0.25">
      <c r="A54" s="131">
        <v>1997</v>
      </c>
      <c r="B54" s="131" t="s">
        <v>317</v>
      </c>
      <c r="C54" s="132">
        <v>2733384.74</v>
      </c>
      <c r="D54" s="132">
        <v>0</v>
      </c>
      <c r="E54" s="132">
        <v>2733384.74</v>
      </c>
      <c r="F54" s="133">
        <v>232.07</v>
      </c>
      <c r="G54" s="132">
        <v>11778.27698539234</v>
      </c>
    </row>
    <row r="55" spans="1:7" ht="15" x14ac:dyDescent="0.25">
      <c r="A55" s="131">
        <v>1998</v>
      </c>
      <c r="B55" s="131" t="s">
        <v>318</v>
      </c>
      <c r="C55" s="132">
        <v>2969374.11</v>
      </c>
      <c r="D55" s="132">
        <v>37591</v>
      </c>
      <c r="E55" s="132">
        <v>2931783.11</v>
      </c>
      <c r="F55" s="133">
        <v>249.58</v>
      </c>
      <c r="G55" s="132">
        <v>11746.867176857118</v>
      </c>
    </row>
    <row r="56" spans="1:7" ht="15" x14ac:dyDescent="0.25">
      <c r="A56" s="131">
        <v>1999</v>
      </c>
      <c r="B56" s="131" t="s">
        <v>319</v>
      </c>
      <c r="C56" s="132">
        <v>3907599.46</v>
      </c>
      <c r="D56" s="132">
        <v>0</v>
      </c>
      <c r="E56" s="132">
        <v>3907599.46</v>
      </c>
      <c r="F56" s="133">
        <v>395.02</v>
      </c>
      <c r="G56" s="132">
        <v>9892.1559921016669</v>
      </c>
    </row>
    <row r="57" spans="1:7" ht="15" x14ac:dyDescent="0.25">
      <c r="A57" s="131">
        <v>2000</v>
      </c>
      <c r="B57" s="131" t="s">
        <v>320</v>
      </c>
      <c r="C57" s="132">
        <v>3272213.28</v>
      </c>
      <c r="D57" s="132">
        <v>0</v>
      </c>
      <c r="E57" s="132">
        <v>3272213.28</v>
      </c>
      <c r="F57" s="133">
        <v>267.55</v>
      </c>
      <c r="G57" s="132">
        <v>12230.286974397308</v>
      </c>
    </row>
    <row r="58" spans="1:7" ht="15" x14ac:dyDescent="0.25">
      <c r="A58" s="131">
        <v>2001</v>
      </c>
      <c r="B58" s="131" t="s">
        <v>321</v>
      </c>
      <c r="C58" s="132">
        <v>7675841.4900000002</v>
      </c>
      <c r="D58" s="132">
        <v>713139.56</v>
      </c>
      <c r="E58" s="132">
        <v>6962701.9299999997</v>
      </c>
      <c r="F58" s="133">
        <v>676.56</v>
      </c>
      <c r="G58" s="132">
        <v>10291.329564266289</v>
      </c>
    </row>
    <row r="59" spans="1:7" ht="15" x14ac:dyDescent="0.25">
      <c r="A59" s="131">
        <v>2002</v>
      </c>
      <c r="B59" s="131" t="s">
        <v>322</v>
      </c>
      <c r="C59" s="132">
        <v>10686245.43</v>
      </c>
      <c r="D59" s="132">
        <v>0</v>
      </c>
      <c r="E59" s="132">
        <v>10686245.43</v>
      </c>
      <c r="F59" s="133">
        <v>1373.62</v>
      </c>
      <c r="G59" s="132">
        <v>7779.6227704896555</v>
      </c>
    </row>
    <row r="60" spans="1:7" ht="15" x14ac:dyDescent="0.25">
      <c r="A60" s="131">
        <v>2003</v>
      </c>
      <c r="B60" s="131" t="s">
        <v>323</v>
      </c>
      <c r="C60" s="132">
        <v>11551508</v>
      </c>
      <c r="D60" s="132">
        <v>0</v>
      </c>
      <c r="E60" s="132">
        <v>11551508</v>
      </c>
      <c r="F60" s="133">
        <v>1309.33</v>
      </c>
      <c r="G60" s="132">
        <v>8822.4572873148863</v>
      </c>
    </row>
    <row r="61" spans="1:7" ht="15" x14ac:dyDescent="0.25">
      <c r="A61" s="131">
        <v>2005</v>
      </c>
      <c r="B61" s="131" t="s">
        <v>324</v>
      </c>
      <c r="C61" s="132">
        <v>2144725.89</v>
      </c>
      <c r="D61" s="132">
        <v>0</v>
      </c>
      <c r="E61" s="132">
        <v>2144725.89</v>
      </c>
      <c r="F61" s="133">
        <v>152.44</v>
      </c>
      <c r="G61" s="132">
        <v>14069.311794804515</v>
      </c>
    </row>
    <row r="62" spans="1:7" ht="15" x14ac:dyDescent="0.25">
      <c r="A62" s="131">
        <v>2006</v>
      </c>
      <c r="B62" s="131" t="s">
        <v>325</v>
      </c>
      <c r="C62" s="132">
        <v>1716281.01</v>
      </c>
      <c r="D62" s="132">
        <v>11149.86</v>
      </c>
      <c r="E62" s="132">
        <v>1705131.15</v>
      </c>
      <c r="F62" s="133">
        <v>128.52000000000001</v>
      </c>
      <c r="G62" s="132">
        <v>13267.438141923434</v>
      </c>
    </row>
    <row r="63" spans="1:7" ht="15" x14ac:dyDescent="0.25">
      <c r="A63" s="131">
        <v>2008</v>
      </c>
      <c r="B63" s="131" t="s">
        <v>326</v>
      </c>
      <c r="C63" s="132">
        <v>5618333</v>
      </c>
      <c r="D63" s="132">
        <v>779</v>
      </c>
      <c r="E63" s="132">
        <v>5617554</v>
      </c>
      <c r="F63" s="133">
        <v>605.12</v>
      </c>
      <c r="G63" s="132">
        <v>9283.3718931782132</v>
      </c>
    </row>
    <row r="64" spans="1:7" ht="15" x14ac:dyDescent="0.25">
      <c r="A64" s="131">
        <v>2009</v>
      </c>
      <c r="B64" s="131" t="s">
        <v>327</v>
      </c>
      <c r="C64" s="132">
        <v>2021755.69</v>
      </c>
      <c r="D64" s="132">
        <v>0</v>
      </c>
      <c r="E64" s="132">
        <v>2021755.69</v>
      </c>
      <c r="F64" s="133">
        <v>138.66999999999999</v>
      </c>
      <c r="G64" s="132">
        <v>14579.618446671955</v>
      </c>
    </row>
    <row r="65" spans="1:7" ht="15" x14ac:dyDescent="0.25">
      <c r="A65" s="131">
        <v>2010</v>
      </c>
      <c r="B65" s="131" t="s">
        <v>328</v>
      </c>
      <c r="C65" s="132">
        <v>938813.97</v>
      </c>
      <c r="D65" s="132">
        <v>0</v>
      </c>
      <c r="E65" s="132">
        <v>938813.97</v>
      </c>
      <c r="F65" s="133">
        <v>47.39</v>
      </c>
      <c r="G65" s="132">
        <v>19810.381304072587</v>
      </c>
    </row>
    <row r="66" spans="1:7" ht="15" x14ac:dyDescent="0.25">
      <c r="A66" s="131">
        <v>2011</v>
      </c>
      <c r="B66" s="131" t="s">
        <v>329</v>
      </c>
      <c r="C66" s="132">
        <v>967318.05</v>
      </c>
      <c r="D66" s="132">
        <v>0</v>
      </c>
      <c r="E66" s="132">
        <v>967318.05</v>
      </c>
      <c r="F66" s="133">
        <v>48.69</v>
      </c>
      <c r="G66" s="132">
        <v>19866.873074553299</v>
      </c>
    </row>
    <row r="67" spans="1:7" ht="15" x14ac:dyDescent="0.25">
      <c r="A67" s="131">
        <v>2012</v>
      </c>
      <c r="B67" s="131" t="s">
        <v>330</v>
      </c>
      <c r="C67" s="132">
        <v>851643.92</v>
      </c>
      <c r="D67" s="132">
        <v>0</v>
      </c>
      <c r="E67" s="132">
        <v>851643.92</v>
      </c>
      <c r="F67" s="133">
        <v>31.44</v>
      </c>
      <c r="G67" s="132">
        <v>27087.910941475828</v>
      </c>
    </row>
    <row r="68" spans="1:7" ht="15" x14ac:dyDescent="0.25">
      <c r="A68" s="131">
        <v>2014</v>
      </c>
      <c r="B68" s="131" t="s">
        <v>331</v>
      </c>
      <c r="C68" s="132">
        <v>7687348.79</v>
      </c>
      <c r="D68" s="132">
        <v>40691.83</v>
      </c>
      <c r="E68" s="132">
        <v>7646656.96</v>
      </c>
      <c r="F68" s="133">
        <v>868.05</v>
      </c>
      <c r="G68" s="132">
        <v>8809.0051955532526</v>
      </c>
    </row>
    <row r="69" spans="1:7" ht="15" x14ac:dyDescent="0.25">
      <c r="A69" s="131">
        <v>2015</v>
      </c>
      <c r="B69" s="131" t="s">
        <v>332</v>
      </c>
      <c r="C69" s="132">
        <v>927089.47</v>
      </c>
      <c r="D69" s="132">
        <v>0</v>
      </c>
      <c r="E69" s="132">
        <v>927089.47</v>
      </c>
      <c r="F69" s="133">
        <v>86.97</v>
      </c>
      <c r="G69" s="132">
        <v>10659.876624123261</v>
      </c>
    </row>
    <row r="70" spans="1:7" ht="15" x14ac:dyDescent="0.25">
      <c r="A70" s="131">
        <v>2016</v>
      </c>
      <c r="B70" s="131" t="s">
        <v>333</v>
      </c>
      <c r="C70" s="132">
        <v>148645.07</v>
      </c>
      <c r="D70" s="132">
        <v>0</v>
      </c>
      <c r="E70" s="132">
        <v>148645.07</v>
      </c>
      <c r="F70" s="133">
        <v>8</v>
      </c>
      <c r="G70" s="132">
        <v>18580.633750000001</v>
      </c>
    </row>
    <row r="71" spans="1:7" ht="15" x14ac:dyDescent="0.25">
      <c r="A71" s="131">
        <v>2017</v>
      </c>
      <c r="B71" s="131" t="s">
        <v>334</v>
      </c>
      <c r="C71" s="132">
        <v>179585.26</v>
      </c>
      <c r="D71" s="132">
        <v>0</v>
      </c>
      <c r="E71" s="132">
        <v>179585.26</v>
      </c>
      <c r="F71" s="133">
        <v>6.26</v>
      </c>
      <c r="G71" s="132">
        <v>28687.741214057511</v>
      </c>
    </row>
    <row r="72" spans="1:7" ht="15" x14ac:dyDescent="0.25">
      <c r="A72" s="131">
        <v>2018</v>
      </c>
      <c r="B72" s="131" t="s">
        <v>335</v>
      </c>
      <c r="C72" s="132">
        <v>262439.28999999998</v>
      </c>
      <c r="D72" s="132">
        <v>0</v>
      </c>
      <c r="E72" s="132">
        <v>262439.28999999998</v>
      </c>
      <c r="F72" s="133">
        <v>11.54</v>
      </c>
      <c r="G72" s="132">
        <v>22741.70623916811</v>
      </c>
    </row>
    <row r="73" spans="1:7" ht="15" x14ac:dyDescent="0.25">
      <c r="A73" s="131">
        <v>2019</v>
      </c>
      <c r="B73" s="131" t="s">
        <v>336</v>
      </c>
      <c r="C73" s="132">
        <v>184458.39</v>
      </c>
      <c r="D73" s="132">
        <v>0</v>
      </c>
      <c r="E73" s="132">
        <v>184458.39</v>
      </c>
      <c r="F73" s="133">
        <v>7.5</v>
      </c>
      <c r="G73" s="132">
        <v>24594.452000000001</v>
      </c>
    </row>
    <row r="74" spans="1:7" ht="15" x14ac:dyDescent="0.25">
      <c r="A74" s="131">
        <v>2020</v>
      </c>
      <c r="B74" s="131" t="s">
        <v>337</v>
      </c>
      <c r="C74" s="132">
        <v>1959692.33</v>
      </c>
      <c r="D74" s="132">
        <v>0</v>
      </c>
      <c r="E74" s="132">
        <v>1959692.33</v>
      </c>
      <c r="F74" s="133">
        <v>257.87</v>
      </c>
      <c r="G74" s="132">
        <v>7599.5359289564512</v>
      </c>
    </row>
    <row r="75" spans="1:7" ht="15" x14ac:dyDescent="0.25">
      <c r="A75" s="131">
        <v>2021</v>
      </c>
      <c r="B75" s="131" t="s">
        <v>338</v>
      </c>
      <c r="C75" s="132">
        <v>168108.29</v>
      </c>
      <c r="D75" s="132">
        <v>0</v>
      </c>
      <c r="E75" s="132">
        <v>168108.29</v>
      </c>
      <c r="F75" s="133">
        <v>3</v>
      </c>
      <c r="G75" s="132">
        <v>56036.096666666672</v>
      </c>
    </row>
    <row r="76" spans="1:7" ht="15" x14ac:dyDescent="0.25">
      <c r="A76" s="131">
        <v>2022</v>
      </c>
      <c r="B76" s="131" t="s">
        <v>339</v>
      </c>
      <c r="C76" s="132">
        <v>243937</v>
      </c>
      <c r="D76" s="132">
        <v>0</v>
      </c>
      <c r="E76" s="132">
        <v>243937</v>
      </c>
      <c r="F76" s="133">
        <v>13.41</v>
      </c>
      <c r="G76" s="132">
        <v>18190.678598061149</v>
      </c>
    </row>
    <row r="77" spans="1:7" ht="15" x14ac:dyDescent="0.25">
      <c r="A77" s="131">
        <v>2023</v>
      </c>
      <c r="B77" s="131" t="s">
        <v>340</v>
      </c>
      <c r="C77" s="132">
        <v>758316.21</v>
      </c>
      <c r="D77" s="132">
        <v>0</v>
      </c>
      <c r="E77" s="132">
        <v>758316.21</v>
      </c>
      <c r="F77" s="133">
        <v>52.65</v>
      </c>
      <c r="G77" s="132">
        <v>14402.966951566952</v>
      </c>
    </row>
    <row r="78" spans="1:7" ht="15" x14ac:dyDescent="0.25">
      <c r="A78" s="131">
        <v>2024</v>
      </c>
      <c r="B78" s="131" t="s">
        <v>341</v>
      </c>
      <c r="C78" s="132">
        <v>41306309.469999999</v>
      </c>
      <c r="D78" s="132">
        <v>0</v>
      </c>
      <c r="E78" s="132">
        <v>41306309.469999999</v>
      </c>
      <c r="F78" s="133">
        <v>3998.12</v>
      </c>
      <c r="G78" s="132">
        <v>10331.433141076306</v>
      </c>
    </row>
    <row r="79" spans="1:7" ht="15" x14ac:dyDescent="0.25">
      <c r="A79" s="131">
        <v>2039</v>
      </c>
      <c r="B79" s="131" t="s">
        <v>342</v>
      </c>
      <c r="C79" s="132">
        <v>20910793.09</v>
      </c>
      <c r="D79" s="132">
        <v>0</v>
      </c>
      <c r="E79" s="132">
        <v>20910793.09</v>
      </c>
      <c r="F79" s="133">
        <v>2592.79</v>
      </c>
      <c r="G79" s="132">
        <v>8064.977529996645</v>
      </c>
    </row>
    <row r="80" spans="1:7" ht="15" x14ac:dyDescent="0.25">
      <c r="A80" s="131">
        <v>2041</v>
      </c>
      <c r="B80" s="131" t="s">
        <v>343</v>
      </c>
      <c r="C80" s="132">
        <v>28535961.5</v>
      </c>
      <c r="D80" s="132">
        <v>177570.53</v>
      </c>
      <c r="E80" s="132">
        <v>28358390.969999999</v>
      </c>
      <c r="F80" s="133">
        <v>2884.98</v>
      </c>
      <c r="G80" s="132">
        <v>9829.6663997670694</v>
      </c>
    </row>
    <row r="81" spans="1:7" ht="15" x14ac:dyDescent="0.25">
      <c r="A81" s="131">
        <v>2042</v>
      </c>
      <c r="B81" s="131" t="s">
        <v>344</v>
      </c>
      <c r="C81" s="132">
        <v>41052206.479999997</v>
      </c>
      <c r="D81" s="132">
        <v>168812.5</v>
      </c>
      <c r="E81" s="132">
        <v>40883393.979999997</v>
      </c>
      <c r="F81" s="133">
        <v>4723.3</v>
      </c>
      <c r="G81" s="132">
        <v>8655.684368979315</v>
      </c>
    </row>
    <row r="82" spans="1:7" ht="15" x14ac:dyDescent="0.25">
      <c r="A82" s="131">
        <v>2043</v>
      </c>
      <c r="B82" s="131" t="s">
        <v>345</v>
      </c>
      <c r="C82" s="132">
        <v>35098235.759999998</v>
      </c>
      <c r="D82" s="132">
        <v>38135.379999999997</v>
      </c>
      <c r="E82" s="132">
        <v>35060100.380000003</v>
      </c>
      <c r="F82" s="133">
        <v>4130.7700000000004</v>
      </c>
      <c r="G82" s="132">
        <v>8487.5459974774676</v>
      </c>
    </row>
    <row r="83" spans="1:7" ht="15" x14ac:dyDescent="0.25">
      <c r="A83" s="131">
        <v>2044</v>
      </c>
      <c r="B83" s="131" t="s">
        <v>346</v>
      </c>
      <c r="C83" s="132">
        <v>8540529.0899999999</v>
      </c>
      <c r="D83" s="132">
        <v>0</v>
      </c>
      <c r="E83" s="132">
        <v>8540529.0899999999</v>
      </c>
      <c r="F83" s="133">
        <v>957.6</v>
      </c>
      <c r="G83" s="132">
        <v>8918.6811716791981</v>
      </c>
    </row>
    <row r="84" spans="1:7" ht="15" x14ac:dyDescent="0.25">
      <c r="A84" s="131">
        <v>2045</v>
      </c>
      <c r="B84" s="131" t="s">
        <v>347</v>
      </c>
      <c r="C84" s="132">
        <v>2544272.59</v>
      </c>
      <c r="D84" s="132">
        <v>0</v>
      </c>
      <c r="E84" s="132">
        <v>2544272.59</v>
      </c>
      <c r="F84" s="133">
        <v>225.79</v>
      </c>
      <c r="G84" s="132">
        <v>11268.313875725231</v>
      </c>
    </row>
    <row r="85" spans="1:7" ht="15" x14ac:dyDescent="0.25">
      <c r="A85" s="131">
        <v>2046</v>
      </c>
      <c r="B85" s="131" t="s">
        <v>348</v>
      </c>
      <c r="C85" s="132">
        <v>2575838.54</v>
      </c>
      <c r="D85" s="132">
        <v>0</v>
      </c>
      <c r="E85" s="132">
        <v>2575838.54</v>
      </c>
      <c r="F85" s="133">
        <v>224.54</v>
      </c>
      <c r="G85" s="132">
        <v>11471.624387636948</v>
      </c>
    </row>
    <row r="86" spans="1:7" ht="15" x14ac:dyDescent="0.25">
      <c r="A86" s="131">
        <v>2047</v>
      </c>
      <c r="B86" s="131" t="s">
        <v>349</v>
      </c>
      <c r="C86" s="132">
        <v>366629</v>
      </c>
      <c r="D86" s="132">
        <v>0</v>
      </c>
      <c r="E86" s="132">
        <v>366629</v>
      </c>
      <c r="F86" s="133">
        <v>21.62</v>
      </c>
      <c r="G86" s="132">
        <v>16957.863089731731</v>
      </c>
    </row>
    <row r="87" spans="1:7" ht="15" x14ac:dyDescent="0.25">
      <c r="A87" s="131">
        <v>2048</v>
      </c>
      <c r="B87" s="131" t="s">
        <v>350</v>
      </c>
      <c r="C87" s="132">
        <v>122444482.75</v>
      </c>
      <c r="D87" s="132">
        <v>55329.760000000002</v>
      </c>
      <c r="E87" s="132">
        <v>122389152.98999999</v>
      </c>
      <c r="F87" s="133">
        <v>14111.05</v>
      </c>
      <c r="G87" s="132">
        <v>8673.2846237523081</v>
      </c>
    </row>
    <row r="88" spans="1:7" ht="15" x14ac:dyDescent="0.25">
      <c r="A88" s="131">
        <v>2050</v>
      </c>
      <c r="B88" s="131" t="s">
        <v>351</v>
      </c>
      <c r="C88" s="132">
        <v>6255665.0800000001</v>
      </c>
      <c r="D88" s="132">
        <v>7863.12</v>
      </c>
      <c r="E88" s="132">
        <v>6247801.96</v>
      </c>
      <c r="F88" s="133">
        <v>663.89</v>
      </c>
      <c r="G88" s="132">
        <v>9410.8993357333293</v>
      </c>
    </row>
    <row r="89" spans="1:7" ht="15" x14ac:dyDescent="0.25">
      <c r="A89" s="131">
        <v>2051</v>
      </c>
      <c r="B89" s="131" t="s">
        <v>352</v>
      </c>
      <c r="C89" s="132">
        <v>171173</v>
      </c>
      <c r="D89" s="132">
        <v>0</v>
      </c>
      <c r="E89" s="132">
        <v>171173</v>
      </c>
      <c r="F89" s="133">
        <v>7</v>
      </c>
      <c r="G89" s="132">
        <v>24453.285714285714</v>
      </c>
    </row>
    <row r="90" spans="1:7" ht="15" x14ac:dyDescent="0.25">
      <c r="A90" s="131">
        <v>2052</v>
      </c>
      <c r="B90" s="131" t="s">
        <v>353</v>
      </c>
      <c r="C90" s="132">
        <v>470873.08</v>
      </c>
      <c r="D90" s="132">
        <v>0</v>
      </c>
      <c r="E90" s="132">
        <v>470873.08</v>
      </c>
      <c r="F90" s="133">
        <v>29.51</v>
      </c>
      <c r="G90" s="132">
        <v>15956.39037614368</v>
      </c>
    </row>
    <row r="91" spans="1:7" ht="15" x14ac:dyDescent="0.25">
      <c r="A91" s="131">
        <v>2053</v>
      </c>
      <c r="B91" s="131" t="s">
        <v>354</v>
      </c>
      <c r="C91" s="132">
        <v>29567510.789999999</v>
      </c>
      <c r="D91" s="132">
        <v>35839.86</v>
      </c>
      <c r="E91" s="132">
        <v>29531670.93</v>
      </c>
      <c r="F91" s="133">
        <v>2950.64</v>
      </c>
      <c r="G91" s="132">
        <v>10008.564558875363</v>
      </c>
    </row>
    <row r="92" spans="1:7" ht="15" x14ac:dyDescent="0.25">
      <c r="A92" s="131">
        <v>2054</v>
      </c>
      <c r="B92" s="131" t="s">
        <v>355</v>
      </c>
      <c r="C92" s="132">
        <v>55112605.200000003</v>
      </c>
      <c r="D92" s="132">
        <v>0</v>
      </c>
      <c r="E92" s="132">
        <v>55112605.200000003</v>
      </c>
      <c r="F92" s="133">
        <v>6057.59</v>
      </c>
      <c r="G92" s="132">
        <v>9098.1075312129087</v>
      </c>
    </row>
    <row r="93" spans="1:7" ht="15" x14ac:dyDescent="0.25">
      <c r="A93" s="131">
        <v>2055</v>
      </c>
      <c r="B93" s="131" t="s">
        <v>356</v>
      </c>
      <c r="C93" s="132">
        <v>44050685.229999997</v>
      </c>
      <c r="D93" s="132">
        <v>31940.68</v>
      </c>
      <c r="E93" s="132">
        <v>44018744.549999997</v>
      </c>
      <c r="F93" s="133">
        <v>4707.26</v>
      </c>
      <c r="G93" s="132">
        <v>9351.2456397139722</v>
      </c>
    </row>
    <row r="94" spans="1:7" ht="15" x14ac:dyDescent="0.25">
      <c r="A94" s="131">
        <v>2056</v>
      </c>
      <c r="B94" s="131" t="s">
        <v>473</v>
      </c>
      <c r="C94" s="132">
        <v>25739556.98</v>
      </c>
      <c r="D94" s="132">
        <v>0</v>
      </c>
      <c r="E94" s="132">
        <v>25739556.98</v>
      </c>
      <c r="F94" s="133">
        <v>2981.84</v>
      </c>
      <c r="G94" s="132">
        <v>8632.1053376438704</v>
      </c>
    </row>
    <row r="95" spans="1:7" ht="15" x14ac:dyDescent="0.25">
      <c r="A95" s="131">
        <v>2057</v>
      </c>
      <c r="B95" s="131" t="s">
        <v>357</v>
      </c>
      <c r="C95" s="132">
        <v>61000822.710000001</v>
      </c>
      <c r="D95" s="132">
        <v>39600</v>
      </c>
      <c r="E95" s="132">
        <v>60961222.710000001</v>
      </c>
      <c r="F95" s="133">
        <v>6533.47</v>
      </c>
      <c r="G95" s="132">
        <v>9330.6042133812498</v>
      </c>
    </row>
    <row r="96" spans="1:7" ht="15" x14ac:dyDescent="0.25">
      <c r="A96" s="131">
        <v>2059</v>
      </c>
      <c r="B96" s="131" t="s">
        <v>358</v>
      </c>
      <c r="C96" s="132">
        <v>7337029.3499999996</v>
      </c>
      <c r="D96" s="132">
        <v>154557.16</v>
      </c>
      <c r="E96" s="132">
        <v>7182472.1900000004</v>
      </c>
      <c r="F96" s="133">
        <v>742.24</v>
      </c>
      <c r="G96" s="132">
        <v>9676.7517110368626</v>
      </c>
    </row>
    <row r="97" spans="1:7" ht="15" x14ac:dyDescent="0.25">
      <c r="A97" s="131">
        <v>2060</v>
      </c>
      <c r="B97" s="131" t="s">
        <v>359</v>
      </c>
      <c r="C97" s="132">
        <v>2244384.48</v>
      </c>
      <c r="D97" s="132">
        <v>0</v>
      </c>
      <c r="E97" s="132">
        <v>2244384.48</v>
      </c>
      <c r="F97" s="133">
        <v>216.17</v>
      </c>
      <c r="G97" s="132">
        <v>10382.497478836101</v>
      </c>
    </row>
    <row r="98" spans="1:7" ht="15" x14ac:dyDescent="0.25">
      <c r="A98" s="131">
        <v>2061</v>
      </c>
      <c r="B98" s="131" t="s">
        <v>360</v>
      </c>
      <c r="C98" s="132">
        <v>2631770.92</v>
      </c>
      <c r="D98" s="132">
        <v>0</v>
      </c>
      <c r="E98" s="132">
        <v>2631770.92</v>
      </c>
      <c r="F98" s="133">
        <v>211.04</v>
      </c>
      <c r="G98" s="132">
        <v>12470.483889310084</v>
      </c>
    </row>
    <row r="99" spans="1:7" ht="15" x14ac:dyDescent="0.25">
      <c r="A99" s="131">
        <v>2062</v>
      </c>
      <c r="B99" s="131" t="s">
        <v>361</v>
      </c>
      <c r="C99" s="132">
        <v>210167.66</v>
      </c>
      <c r="D99" s="132">
        <v>300</v>
      </c>
      <c r="E99" s="132">
        <v>209867.66</v>
      </c>
      <c r="F99" s="133">
        <v>8</v>
      </c>
      <c r="G99" s="132">
        <v>26233.4575</v>
      </c>
    </row>
    <row r="100" spans="1:7" ht="15" x14ac:dyDescent="0.25">
      <c r="A100" s="131">
        <v>2063</v>
      </c>
      <c r="B100" s="131" t="s">
        <v>362</v>
      </c>
      <c r="C100" s="132">
        <v>224408.08</v>
      </c>
      <c r="D100" s="132">
        <v>4885.4399999999996</v>
      </c>
      <c r="E100" s="132">
        <v>219522.64</v>
      </c>
      <c r="F100" s="133">
        <v>7.98</v>
      </c>
      <c r="G100" s="132">
        <v>27509.102756892229</v>
      </c>
    </row>
    <row r="101" spans="1:7" ht="15" x14ac:dyDescent="0.25">
      <c r="A101" s="131">
        <v>2081</v>
      </c>
      <c r="B101" s="131" t="s">
        <v>363</v>
      </c>
      <c r="C101" s="132">
        <v>7971903.29</v>
      </c>
      <c r="D101" s="132">
        <v>17029.849999999999</v>
      </c>
      <c r="E101" s="132">
        <v>7954873.4400000004</v>
      </c>
      <c r="F101" s="133">
        <v>998.55</v>
      </c>
      <c r="G101" s="132">
        <v>7966.4247558960496</v>
      </c>
    </row>
    <row r="102" spans="1:7" ht="15" x14ac:dyDescent="0.25">
      <c r="A102" s="131">
        <v>2082</v>
      </c>
      <c r="B102" s="131" t="s">
        <v>364</v>
      </c>
      <c r="C102" s="132">
        <v>161333598.34999999</v>
      </c>
      <c r="D102" s="132">
        <v>5844.67</v>
      </c>
      <c r="E102" s="132">
        <v>161327753.68000001</v>
      </c>
      <c r="F102" s="133">
        <v>17068.61</v>
      </c>
      <c r="G102" s="132">
        <v>9451.7218262061178</v>
      </c>
    </row>
    <row r="103" spans="1:7" ht="15" x14ac:dyDescent="0.25">
      <c r="A103" s="131">
        <v>2083</v>
      </c>
      <c r="B103" s="131" t="s">
        <v>365</v>
      </c>
      <c r="C103" s="132">
        <v>97027297.329999998</v>
      </c>
      <c r="D103" s="132">
        <v>107274.88</v>
      </c>
      <c r="E103" s="132">
        <v>96920022.450000003</v>
      </c>
      <c r="F103" s="133">
        <v>10571.85</v>
      </c>
      <c r="G103" s="132">
        <v>9167.74476085075</v>
      </c>
    </row>
    <row r="104" spans="1:7" ht="15" x14ac:dyDescent="0.25">
      <c r="A104" s="131">
        <v>2084</v>
      </c>
      <c r="B104" s="131" t="s">
        <v>366</v>
      </c>
      <c r="C104" s="132">
        <v>11482673.9</v>
      </c>
      <c r="D104" s="132">
        <v>2212.77</v>
      </c>
      <c r="E104" s="132">
        <v>11480461.130000001</v>
      </c>
      <c r="F104" s="133">
        <v>1455.3</v>
      </c>
      <c r="G104" s="132">
        <v>7888.7247509104664</v>
      </c>
    </row>
    <row r="105" spans="1:7" ht="15" x14ac:dyDescent="0.25">
      <c r="A105" s="131">
        <v>2085</v>
      </c>
      <c r="B105" s="131" t="s">
        <v>367</v>
      </c>
      <c r="C105" s="132">
        <v>2134921.5</v>
      </c>
      <c r="D105" s="132">
        <v>0</v>
      </c>
      <c r="E105" s="132">
        <v>2134921.5</v>
      </c>
      <c r="F105" s="133">
        <v>143.19999999999999</v>
      </c>
      <c r="G105" s="132">
        <v>14908.669692737431</v>
      </c>
    </row>
    <row r="106" spans="1:7" ht="15" x14ac:dyDescent="0.25">
      <c r="A106" s="131">
        <v>2086</v>
      </c>
      <c r="B106" s="131" t="s">
        <v>368</v>
      </c>
      <c r="C106" s="132">
        <v>11358154.15</v>
      </c>
      <c r="D106" s="132">
        <v>5651.4</v>
      </c>
      <c r="E106" s="132">
        <v>11352502.75</v>
      </c>
      <c r="F106" s="133">
        <v>1225.5899999999999</v>
      </c>
      <c r="G106" s="132">
        <v>9262.8878744115082</v>
      </c>
    </row>
    <row r="107" spans="1:7" ht="15" x14ac:dyDescent="0.25">
      <c r="A107" s="131">
        <v>2087</v>
      </c>
      <c r="B107" s="131" t="s">
        <v>369</v>
      </c>
      <c r="C107" s="132">
        <v>24689327.02</v>
      </c>
      <c r="D107" s="132">
        <v>33106.04</v>
      </c>
      <c r="E107" s="132">
        <v>24656220.98</v>
      </c>
      <c r="F107" s="133">
        <v>2737.13</v>
      </c>
      <c r="G107" s="132">
        <v>9008.0562413915304</v>
      </c>
    </row>
    <row r="108" spans="1:7" ht="15" x14ac:dyDescent="0.25">
      <c r="A108" s="131">
        <v>2088</v>
      </c>
      <c r="B108" s="131" t="s">
        <v>370</v>
      </c>
      <c r="C108" s="132">
        <v>48558621.170000002</v>
      </c>
      <c r="D108" s="132">
        <v>42075.519999999997</v>
      </c>
      <c r="E108" s="132">
        <v>48516545.649999999</v>
      </c>
      <c r="F108" s="133">
        <v>5520.29</v>
      </c>
      <c r="G108" s="132">
        <v>8788.7675556900085</v>
      </c>
    </row>
    <row r="109" spans="1:7" ht="15" x14ac:dyDescent="0.25">
      <c r="A109" s="131">
        <v>2089</v>
      </c>
      <c r="B109" s="131" t="s">
        <v>371</v>
      </c>
      <c r="C109" s="132">
        <v>3411155.66</v>
      </c>
      <c r="D109" s="132">
        <v>0</v>
      </c>
      <c r="E109" s="132">
        <v>3411155.66</v>
      </c>
      <c r="F109" s="133">
        <v>229.6</v>
      </c>
      <c r="G109" s="132">
        <v>14856.949738675959</v>
      </c>
    </row>
    <row r="110" spans="1:7" ht="15" x14ac:dyDescent="0.25">
      <c r="A110" s="131">
        <v>2090</v>
      </c>
      <c r="B110" s="131" t="s">
        <v>372</v>
      </c>
      <c r="C110" s="132">
        <v>2564109.62</v>
      </c>
      <c r="D110" s="132">
        <v>1361.41</v>
      </c>
      <c r="E110" s="132">
        <v>2562748.21</v>
      </c>
      <c r="F110" s="133">
        <v>198.95</v>
      </c>
      <c r="G110" s="132">
        <v>12881.368233224428</v>
      </c>
    </row>
    <row r="111" spans="1:7" ht="15" x14ac:dyDescent="0.25">
      <c r="A111" s="131">
        <v>2091</v>
      </c>
      <c r="B111" s="131" t="s">
        <v>373</v>
      </c>
      <c r="C111" s="132">
        <v>13836869.369999999</v>
      </c>
      <c r="D111" s="132">
        <v>0</v>
      </c>
      <c r="E111" s="132">
        <v>13836869.369999999</v>
      </c>
      <c r="F111" s="133">
        <v>1643.12</v>
      </c>
      <c r="G111" s="132">
        <v>8421.0948500413851</v>
      </c>
    </row>
    <row r="112" spans="1:7" ht="15" x14ac:dyDescent="0.25">
      <c r="A112" s="131">
        <v>2092</v>
      </c>
      <c r="B112" s="131" t="s">
        <v>374</v>
      </c>
      <c r="C112" s="132">
        <v>7736346.5</v>
      </c>
      <c r="D112" s="132">
        <v>46564.480000000003</v>
      </c>
      <c r="E112" s="132">
        <v>7689782.0199999996</v>
      </c>
      <c r="F112" s="133">
        <v>960.91</v>
      </c>
      <c r="G112" s="132">
        <v>8002.6038026454089</v>
      </c>
    </row>
    <row r="113" spans="1:7" ht="15" x14ac:dyDescent="0.25">
      <c r="A113" s="131">
        <v>2093</v>
      </c>
      <c r="B113" s="131" t="s">
        <v>375</v>
      </c>
      <c r="C113" s="132">
        <v>5517381.4800000004</v>
      </c>
      <c r="D113" s="132">
        <v>4212.54</v>
      </c>
      <c r="E113" s="132">
        <v>5513168.9400000004</v>
      </c>
      <c r="F113" s="133">
        <v>548.16999999999996</v>
      </c>
      <c r="G113" s="132">
        <v>10057.407264169875</v>
      </c>
    </row>
    <row r="114" spans="1:7" ht="15" x14ac:dyDescent="0.25">
      <c r="A114" s="131">
        <v>2094</v>
      </c>
      <c r="B114" s="131" t="s">
        <v>376</v>
      </c>
      <c r="C114" s="132">
        <v>3305825.29</v>
      </c>
      <c r="D114" s="132">
        <v>0</v>
      </c>
      <c r="E114" s="132">
        <v>3305825.29</v>
      </c>
      <c r="F114" s="133">
        <v>319.86</v>
      </c>
      <c r="G114" s="132">
        <v>10335.225692490465</v>
      </c>
    </row>
    <row r="115" spans="1:7" ht="15" x14ac:dyDescent="0.25">
      <c r="A115" s="131">
        <v>2095</v>
      </c>
      <c r="B115" s="131" t="s">
        <v>377</v>
      </c>
      <c r="C115" s="132">
        <v>2916351.45</v>
      </c>
      <c r="D115" s="132">
        <v>0</v>
      </c>
      <c r="E115" s="132">
        <v>2916351.45</v>
      </c>
      <c r="F115" s="133">
        <v>221.6</v>
      </c>
      <c r="G115" s="132">
        <v>13160.430731046932</v>
      </c>
    </row>
    <row r="116" spans="1:7" ht="15" x14ac:dyDescent="0.25">
      <c r="A116" s="131">
        <v>2096</v>
      </c>
      <c r="B116" s="131" t="s">
        <v>378</v>
      </c>
      <c r="C116" s="132">
        <v>12548412.33</v>
      </c>
      <c r="D116" s="132">
        <v>0</v>
      </c>
      <c r="E116" s="132">
        <v>12548412.33</v>
      </c>
      <c r="F116" s="133">
        <v>1327.74</v>
      </c>
      <c r="G116" s="132">
        <v>9450.956007953364</v>
      </c>
    </row>
    <row r="117" spans="1:7" ht="15" x14ac:dyDescent="0.25">
      <c r="A117" s="131">
        <v>2097</v>
      </c>
      <c r="B117" s="131" t="s">
        <v>379</v>
      </c>
      <c r="C117" s="132">
        <v>50701003.07</v>
      </c>
      <c r="D117" s="132">
        <v>262927.83</v>
      </c>
      <c r="E117" s="132">
        <v>50438075.240000002</v>
      </c>
      <c r="F117" s="133">
        <v>5442.43</v>
      </c>
      <c r="G117" s="132">
        <v>9267.5652677204853</v>
      </c>
    </row>
    <row r="118" spans="1:7" ht="15" x14ac:dyDescent="0.25">
      <c r="A118" s="131">
        <v>2099</v>
      </c>
      <c r="B118" s="131" t="s">
        <v>380</v>
      </c>
      <c r="C118" s="132">
        <v>7981260.7400000002</v>
      </c>
      <c r="D118" s="132">
        <v>4376.43</v>
      </c>
      <c r="E118" s="132">
        <v>7976884.3099999996</v>
      </c>
      <c r="F118" s="133">
        <v>842.28</v>
      </c>
      <c r="G118" s="132">
        <v>9470.584971743363</v>
      </c>
    </row>
    <row r="119" spans="1:7" ht="15" x14ac:dyDescent="0.25">
      <c r="A119" s="131">
        <v>2100</v>
      </c>
      <c r="B119" s="131" t="s">
        <v>381</v>
      </c>
      <c r="C119" s="132">
        <v>85471948.200000003</v>
      </c>
      <c r="D119" s="132">
        <v>2819.91</v>
      </c>
      <c r="E119" s="132">
        <v>85469128.290000007</v>
      </c>
      <c r="F119" s="133">
        <v>9403.6200000000008</v>
      </c>
      <c r="G119" s="132">
        <v>9088.960239779999</v>
      </c>
    </row>
    <row r="120" spans="1:7" ht="15" x14ac:dyDescent="0.25">
      <c r="A120" s="131">
        <v>2101</v>
      </c>
      <c r="B120" s="131" t="s">
        <v>382</v>
      </c>
      <c r="C120" s="132">
        <v>36049848.359999999</v>
      </c>
      <c r="D120" s="132">
        <v>119136.48</v>
      </c>
      <c r="E120" s="132">
        <v>35930711.880000003</v>
      </c>
      <c r="F120" s="133">
        <v>4201.59</v>
      </c>
      <c r="G120" s="132">
        <v>8551.6939729959377</v>
      </c>
    </row>
    <row r="121" spans="1:7" ht="15" x14ac:dyDescent="0.25">
      <c r="A121" s="131">
        <v>2102</v>
      </c>
      <c r="B121" s="131" t="s">
        <v>383</v>
      </c>
      <c r="C121" s="132">
        <v>19700346.390000001</v>
      </c>
      <c r="D121" s="132">
        <v>8200</v>
      </c>
      <c r="E121" s="132">
        <v>19692146.390000001</v>
      </c>
      <c r="F121" s="133">
        <v>2269.83</v>
      </c>
      <c r="G121" s="132">
        <v>8675.6040716705666</v>
      </c>
    </row>
    <row r="122" spans="1:7" ht="15" x14ac:dyDescent="0.25">
      <c r="A122" s="131">
        <v>2103</v>
      </c>
      <c r="B122" s="131" t="s">
        <v>384</v>
      </c>
      <c r="C122" s="132">
        <v>6730731.3600000003</v>
      </c>
      <c r="D122" s="132">
        <v>0</v>
      </c>
      <c r="E122" s="132">
        <v>6730731.3600000003</v>
      </c>
      <c r="F122" s="133">
        <v>765.83</v>
      </c>
      <c r="G122" s="132">
        <v>8788.8060796782574</v>
      </c>
    </row>
    <row r="123" spans="1:7" ht="15" x14ac:dyDescent="0.25">
      <c r="A123" s="131">
        <v>2104</v>
      </c>
      <c r="B123" s="131" t="s">
        <v>385</v>
      </c>
      <c r="C123" s="132">
        <v>40417532.259999998</v>
      </c>
      <c r="D123" s="132">
        <v>1504056.31</v>
      </c>
      <c r="E123" s="132">
        <v>38913475.950000003</v>
      </c>
      <c r="F123" s="133">
        <v>4562.57</v>
      </c>
      <c r="G123" s="132">
        <v>8528.8501765452384</v>
      </c>
    </row>
    <row r="124" spans="1:7" ht="15" x14ac:dyDescent="0.25">
      <c r="A124" s="131">
        <v>2105</v>
      </c>
      <c r="B124" s="131" t="s">
        <v>386</v>
      </c>
      <c r="C124" s="132">
        <v>5994307.8799999999</v>
      </c>
      <c r="D124" s="132">
        <v>1057.68</v>
      </c>
      <c r="E124" s="132">
        <v>5993250.2000000002</v>
      </c>
      <c r="F124" s="133">
        <v>638.91999999999996</v>
      </c>
      <c r="G124" s="132">
        <v>9380.2826644963388</v>
      </c>
    </row>
    <row r="125" spans="1:7" ht="15" x14ac:dyDescent="0.25">
      <c r="A125" s="131">
        <v>2107</v>
      </c>
      <c r="B125" s="131" t="s">
        <v>387</v>
      </c>
      <c r="C125" s="132">
        <v>1108361.3999999999</v>
      </c>
      <c r="D125" s="132">
        <v>12789</v>
      </c>
      <c r="E125" s="132">
        <v>1095572.3999999999</v>
      </c>
      <c r="F125" s="133">
        <v>57.78</v>
      </c>
      <c r="G125" s="132">
        <v>18961.100726895118</v>
      </c>
    </row>
    <row r="126" spans="1:7" ht="15" x14ac:dyDescent="0.25">
      <c r="A126" s="131">
        <v>2108</v>
      </c>
      <c r="B126" s="131" t="s">
        <v>388</v>
      </c>
      <c r="C126" s="132">
        <v>24522148.899999999</v>
      </c>
      <c r="D126" s="132">
        <v>0</v>
      </c>
      <c r="E126" s="132">
        <v>24522148.899999999</v>
      </c>
      <c r="F126" s="133">
        <v>2667.06</v>
      </c>
      <c r="G126" s="132">
        <v>9194.4496561757132</v>
      </c>
    </row>
    <row r="127" spans="1:7" ht="15" x14ac:dyDescent="0.25">
      <c r="A127" s="131">
        <v>2109</v>
      </c>
      <c r="B127" s="131" t="s">
        <v>389</v>
      </c>
      <c r="C127" s="132">
        <v>154569.35</v>
      </c>
      <c r="D127" s="132">
        <v>0</v>
      </c>
      <c r="E127" s="132">
        <v>154569.35</v>
      </c>
      <c r="F127" s="133">
        <v>1.37</v>
      </c>
      <c r="G127" s="132">
        <v>112824.34306569342</v>
      </c>
    </row>
    <row r="128" spans="1:7" ht="15" x14ac:dyDescent="0.25">
      <c r="A128" s="131">
        <v>2110</v>
      </c>
      <c r="B128" s="131" t="s">
        <v>390</v>
      </c>
      <c r="C128" s="132">
        <v>10702315.529999999</v>
      </c>
      <c r="D128" s="132">
        <v>700</v>
      </c>
      <c r="E128" s="132">
        <v>10701615.529999999</v>
      </c>
      <c r="F128" s="133">
        <v>1168.54</v>
      </c>
      <c r="G128" s="132">
        <v>9158.1080065723036</v>
      </c>
    </row>
    <row r="129" spans="1:7" ht="15" x14ac:dyDescent="0.25">
      <c r="A129" s="131">
        <v>2111</v>
      </c>
      <c r="B129" s="131" t="s">
        <v>391</v>
      </c>
      <c r="C129" s="132">
        <v>1203573.96</v>
      </c>
      <c r="D129" s="132">
        <v>0</v>
      </c>
      <c r="E129" s="132">
        <v>1203573.96</v>
      </c>
      <c r="F129" s="133">
        <v>101.42</v>
      </c>
      <c r="G129" s="132">
        <v>11867.225004929993</v>
      </c>
    </row>
    <row r="130" spans="1:7" ht="15" x14ac:dyDescent="0.25">
      <c r="A130" s="131">
        <v>2112</v>
      </c>
      <c r="B130" s="131" t="s">
        <v>392</v>
      </c>
      <c r="C130" s="132">
        <v>29050</v>
      </c>
      <c r="D130" s="132">
        <v>0</v>
      </c>
      <c r="E130" s="132">
        <v>29050</v>
      </c>
      <c r="F130" s="133">
        <v>2.5299999999999998</v>
      </c>
      <c r="G130" s="132">
        <v>11482.213438735178</v>
      </c>
    </row>
    <row r="131" spans="1:7" ht="15" x14ac:dyDescent="0.25">
      <c r="A131" s="131">
        <v>2113</v>
      </c>
      <c r="B131" s="131" t="s">
        <v>393</v>
      </c>
      <c r="C131" s="132">
        <v>3181203.6</v>
      </c>
      <c r="D131" s="132">
        <v>0</v>
      </c>
      <c r="E131" s="132">
        <v>3181203.6</v>
      </c>
      <c r="F131" s="133">
        <v>305.81</v>
      </c>
      <c r="G131" s="132">
        <v>10402.549295314084</v>
      </c>
    </row>
    <row r="132" spans="1:7" ht="15" x14ac:dyDescent="0.25">
      <c r="A132" s="131">
        <v>2114</v>
      </c>
      <c r="B132" s="131" t="s">
        <v>394</v>
      </c>
      <c r="C132" s="132">
        <v>1523672.92</v>
      </c>
      <c r="D132" s="132">
        <v>0</v>
      </c>
      <c r="E132" s="132">
        <v>1523672.92</v>
      </c>
      <c r="F132" s="133">
        <v>104.15</v>
      </c>
      <c r="G132" s="132">
        <v>14629.600768122898</v>
      </c>
    </row>
    <row r="133" spans="1:7" ht="15" x14ac:dyDescent="0.25">
      <c r="A133" s="131">
        <v>2115</v>
      </c>
      <c r="B133" s="131" t="s">
        <v>395</v>
      </c>
      <c r="C133" s="132">
        <v>263281.08</v>
      </c>
      <c r="D133" s="132">
        <v>0</v>
      </c>
      <c r="E133" s="132">
        <v>263281.08</v>
      </c>
      <c r="F133" s="133">
        <v>15.65</v>
      </c>
      <c r="G133" s="132">
        <v>16823.072204472843</v>
      </c>
    </row>
    <row r="134" spans="1:7" ht="15" x14ac:dyDescent="0.25">
      <c r="A134" s="131">
        <v>2116</v>
      </c>
      <c r="B134" s="131" t="s">
        <v>396</v>
      </c>
      <c r="C134" s="132">
        <v>8738819.6699999999</v>
      </c>
      <c r="D134" s="132">
        <v>10000</v>
      </c>
      <c r="E134" s="132">
        <v>8728819.6699999999</v>
      </c>
      <c r="F134" s="133">
        <v>906.52</v>
      </c>
      <c r="G134" s="132">
        <v>9628.9322574239959</v>
      </c>
    </row>
    <row r="135" spans="1:7" ht="15" x14ac:dyDescent="0.25">
      <c r="A135" s="131">
        <v>2137</v>
      </c>
      <c r="B135" s="131" t="s">
        <v>397</v>
      </c>
      <c r="C135" s="132">
        <v>10595563.189999999</v>
      </c>
      <c r="D135" s="132">
        <v>134882.88</v>
      </c>
      <c r="E135" s="132">
        <v>10460680.310000001</v>
      </c>
      <c r="F135" s="133">
        <v>1143.47</v>
      </c>
      <c r="G135" s="132">
        <v>9148.1895546013457</v>
      </c>
    </row>
    <row r="136" spans="1:7" ht="15" x14ac:dyDescent="0.25">
      <c r="A136" s="131">
        <v>2138</v>
      </c>
      <c r="B136" s="131" t="s">
        <v>398</v>
      </c>
      <c r="C136" s="132">
        <v>35207174.359999999</v>
      </c>
      <c r="D136" s="132">
        <v>23501.21</v>
      </c>
      <c r="E136" s="132">
        <v>35183673.149999999</v>
      </c>
      <c r="F136" s="133">
        <v>3891.37</v>
      </c>
      <c r="G136" s="132">
        <v>9041.4617859519913</v>
      </c>
    </row>
    <row r="137" spans="1:7" ht="15" x14ac:dyDescent="0.25">
      <c r="A137" s="131">
        <v>2139</v>
      </c>
      <c r="B137" s="131" t="s">
        <v>399</v>
      </c>
      <c r="C137" s="132">
        <v>20312356.359999999</v>
      </c>
      <c r="D137" s="132">
        <v>0</v>
      </c>
      <c r="E137" s="132">
        <v>20312356.359999999</v>
      </c>
      <c r="F137" s="133">
        <v>2302.87</v>
      </c>
      <c r="G137" s="132">
        <v>8820.4528957344537</v>
      </c>
    </row>
    <row r="138" spans="1:7" ht="15" x14ac:dyDescent="0.25">
      <c r="A138" s="131">
        <v>2140</v>
      </c>
      <c r="B138" s="131" t="s">
        <v>400</v>
      </c>
      <c r="C138" s="132">
        <v>8083685.5099999998</v>
      </c>
      <c r="D138" s="132">
        <v>0</v>
      </c>
      <c r="E138" s="132">
        <v>8083685.5099999998</v>
      </c>
      <c r="F138" s="133">
        <v>844.24</v>
      </c>
      <c r="G138" s="132">
        <v>9575.1036553586655</v>
      </c>
    </row>
    <row r="139" spans="1:7" ht="15" x14ac:dyDescent="0.25">
      <c r="A139" s="131">
        <v>2141</v>
      </c>
      <c r="B139" s="131" t="s">
        <v>401</v>
      </c>
      <c r="C139" s="132">
        <v>17692063.280000001</v>
      </c>
      <c r="D139" s="132">
        <v>214763.93</v>
      </c>
      <c r="E139" s="132">
        <v>17477299.350000001</v>
      </c>
      <c r="F139" s="133">
        <v>1886.57</v>
      </c>
      <c r="G139" s="132">
        <v>9264.0608882787292</v>
      </c>
    </row>
    <row r="140" spans="1:7" ht="15" x14ac:dyDescent="0.25">
      <c r="A140" s="131">
        <v>2142</v>
      </c>
      <c r="B140" s="131" t="s">
        <v>402</v>
      </c>
      <c r="C140" s="132">
        <v>406837620.70999998</v>
      </c>
      <c r="D140" s="132">
        <v>220936.86</v>
      </c>
      <c r="E140" s="132">
        <v>406616683.85000002</v>
      </c>
      <c r="F140" s="133">
        <v>41340.17</v>
      </c>
      <c r="G140" s="132">
        <v>9835.8735305152368</v>
      </c>
    </row>
    <row r="141" spans="1:7" ht="15" x14ac:dyDescent="0.25">
      <c r="A141" s="131">
        <v>2143</v>
      </c>
      <c r="B141" s="131" t="s">
        <v>403</v>
      </c>
      <c r="C141" s="132">
        <v>19121717.93</v>
      </c>
      <c r="D141" s="132">
        <v>0</v>
      </c>
      <c r="E141" s="132">
        <v>19121717.93</v>
      </c>
      <c r="F141" s="133">
        <v>2247.14</v>
      </c>
      <c r="G141" s="132">
        <v>8509.3576412684579</v>
      </c>
    </row>
    <row r="142" spans="1:7" ht="15" x14ac:dyDescent="0.25">
      <c r="A142" s="131">
        <v>2144</v>
      </c>
      <c r="B142" s="131" t="s">
        <v>404</v>
      </c>
      <c r="C142" s="132">
        <v>3004905.39</v>
      </c>
      <c r="D142" s="132">
        <v>13339.47</v>
      </c>
      <c r="E142" s="132">
        <v>2991565.92</v>
      </c>
      <c r="F142" s="133">
        <v>201.56</v>
      </c>
      <c r="G142" s="132">
        <v>14842.061520142885</v>
      </c>
    </row>
    <row r="143" spans="1:7" ht="15" x14ac:dyDescent="0.25">
      <c r="A143" s="131">
        <v>2145</v>
      </c>
      <c r="B143" s="131" t="s">
        <v>405</v>
      </c>
      <c r="C143" s="132">
        <v>7604796.3399999999</v>
      </c>
      <c r="D143" s="132">
        <v>0</v>
      </c>
      <c r="E143" s="132">
        <v>7604796.3399999999</v>
      </c>
      <c r="F143" s="133">
        <v>750.87</v>
      </c>
      <c r="G143" s="132">
        <v>10127.97999653735</v>
      </c>
    </row>
    <row r="144" spans="1:7" ht="15" x14ac:dyDescent="0.25">
      <c r="A144" s="131">
        <v>2146</v>
      </c>
      <c r="B144" s="131" t="s">
        <v>406</v>
      </c>
      <c r="C144" s="132">
        <v>54895919.380000003</v>
      </c>
      <c r="D144" s="132">
        <v>86138.55</v>
      </c>
      <c r="E144" s="132">
        <v>54809780.829999998</v>
      </c>
      <c r="F144" s="133">
        <v>5554.25</v>
      </c>
      <c r="G144" s="132">
        <v>9868.0795480938013</v>
      </c>
    </row>
    <row r="145" spans="1:7" ht="15" x14ac:dyDescent="0.25">
      <c r="A145" s="131">
        <v>2147</v>
      </c>
      <c r="B145" s="131" t="s">
        <v>407</v>
      </c>
      <c r="C145" s="132">
        <v>22917963.120000001</v>
      </c>
      <c r="D145" s="132">
        <v>0</v>
      </c>
      <c r="E145" s="132">
        <v>22917963.120000001</v>
      </c>
      <c r="F145" s="133">
        <v>2259.52</v>
      </c>
      <c r="G145" s="132">
        <v>10142.845878770713</v>
      </c>
    </row>
    <row r="146" spans="1:7" ht="15" x14ac:dyDescent="0.25">
      <c r="A146" s="131">
        <v>2180</v>
      </c>
      <c r="B146" s="131" t="s">
        <v>408</v>
      </c>
      <c r="C146" s="132">
        <v>554020534.04999995</v>
      </c>
      <c r="D146" s="132">
        <v>60505.98</v>
      </c>
      <c r="E146" s="132">
        <v>553960028.07000005</v>
      </c>
      <c r="F146" s="133">
        <v>48366.7</v>
      </c>
      <c r="G146" s="132">
        <v>11453.335209348583</v>
      </c>
    </row>
    <row r="147" spans="1:7" ht="15" x14ac:dyDescent="0.25">
      <c r="A147" s="131">
        <v>2181</v>
      </c>
      <c r="B147" s="131" t="s">
        <v>409</v>
      </c>
      <c r="C147" s="132">
        <v>32004709.140000001</v>
      </c>
      <c r="D147" s="132">
        <v>6881.32</v>
      </c>
      <c r="E147" s="132">
        <v>31997827.82</v>
      </c>
      <c r="F147" s="133">
        <v>3153.61</v>
      </c>
      <c r="G147" s="132">
        <v>10146.412466982283</v>
      </c>
    </row>
    <row r="148" spans="1:7" ht="15" x14ac:dyDescent="0.25">
      <c r="A148" s="131">
        <v>2182</v>
      </c>
      <c r="B148" s="131" t="s">
        <v>410</v>
      </c>
      <c r="C148" s="132">
        <v>109022814.87</v>
      </c>
      <c r="D148" s="132">
        <v>740</v>
      </c>
      <c r="E148" s="132">
        <v>109022074.87</v>
      </c>
      <c r="F148" s="133">
        <v>11113.85</v>
      </c>
      <c r="G148" s="132">
        <v>9809.5686796204736</v>
      </c>
    </row>
    <row r="149" spans="1:7" ht="15" x14ac:dyDescent="0.25">
      <c r="A149" s="131">
        <v>2183</v>
      </c>
      <c r="B149" s="131" t="s">
        <v>411</v>
      </c>
      <c r="C149" s="132">
        <v>107834318.93000001</v>
      </c>
      <c r="D149" s="132">
        <v>195000</v>
      </c>
      <c r="E149" s="132">
        <v>107639318.93000001</v>
      </c>
      <c r="F149" s="133">
        <v>11890.89</v>
      </c>
      <c r="G149" s="132">
        <v>9052.2508348828396</v>
      </c>
    </row>
    <row r="150" spans="1:7" ht="15" x14ac:dyDescent="0.25">
      <c r="A150" s="131">
        <v>2185</v>
      </c>
      <c r="B150" s="131" t="s">
        <v>412</v>
      </c>
      <c r="C150" s="132">
        <v>61413867.600000001</v>
      </c>
      <c r="D150" s="132">
        <v>0</v>
      </c>
      <c r="E150" s="132">
        <v>61413867.600000001</v>
      </c>
      <c r="F150" s="133">
        <v>6083.28</v>
      </c>
      <c r="G150" s="132">
        <v>10095.518799068925</v>
      </c>
    </row>
    <row r="151" spans="1:7" ht="15" x14ac:dyDescent="0.25">
      <c r="A151" s="131">
        <v>2186</v>
      </c>
      <c r="B151" s="131" t="s">
        <v>413</v>
      </c>
      <c r="C151" s="132">
        <v>10365065.35</v>
      </c>
      <c r="D151" s="132">
        <v>138918.62</v>
      </c>
      <c r="E151" s="132">
        <v>10226146.73</v>
      </c>
      <c r="F151" s="133">
        <v>1216.24</v>
      </c>
      <c r="G151" s="132">
        <v>8408.0006659869759</v>
      </c>
    </row>
    <row r="152" spans="1:7" ht="15" x14ac:dyDescent="0.25">
      <c r="A152" s="131">
        <v>2187</v>
      </c>
      <c r="B152" s="131" t="s">
        <v>414</v>
      </c>
      <c r="C152" s="132">
        <v>102540581.98999999</v>
      </c>
      <c r="D152" s="132">
        <v>22500</v>
      </c>
      <c r="E152" s="132">
        <v>102518081.98999999</v>
      </c>
      <c r="F152" s="133">
        <v>10327.76</v>
      </c>
      <c r="G152" s="132">
        <v>9926.4585921826219</v>
      </c>
    </row>
    <row r="153" spans="1:7" ht="15" x14ac:dyDescent="0.25">
      <c r="A153" s="131">
        <v>2188</v>
      </c>
      <c r="B153" s="131" t="s">
        <v>415</v>
      </c>
      <c r="C153" s="132">
        <v>8678862.1199999992</v>
      </c>
      <c r="D153" s="132">
        <v>691807</v>
      </c>
      <c r="E153" s="132">
        <v>7987055.1200000001</v>
      </c>
      <c r="F153" s="133">
        <v>569.83000000000004</v>
      </c>
      <c r="G153" s="132">
        <v>14016.557780390642</v>
      </c>
    </row>
    <row r="154" spans="1:7" ht="15" x14ac:dyDescent="0.25">
      <c r="A154" s="131">
        <v>2190</v>
      </c>
      <c r="B154" s="131" t="s">
        <v>416</v>
      </c>
      <c r="C154" s="132">
        <v>29639768.190000001</v>
      </c>
      <c r="D154" s="132">
        <v>229162.11</v>
      </c>
      <c r="E154" s="132">
        <v>29410606.079999998</v>
      </c>
      <c r="F154" s="133">
        <v>3147.91</v>
      </c>
      <c r="G154" s="132">
        <v>9342.8992823810077</v>
      </c>
    </row>
    <row r="155" spans="1:7" ht="15" x14ac:dyDescent="0.25">
      <c r="A155" s="131">
        <v>2191</v>
      </c>
      <c r="B155" s="131" t="s">
        <v>417</v>
      </c>
      <c r="C155" s="132">
        <v>29842156.559999999</v>
      </c>
      <c r="D155" s="132">
        <v>3134.82</v>
      </c>
      <c r="E155" s="132">
        <v>29839021.739999998</v>
      </c>
      <c r="F155" s="133">
        <v>3233.91</v>
      </c>
      <c r="G155" s="132">
        <v>9226.9177991966371</v>
      </c>
    </row>
    <row r="156" spans="1:7" ht="15" x14ac:dyDescent="0.25">
      <c r="A156" s="131">
        <v>2192</v>
      </c>
      <c r="B156" s="131" t="s">
        <v>418</v>
      </c>
      <c r="C156" s="132">
        <v>3269388.88</v>
      </c>
      <c r="D156" s="132">
        <v>0</v>
      </c>
      <c r="E156" s="132">
        <v>3269388.88</v>
      </c>
      <c r="F156" s="133">
        <v>312.62</v>
      </c>
      <c r="G156" s="132">
        <v>10458.028533043311</v>
      </c>
    </row>
    <row r="157" spans="1:7" ht="15" x14ac:dyDescent="0.25">
      <c r="A157" s="131">
        <v>2193</v>
      </c>
      <c r="B157" s="131" t="s">
        <v>419</v>
      </c>
      <c r="C157" s="132">
        <v>2429630.16</v>
      </c>
      <c r="D157" s="132">
        <v>0</v>
      </c>
      <c r="E157" s="132">
        <v>2429630.16</v>
      </c>
      <c r="F157" s="133">
        <v>210.09</v>
      </c>
      <c r="G157" s="132">
        <v>11564.711123804085</v>
      </c>
    </row>
    <row r="158" spans="1:7" ht="15" x14ac:dyDescent="0.25">
      <c r="A158" s="131">
        <v>2195</v>
      </c>
      <c r="B158" s="131" t="s">
        <v>420</v>
      </c>
      <c r="C158" s="132">
        <v>2640186.71</v>
      </c>
      <c r="D158" s="132">
        <v>25</v>
      </c>
      <c r="E158" s="132">
        <v>2640161.71</v>
      </c>
      <c r="F158" s="133">
        <v>250.25</v>
      </c>
      <c r="G158" s="132">
        <v>10550.096743256743</v>
      </c>
    </row>
    <row r="159" spans="1:7" ht="15" x14ac:dyDescent="0.25">
      <c r="A159" s="131">
        <v>2197</v>
      </c>
      <c r="B159" s="131" t="s">
        <v>421</v>
      </c>
      <c r="C159" s="132">
        <v>17849727.489999998</v>
      </c>
      <c r="D159" s="132">
        <v>35000</v>
      </c>
      <c r="E159" s="132">
        <v>17814727.489999998</v>
      </c>
      <c r="F159" s="133">
        <v>2171.31</v>
      </c>
      <c r="G159" s="132">
        <v>8204.5988320414854</v>
      </c>
    </row>
    <row r="160" spans="1:7" ht="15" x14ac:dyDescent="0.25">
      <c r="A160" s="131">
        <v>2198</v>
      </c>
      <c r="B160" s="131" t="s">
        <v>422</v>
      </c>
      <c r="C160" s="132">
        <v>10354613.279999999</v>
      </c>
      <c r="D160" s="132">
        <v>0</v>
      </c>
      <c r="E160" s="132">
        <v>10354613.279999999</v>
      </c>
      <c r="F160" s="133">
        <v>773.34</v>
      </c>
      <c r="G160" s="132">
        <v>13389.470711459382</v>
      </c>
    </row>
    <row r="161" spans="1:7" ht="15" x14ac:dyDescent="0.25">
      <c r="A161" s="131">
        <v>2199</v>
      </c>
      <c r="B161" s="131" t="s">
        <v>423</v>
      </c>
      <c r="C161" s="132">
        <v>5654242.7999999998</v>
      </c>
      <c r="D161" s="132">
        <v>0</v>
      </c>
      <c r="E161" s="132">
        <v>5654242.7999999998</v>
      </c>
      <c r="F161" s="133">
        <v>468.45</v>
      </c>
      <c r="G161" s="132">
        <v>12070.109510086455</v>
      </c>
    </row>
    <row r="162" spans="1:7" ht="15" x14ac:dyDescent="0.25">
      <c r="A162" s="131">
        <v>2201</v>
      </c>
      <c r="B162" s="131" t="s">
        <v>424</v>
      </c>
      <c r="C162" s="132">
        <v>1980905.91</v>
      </c>
      <c r="D162" s="132">
        <v>0</v>
      </c>
      <c r="E162" s="132">
        <v>1980905.91</v>
      </c>
      <c r="F162" s="133">
        <v>187.15</v>
      </c>
      <c r="G162" s="132">
        <v>10584.589420251135</v>
      </c>
    </row>
    <row r="163" spans="1:7" ht="15" x14ac:dyDescent="0.25">
      <c r="A163" s="131">
        <v>2202</v>
      </c>
      <c r="B163" s="131" t="s">
        <v>425</v>
      </c>
      <c r="C163" s="132">
        <v>3320273.23</v>
      </c>
      <c r="D163" s="132">
        <v>0</v>
      </c>
      <c r="E163" s="132">
        <v>3320273.23</v>
      </c>
      <c r="F163" s="133">
        <v>327.18</v>
      </c>
      <c r="G163" s="132">
        <v>10148.154624365792</v>
      </c>
    </row>
    <row r="164" spans="1:7" ht="15" x14ac:dyDescent="0.25">
      <c r="A164" s="131">
        <v>2203</v>
      </c>
      <c r="B164" s="131" t="s">
        <v>426</v>
      </c>
      <c r="C164" s="132">
        <v>2950102.07</v>
      </c>
      <c r="D164" s="132">
        <v>0</v>
      </c>
      <c r="E164" s="132">
        <v>2950102.07</v>
      </c>
      <c r="F164" s="133">
        <v>294.95999999999998</v>
      </c>
      <c r="G164" s="132">
        <v>10001.702163005153</v>
      </c>
    </row>
    <row r="165" spans="1:7" ht="15" x14ac:dyDescent="0.25">
      <c r="A165" s="131">
        <v>2204</v>
      </c>
      <c r="B165" s="131" t="s">
        <v>427</v>
      </c>
      <c r="C165" s="132">
        <v>12982469.369999999</v>
      </c>
      <c r="D165" s="132">
        <v>55896.68</v>
      </c>
      <c r="E165" s="132">
        <v>12926572.689999999</v>
      </c>
      <c r="F165" s="133">
        <v>1340.25</v>
      </c>
      <c r="G165" s="132">
        <v>9644.896616302929</v>
      </c>
    </row>
    <row r="166" spans="1:7" ht="15" x14ac:dyDescent="0.25">
      <c r="A166" s="131">
        <v>2205</v>
      </c>
      <c r="B166" s="131" t="s">
        <v>428</v>
      </c>
      <c r="C166" s="132">
        <v>15385329.369999999</v>
      </c>
      <c r="D166" s="132">
        <v>12641.73</v>
      </c>
      <c r="E166" s="132">
        <v>15372687.640000001</v>
      </c>
      <c r="F166" s="133">
        <v>1714.28</v>
      </c>
      <c r="G166" s="132">
        <v>8967.4310147700489</v>
      </c>
    </row>
    <row r="167" spans="1:7" ht="15" x14ac:dyDescent="0.25">
      <c r="A167" s="131">
        <v>2206</v>
      </c>
      <c r="B167" s="131" t="s">
        <v>429</v>
      </c>
      <c r="C167" s="132">
        <v>49110340.609999999</v>
      </c>
      <c r="D167" s="132">
        <v>0</v>
      </c>
      <c r="E167" s="132">
        <v>49110340.609999999</v>
      </c>
      <c r="F167" s="133">
        <v>5659.21</v>
      </c>
      <c r="G167" s="132">
        <v>8677.9498569588341</v>
      </c>
    </row>
    <row r="168" spans="1:7" ht="15" x14ac:dyDescent="0.25">
      <c r="A168" s="131">
        <v>2207</v>
      </c>
      <c r="B168" s="131" t="s">
        <v>430</v>
      </c>
      <c r="C168" s="132">
        <v>27444341.469999999</v>
      </c>
      <c r="D168" s="132">
        <v>0</v>
      </c>
      <c r="E168" s="132">
        <v>27444341.469999999</v>
      </c>
      <c r="F168" s="133">
        <v>3088.44</v>
      </c>
      <c r="G168" s="132">
        <v>8886.1501178588533</v>
      </c>
    </row>
    <row r="169" spans="1:7" ht="15" x14ac:dyDescent="0.25">
      <c r="A169" s="131">
        <v>2208</v>
      </c>
      <c r="B169" s="131" t="s">
        <v>431</v>
      </c>
      <c r="C169" s="132">
        <v>4961318.34</v>
      </c>
      <c r="D169" s="132">
        <v>0</v>
      </c>
      <c r="E169" s="132">
        <v>4961318.34</v>
      </c>
      <c r="F169" s="133">
        <v>568.14</v>
      </c>
      <c r="G169" s="132">
        <v>8732.5629950364346</v>
      </c>
    </row>
    <row r="170" spans="1:7" ht="15" x14ac:dyDescent="0.25">
      <c r="A170" s="131">
        <v>2209</v>
      </c>
      <c r="B170" s="131" t="s">
        <v>432</v>
      </c>
      <c r="C170" s="132">
        <v>4510166.71</v>
      </c>
      <c r="D170" s="132">
        <v>0</v>
      </c>
      <c r="E170" s="132">
        <v>4510166.71</v>
      </c>
      <c r="F170" s="133">
        <v>457.22</v>
      </c>
      <c r="G170" s="132">
        <v>9864.3250732688848</v>
      </c>
    </row>
    <row r="171" spans="1:7" ht="15" x14ac:dyDescent="0.25">
      <c r="A171" s="131">
        <v>2210</v>
      </c>
      <c r="B171" s="131" t="s">
        <v>433</v>
      </c>
      <c r="C171" s="132">
        <v>807622.19</v>
      </c>
      <c r="D171" s="132">
        <v>42324.89</v>
      </c>
      <c r="E171" s="132">
        <v>765297.3</v>
      </c>
      <c r="F171" s="133">
        <v>27.28</v>
      </c>
      <c r="G171" s="132">
        <v>28053.420087976541</v>
      </c>
    </row>
    <row r="172" spans="1:7" ht="15" x14ac:dyDescent="0.25">
      <c r="A172" s="131">
        <v>2212</v>
      </c>
      <c r="B172" s="131" t="s">
        <v>434</v>
      </c>
      <c r="C172" s="132">
        <v>18813712.420000002</v>
      </c>
      <c r="D172" s="132">
        <v>84052.160000000003</v>
      </c>
      <c r="E172" s="132">
        <v>18729660.260000002</v>
      </c>
      <c r="F172" s="133">
        <v>2309.27</v>
      </c>
      <c r="G172" s="132">
        <v>8110.6411376755432</v>
      </c>
    </row>
    <row r="173" spans="1:7" ht="15" x14ac:dyDescent="0.25">
      <c r="A173" s="131">
        <v>2213</v>
      </c>
      <c r="B173" s="131" t="s">
        <v>435</v>
      </c>
      <c r="C173" s="132">
        <v>3046305.58</v>
      </c>
      <c r="D173" s="132">
        <v>51255.98</v>
      </c>
      <c r="E173" s="132">
        <v>2995049.6</v>
      </c>
      <c r="F173" s="133">
        <v>329.7</v>
      </c>
      <c r="G173" s="132">
        <v>9084.1662117076139</v>
      </c>
    </row>
    <row r="174" spans="1:7" ht="15" x14ac:dyDescent="0.25">
      <c r="A174" s="131">
        <v>2214</v>
      </c>
      <c r="B174" s="131" t="s">
        <v>436</v>
      </c>
      <c r="C174" s="132">
        <v>3012531.86</v>
      </c>
      <c r="D174" s="132">
        <v>9045.57</v>
      </c>
      <c r="E174" s="132">
        <v>3003486.29</v>
      </c>
      <c r="F174" s="133">
        <v>283.08999999999997</v>
      </c>
      <c r="G174" s="132">
        <v>10609.651665548059</v>
      </c>
    </row>
    <row r="175" spans="1:7" ht="15" x14ac:dyDescent="0.25">
      <c r="A175" s="131">
        <v>2215</v>
      </c>
      <c r="B175" s="131" t="s">
        <v>437</v>
      </c>
      <c r="C175" s="132">
        <v>3323289.74</v>
      </c>
      <c r="D175" s="132">
        <v>0</v>
      </c>
      <c r="E175" s="132">
        <v>3323289.74</v>
      </c>
      <c r="F175" s="133">
        <v>302.3</v>
      </c>
      <c r="G175" s="132">
        <v>10993.350115779027</v>
      </c>
    </row>
    <row r="176" spans="1:7" ht="15" x14ac:dyDescent="0.25">
      <c r="A176" s="131">
        <v>2216</v>
      </c>
      <c r="B176" s="131" t="s">
        <v>438</v>
      </c>
      <c r="C176" s="132">
        <v>2791075.25</v>
      </c>
      <c r="D176" s="132">
        <v>0</v>
      </c>
      <c r="E176" s="132">
        <v>2791075.25</v>
      </c>
      <c r="F176" s="133">
        <v>270.41000000000003</v>
      </c>
      <c r="G176" s="132">
        <v>10321.642136015678</v>
      </c>
    </row>
    <row r="177" spans="1:7" ht="15" x14ac:dyDescent="0.25">
      <c r="A177" s="131">
        <v>2217</v>
      </c>
      <c r="B177" s="131" t="s">
        <v>439</v>
      </c>
      <c r="C177" s="132">
        <v>4028865.3</v>
      </c>
      <c r="D177" s="132">
        <v>0</v>
      </c>
      <c r="E177" s="132">
        <v>4028865.3</v>
      </c>
      <c r="F177" s="133">
        <v>387.72</v>
      </c>
      <c r="G177" s="132">
        <v>10391.172237697307</v>
      </c>
    </row>
    <row r="178" spans="1:7" ht="15" x14ac:dyDescent="0.25">
      <c r="A178" s="131">
        <v>2219</v>
      </c>
      <c r="B178" s="131" t="s">
        <v>440</v>
      </c>
      <c r="C178" s="132">
        <v>2718743.58</v>
      </c>
      <c r="D178" s="132">
        <v>0</v>
      </c>
      <c r="E178" s="132">
        <v>2718743.58</v>
      </c>
      <c r="F178" s="133">
        <v>232.06</v>
      </c>
      <c r="G178" s="132">
        <v>11715.692407136086</v>
      </c>
    </row>
    <row r="179" spans="1:7" ht="15" x14ac:dyDescent="0.25">
      <c r="A179" s="131">
        <v>2220</v>
      </c>
      <c r="B179" s="131" t="s">
        <v>441</v>
      </c>
      <c r="C179" s="132">
        <v>2358108.36</v>
      </c>
      <c r="D179" s="132">
        <v>0</v>
      </c>
      <c r="E179" s="132">
        <v>2358108.36</v>
      </c>
      <c r="F179" s="133">
        <v>174.54</v>
      </c>
      <c r="G179" s="132">
        <v>13510.418013062908</v>
      </c>
    </row>
    <row r="180" spans="1:7" ht="15" x14ac:dyDescent="0.25">
      <c r="A180" s="131">
        <v>2221</v>
      </c>
      <c r="B180" s="131" t="s">
        <v>442</v>
      </c>
      <c r="C180" s="132">
        <v>3800554.21</v>
      </c>
      <c r="D180" s="132">
        <v>0</v>
      </c>
      <c r="E180" s="132">
        <v>3800554.21</v>
      </c>
      <c r="F180" s="133">
        <v>404.55</v>
      </c>
      <c r="G180" s="132">
        <v>9394.5228278333943</v>
      </c>
    </row>
    <row r="181" spans="1:7" ht="15" x14ac:dyDescent="0.25">
      <c r="A181" s="131">
        <v>2222</v>
      </c>
      <c r="B181" s="131" t="s">
        <v>443</v>
      </c>
      <c r="C181" s="132">
        <v>172258.42</v>
      </c>
      <c r="D181" s="132">
        <v>0</v>
      </c>
      <c r="E181" s="132">
        <v>172258.42</v>
      </c>
      <c r="F181" s="133">
        <v>0.13</v>
      </c>
      <c r="G181" s="132">
        <v>1325064.7692307692</v>
      </c>
    </row>
    <row r="182" spans="1:7" ht="15" x14ac:dyDescent="0.25">
      <c r="A182" s="131">
        <v>2225</v>
      </c>
      <c r="B182" s="131" t="s">
        <v>444</v>
      </c>
      <c r="C182" s="132">
        <v>2965929.92</v>
      </c>
      <c r="D182" s="132">
        <v>0</v>
      </c>
      <c r="E182" s="132">
        <v>2965929.92</v>
      </c>
      <c r="F182" s="133">
        <v>237.81</v>
      </c>
      <c r="G182" s="132">
        <v>12471.846936630083</v>
      </c>
    </row>
    <row r="183" spans="1:7" ht="15" x14ac:dyDescent="0.25">
      <c r="A183" s="131">
        <v>2229</v>
      </c>
      <c r="B183" s="131" t="s">
        <v>445</v>
      </c>
      <c r="C183" s="132">
        <v>3401220.48</v>
      </c>
      <c r="D183" s="132">
        <v>66197.41</v>
      </c>
      <c r="E183" s="132">
        <v>3335023.07</v>
      </c>
      <c r="F183" s="133">
        <v>306.97000000000003</v>
      </c>
      <c r="G183" s="132">
        <v>10864.328989803562</v>
      </c>
    </row>
    <row r="184" spans="1:7" ht="15" x14ac:dyDescent="0.25">
      <c r="A184" s="131">
        <v>2239</v>
      </c>
      <c r="B184" s="131" t="s">
        <v>446</v>
      </c>
      <c r="C184" s="132">
        <v>195001783.56</v>
      </c>
      <c r="D184" s="132">
        <v>28202</v>
      </c>
      <c r="E184" s="132">
        <v>194973581.56</v>
      </c>
      <c r="F184" s="133">
        <v>20340.86</v>
      </c>
      <c r="G184" s="132">
        <v>9585.3165284063707</v>
      </c>
    </row>
    <row r="185" spans="1:7" ht="15" x14ac:dyDescent="0.25">
      <c r="A185" s="131">
        <v>2240</v>
      </c>
      <c r="B185" s="131" t="s">
        <v>447</v>
      </c>
      <c r="C185" s="132">
        <v>9956434.2599999998</v>
      </c>
      <c r="D185" s="132">
        <v>0</v>
      </c>
      <c r="E185" s="132">
        <v>9956434.2599999998</v>
      </c>
      <c r="F185" s="133">
        <v>1137.18</v>
      </c>
      <c r="G185" s="132">
        <v>8755.3722893473314</v>
      </c>
    </row>
    <row r="186" spans="1:7" ht="15" x14ac:dyDescent="0.25">
      <c r="A186" s="131">
        <v>2241</v>
      </c>
      <c r="B186" s="131" t="s">
        <v>448</v>
      </c>
      <c r="C186" s="132">
        <v>58883024</v>
      </c>
      <c r="D186" s="132">
        <v>1103.49</v>
      </c>
      <c r="E186" s="132">
        <v>58881920.509999998</v>
      </c>
      <c r="F186" s="133">
        <v>6063.64</v>
      </c>
      <c r="G186" s="132">
        <v>9710.6557298916159</v>
      </c>
    </row>
    <row r="187" spans="1:7" ht="15" x14ac:dyDescent="0.25">
      <c r="A187" s="131">
        <v>2242</v>
      </c>
      <c r="B187" s="131" t="s">
        <v>255</v>
      </c>
      <c r="C187" s="132">
        <v>125209027.47</v>
      </c>
      <c r="D187" s="132">
        <v>138130</v>
      </c>
      <c r="E187" s="132">
        <v>125070897.47</v>
      </c>
      <c r="F187" s="133">
        <v>12720.73</v>
      </c>
      <c r="G187" s="132">
        <v>9832.0534646989599</v>
      </c>
    </row>
    <row r="188" spans="1:7" ht="15" x14ac:dyDescent="0.25">
      <c r="A188" s="131">
        <v>2243</v>
      </c>
      <c r="B188" s="131" t="s">
        <v>449</v>
      </c>
      <c r="C188" s="132">
        <v>423118377.05000001</v>
      </c>
      <c r="D188" s="132">
        <v>480735.39</v>
      </c>
      <c r="E188" s="132">
        <v>422637641.66000003</v>
      </c>
      <c r="F188" s="133">
        <v>40572.93</v>
      </c>
      <c r="G188" s="132">
        <v>10416.73947777496</v>
      </c>
    </row>
    <row r="189" spans="1:7" ht="15" x14ac:dyDescent="0.25">
      <c r="A189" s="131">
        <v>2244</v>
      </c>
      <c r="B189" s="131" t="s">
        <v>450</v>
      </c>
      <c r="C189" s="132">
        <v>46430257.789999999</v>
      </c>
      <c r="D189" s="132">
        <v>0</v>
      </c>
      <c r="E189" s="132">
        <v>46430257.789999999</v>
      </c>
      <c r="F189" s="133">
        <v>5325.08</v>
      </c>
      <c r="G189" s="132">
        <v>8719.1662453897407</v>
      </c>
    </row>
    <row r="190" spans="1:7" ht="15" x14ac:dyDescent="0.25">
      <c r="A190" s="131">
        <v>2245</v>
      </c>
      <c r="B190" s="131" t="s">
        <v>451</v>
      </c>
      <c r="C190" s="132">
        <v>5121580.7</v>
      </c>
      <c r="D190" s="132">
        <v>0</v>
      </c>
      <c r="E190" s="132">
        <v>5121580.7</v>
      </c>
      <c r="F190" s="133">
        <v>549.35</v>
      </c>
      <c r="G190" s="132">
        <v>9322.9829798853189</v>
      </c>
    </row>
    <row r="191" spans="1:7" ht="15" x14ac:dyDescent="0.25">
      <c r="A191" s="131">
        <v>2247</v>
      </c>
      <c r="B191" s="131" t="s">
        <v>452</v>
      </c>
      <c r="C191" s="132">
        <v>850895.66</v>
      </c>
      <c r="D191" s="132">
        <v>0</v>
      </c>
      <c r="E191" s="132">
        <v>850895.66</v>
      </c>
      <c r="F191" s="133">
        <v>52.16</v>
      </c>
      <c r="G191" s="132">
        <v>16313.183665644174</v>
      </c>
    </row>
    <row r="192" spans="1:7" ht="15" x14ac:dyDescent="0.25">
      <c r="A192" s="131">
        <v>2248</v>
      </c>
      <c r="B192" s="131" t="s">
        <v>453</v>
      </c>
      <c r="C192" s="132">
        <v>5115066.88</v>
      </c>
      <c r="D192" s="132">
        <v>7350</v>
      </c>
      <c r="E192" s="132">
        <v>5107716.88</v>
      </c>
      <c r="F192" s="133">
        <v>605.09</v>
      </c>
      <c r="G192" s="132">
        <v>8441.2515163033586</v>
      </c>
    </row>
    <row r="193" spans="1:7" ht="15" x14ac:dyDescent="0.25">
      <c r="A193" s="131">
        <v>2249</v>
      </c>
      <c r="B193" s="131" t="s">
        <v>454</v>
      </c>
      <c r="C193" s="132">
        <v>4156456.93</v>
      </c>
      <c r="D193" s="132">
        <v>6400</v>
      </c>
      <c r="E193" s="132">
        <v>4150056.93</v>
      </c>
      <c r="F193" s="133">
        <v>444.13</v>
      </c>
      <c r="G193" s="132">
        <v>9344.2391416927476</v>
      </c>
    </row>
    <row r="194" spans="1:7" ht="15" x14ac:dyDescent="0.25">
      <c r="A194" s="131">
        <v>2251</v>
      </c>
      <c r="B194" s="131" t="s">
        <v>455</v>
      </c>
      <c r="C194" s="132">
        <v>8655367.1300000008</v>
      </c>
      <c r="D194" s="132">
        <v>24070</v>
      </c>
      <c r="E194" s="132">
        <v>8631297.1300000008</v>
      </c>
      <c r="F194" s="133">
        <v>1020.01</v>
      </c>
      <c r="G194" s="132">
        <v>8461.9730492838316</v>
      </c>
    </row>
    <row r="195" spans="1:7" ht="15" x14ac:dyDescent="0.25">
      <c r="A195" s="131">
        <v>2252</v>
      </c>
      <c r="B195" s="131" t="s">
        <v>456</v>
      </c>
      <c r="C195" s="132">
        <v>7445997.4100000001</v>
      </c>
      <c r="D195" s="132">
        <v>630</v>
      </c>
      <c r="E195" s="132">
        <v>7445367.4100000001</v>
      </c>
      <c r="F195" s="133">
        <v>863.85</v>
      </c>
      <c r="G195" s="132">
        <v>8618.8197140707307</v>
      </c>
    </row>
    <row r="196" spans="1:7" ht="15" x14ac:dyDescent="0.25">
      <c r="A196" s="131">
        <v>2253</v>
      </c>
      <c r="B196" s="131" t="s">
        <v>457</v>
      </c>
      <c r="C196" s="132">
        <v>9101630.9900000002</v>
      </c>
      <c r="D196" s="132">
        <v>201813.35</v>
      </c>
      <c r="E196" s="132">
        <v>8899817.6400000006</v>
      </c>
      <c r="F196" s="133">
        <v>988.88</v>
      </c>
      <c r="G196" s="132">
        <v>8999.8964889572053</v>
      </c>
    </row>
    <row r="197" spans="1:7" ht="15" x14ac:dyDescent="0.25">
      <c r="A197" s="131">
        <v>2254</v>
      </c>
      <c r="B197" s="131" t="s">
        <v>458</v>
      </c>
      <c r="C197" s="132">
        <v>45719539.32</v>
      </c>
      <c r="D197" s="132">
        <v>168151.35</v>
      </c>
      <c r="E197" s="132">
        <v>45551387.969999999</v>
      </c>
      <c r="F197" s="133">
        <v>5029.51</v>
      </c>
      <c r="G197" s="132">
        <v>9056.8242174685001</v>
      </c>
    </row>
    <row r="198" spans="1:7" ht="15" x14ac:dyDescent="0.25">
      <c r="A198" s="131">
        <v>2255</v>
      </c>
      <c r="B198" s="131" t="s">
        <v>459</v>
      </c>
      <c r="C198" s="132">
        <v>7627368.8300000001</v>
      </c>
      <c r="D198" s="132">
        <v>74832</v>
      </c>
      <c r="E198" s="132">
        <v>7552536.8300000001</v>
      </c>
      <c r="F198" s="133">
        <v>880.13</v>
      </c>
      <c r="G198" s="132">
        <v>8581.1605444650231</v>
      </c>
    </row>
    <row r="199" spans="1:7" ht="15" x14ac:dyDescent="0.25">
      <c r="A199" s="131">
        <v>2256</v>
      </c>
      <c r="B199" s="131" t="s">
        <v>460</v>
      </c>
      <c r="C199" s="132">
        <v>62709562.350000001</v>
      </c>
      <c r="D199" s="132">
        <v>30846.66</v>
      </c>
      <c r="E199" s="132">
        <v>62678715.689999998</v>
      </c>
      <c r="F199" s="133">
        <v>6661.87</v>
      </c>
      <c r="G199" s="132">
        <v>9408.5768245252457</v>
      </c>
    </row>
    <row r="200" spans="1:7" ht="15" x14ac:dyDescent="0.25">
      <c r="A200" s="131">
        <v>2257</v>
      </c>
      <c r="B200" s="131" t="s">
        <v>461</v>
      </c>
      <c r="C200" s="132">
        <v>8834093.4800000004</v>
      </c>
      <c r="D200" s="132">
        <v>0</v>
      </c>
      <c r="E200" s="132">
        <v>8834093.4800000004</v>
      </c>
      <c r="F200" s="133">
        <v>958.95</v>
      </c>
      <c r="G200" s="132">
        <v>9212.2566140049021</v>
      </c>
    </row>
    <row r="201" spans="1:7" ht="15" x14ac:dyDescent="0.25">
      <c r="A201" s="131">
        <v>2262</v>
      </c>
      <c r="B201" s="131" t="s">
        <v>462</v>
      </c>
      <c r="C201" s="132">
        <v>4616702.04</v>
      </c>
      <c r="D201" s="132">
        <v>0</v>
      </c>
      <c r="E201" s="132">
        <v>4616702.04</v>
      </c>
      <c r="F201" s="133">
        <v>492.45</v>
      </c>
      <c r="G201" s="132">
        <v>9374.9660676210788</v>
      </c>
    </row>
    <row r="202" spans="1:7" ht="15" x14ac:dyDescent="0.25">
      <c r="A202" s="131">
        <v>3997</v>
      </c>
      <c r="B202" s="131" t="s">
        <v>463</v>
      </c>
      <c r="C202" s="132">
        <v>2580726.23</v>
      </c>
      <c r="D202" s="132">
        <v>0</v>
      </c>
      <c r="E202" s="132">
        <v>2580726.23</v>
      </c>
      <c r="F202" s="133">
        <v>179.5</v>
      </c>
      <c r="G202" s="132">
        <v>14377.304902506963</v>
      </c>
    </row>
    <row r="203" spans="1:7" ht="15" x14ac:dyDescent="0.25">
      <c r="A203" s="131">
        <v>4131</v>
      </c>
      <c r="B203" s="131" t="s">
        <v>464</v>
      </c>
      <c r="C203" s="132">
        <v>28706688.460000001</v>
      </c>
      <c r="D203" s="132">
        <v>36618</v>
      </c>
      <c r="E203" s="132">
        <v>28670070.460000001</v>
      </c>
      <c r="F203" s="133">
        <v>2969</v>
      </c>
      <c r="G203" s="132">
        <v>9656.4737150555738</v>
      </c>
    </row>
    <row r="204" spans="1:7" ht="5.65" customHeight="1" thickBot="1" x14ac:dyDescent="0.25">
      <c r="A204" s="138"/>
      <c r="B204" s="138"/>
      <c r="C204" s="138"/>
      <c r="D204" s="138"/>
      <c r="E204" s="138"/>
      <c r="F204" s="139"/>
      <c r="G204" s="138"/>
    </row>
    <row r="205" spans="1:7" ht="15.75" thickTop="1" x14ac:dyDescent="0.25">
      <c r="A205" s="134">
        <f>COUNT(A7:A203)</f>
        <v>197</v>
      </c>
      <c r="B205" s="134"/>
      <c r="C205" s="135">
        <f>SUM(C7:C203)</f>
        <v>5467911093.369998</v>
      </c>
      <c r="D205" s="135">
        <f>SUM(D7:D203)</f>
        <v>8791907.3900000025</v>
      </c>
      <c r="E205" s="135">
        <f>SUM(E7:E203)</f>
        <v>5459119185.9800005</v>
      </c>
      <c r="F205" s="136">
        <f>SUM(F7:F203)</f>
        <v>572221.47000000009</v>
      </c>
      <c r="G205" s="137">
        <f>E205/F205</f>
        <v>9540.2208274009699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05"/>
  <sheetViews>
    <sheetView zoomScale="90" zoomScaleNormal="90" workbookViewId="0">
      <pane ySplit="6" topLeftCell="A190" activePane="bottomLeft" state="frozen"/>
      <selection pane="bottomLeft" activeCell="G205" sqref="G205"/>
    </sheetView>
  </sheetViews>
  <sheetFormatPr defaultRowHeight="12.75" x14ac:dyDescent="0.2"/>
  <cols>
    <col min="1" max="1" width="9.140625" bestFit="1" customWidth="1"/>
    <col min="2" max="2" width="20" customWidth="1"/>
    <col min="3" max="3" width="17.42578125" bestFit="1" customWidth="1"/>
    <col min="4" max="4" width="14.28515625" bestFit="1" customWidth="1"/>
    <col min="5" max="5" width="17.42578125" bestFit="1" customWidth="1"/>
    <col min="6" max="6" width="11.5703125" style="127" bestFit="1" customWidth="1"/>
    <col min="7" max="7" width="12.85546875" bestFit="1" customWidth="1"/>
  </cols>
  <sheetData>
    <row r="1" spans="1:7" ht="23.25" x14ac:dyDescent="0.35">
      <c r="A1" s="42" t="s">
        <v>198</v>
      </c>
      <c r="C1" s="3"/>
      <c r="D1" s="3"/>
      <c r="E1" s="3"/>
      <c r="F1" s="126"/>
      <c r="G1" s="3"/>
    </row>
    <row r="2" spans="1:7" ht="15.75" x14ac:dyDescent="0.25">
      <c r="A2" s="43" t="s">
        <v>511</v>
      </c>
      <c r="C2" s="3"/>
      <c r="D2" s="3"/>
      <c r="E2" s="3"/>
      <c r="F2" s="126"/>
      <c r="G2" s="3"/>
    </row>
    <row r="3" spans="1:7" x14ac:dyDescent="0.2">
      <c r="C3" s="3"/>
      <c r="D3" s="3"/>
      <c r="E3" s="3"/>
      <c r="F3" s="126"/>
      <c r="G3" s="3"/>
    </row>
    <row r="4" spans="1:7" x14ac:dyDescent="0.2">
      <c r="C4" s="3"/>
      <c r="D4" s="3"/>
      <c r="E4" s="3"/>
      <c r="F4" s="126"/>
      <c r="G4" s="3"/>
    </row>
    <row r="5" spans="1:7" x14ac:dyDescent="0.2">
      <c r="C5" s="3"/>
      <c r="D5" s="3"/>
      <c r="E5" s="3"/>
      <c r="F5" s="126"/>
      <c r="G5" s="3"/>
    </row>
    <row r="6" spans="1:7" s="106" customFormat="1" ht="33.75" customHeight="1" x14ac:dyDescent="0.25">
      <c r="A6" s="128" t="s">
        <v>492</v>
      </c>
      <c r="B6" s="128" t="s">
        <v>493</v>
      </c>
      <c r="C6" s="129" t="s">
        <v>0</v>
      </c>
      <c r="D6" s="129" t="s">
        <v>494</v>
      </c>
      <c r="E6" s="129" t="s">
        <v>495</v>
      </c>
      <c r="F6" s="130" t="s">
        <v>496</v>
      </c>
      <c r="G6" s="129" t="s">
        <v>497</v>
      </c>
    </row>
    <row r="7" spans="1:7" ht="15" x14ac:dyDescent="0.2">
      <c r="A7" s="140">
        <v>1894</v>
      </c>
      <c r="B7" s="141" t="s">
        <v>270</v>
      </c>
      <c r="C7" s="142">
        <v>32937111.370000001</v>
      </c>
      <c r="D7" s="142">
        <v>90903.93</v>
      </c>
      <c r="E7" s="142">
        <v>32846207.440000001</v>
      </c>
      <c r="F7" s="143">
        <v>3786.36</v>
      </c>
      <c r="G7" s="142">
        <v>8674.8770428591051</v>
      </c>
    </row>
    <row r="8" spans="1:7" ht="15" x14ac:dyDescent="0.2">
      <c r="A8" s="140">
        <v>1895</v>
      </c>
      <c r="B8" s="141" t="s">
        <v>271</v>
      </c>
      <c r="C8" s="142">
        <v>1240011.6599999999</v>
      </c>
      <c r="D8" s="142">
        <v>0</v>
      </c>
      <c r="E8" s="142">
        <v>1240011.6599999999</v>
      </c>
      <c r="F8" s="143">
        <v>100.76</v>
      </c>
      <c r="G8" s="142">
        <v>12306.586542278681</v>
      </c>
    </row>
    <row r="9" spans="1:7" ht="15" x14ac:dyDescent="0.2">
      <c r="A9" s="140">
        <v>1896</v>
      </c>
      <c r="B9" s="141" t="s">
        <v>272</v>
      </c>
      <c r="C9" s="142">
        <v>1166554</v>
      </c>
      <c r="D9" s="142">
        <v>0</v>
      </c>
      <c r="E9" s="142">
        <v>1166554</v>
      </c>
      <c r="F9" s="143">
        <v>59.36</v>
      </c>
      <c r="G9" s="142">
        <v>19652.190026954177</v>
      </c>
    </row>
    <row r="10" spans="1:7" ht="15" x14ac:dyDescent="0.2">
      <c r="A10" s="140">
        <v>1897</v>
      </c>
      <c r="B10" s="141" t="s">
        <v>273</v>
      </c>
      <c r="C10" s="142">
        <v>2698922.38</v>
      </c>
      <c r="D10" s="142">
        <v>0</v>
      </c>
      <c r="E10" s="142">
        <v>2698922.38</v>
      </c>
      <c r="F10" s="143">
        <v>207.43</v>
      </c>
      <c r="G10" s="142">
        <v>13011.244178759098</v>
      </c>
    </row>
    <row r="11" spans="1:7" ht="15" x14ac:dyDescent="0.2">
      <c r="A11" s="140">
        <v>1898</v>
      </c>
      <c r="B11" s="141" t="s">
        <v>274</v>
      </c>
      <c r="C11" s="142">
        <v>4254002.3899999997</v>
      </c>
      <c r="D11" s="142">
        <v>0</v>
      </c>
      <c r="E11" s="142">
        <v>4254002.3899999997</v>
      </c>
      <c r="F11" s="143">
        <v>371.52</v>
      </c>
      <c r="G11" s="142">
        <v>11450.264830964685</v>
      </c>
    </row>
    <row r="12" spans="1:7" ht="15" x14ac:dyDescent="0.2">
      <c r="A12" s="140">
        <v>1899</v>
      </c>
      <c r="B12" s="141" t="s">
        <v>275</v>
      </c>
      <c r="C12" s="142">
        <v>2666582.69</v>
      </c>
      <c r="D12" s="142">
        <v>93886.83</v>
      </c>
      <c r="E12" s="142">
        <v>2572695.86</v>
      </c>
      <c r="F12" s="143">
        <v>281.82</v>
      </c>
      <c r="G12" s="142">
        <v>9128.861897665176</v>
      </c>
    </row>
    <row r="13" spans="1:7" ht="15" x14ac:dyDescent="0.2">
      <c r="A13" s="140">
        <v>1900</v>
      </c>
      <c r="B13" s="141" t="s">
        <v>276</v>
      </c>
      <c r="C13" s="142">
        <v>16320143.6</v>
      </c>
      <c r="D13" s="142">
        <v>115211.29</v>
      </c>
      <c r="E13" s="142">
        <v>16204932.310000001</v>
      </c>
      <c r="F13" s="143">
        <v>1620.53</v>
      </c>
      <c r="G13" s="142">
        <v>9999.773105095248</v>
      </c>
    </row>
    <row r="14" spans="1:7" ht="15" x14ac:dyDescent="0.2">
      <c r="A14" s="140">
        <v>1901</v>
      </c>
      <c r="B14" s="141" t="s">
        <v>277</v>
      </c>
      <c r="C14" s="142">
        <v>69339436.329999998</v>
      </c>
      <c r="D14" s="142">
        <v>19294.78</v>
      </c>
      <c r="E14" s="142">
        <v>69320141.549999997</v>
      </c>
      <c r="F14" s="143">
        <v>6734.69</v>
      </c>
      <c r="G14" s="142">
        <v>10292.996641270794</v>
      </c>
    </row>
    <row r="15" spans="1:7" ht="15" x14ac:dyDescent="0.2">
      <c r="A15" s="140">
        <v>1922</v>
      </c>
      <c r="B15" s="141" t="s">
        <v>278</v>
      </c>
      <c r="C15" s="142">
        <v>97731745.310000002</v>
      </c>
      <c r="D15" s="142">
        <v>331609.36</v>
      </c>
      <c r="E15" s="142">
        <v>97400135.950000003</v>
      </c>
      <c r="F15" s="143">
        <v>9875.7099999999991</v>
      </c>
      <c r="G15" s="142">
        <v>9862.5957981755255</v>
      </c>
    </row>
    <row r="16" spans="1:7" ht="15" x14ac:dyDescent="0.2">
      <c r="A16" s="140">
        <v>1923</v>
      </c>
      <c r="B16" s="141" t="s">
        <v>279</v>
      </c>
      <c r="C16" s="142">
        <v>67899812.599999994</v>
      </c>
      <c r="D16" s="142">
        <v>138844.85999999999</v>
      </c>
      <c r="E16" s="142">
        <v>67760967.739999995</v>
      </c>
      <c r="F16" s="143">
        <v>7013.16</v>
      </c>
      <c r="G16" s="142">
        <v>9661.973737944094</v>
      </c>
    </row>
    <row r="17" spans="1:7" ht="15" x14ac:dyDescent="0.2">
      <c r="A17" s="140">
        <v>1924</v>
      </c>
      <c r="B17" s="141" t="s">
        <v>280</v>
      </c>
      <c r="C17" s="142">
        <v>165002652.05000001</v>
      </c>
      <c r="D17" s="142">
        <v>14850</v>
      </c>
      <c r="E17" s="142">
        <v>164987802.05000001</v>
      </c>
      <c r="F17" s="143">
        <v>17094.259999999998</v>
      </c>
      <c r="G17" s="142">
        <v>9651.6492699888749</v>
      </c>
    </row>
    <row r="18" spans="1:7" ht="15" x14ac:dyDescent="0.2">
      <c r="A18" s="140">
        <v>1925</v>
      </c>
      <c r="B18" s="141" t="s">
        <v>281</v>
      </c>
      <c r="C18" s="142">
        <v>24301808.989999998</v>
      </c>
      <c r="D18" s="142">
        <v>0</v>
      </c>
      <c r="E18" s="142">
        <v>24301808.989999998</v>
      </c>
      <c r="F18" s="143">
        <v>2727.15</v>
      </c>
      <c r="G18" s="142">
        <v>8911.0642942265731</v>
      </c>
    </row>
    <row r="19" spans="1:7" ht="15" x14ac:dyDescent="0.2">
      <c r="A19" s="140">
        <v>1926</v>
      </c>
      <c r="B19" s="141" t="s">
        <v>282</v>
      </c>
      <c r="C19" s="142">
        <v>38510697.369999997</v>
      </c>
      <c r="D19" s="142">
        <v>49478.55</v>
      </c>
      <c r="E19" s="142">
        <v>38461218.82</v>
      </c>
      <c r="F19" s="143">
        <v>4435.0200000000004</v>
      </c>
      <c r="G19" s="142">
        <v>8672.1635573233034</v>
      </c>
    </row>
    <row r="20" spans="1:7" ht="15" x14ac:dyDescent="0.2">
      <c r="A20" s="140">
        <v>1927</v>
      </c>
      <c r="B20" s="141" t="s">
        <v>283</v>
      </c>
      <c r="C20" s="142">
        <v>5599645.6900000004</v>
      </c>
      <c r="D20" s="142">
        <v>0</v>
      </c>
      <c r="E20" s="142">
        <v>5599645.6900000004</v>
      </c>
      <c r="F20" s="143">
        <v>602.84</v>
      </c>
      <c r="G20" s="142">
        <v>9288.7759438657031</v>
      </c>
    </row>
    <row r="21" spans="1:7" ht="15" x14ac:dyDescent="0.2">
      <c r="A21" s="140">
        <v>1928</v>
      </c>
      <c r="B21" s="141" t="s">
        <v>284</v>
      </c>
      <c r="C21" s="142">
        <v>72711993.930000007</v>
      </c>
      <c r="D21" s="142">
        <v>30766</v>
      </c>
      <c r="E21" s="142">
        <v>72681227.930000007</v>
      </c>
      <c r="F21" s="143">
        <v>7905.99</v>
      </c>
      <c r="G21" s="142">
        <v>9193.1849053692204</v>
      </c>
    </row>
    <row r="22" spans="1:7" ht="15" x14ac:dyDescent="0.2">
      <c r="A22" s="140">
        <v>1929</v>
      </c>
      <c r="B22" s="141" t="s">
        <v>285</v>
      </c>
      <c r="C22" s="142">
        <v>43954201.310000002</v>
      </c>
      <c r="D22" s="142">
        <v>0</v>
      </c>
      <c r="E22" s="142">
        <v>43954201.310000002</v>
      </c>
      <c r="F22" s="143">
        <v>4648.47</v>
      </c>
      <c r="G22" s="142">
        <v>9455.6276172590115</v>
      </c>
    </row>
    <row r="23" spans="1:7" ht="15" x14ac:dyDescent="0.2">
      <c r="A23" s="140">
        <v>1930</v>
      </c>
      <c r="B23" s="141" t="s">
        <v>286</v>
      </c>
      <c r="C23" s="142">
        <v>25257393.350000001</v>
      </c>
      <c r="D23" s="142">
        <v>0</v>
      </c>
      <c r="E23" s="142">
        <v>25257393.350000001</v>
      </c>
      <c r="F23" s="143">
        <v>2974.9</v>
      </c>
      <c r="G23" s="142">
        <v>8490.1655013613909</v>
      </c>
    </row>
    <row r="24" spans="1:7" ht="15" x14ac:dyDescent="0.2">
      <c r="A24" s="140">
        <v>1931</v>
      </c>
      <c r="B24" s="141" t="s">
        <v>287</v>
      </c>
      <c r="C24" s="142">
        <v>17959226</v>
      </c>
      <c r="D24" s="142">
        <v>0</v>
      </c>
      <c r="E24" s="142">
        <v>17959226</v>
      </c>
      <c r="F24" s="143">
        <v>1989.82</v>
      </c>
      <c r="G24" s="142">
        <v>9025.5530651013669</v>
      </c>
    </row>
    <row r="25" spans="1:7" ht="15" x14ac:dyDescent="0.2">
      <c r="A25" s="140">
        <v>1933</v>
      </c>
      <c r="B25" s="141" t="s">
        <v>288</v>
      </c>
      <c r="C25" s="142">
        <v>16371366.810000001</v>
      </c>
      <c r="D25" s="142">
        <v>269551.02</v>
      </c>
      <c r="E25" s="142">
        <v>16101815.789999999</v>
      </c>
      <c r="F25" s="143">
        <v>1872.42</v>
      </c>
      <c r="G25" s="142">
        <v>8599.4679559073284</v>
      </c>
    </row>
    <row r="26" spans="1:7" ht="15" x14ac:dyDescent="0.2">
      <c r="A26" s="140">
        <v>1934</v>
      </c>
      <c r="B26" s="141" t="s">
        <v>289</v>
      </c>
      <c r="C26" s="142">
        <v>4107319.87</v>
      </c>
      <c r="D26" s="142">
        <v>42010</v>
      </c>
      <c r="E26" s="142">
        <v>4065309.87</v>
      </c>
      <c r="F26" s="143">
        <v>138.91999999999999</v>
      </c>
      <c r="G26" s="142">
        <v>29263.676000575873</v>
      </c>
    </row>
    <row r="27" spans="1:7" ht="15" x14ac:dyDescent="0.2">
      <c r="A27" s="140">
        <v>1935</v>
      </c>
      <c r="B27" s="141" t="s">
        <v>290</v>
      </c>
      <c r="C27" s="142">
        <v>16694851.26</v>
      </c>
      <c r="D27" s="142">
        <v>0</v>
      </c>
      <c r="E27" s="142">
        <v>16694851.26</v>
      </c>
      <c r="F27" s="143">
        <v>1632.36</v>
      </c>
      <c r="G27" s="142">
        <v>10227.43222083364</v>
      </c>
    </row>
    <row r="28" spans="1:7" ht="15" x14ac:dyDescent="0.2">
      <c r="A28" s="140">
        <v>1936</v>
      </c>
      <c r="B28" s="141" t="s">
        <v>291</v>
      </c>
      <c r="C28" s="142">
        <v>9511407.8399999999</v>
      </c>
      <c r="D28" s="142">
        <v>258367.73</v>
      </c>
      <c r="E28" s="142">
        <v>9253040.1099999994</v>
      </c>
      <c r="F28" s="143">
        <v>1013.8</v>
      </c>
      <c r="G28" s="142">
        <v>9127.0863188005515</v>
      </c>
    </row>
    <row r="29" spans="1:7" ht="15" x14ac:dyDescent="0.2">
      <c r="A29" s="140">
        <v>1944</v>
      </c>
      <c r="B29" s="141" t="s">
        <v>292</v>
      </c>
      <c r="C29" s="142">
        <v>20993915.550000001</v>
      </c>
      <c r="D29" s="142">
        <v>86616.42</v>
      </c>
      <c r="E29" s="142">
        <v>20907299.129999999</v>
      </c>
      <c r="F29" s="143">
        <v>2410.4899999999998</v>
      </c>
      <c r="G29" s="142">
        <v>8673.4643703147503</v>
      </c>
    </row>
    <row r="30" spans="1:7" ht="15" x14ac:dyDescent="0.2">
      <c r="A30" s="140">
        <v>1945</v>
      </c>
      <c r="B30" s="141" t="s">
        <v>293</v>
      </c>
      <c r="C30" s="142">
        <v>6950316.8399999999</v>
      </c>
      <c r="D30" s="142">
        <v>0</v>
      </c>
      <c r="E30" s="142">
        <v>6950316.8399999999</v>
      </c>
      <c r="F30" s="143">
        <v>712.04</v>
      </c>
      <c r="G30" s="142">
        <v>9761.1325768215265</v>
      </c>
    </row>
    <row r="31" spans="1:7" ht="15" x14ac:dyDescent="0.2">
      <c r="A31" s="140">
        <v>1946</v>
      </c>
      <c r="B31" s="141" t="s">
        <v>294</v>
      </c>
      <c r="C31" s="142">
        <v>8270989.5700000003</v>
      </c>
      <c r="D31" s="142">
        <v>0</v>
      </c>
      <c r="E31" s="142">
        <v>8270989.5700000003</v>
      </c>
      <c r="F31" s="143">
        <v>891.68</v>
      </c>
      <c r="G31" s="142">
        <v>9275.737450654944</v>
      </c>
    </row>
    <row r="32" spans="1:7" ht="15" x14ac:dyDescent="0.2">
      <c r="A32" s="140">
        <v>1947</v>
      </c>
      <c r="B32" s="141" t="s">
        <v>295</v>
      </c>
      <c r="C32" s="142">
        <v>5593169.7800000003</v>
      </c>
      <c r="D32" s="142">
        <v>0</v>
      </c>
      <c r="E32" s="142">
        <v>5593169.7800000003</v>
      </c>
      <c r="F32" s="143">
        <v>531.61</v>
      </c>
      <c r="G32" s="142">
        <v>10521.189932469291</v>
      </c>
    </row>
    <row r="33" spans="1:7" ht="15" x14ac:dyDescent="0.2">
      <c r="A33" s="140">
        <v>1948</v>
      </c>
      <c r="B33" s="141" t="s">
        <v>296</v>
      </c>
      <c r="C33" s="142">
        <v>26083269.079999998</v>
      </c>
      <c r="D33" s="142">
        <v>570</v>
      </c>
      <c r="E33" s="142">
        <v>26082699.079999998</v>
      </c>
      <c r="F33" s="143">
        <v>2842.87</v>
      </c>
      <c r="G33" s="142">
        <v>9174.7772778917079</v>
      </c>
    </row>
    <row r="34" spans="1:7" ht="15" x14ac:dyDescent="0.2">
      <c r="A34" s="140">
        <v>1964</v>
      </c>
      <c r="B34" s="141" t="s">
        <v>297</v>
      </c>
      <c r="C34" s="142">
        <v>10631491.84</v>
      </c>
      <c r="D34" s="142">
        <v>5600</v>
      </c>
      <c r="E34" s="142">
        <v>10625891.84</v>
      </c>
      <c r="F34" s="143">
        <v>1225.56</v>
      </c>
      <c r="G34" s="142">
        <v>8670.2338849179159</v>
      </c>
    </row>
    <row r="35" spans="1:7" ht="15" x14ac:dyDescent="0.2">
      <c r="A35" s="140">
        <v>1965</v>
      </c>
      <c r="B35" s="141" t="s">
        <v>298</v>
      </c>
      <c r="C35" s="142">
        <v>28999594.09</v>
      </c>
      <c r="D35" s="142">
        <v>0</v>
      </c>
      <c r="E35" s="142">
        <v>28999594.09</v>
      </c>
      <c r="F35" s="143">
        <v>3213.37</v>
      </c>
      <c r="G35" s="142">
        <v>9024.6669664557776</v>
      </c>
    </row>
    <row r="36" spans="1:7" ht="15" x14ac:dyDescent="0.2">
      <c r="A36" s="140">
        <v>1966</v>
      </c>
      <c r="B36" s="141" t="s">
        <v>299</v>
      </c>
      <c r="C36" s="142">
        <v>37519563.469999999</v>
      </c>
      <c r="D36" s="142">
        <v>0</v>
      </c>
      <c r="E36" s="142">
        <v>37519563.469999999</v>
      </c>
      <c r="F36" s="143">
        <v>4226.22</v>
      </c>
      <c r="G36" s="142">
        <v>8877.8065197741707</v>
      </c>
    </row>
    <row r="37" spans="1:7" ht="15" x14ac:dyDescent="0.2">
      <c r="A37" s="140">
        <v>1967</v>
      </c>
      <c r="B37" s="141" t="s">
        <v>300</v>
      </c>
      <c r="C37" s="142">
        <v>1737773.01</v>
      </c>
      <c r="D37" s="142">
        <v>0</v>
      </c>
      <c r="E37" s="142">
        <v>1737773.01</v>
      </c>
      <c r="F37" s="143">
        <v>105.61</v>
      </c>
      <c r="G37" s="142">
        <v>16454.625603636021</v>
      </c>
    </row>
    <row r="38" spans="1:7" ht="15" x14ac:dyDescent="0.2">
      <c r="A38" s="140">
        <v>1968</v>
      </c>
      <c r="B38" s="141" t="s">
        <v>301</v>
      </c>
      <c r="C38" s="142">
        <v>5181738.55</v>
      </c>
      <c r="D38" s="142">
        <v>0</v>
      </c>
      <c r="E38" s="142">
        <v>5181738.55</v>
      </c>
      <c r="F38" s="143">
        <v>518.80999999999995</v>
      </c>
      <c r="G38" s="142">
        <v>9987.7383820666528</v>
      </c>
    </row>
    <row r="39" spans="1:7" ht="15" x14ac:dyDescent="0.2">
      <c r="A39" s="140">
        <v>1969</v>
      </c>
      <c r="B39" s="141" t="s">
        <v>302</v>
      </c>
      <c r="C39" s="142">
        <v>6708149.3099999996</v>
      </c>
      <c r="D39" s="142">
        <v>0</v>
      </c>
      <c r="E39" s="142">
        <v>6708149.3099999996</v>
      </c>
      <c r="F39" s="143">
        <v>687.45</v>
      </c>
      <c r="G39" s="142">
        <v>9758.0177612917287</v>
      </c>
    </row>
    <row r="40" spans="1:7" ht="15" x14ac:dyDescent="0.2">
      <c r="A40" s="140">
        <v>1970</v>
      </c>
      <c r="B40" s="141" t="s">
        <v>303</v>
      </c>
      <c r="C40" s="142">
        <v>26496504.789999999</v>
      </c>
      <c r="D40" s="142">
        <v>5844</v>
      </c>
      <c r="E40" s="142">
        <v>26490660.789999999</v>
      </c>
      <c r="F40" s="143">
        <v>2897.6</v>
      </c>
      <c r="G40" s="142">
        <v>9142.2766392876856</v>
      </c>
    </row>
    <row r="41" spans="1:7" ht="15" x14ac:dyDescent="0.2">
      <c r="A41" s="140">
        <v>1972</v>
      </c>
      <c r="B41" s="141" t="s">
        <v>304</v>
      </c>
      <c r="C41" s="142">
        <v>4696088.3600000003</v>
      </c>
      <c r="D41" s="142">
        <v>0</v>
      </c>
      <c r="E41" s="142">
        <v>4696088.3600000003</v>
      </c>
      <c r="F41" s="143">
        <v>472.65</v>
      </c>
      <c r="G41" s="142">
        <v>9935.6571670369212</v>
      </c>
    </row>
    <row r="42" spans="1:7" ht="15" x14ac:dyDescent="0.2">
      <c r="A42" s="140">
        <v>1973</v>
      </c>
      <c r="B42" s="141" t="s">
        <v>305</v>
      </c>
      <c r="C42" s="142">
        <v>2642619</v>
      </c>
      <c r="D42" s="142">
        <v>0</v>
      </c>
      <c r="E42" s="142">
        <v>2642619</v>
      </c>
      <c r="F42" s="143">
        <v>215.46</v>
      </c>
      <c r="G42" s="142">
        <v>12265.009746588694</v>
      </c>
    </row>
    <row r="43" spans="1:7" ht="15" x14ac:dyDescent="0.2">
      <c r="A43" s="140">
        <v>1974</v>
      </c>
      <c r="B43" s="141" t="s">
        <v>306</v>
      </c>
      <c r="C43" s="142">
        <v>14288680.49</v>
      </c>
      <c r="D43" s="142">
        <v>41213.11</v>
      </c>
      <c r="E43" s="142">
        <v>14247467.380000001</v>
      </c>
      <c r="F43" s="143">
        <v>1537.24</v>
      </c>
      <c r="G43" s="142">
        <v>9268.2127579297976</v>
      </c>
    </row>
    <row r="44" spans="1:7" ht="15" x14ac:dyDescent="0.2">
      <c r="A44" s="140">
        <v>1976</v>
      </c>
      <c r="B44" s="141" t="s">
        <v>307</v>
      </c>
      <c r="C44" s="142">
        <v>160224496.88</v>
      </c>
      <c r="D44" s="142">
        <v>0</v>
      </c>
      <c r="E44" s="142">
        <v>160224496.88</v>
      </c>
      <c r="F44" s="143">
        <v>18239.759999999998</v>
      </c>
      <c r="G44" s="142">
        <v>8784.3533511405858</v>
      </c>
    </row>
    <row r="45" spans="1:7" ht="15" x14ac:dyDescent="0.2">
      <c r="A45" s="140">
        <v>1977</v>
      </c>
      <c r="B45" s="141" t="s">
        <v>308</v>
      </c>
      <c r="C45" s="142">
        <v>69506695.849999994</v>
      </c>
      <c r="D45" s="142">
        <v>47946.89</v>
      </c>
      <c r="E45" s="142">
        <v>69458748.959999993</v>
      </c>
      <c r="F45" s="143">
        <v>7333.12</v>
      </c>
      <c r="G45" s="142">
        <v>9471.9231323093027</v>
      </c>
    </row>
    <row r="46" spans="1:7" ht="15" x14ac:dyDescent="0.2">
      <c r="A46" s="140">
        <v>1978</v>
      </c>
      <c r="B46" s="141" t="s">
        <v>309</v>
      </c>
      <c r="C46" s="142">
        <v>10196378.76</v>
      </c>
      <c r="D46" s="142">
        <v>96040.35</v>
      </c>
      <c r="E46" s="142">
        <v>10100338.41</v>
      </c>
      <c r="F46" s="143">
        <v>1077.4000000000001</v>
      </c>
      <c r="G46" s="142">
        <v>9374.7339985149429</v>
      </c>
    </row>
    <row r="47" spans="1:7" ht="15" x14ac:dyDescent="0.2">
      <c r="A47" s="140">
        <v>1990</v>
      </c>
      <c r="B47" s="141" t="s">
        <v>310</v>
      </c>
      <c r="C47" s="142">
        <v>5319773.42</v>
      </c>
      <c r="D47" s="142">
        <v>1479.77</v>
      </c>
      <c r="E47" s="142">
        <v>5318293.6500000004</v>
      </c>
      <c r="F47" s="143">
        <v>607.13</v>
      </c>
      <c r="G47" s="142">
        <v>8759.7279824749239</v>
      </c>
    </row>
    <row r="48" spans="1:7" ht="15" x14ac:dyDescent="0.2">
      <c r="A48" s="140">
        <v>1991</v>
      </c>
      <c r="B48" s="141" t="s">
        <v>311</v>
      </c>
      <c r="C48" s="142">
        <v>50323902.729999997</v>
      </c>
      <c r="D48" s="142">
        <v>1200</v>
      </c>
      <c r="E48" s="142">
        <v>50322702.729999997</v>
      </c>
      <c r="F48" s="143">
        <v>5939.74</v>
      </c>
      <c r="G48" s="142">
        <v>8472.2063137443729</v>
      </c>
    </row>
    <row r="49" spans="1:7" ht="15" x14ac:dyDescent="0.2">
      <c r="A49" s="140">
        <v>1992</v>
      </c>
      <c r="B49" s="141" t="s">
        <v>312</v>
      </c>
      <c r="C49" s="142">
        <v>6831856.0999999996</v>
      </c>
      <c r="D49" s="142">
        <v>0</v>
      </c>
      <c r="E49" s="142">
        <v>6831856.0999999996</v>
      </c>
      <c r="F49" s="143">
        <v>740.83</v>
      </c>
      <c r="G49" s="142">
        <v>9221.8944967131447</v>
      </c>
    </row>
    <row r="50" spans="1:7" ht="15" x14ac:dyDescent="0.2">
      <c r="A50" s="140">
        <v>1993</v>
      </c>
      <c r="B50" s="141" t="s">
        <v>313</v>
      </c>
      <c r="C50" s="142">
        <v>2460213.9900000002</v>
      </c>
      <c r="D50" s="142">
        <v>0</v>
      </c>
      <c r="E50" s="142">
        <v>2460213.9900000002</v>
      </c>
      <c r="F50" s="143">
        <v>191.25</v>
      </c>
      <c r="G50" s="142">
        <v>12863.864000000001</v>
      </c>
    </row>
    <row r="51" spans="1:7" ht="15" x14ac:dyDescent="0.2">
      <c r="A51" s="140">
        <v>1994</v>
      </c>
      <c r="B51" s="141" t="s">
        <v>314</v>
      </c>
      <c r="C51" s="142">
        <v>12290823.35</v>
      </c>
      <c r="D51" s="142">
        <v>0</v>
      </c>
      <c r="E51" s="142">
        <v>12290823.35</v>
      </c>
      <c r="F51" s="143">
        <v>1489.04</v>
      </c>
      <c r="G51" s="142">
        <v>8254.1928692311831</v>
      </c>
    </row>
    <row r="52" spans="1:7" ht="15" x14ac:dyDescent="0.2">
      <c r="A52" s="140">
        <v>1995</v>
      </c>
      <c r="B52" s="141" t="s">
        <v>315</v>
      </c>
      <c r="C52" s="142">
        <v>2492847.96</v>
      </c>
      <c r="D52" s="142">
        <v>0</v>
      </c>
      <c r="E52" s="142">
        <v>2492847.96</v>
      </c>
      <c r="F52" s="143">
        <v>208.39</v>
      </c>
      <c r="G52" s="142">
        <v>11962.416430730842</v>
      </c>
    </row>
    <row r="53" spans="1:7" ht="15" x14ac:dyDescent="0.2">
      <c r="A53" s="140">
        <v>1996</v>
      </c>
      <c r="B53" s="141" t="s">
        <v>316</v>
      </c>
      <c r="C53" s="142">
        <v>3408616.56</v>
      </c>
      <c r="D53" s="142">
        <v>1216.97</v>
      </c>
      <c r="E53" s="142">
        <v>3407399.59</v>
      </c>
      <c r="F53" s="143">
        <v>328.57</v>
      </c>
      <c r="G53" s="142">
        <v>10370.39166692029</v>
      </c>
    </row>
    <row r="54" spans="1:7" ht="15" x14ac:dyDescent="0.2">
      <c r="A54" s="140">
        <v>1997</v>
      </c>
      <c r="B54" s="141" t="s">
        <v>317</v>
      </c>
      <c r="C54" s="142">
        <v>2944774.64</v>
      </c>
      <c r="D54" s="142">
        <v>0</v>
      </c>
      <c r="E54" s="142">
        <v>2944774.64</v>
      </c>
      <c r="F54" s="143">
        <v>237.17</v>
      </c>
      <c r="G54" s="142">
        <v>12416.303242399967</v>
      </c>
    </row>
    <row r="55" spans="1:7" ht="15" x14ac:dyDescent="0.2">
      <c r="A55" s="140">
        <v>1998</v>
      </c>
      <c r="B55" s="141" t="s">
        <v>318</v>
      </c>
      <c r="C55" s="142">
        <v>3086553.26</v>
      </c>
      <c r="D55" s="142">
        <v>37218</v>
      </c>
      <c r="E55" s="142">
        <v>3049335.26</v>
      </c>
      <c r="F55" s="143">
        <v>247.77</v>
      </c>
      <c r="G55" s="142">
        <v>12307.120555353755</v>
      </c>
    </row>
    <row r="56" spans="1:7" ht="15" x14ac:dyDescent="0.2">
      <c r="A56" s="140">
        <v>1999</v>
      </c>
      <c r="B56" s="141" t="s">
        <v>319</v>
      </c>
      <c r="C56" s="142">
        <v>4055379.47</v>
      </c>
      <c r="D56" s="142">
        <v>0</v>
      </c>
      <c r="E56" s="142">
        <v>4055379.47</v>
      </c>
      <c r="F56" s="143">
        <v>389.65</v>
      </c>
      <c r="G56" s="142">
        <v>10407.749185166176</v>
      </c>
    </row>
    <row r="57" spans="1:7" ht="15" x14ac:dyDescent="0.2">
      <c r="A57" s="140">
        <v>2000</v>
      </c>
      <c r="B57" s="141" t="s">
        <v>320</v>
      </c>
      <c r="C57" s="142">
        <v>3642302.55</v>
      </c>
      <c r="D57" s="142">
        <v>167784.49</v>
      </c>
      <c r="E57" s="142">
        <v>3474518.06</v>
      </c>
      <c r="F57" s="143">
        <v>294.97000000000003</v>
      </c>
      <c r="G57" s="142">
        <v>11779.225209343322</v>
      </c>
    </row>
    <row r="58" spans="1:7" ht="15" x14ac:dyDescent="0.2">
      <c r="A58" s="140">
        <v>2001</v>
      </c>
      <c r="B58" s="141" t="s">
        <v>321</v>
      </c>
      <c r="C58" s="142">
        <v>7893366.7599999998</v>
      </c>
      <c r="D58" s="142">
        <v>773730.06</v>
      </c>
      <c r="E58" s="142">
        <v>7119636.7000000002</v>
      </c>
      <c r="F58" s="143">
        <v>667.45</v>
      </c>
      <c r="G58" s="142">
        <v>10666.921417334632</v>
      </c>
    </row>
    <row r="59" spans="1:7" ht="15" x14ac:dyDescent="0.2">
      <c r="A59" s="140">
        <v>2002</v>
      </c>
      <c r="B59" s="141" t="s">
        <v>322</v>
      </c>
      <c r="C59" s="142">
        <v>11173297.93</v>
      </c>
      <c r="D59" s="142">
        <v>0</v>
      </c>
      <c r="E59" s="142">
        <v>11173297.93</v>
      </c>
      <c r="F59" s="143">
        <v>1394.01</v>
      </c>
      <c r="G59" s="142">
        <v>8015.2207875122849</v>
      </c>
    </row>
    <row r="60" spans="1:7" ht="15" x14ac:dyDescent="0.2">
      <c r="A60" s="140">
        <v>2003</v>
      </c>
      <c r="B60" s="141" t="s">
        <v>323</v>
      </c>
      <c r="C60" s="142">
        <v>11749344</v>
      </c>
      <c r="D60" s="142">
        <v>0</v>
      </c>
      <c r="E60" s="142">
        <v>11749344</v>
      </c>
      <c r="F60" s="143">
        <v>1347.11</v>
      </c>
      <c r="G60" s="142">
        <v>8721.8890810698467</v>
      </c>
    </row>
    <row r="61" spans="1:7" ht="15" x14ac:dyDescent="0.2">
      <c r="A61" s="140">
        <v>2005</v>
      </c>
      <c r="B61" s="141" t="s">
        <v>324</v>
      </c>
      <c r="C61" s="142">
        <v>2291797.7599999998</v>
      </c>
      <c r="D61" s="142">
        <v>0</v>
      </c>
      <c r="E61" s="142">
        <v>2291797.7599999998</v>
      </c>
      <c r="F61" s="143">
        <v>163.80000000000001</v>
      </c>
      <c r="G61" s="142">
        <v>13991.439316239313</v>
      </c>
    </row>
    <row r="62" spans="1:7" ht="15" x14ac:dyDescent="0.2">
      <c r="A62" s="140">
        <v>2006</v>
      </c>
      <c r="B62" s="141" t="s">
        <v>325</v>
      </c>
      <c r="C62" s="142">
        <v>1732490.43</v>
      </c>
      <c r="D62" s="142">
        <v>17467.91</v>
      </c>
      <c r="E62" s="142">
        <v>1715022.52</v>
      </c>
      <c r="F62" s="143">
        <v>141.02000000000001</v>
      </c>
      <c r="G62" s="142">
        <v>12161.555240391433</v>
      </c>
    </row>
    <row r="63" spans="1:7" ht="15" x14ac:dyDescent="0.2">
      <c r="A63" s="140">
        <v>2008</v>
      </c>
      <c r="B63" s="141" t="s">
        <v>326</v>
      </c>
      <c r="C63" s="142">
        <v>5874200.2699999996</v>
      </c>
      <c r="D63" s="142">
        <v>0</v>
      </c>
      <c r="E63" s="142">
        <v>5874200.2699999996</v>
      </c>
      <c r="F63" s="143">
        <v>588.70000000000005</v>
      </c>
      <c r="G63" s="142">
        <v>9978.2576354679786</v>
      </c>
    </row>
    <row r="64" spans="1:7" ht="15" x14ac:dyDescent="0.2">
      <c r="A64" s="140">
        <v>2009</v>
      </c>
      <c r="B64" s="141" t="s">
        <v>327</v>
      </c>
      <c r="C64" s="142">
        <v>2178777.41</v>
      </c>
      <c r="D64" s="142">
        <v>0</v>
      </c>
      <c r="E64" s="142">
        <v>2178777.41</v>
      </c>
      <c r="F64" s="143">
        <v>152.81</v>
      </c>
      <c r="G64" s="142">
        <v>14258.081342844056</v>
      </c>
    </row>
    <row r="65" spans="1:7" ht="15" x14ac:dyDescent="0.2">
      <c r="A65" s="140">
        <v>2010</v>
      </c>
      <c r="B65" s="141" t="s">
        <v>328</v>
      </c>
      <c r="C65" s="142">
        <v>1002465.7</v>
      </c>
      <c r="D65" s="142">
        <v>0</v>
      </c>
      <c r="E65" s="142">
        <v>1002465.7</v>
      </c>
      <c r="F65" s="143">
        <v>50.44</v>
      </c>
      <c r="G65" s="142">
        <v>19874.41911181602</v>
      </c>
    </row>
    <row r="66" spans="1:7" ht="15" x14ac:dyDescent="0.2">
      <c r="A66" s="140">
        <v>2011</v>
      </c>
      <c r="B66" s="141" t="s">
        <v>329</v>
      </c>
      <c r="C66" s="142">
        <v>893745.81</v>
      </c>
      <c r="D66" s="142">
        <v>0</v>
      </c>
      <c r="E66" s="142">
        <v>893745.81</v>
      </c>
      <c r="F66" s="143">
        <v>39.119999999999997</v>
      </c>
      <c r="G66" s="142">
        <v>22846.263036809818</v>
      </c>
    </row>
    <row r="67" spans="1:7" ht="15" x14ac:dyDescent="0.2">
      <c r="A67" s="140">
        <v>2012</v>
      </c>
      <c r="B67" s="141" t="s">
        <v>330</v>
      </c>
      <c r="C67" s="142">
        <v>882374.99</v>
      </c>
      <c r="D67" s="142">
        <v>0</v>
      </c>
      <c r="E67" s="142">
        <v>882374.99</v>
      </c>
      <c r="F67" s="143">
        <v>34.130000000000003</v>
      </c>
      <c r="G67" s="142">
        <v>25853.354526809257</v>
      </c>
    </row>
    <row r="68" spans="1:7" ht="15" x14ac:dyDescent="0.2">
      <c r="A68" s="140">
        <v>2014</v>
      </c>
      <c r="B68" s="141" t="s">
        <v>331</v>
      </c>
      <c r="C68" s="142">
        <v>8268426.7300000004</v>
      </c>
      <c r="D68" s="142">
        <v>0</v>
      </c>
      <c r="E68" s="142">
        <v>8268426.7300000004</v>
      </c>
      <c r="F68" s="143">
        <v>854.16</v>
      </c>
      <c r="G68" s="142">
        <v>9680.1848951016218</v>
      </c>
    </row>
    <row r="69" spans="1:7" ht="15" x14ac:dyDescent="0.2">
      <c r="A69" s="140">
        <v>2015</v>
      </c>
      <c r="B69" s="141" t="s">
        <v>332</v>
      </c>
      <c r="C69" s="142">
        <v>3038700.17</v>
      </c>
      <c r="D69" s="142">
        <v>0</v>
      </c>
      <c r="E69" s="142">
        <v>3038700.17</v>
      </c>
      <c r="F69" s="143">
        <v>381.93</v>
      </c>
      <c r="G69" s="142">
        <v>7956.1704238996672</v>
      </c>
    </row>
    <row r="70" spans="1:7" ht="15" x14ac:dyDescent="0.2">
      <c r="A70" s="140">
        <v>2016</v>
      </c>
      <c r="B70" s="141" t="s">
        <v>333</v>
      </c>
      <c r="C70" s="142">
        <v>177712.46</v>
      </c>
      <c r="D70" s="142">
        <v>0</v>
      </c>
      <c r="E70" s="142">
        <v>177712.46</v>
      </c>
      <c r="F70" s="143">
        <v>8</v>
      </c>
      <c r="G70" s="142">
        <v>22214.057499999999</v>
      </c>
    </row>
    <row r="71" spans="1:7" ht="15" x14ac:dyDescent="0.2">
      <c r="A71" s="140">
        <v>2017</v>
      </c>
      <c r="B71" s="141" t="s">
        <v>334</v>
      </c>
      <c r="C71" s="142">
        <v>178181.77</v>
      </c>
      <c r="D71" s="142">
        <v>0</v>
      </c>
      <c r="E71" s="142">
        <v>178181.77</v>
      </c>
      <c r="F71" s="143">
        <v>5</v>
      </c>
      <c r="G71" s="142">
        <v>35636.353999999999</v>
      </c>
    </row>
    <row r="72" spans="1:7" ht="15" x14ac:dyDescent="0.2">
      <c r="A72" s="140">
        <v>2018</v>
      </c>
      <c r="B72" s="141" t="s">
        <v>335</v>
      </c>
      <c r="C72" s="142">
        <v>202854.01</v>
      </c>
      <c r="D72" s="142">
        <v>0</v>
      </c>
      <c r="E72" s="142">
        <v>202854.01</v>
      </c>
      <c r="F72" s="143">
        <v>5.69</v>
      </c>
      <c r="G72" s="142">
        <v>35650.968365553599</v>
      </c>
    </row>
    <row r="73" spans="1:7" ht="15" x14ac:dyDescent="0.2">
      <c r="A73" s="140">
        <v>2019</v>
      </c>
      <c r="B73" s="141" t="s">
        <v>336</v>
      </c>
      <c r="C73" s="142">
        <v>202180.25</v>
      </c>
      <c r="D73" s="142">
        <v>0</v>
      </c>
      <c r="E73" s="142">
        <v>202180.25</v>
      </c>
      <c r="F73" s="143">
        <v>7.27</v>
      </c>
      <c r="G73" s="142">
        <v>27810.213204951859</v>
      </c>
    </row>
    <row r="74" spans="1:7" ht="15" x14ac:dyDescent="0.2">
      <c r="A74" s="140">
        <v>2020</v>
      </c>
      <c r="B74" s="141" t="s">
        <v>337</v>
      </c>
      <c r="C74" s="142">
        <v>3600818.76</v>
      </c>
      <c r="D74" s="142">
        <v>0</v>
      </c>
      <c r="E74" s="142">
        <v>3600818.76</v>
      </c>
      <c r="F74" s="143">
        <v>442.62</v>
      </c>
      <c r="G74" s="142">
        <v>8135.2373593601733</v>
      </c>
    </row>
    <row r="75" spans="1:7" ht="15" x14ac:dyDescent="0.2">
      <c r="A75" s="140">
        <v>2021</v>
      </c>
      <c r="B75" s="141" t="s">
        <v>338</v>
      </c>
      <c r="C75" s="142">
        <v>177640.28</v>
      </c>
      <c r="D75" s="142">
        <v>0</v>
      </c>
      <c r="E75" s="142">
        <v>177640.28</v>
      </c>
      <c r="F75" s="143">
        <v>5.13</v>
      </c>
      <c r="G75" s="142">
        <v>34627.734892787528</v>
      </c>
    </row>
    <row r="76" spans="1:7" ht="15" x14ac:dyDescent="0.2">
      <c r="A76" s="140">
        <v>2022</v>
      </c>
      <c r="B76" s="141" t="s">
        <v>339</v>
      </c>
      <c r="C76" s="142">
        <v>268990</v>
      </c>
      <c r="D76" s="142">
        <v>0</v>
      </c>
      <c r="E76" s="142">
        <v>268990</v>
      </c>
      <c r="F76" s="143">
        <v>14.9</v>
      </c>
      <c r="G76" s="142">
        <v>18053.020134228187</v>
      </c>
    </row>
    <row r="77" spans="1:7" ht="15" x14ac:dyDescent="0.2">
      <c r="A77" s="140">
        <v>2023</v>
      </c>
      <c r="B77" s="141" t="s">
        <v>340</v>
      </c>
      <c r="C77" s="142">
        <v>880142.64</v>
      </c>
      <c r="D77" s="142">
        <v>0</v>
      </c>
      <c r="E77" s="142">
        <v>880142.64</v>
      </c>
      <c r="F77" s="143">
        <v>65.88</v>
      </c>
      <c r="G77" s="142">
        <v>13359.785063752279</v>
      </c>
    </row>
    <row r="78" spans="1:7" ht="15" x14ac:dyDescent="0.2">
      <c r="A78" s="140">
        <v>2024</v>
      </c>
      <c r="B78" s="141" t="s">
        <v>341</v>
      </c>
      <c r="C78" s="142">
        <v>44207912.57</v>
      </c>
      <c r="D78" s="142">
        <v>0</v>
      </c>
      <c r="E78" s="142">
        <v>44207912.57</v>
      </c>
      <c r="F78" s="143">
        <v>4018.44</v>
      </c>
      <c r="G78" s="142">
        <v>11001.262323190094</v>
      </c>
    </row>
    <row r="79" spans="1:7" ht="15" x14ac:dyDescent="0.2">
      <c r="A79" s="140">
        <v>2039</v>
      </c>
      <c r="B79" s="141" t="s">
        <v>342</v>
      </c>
      <c r="C79" s="142">
        <v>21681972.23</v>
      </c>
      <c r="D79" s="142">
        <v>0</v>
      </c>
      <c r="E79" s="142">
        <v>21681972.23</v>
      </c>
      <c r="F79" s="143">
        <v>2564.1999999999998</v>
      </c>
      <c r="G79" s="142">
        <v>8455.6478550815082</v>
      </c>
    </row>
    <row r="80" spans="1:7" ht="15" x14ac:dyDescent="0.2">
      <c r="A80" s="140">
        <v>2041</v>
      </c>
      <c r="B80" s="141" t="s">
        <v>343</v>
      </c>
      <c r="C80" s="142">
        <v>29368814.940000001</v>
      </c>
      <c r="D80" s="142">
        <v>217778.74</v>
      </c>
      <c r="E80" s="142">
        <v>29151036.199999999</v>
      </c>
      <c r="F80" s="143">
        <v>2851.54</v>
      </c>
      <c r="G80" s="142">
        <v>10222.909796110172</v>
      </c>
    </row>
    <row r="81" spans="1:7" ht="15" x14ac:dyDescent="0.2">
      <c r="A81" s="140">
        <v>2042</v>
      </c>
      <c r="B81" s="141" t="s">
        <v>344</v>
      </c>
      <c r="C81" s="142">
        <v>43920799.700000003</v>
      </c>
      <c r="D81" s="142">
        <v>54750</v>
      </c>
      <c r="E81" s="142">
        <v>43866049.700000003</v>
      </c>
      <c r="F81" s="143">
        <v>4767.9399999999996</v>
      </c>
      <c r="G81" s="142">
        <v>9200.2100907310087</v>
      </c>
    </row>
    <row r="82" spans="1:7" ht="15" x14ac:dyDescent="0.2">
      <c r="A82" s="140">
        <v>2043</v>
      </c>
      <c r="B82" s="141" t="s">
        <v>345</v>
      </c>
      <c r="C82" s="142">
        <v>39043924.329999998</v>
      </c>
      <c r="D82" s="142">
        <v>60871.31</v>
      </c>
      <c r="E82" s="142">
        <v>38983053.020000003</v>
      </c>
      <c r="F82" s="143">
        <v>4102.67</v>
      </c>
      <c r="G82" s="142">
        <v>9501.8739065047885</v>
      </c>
    </row>
    <row r="83" spans="1:7" ht="15" x14ac:dyDescent="0.2">
      <c r="A83" s="140">
        <v>2044</v>
      </c>
      <c r="B83" s="141" t="s">
        <v>346</v>
      </c>
      <c r="C83" s="142">
        <v>9264099.0500000007</v>
      </c>
      <c r="D83" s="142">
        <v>0</v>
      </c>
      <c r="E83" s="142">
        <v>9264099.0500000007</v>
      </c>
      <c r="F83" s="143">
        <v>1025.97</v>
      </c>
      <c r="G83" s="142">
        <v>9029.6003294443308</v>
      </c>
    </row>
    <row r="84" spans="1:7" ht="15" x14ac:dyDescent="0.2">
      <c r="A84" s="140">
        <v>2045</v>
      </c>
      <c r="B84" s="141" t="s">
        <v>347</v>
      </c>
      <c r="C84" s="142">
        <v>2553213.6</v>
      </c>
      <c r="D84" s="142">
        <v>0</v>
      </c>
      <c r="E84" s="142">
        <v>2553213.6</v>
      </c>
      <c r="F84" s="143">
        <v>221.68</v>
      </c>
      <c r="G84" s="142">
        <v>11517.564056297366</v>
      </c>
    </row>
    <row r="85" spans="1:7" ht="15" x14ac:dyDescent="0.2">
      <c r="A85" s="140">
        <v>2046</v>
      </c>
      <c r="B85" s="141" t="s">
        <v>348</v>
      </c>
      <c r="C85" s="142">
        <v>2987156.86</v>
      </c>
      <c r="D85" s="142">
        <v>0</v>
      </c>
      <c r="E85" s="142">
        <v>2987156.86</v>
      </c>
      <c r="F85" s="143">
        <v>219.66</v>
      </c>
      <c r="G85" s="142">
        <v>13599.00236729491</v>
      </c>
    </row>
    <row r="86" spans="1:7" ht="15" x14ac:dyDescent="0.2">
      <c r="A86" s="140">
        <v>2047</v>
      </c>
      <c r="B86" s="141" t="s">
        <v>349</v>
      </c>
      <c r="C86" s="142">
        <v>378093</v>
      </c>
      <c r="D86" s="142">
        <v>0</v>
      </c>
      <c r="E86" s="142">
        <v>378093</v>
      </c>
      <c r="F86" s="143">
        <v>20.27</v>
      </c>
      <c r="G86" s="142">
        <v>18652.836704489393</v>
      </c>
    </row>
    <row r="87" spans="1:7" ht="15" x14ac:dyDescent="0.2">
      <c r="A87" s="140">
        <v>2048</v>
      </c>
      <c r="B87" s="141" t="s">
        <v>350</v>
      </c>
      <c r="C87" s="142">
        <v>127827523.89</v>
      </c>
      <c r="D87" s="142">
        <v>67368.31</v>
      </c>
      <c r="E87" s="142">
        <v>127760155.58</v>
      </c>
      <c r="F87" s="143">
        <v>14317.08</v>
      </c>
      <c r="G87" s="142">
        <v>8923.6181944921736</v>
      </c>
    </row>
    <row r="88" spans="1:7" ht="15" x14ac:dyDescent="0.2">
      <c r="A88" s="140">
        <v>2050</v>
      </c>
      <c r="B88" s="141" t="s">
        <v>351</v>
      </c>
      <c r="C88" s="142">
        <v>6552776.9000000004</v>
      </c>
      <c r="D88" s="142">
        <v>8037</v>
      </c>
      <c r="E88" s="142">
        <v>6544739.9000000004</v>
      </c>
      <c r="F88" s="143">
        <v>676.25</v>
      </c>
      <c r="G88" s="142">
        <v>9677.9887615526804</v>
      </c>
    </row>
    <row r="89" spans="1:7" ht="15" x14ac:dyDescent="0.2">
      <c r="A89" s="140">
        <v>2051</v>
      </c>
      <c r="B89" s="141" t="s">
        <v>352</v>
      </c>
      <c r="C89" s="142">
        <v>196261</v>
      </c>
      <c r="D89" s="142">
        <v>0</v>
      </c>
      <c r="E89" s="142">
        <v>196261</v>
      </c>
      <c r="F89" s="143">
        <v>6.5</v>
      </c>
      <c r="G89" s="142">
        <v>30194</v>
      </c>
    </row>
    <row r="90" spans="1:7" ht="15" x14ac:dyDescent="0.2">
      <c r="A90" s="140">
        <v>2052</v>
      </c>
      <c r="B90" s="141" t="s">
        <v>353</v>
      </c>
      <c r="C90" s="142">
        <v>473424.28</v>
      </c>
      <c r="D90" s="142">
        <v>0</v>
      </c>
      <c r="E90" s="142">
        <v>473424.28</v>
      </c>
      <c r="F90" s="143">
        <v>30.56</v>
      </c>
      <c r="G90" s="142">
        <v>15491.632198952881</v>
      </c>
    </row>
    <row r="91" spans="1:7" ht="15" x14ac:dyDescent="0.2">
      <c r="A91" s="140">
        <v>2053</v>
      </c>
      <c r="B91" s="141" t="s">
        <v>354</v>
      </c>
      <c r="C91" s="142">
        <v>30589810.02</v>
      </c>
      <c r="D91" s="142">
        <v>35184.31</v>
      </c>
      <c r="E91" s="142">
        <v>30554625.710000001</v>
      </c>
      <c r="F91" s="143">
        <v>2885.82</v>
      </c>
      <c r="G91" s="142">
        <v>10587.848760490951</v>
      </c>
    </row>
    <row r="92" spans="1:7" ht="15" x14ac:dyDescent="0.2">
      <c r="A92" s="140">
        <v>2054</v>
      </c>
      <c r="B92" s="141" t="s">
        <v>355</v>
      </c>
      <c r="C92" s="142">
        <v>56492587.579999998</v>
      </c>
      <c r="D92" s="142">
        <v>0</v>
      </c>
      <c r="E92" s="142">
        <v>56492587.579999998</v>
      </c>
      <c r="F92" s="143">
        <v>6082.21</v>
      </c>
      <c r="G92" s="142">
        <v>9288.1678830556648</v>
      </c>
    </row>
    <row r="93" spans="1:7" ht="15" x14ac:dyDescent="0.2">
      <c r="A93" s="140">
        <v>2055</v>
      </c>
      <c r="B93" s="141" t="s">
        <v>356</v>
      </c>
      <c r="C93" s="142">
        <v>44560101.479999997</v>
      </c>
      <c r="D93" s="142">
        <v>26385.78</v>
      </c>
      <c r="E93" s="142">
        <v>44533715.700000003</v>
      </c>
      <c r="F93" s="143">
        <v>4702.93</v>
      </c>
      <c r="G93" s="142">
        <v>9469.3554231085727</v>
      </c>
    </row>
    <row r="94" spans="1:7" ht="15" x14ac:dyDescent="0.2">
      <c r="A94" s="140">
        <v>2056</v>
      </c>
      <c r="B94" s="141" t="s">
        <v>473</v>
      </c>
      <c r="C94" s="142">
        <v>27703879.550000001</v>
      </c>
      <c r="D94" s="142">
        <v>0</v>
      </c>
      <c r="E94" s="142">
        <v>27703879.550000001</v>
      </c>
      <c r="F94" s="143">
        <v>2920.94</v>
      </c>
      <c r="G94" s="142">
        <v>9484.5767287243143</v>
      </c>
    </row>
    <row r="95" spans="1:7" ht="15" x14ac:dyDescent="0.2">
      <c r="A95" s="140">
        <v>2057</v>
      </c>
      <c r="B95" s="141" t="s">
        <v>357</v>
      </c>
      <c r="C95" s="142">
        <v>61972905.280000001</v>
      </c>
      <c r="D95" s="142">
        <v>15754</v>
      </c>
      <c r="E95" s="142">
        <v>61957151.280000001</v>
      </c>
      <c r="F95" s="143">
        <v>6643.43</v>
      </c>
      <c r="G95" s="142">
        <v>9326.0787394463405</v>
      </c>
    </row>
    <row r="96" spans="1:7" ht="15" x14ac:dyDescent="0.2">
      <c r="A96" s="140">
        <v>2059</v>
      </c>
      <c r="B96" s="141" t="s">
        <v>358</v>
      </c>
      <c r="C96" s="142">
        <v>7989564.5099999998</v>
      </c>
      <c r="D96" s="142">
        <v>219602.68</v>
      </c>
      <c r="E96" s="142">
        <v>7769961.8300000001</v>
      </c>
      <c r="F96" s="143">
        <v>734.61</v>
      </c>
      <c r="G96" s="142">
        <v>10576.988919290508</v>
      </c>
    </row>
    <row r="97" spans="1:7" ht="15" x14ac:dyDescent="0.2">
      <c r="A97" s="140">
        <v>2060</v>
      </c>
      <c r="B97" s="141" t="s">
        <v>359</v>
      </c>
      <c r="C97" s="142">
        <v>2447840.41</v>
      </c>
      <c r="D97" s="142">
        <v>30000</v>
      </c>
      <c r="E97" s="142">
        <v>2417840.41</v>
      </c>
      <c r="F97" s="143">
        <v>204.37</v>
      </c>
      <c r="G97" s="142">
        <v>11830.701228164604</v>
      </c>
    </row>
    <row r="98" spans="1:7" ht="15" x14ac:dyDescent="0.2">
      <c r="A98" s="140">
        <v>2061</v>
      </c>
      <c r="B98" s="141" t="s">
        <v>360</v>
      </c>
      <c r="C98" s="142">
        <v>2777069.94</v>
      </c>
      <c r="D98" s="142">
        <v>0</v>
      </c>
      <c r="E98" s="142">
        <v>2777069.94</v>
      </c>
      <c r="F98" s="143">
        <v>224.59</v>
      </c>
      <c r="G98" s="142">
        <v>12365.064962821139</v>
      </c>
    </row>
    <row r="99" spans="1:7" ht="15" x14ac:dyDescent="0.2">
      <c r="A99" s="140">
        <v>2062</v>
      </c>
      <c r="B99" s="141" t="s">
        <v>361</v>
      </c>
      <c r="C99" s="142">
        <v>234981</v>
      </c>
      <c r="D99" s="142">
        <v>4158</v>
      </c>
      <c r="E99" s="142">
        <v>230823</v>
      </c>
      <c r="F99" s="143">
        <v>8.81</v>
      </c>
      <c r="G99" s="142">
        <v>26200.113507377977</v>
      </c>
    </row>
    <row r="100" spans="1:7" ht="15" x14ac:dyDescent="0.2">
      <c r="A100" s="140">
        <v>2063</v>
      </c>
      <c r="B100" s="141" t="s">
        <v>362</v>
      </c>
      <c r="C100" s="142">
        <v>222379.69</v>
      </c>
      <c r="D100" s="142">
        <v>0</v>
      </c>
      <c r="E100" s="142">
        <v>222379.69</v>
      </c>
      <c r="F100" s="143">
        <v>10.62</v>
      </c>
      <c r="G100" s="142">
        <v>20939.707156308854</v>
      </c>
    </row>
    <row r="101" spans="1:7" ht="15" x14ac:dyDescent="0.2">
      <c r="A101" s="140">
        <v>2081</v>
      </c>
      <c r="B101" s="141" t="s">
        <v>363</v>
      </c>
      <c r="C101" s="142">
        <v>8205815.8399999999</v>
      </c>
      <c r="D101" s="142">
        <v>0</v>
      </c>
      <c r="E101" s="142">
        <v>8205815.8399999999</v>
      </c>
      <c r="F101" s="143">
        <v>1042.92</v>
      </c>
      <c r="G101" s="142">
        <v>7868.1162888812178</v>
      </c>
    </row>
    <row r="102" spans="1:7" ht="15" x14ac:dyDescent="0.2">
      <c r="A102" s="140">
        <v>2082</v>
      </c>
      <c r="B102" s="141" t="s">
        <v>364</v>
      </c>
      <c r="C102" s="142">
        <v>165416532.94999999</v>
      </c>
      <c r="D102" s="142">
        <v>9352</v>
      </c>
      <c r="E102" s="142">
        <v>165407180.94999999</v>
      </c>
      <c r="F102" s="143">
        <v>16907.7</v>
      </c>
      <c r="G102" s="142">
        <v>9782.9498364650408</v>
      </c>
    </row>
    <row r="103" spans="1:7" ht="15" x14ac:dyDescent="0.2">
      <c r="A103" s="140">
        <v>2083</v>
      </c>
      <c r="B103" s="141" t="s">
        <v>365</v>
      </c>
      <c r="C103" s="142">
        <v>99029476.719999999</v>
      </c>
      <c r="D103" s="142">
        <v>0</v>
      </c>
      <c r="E103" s="142">
        <v>99029476.719999999</v>
      </c>
      <c r="F103" s="143">
        <v>10525.2</v>
      </c>
      <c r="G103" s="142">
        <v>9408.7976209478202</v>
      </c>
    </row>
    <row r="104" spans="1:7" ht="15" x14ac:dyDescent="0.2">
      <c r="A104" s="140">
        <v>2084</v>
      </c>
      <c r="B104" s="141" t="s">
        <v>366</v>
      </c>
      <c r="C104" s="142">
        <v>12631664.960000001</v>
      </c>
      <c r="D104" s="142">
        <v>13321.92</v>
      </c>
      <c r="E104" s="142">
        <v>12618343.039999999</v>
      </c>
      <c r="F104" s="143">
        <v>1477.86</v>
      </c>
      <c r="G104" s="142">
        <v>8538.2533122217264</v>
      </c>
    </row>
    <row r="105" spans="1:7" ht="15" x14ac:dyDescent="0.2">
      <c r="A105" s="140">
        <v>2085</v>
      </c>
      <c r="B105" s="141" t="s">
        <v>367</v>
      </c>
      <c r="C105" s="142">
        <v>2157016.13</v>
      </c>
      <c r="D105" s="142">
        <v>0</v>
      </c>
      <c r="E105" s="142">
        <v>2157016.13</v>
      </c>
      <c r="F105" s="143">
        <v>152.51</v>
      </c>
      <c r="G105" s="142">
        <v>14143.440626844142</v>
      </c>
    </row>
    <row r="106" spans="1:7" ht="15" x14ac:dyDescent="0.2">
      <c r="A106" s="140">
        <v>2086</v>
      </c>
      <c r="B106" s="141" t="s">
        <v>368</v>
      </c>
      <c r="C106" s="142">
        <v>11717562.65</v>
      </c>
      <c r="D106" s="142">
        <v>1155</v>
      </c>
      <c r="E106" s="142">
        <v>11716407.65</v>
      </c>
      <c r="F106" s="143">
        <v>1278.21</v>
      </c>
      <c r="G106" s="142">
        <v>9166.2619209676031</v>
      </c>
    </row>
    <row r="107" spans="1:7" ht="15" x14ac:dyDescent="0.2">
      <c r="A107" s="140">
        <v>2087</v>
      </c>
      <c r="B107" s="141" t="s">
        <v>369</v>
      </c>
      <c r="C107" s="142">
        <v>26144315.550000001</v>
      </c>
      <c r="D107" s="142">
        <v>940.08</v>
      </c>
      <c r="E107" s="142">
        <v>26143375.469999999</v>
      </c>
      <c r="F107" s="143">
        <v>2770.43</v>
      </c>
      <c r="G107" s="142">
        <v>9436.5768021570657</v>
      </c>
    </row>
    <row r="108" spans="1:7" ht="15" x14ac:dyDescent="0.2">
      <c r="A108" s="140">
        <v>2088</v>
      </c>
      <c r="B108" s="141" t="s">
        <v>370</v>
      </c>
      <c r="C108" s="142">
        <v>51069000.759999998</v>
      </c>
      <c r="D108" s="142">
        <v>0</v>
      </c>
      <c r="E108" s="142">
        <v>51069000.759999998</v>
      </c>
      <c r="F108" s="143">
        <v>5520.44</v>
      </c>
      <c r="G108" s="142">
        <v>9250.8931824274878</v>
      </c>
    </row>
    <row r="109" spans="1:7" ht="15" x14ac:dyDescent="0.2">
      <c r="A109" s="140">
        <v>2089</v>
      </c>
      <c r="B109" s="141" t="s">
        <v>371</v>
      </c>
      <c r="C109" s="142">
        <v>3297359.06</v>
      </c>
      <c r="D109" s="142">
        <v>0</v>
      </c>
      <c r="E109" s="142">
        <v>3297359.06</v>
      </c>
      <c r="F109" s="143">
        <v>244.37</v>
      </c>
      <c r="G109" s="142">
        <v>13493.305479395998</v>
      </c>
    </row>
    <row r="110" spans="1:7" ht="15" x14ac:dyDescent="0.2">
      <c r="A110" s="140">
        <v>2090</v>
      </c>
      <c r="B110" s="141" t="s">
        <v>372</v>
      </c>
      <c r="C110" s="142">
        <v>2838521.01</v>
      </c>
      <c r="D110" s="142">
        <v>0.48</v>
      </c>
      <c r="E110" s="142">
        <v>2838520.53</v>
      </c>
      <c r="F110" s="143">
        <v>199.62</v>
      </c>
      <c r="G110" s="142">
        <v>14219.619927862937</v>
      </c>
    </row>
    <row r="111" spans="1:7" ht="15" x14ac:dyDescent="0.2">
      <c r="A111" s="140">
        <v>2091</v>
      </c>
      <c r="B111" s="141" t="s">
        <v>373</v>
      </c>
      <c r="C111" s="142">
        <v>14928036.76</v>
      </c>
      <c r="D111" s="142">
        <v>0</v>
      </c>
      <c r="E111" s="142">
        <v>14928036.76</v>
      </c>
      <c r="F111" s="143">
        <v>1685.79</v>
      </c>
      <c r="G111" s="142">
        <v>8855.2172927826123</v>
      </c>
    </row>
    <row r="112" spans="1:7" ht="15" x14ac:dyDescent="0.2">
      <c r="A112" s="140">
        <v>2092</v>
      </c>
      <c r="B112" s="141" t="s">
        <v>374</v>
      </c>
      <c r="C112" s="142">
        <v>7836538.3099999996</v>
      </c>
      <c r="D112" s="142">
        <v>51331.77</v>
      </c>
      <c r="E112" s="142">
        <v>7785206.54</v>
      </c>
      <c r="F112" s="143">
        <v>866.22</v>
      </c>
      <c r="G112" s="142">
        <v>8987.5626746092221</v>
      </c>
    </row>
    <row r="113" spans="1:7" ht="15" x14ac:dyDescent="0.2">
      <c r="A113" s="140">
        <v>2093</v>
      </c>
      <c r="B113" s="141" t="s">
        <v>375</v>
      </c>
      <c r="C113" s="142">
        <v>5650612.2699999996</v>
      </c>
      <c r="D113" s="142">
        <v>1080.97</v>
      </c>
      <c r="E113" s="142">
        <v>5649531.2999999998</v>
      </c>
      <c r="F113" s="143">
        <v>566.79999999999995</v>
      </c>
      <c r="G113" s="142">
        <v>9967.4158433309822</v>
      </c>
    </row>
    <row r="114" spans="1:7" ht="15" x14ac:dyDescent="0.2">
      <c r="A114" s="140">
        <v>2094</v>
      </c>
      <c r="B114" s="141" t="s">
        <v>376</v>
      </c>
      <c r="C114" s="142">
        <v>4747878.33</v>
      </c>
      <c r="D114" s="142">
        <v>0</v>
      </c>
      <c r="E114" s="142">
        <v>4747878.33</v>
      </c>
      <c r="F114" s="143">
        <v>576.77</v>
      </c>
      <c r="G114" s="142">
        <v>8231.8399535343378</v>
      </c>
    </row>
    <row r="115" spans="1:7" ht="15" x14ac:dyDescent="0.2">
      <c r="A115" s="140">
        <v>2095</v>
      </c>
      <c r="B115" s="141" t="s">
        <v>377</v>
      </c>
      <c r="C115" s="142">
        <v>2981931.03</v>
      </c>
      <c r="D115" s="142">
        <v>0</v>
      </c>
      <c r="E115" s="142">
        <v>2981931.03</v>
      </c>
      <c r="F115" s="143">
        <v>228.3</v>
      </c>
      <c r="G115" s="142">
        <v>13061.458738501969</v>
      </c>
    </row>
    <row r="116" spans="1:7" ht="15" x14ac:dyDescent="0.2">
      <c r="A116" s="140">
        <v>2096</v>
      </c>
      <c r="B116" s="141" t="s">
        <v>378</v>
      </c>
      <c r="C116" s="142">
        <v>13067225.85</v>
      </c>
      <c r="D116" s="142">
        <v>0</v>
      </c>
      <c r="E116" s="142">
        <v>13067225.85</v>
      </c>
      <c r="F116" s="143">
        <v>1314.79</v>
      </c>
      <c r="G116" s="142">
        <v>9938.6410377322609</v>
      </c>
    </row>
    <row r="117" spans="1:7" ht="15" x14ac:dyDescent="0.2">
      <c r="A117" s="140">
        <v>2097</v>
      </c>
      <c r="B117" s="141" t="s">
        <v>379</v>
      </c>
      <c r="C117" s="142">
        <v>53589208.090000004</v>
      </c>
      <c r="D117" s="142">
        <v>265153.96999999997</v>
      </c>
      <c r="E117" s="142">
        <v>53324054.119999997</v>
      </c>
      <c r="F117" s="143">
        <v>5479.47</v>
      </c>
      <c r="G117" s="142">
        <v>9731.6080058837797</v>
      </c>
    </row>
    <row r="118" spans="1:7" ht="15" x14ac:dyDescent="0.2">
      <c r="A118" s="140">
        <v>2099</v>
      </c>
      <c r="B118" s="141" t="s">
        <v>380</v>
      </c>
      <c r="C118" s="142">
        <v>7565306.1600000001</v>
      </c>
      <c r="D118" s="142">
        <v>14076.24</v>
      </c>
      <c r="E118" s="142">
        <v>7551229.9199999999</v>
      </c>
      <c r="F118" s="143">
        <v>813.86</v>
      </c>
      <c r="G118" s="142">
        <v>9278.2910082815215</v>
      </c>
    </row>
    <row r="119" spans="1:7" ht="15" x14ac:dyDescent="0.2">
      <c r="A119" s="140">
        <v>2100</v>
      </c>
      <c r="B119" s="141" t="s">
        <v>381</v>
      </c>
      <c r="C119" s="142">
        <v>88225209.209999993</v>
      </c>
      <c r="D119" s="142">
        <v>6164.48</v>
      </c>
      <c r="E119" s="142">
        <v>88219044.730000004</v>
      </c>
      <c r="F119" s="143">
        <v>9264.09</v>
      </c>
      <c r="G119" s="142">
        <v>9522.6886537155842</v>
      </c>
    </row>
    <row r="120" spans="1:7" ht="15" x14ac:dyDescent="0.2">
      <c r="A120" s="140">
        <v>2101</v>
      </c>
      <c r="B120" s="141" t="s">
        <v>382</v>
      </c>
      <c r="C120" s="142">
        <v>39253637.880000003</v>
      </c>
      <c r="D120" s="142">
        <v>131449.56</v>
      </c>
      <c r="E120" s="142">
        <v>39122188.32</v>
      </c>
      <c r="F120" s="143">
        <v>4188.87</v>
      </c>
      <c r="G120" s="142">
        <v>9339.5565677617124</v>
      </c>
    </row>
    <row r="121" spans="1:7" ht="15" x14ac:dyDescent="0.2">
      <c r="A121" s="140">
        <v>2102</v>
      </c>
      <c r="B121" s="141" t="s">
        <v>383</v>
      </c>
      <c r="C121" s="142">
        <v>20899291.640000001</v>
      </c>
      <c r="D121" s="142">
        <v>513.29</v>
      </c>
      <c r="E121" s="142">
        <v>20898778.350000001</v>
      </c>
      <c r="F121" s="143">
        <v>2278.0700000000002</v>
      </c>
      <c r="G121" s="142">
        <v>9173.896478159144</v>
      </c>
    </row>
    <row r="122" spans="1:7" ht="15" x14ac:dyDescent="0.2">
      <c r="A122" s="140">
        <v>2103</v>
      </c>
      <c r="B122" s="141" t="s">
        <v>384</v>
      </c>
      <c r="C122" s="142">
        <v>6445817.8799999999</v>
      </c>
      <c r="D122" s="142">
        <v>0</v>
      </c>
      <c r="E122" s="142">
        <v>6445817.8799999999</v>
      </c>
      <c r="F122" s="143">
        <v>777.75</v>
      </c>
      <c r="G122" s="142">
        <v>8287.7761234329791</v>
      </c>
    </row>
    <row r="123" spans="1:7" ht="15" x14ac:dyDescent="0.2">
      <c r="A123" s="140">
        <v>2104</v>
      </c>
      <c r="B123" s="141" t="s">
        <v>385</v>
      </c>
      <c r="C123" s="142">
        <v>43101698.439999998</v>
      </c>
      <c r="D123" s="142">
        <v>1587065.49</v>
      </c>
      <c r="E123" s="142">
        <v>41514632.950000003</v>
      </c>
      <c r="F123" s="143">
        <v>4715.82</v>
      </c>
      <c r="G123" s="142">
        <v>8803.2691981458174</v>
      </c>
    </row>
    <row r="124" spans="1:7" ht="15" x14ac:dyDescent="0.2">
      <c r="A124" s="140">
        <v>2105</v>
      </c>
      <c r="B124" s="141" t="s">
        <v>386</v>
      </c>
      <c r="C124" s="142">
        <v>6177163.04</v>
      </c>
      <c r="D124" s="142">
        <v>0</v>
      </c>
      <c r="E124" s="142">
        <v>6177163.04</v>
      </c>
      <c r="F124" s="143">
        <v>647.98</v>
      </c>
      <c r="G124" s="142">
        <v>9532.9532392975088</v>
      </c>
    </row>
    <row r="125" spans="1:7" ht="15" x14ac:dyDescent="0.2">
      <c r="A125" s="140">
        <v>2107</v>
      </c>
      <c r="B125" s="141" t="s">
        <v>387</v>
      </c>
      <c r="C125" s="142">
        <v>1212257.55</v>
      </c>
      <c r="D125" s="142">
        <v>41919.5</v>
      </c>
      <c r="E125" s="142">
        <v>1170338.05</v>
      </c>
      <c r="F125" s="143">
        <v>57.97</v>
      </c>
      <c r="G125" s="142">
        <v>20188.684664481629</v>
      </c>
    </row>
    <row r="126" spans="1:7" ht="15" x14ac:dyDescent="0.2">
      <c r="A126" s="140">
        <v>2108</v>
      </c>
      <c r="B126" s="141" t="s">
        <v>388</v>
      </c>
      <c r="C126" s="142">
        <v>25400588.039999999</v>
      </c>
      <c r="D126" s="142">
        <v>0</v>
      </c>
      <c r="E126" s="142">
        <v>25400588.039999999</v>
      </c>
      <c r="F126" s="143">
        <v>2704.02</v>
      </c>
      <c r="G126" s="142">
        <v>9393.6391150953023</v>
      </c>
    </row>
    <row r="127" spans="1:7" ht="15" x14ac:dyDescent="0.2">
      <c r="A127" s="140">
        <v>2109</v>
      </c>
      <c r="B127" s="141" t="s">
        <v>389</v>
      </c>
      <c r="C127" s="142">
        <v>183870.67</v>
      </c>
      <c r="D127" s="142">
        <v>0</v>
      </c>
      <c r="E127" s="142">
        <v>183870.67</v>
      </c>
      <c r="F127" s="143">
        <v>3</v>
      </c>
      <c r="G127" s="142">
        <v>61290.223333333335</v>
      </c>
    </row>
    <row r="128" spans="1:7" ht="15" x14ac:dyDescent="0.2">
      <c r="A128" s="140">
        <v>2110</v>
      </c>
      <c r="B128" s="141" t="s">
        <v>390</v>
      </c>
      <c r="C128" s="142">
        <v>11369232.5</v>
      </c>
      <c r="D128" s="142">
        <v>500</v>
      </c>
      <c r="E128" s="142">
        <v>11368732.5</v>
      </c>
      <c r="F128" s="143">
        <v>1179.26</v>
      </c>
      <c r="G128" s="142">
        <v>9640.564845750725</v>
      </c>
    </row>
    <row r="129" spans="1:7" ht="15" x14ac:dyDescent="0.2">
      <c r="A129" s="140">
        <v>2111</v>
      </c>
      <c r="B129" s="141" t="s">
        <v>391</v>
      </c>
      <c r="C129" s="142">
        <v>1422195.42</v>
      </c>
      <c r="D129" s="142">
        <v>0</v>
      </c>
      <c r="E129" s="142">
        <v>1422195.42</v>
      </c>
      <c r="F129" s="143">
        <v>103.17</v>
      </c>
      <c r="G129" s="142">
        <v>13784.970630997383</v>
      </c>
    </row>
    <row r="130" spans="1:7" ht="15" x14ac:dyDescent="0.2">
      <c r="A130" s="140">
        <v>2112</v>
      </c>
      <c r="B130" s="141" t="s">
        <v>392</v>
      </c>
      <c r="C130" s="142">
        <v>36829</v>
      </c>
      <c r="D130" s="142">
        <v>0</v>
      </c>
      <c r="E130" s="142">
        <v>36829</v>
      </c>
      <c r="F130" s="143">
        <v>3</v>
      </c>
      <c r="G130" s="142">
        <v>12276.333333333334</v>
      </c>
    </row>
    <row r="131" spans="1:7" ht="15" x14ac:dyDescent="0.2">
      <c r="A131" s="140">
        <v>2113</v>
      </c>
      <c r="B131" s="141" t="s">
        <v>393</v>
      </c>
      <c r="C131" s="142">
        <v>3219086.83</v>
      </c>
      <c r="D131" s="142">
        <v>7419.55</v>
      </c>
      <c r="E131" s="142">
        <v>3211667.28</v>
      </c>
      <c r="F131" s="143">
        <v>289.26</v>
      </c>
      <c r="G131" s="142">
        <v>11103.046670815183</v>
      </c>
    </row>
    <row r="132" spans="1:7" ht="15" x14ac:dyDescent="0.2">
      <c r="A132" s="140">
        <v>2114</v>
      </c>
      <c r="B132" s="141" t="s">
        <v>394</v>
      </c>
      <c r="C132" s="142">
        <v>1640075.59</v>
      </c>
      <c r="D132" s="142">
        <v>0</v>
      </c>
      <c r="E132" s="142">
        <v>1640075.59</v>
      </c>
      <c r="F132" s="143">
        <v>104.66</v>
      </c>
      <c r="G132" s="142">
        <v>15670.510128033635</v>
      </c>
    </row>
    <row r="133" spans="1:7" ht="15" x14ac:dyDescent="0.2">
      <c r="A133" s="140">
        <v>2115</v>
      </c>
      <c r="B133" s="141" t="s">
        <v>395</v>
      </c>
      <c r="C133" s="142">
        <v>228703.19</v>
      </c>
      <c r="D133" s="142">
        <v>0</v>
      </c>
      <c r="E133" s="142">
        <v>228703.19</v>
      </c>
      <c r="F133" s="143">
        <v>18.52</v>
      </c>
      <c r="G133" s="142">
        <v>12348.984341252701</v>
      </c>
    </row>
    <row r="134" spans="1:7" ht="15" x14ac:dyDescent="0.2">
      <c r="A134" s="140">
        <v>2116</v>
      </c>
      <c r="B134" s="141" t="s">
        <v>396</v>
      </c>
      <c r="C134" s="142">
        <v>8858849.4499999993</v>
      </c>
      <c r="D134" s="142">
        <v>1356.36</v>
      </c>
      <c r="E134" s="142">
        <v>8857493.0899999999</v>
      </c>
      <c r="F134" s="143">
        <v>921.8</v>
      </c>
      <c r="G134" s="142">
        <v>9608.9098394445646</v>
      </c>
    </row>
    <row r="135" spans="1:7" ht="15" x14ac:dyDescent="0.2">
      <c r="A135" s="140">
        <v>2137</v>
      </c>
      <c r="B135" s="141" t="s">
        <v>397</v>
      </c>
      <c r="C135" s="142">
        <v>12393654.539999999</v>
      </c>
      <c r="D135" s="142">
        <v>153126.31</v>
      </c>
      <c r="E135" s="142">
        <v>12240528.23</v>
      </c>
      <c r="F135" s="143">
        <v>1294.19</v>
      </c>
      <c r="G135" s="142">
        <v>9458.0612043053952</v>
      </c>
    </row>
    <row r="136" spans="1:7" ht="15" x14ac:dyDescent="0.2">
      <c r="A136" s="140">
        <v>2138</v>
      </c>
      <c r="B136" s="141" t="s">
        <v>398</v>
      </c>
      <c r="C136" s="142">
        <v>37642163.259999998</v>
      </c>
      <c r="D136" s="142">
        <v>66130</v>
      </c>
      <c r="E136" s="142">
        <v>37576033.259999998</v>
      </c>
      <c r="F136" s="143">
        <v>3938.63</v>
      </c>
      <c r="G136" s="142">
        <v>9540.3816200049241</v>
      </c>
    </row>
    <row r="137" spans="1:7" ht="15" x14ac:dyDescent="0.2">
      <c r="A137" s="140">
        <v>2139</v>
      </c>
      <c r="B137" s="141" t="s">
        <v>399</v>
      </c>
      <c r="C137" s="142">
        <v>21180159.41</v>
      </c>
      <c r="D137" s="142">
        <v>0</v>
      </c>
      <c r="E137" s="142">
        <v>21180159.41</v>
      </c>
      <c r="F137" s="143">
        <v>2348.1799999999998</v>
      </c>
      <c r="G137" s="142">
        <v>9019.819353712237</v>
      </c>
    </row>
    <row r="138" spans="1:7" ht="15" x14ac:dyDescent="0.2">
      <c r="A138" s="140">
        <v>2140</v>
      </c>
      <c r="B138" s="141" t="s">
        <v>400</v>
      </c>
      <c r="C138" s="142">
        <v>8317000.3300000001</v>
      </c>
      <c r="D138" s="142">
        <v>0</v>
      </c>
      <c r="E138" s="142">
        <v>8317000.3300000001</v>
      </c>
      <c r="F138" s="143">
        <v>836.1</v>
      </c>
      <c r="G138" s="142">
        <v>9947.3751106326999</v>
      </c>
    </row>
    <row r="139" spans="1:7" ht="15" x14ac:dyDescent="0.2">
      <c r="A139" s="140">
        <v>2141</v>
      </c>
      <c r="B139" s="141" t="s">
        <v>401</v>
      </c>
      <c r="C139" s="142">
        <v>18378353.760000002</v>
      </c>
      <c r="D139" s="142">
        <v>123787</v>
      </c>
      <c r="E139" s="142">
        <v>18254566.760000002</v>
      </c>
      <c r="F139" s="143">
        <v>1866.86</v>
      </c>
      <c r="G139" s="142">
        <v>9778.2194486999579</v>
      </c>
    </row>
    <row r="140" spans="1:7" ht="15" x14ac:dyDescent="0.2">
      <c r="A140" s="140">
        <v>2142</v>
      </c>
      <c r="B140" s="141" t="s">
        <v>402</v>
      </c>
      <c r="C140" s="142">
        <v>418173117.38999999</v>
      </c>
      <c r="D140" s="142">
        <v>175851</v>
      </c>
      <c r="E140" s="142">
        <v>417997266.38999999</v>
      </c>
      <c r="F140" s="143">
        <v>41173.24</v>
      </c>
      <c r="G140" s="142">
        <v>10152.158693122037</v>
      </c>
    </row>
    <row r="141" spans="1:7" ht="15" x14ac:dyDescent="0.2">
      <c r="A141" s="140">
        <v>2143</v>
      </c>
      <c r="B141" s="141" t="s">
        <v>403</v>
      </c>
      <c r="C141" s="142">
        <v>20033359.329999998</v>
      </c>
      <c r="D141" s="142">
        <v>0</v>
      </c>
      <c r="E141" s="142">
        <v>20033359.329999998</v>
      </c>
      <c r="F141" s="143">
        <v>2237.63</v>
      </c>
      <c r="G141" s="142">
        <v>8952.9365131858249</v>
      </c>
    </row>
    <row r="142" spans="1:7" ht="15" x14ac:dyDescent="0.2">
      <c r="A142" s="140">
        <v>2144</v>
      </c>
      <c r="B142" s="141" t="s">
        <v>404</v>
      </c>
      <c r="C142" s="142">
        <v>2669677.59</v>
      </c>
      <c r="D142" s="142">
        <v>10757.56</v>
      </c>
      <c r="E142" s="142">
        <v>2658920.0299999998</v>
      </c>
      <c r="F142" s="143">
        <v>231.63</v>
      </c>
      <c r="G142" s="142">
        <v>11479.169494452359</v>
      </c>
    </row>
    <row r="143" spans="1:7" ht="15" x14ac:dyDescent="0.2">
      <c r="A143" s="140">
        <v>2145</v>
      </c>
      <c r="B143" s="141" t="s">
        <v>405</v>
      </c>
      <c r="C143" s="142">
        <v>7769775.1500000004</v>
      </c>
      <c r="D143" s="142">
        <v>88453.39</v>
      </c>
      <c r="E143" s="142">
        <v>7681321.7599999998</v>
      </c>
      <c r="F143" s="143">
        <v>731.17</v>
      </c>
      <c r="G143" s="142">
        <v>10505.520959557969</v>
      </c>
    </row>
    <row r="144" spans="1:7" ht="15" x14ac:dyDescent="0.2">
      <c r="A144" s="140">
        <v>2146</v>
      </c>
      <c r="B144" s="141" t="s">
        <v>406</v>
      </c>
      <c r="C144" s="142">
        <v>58523574.920000002</v>
      </c>
      <c r="D144" s="142">
        <v>64488.39</v>
      </c>
      <c r="E144" s="142">
        <v>58459086.530000001</v>
      </c>
      <c r="F144" s="143">
        <v>5575.91</v>
      </c>
      <c r="G144" s="142">
        <v>10484.223477423417</v>
      </c>
    </row>
    <row r="145" spans="1:7" ht="15" x14ac:dyDescent="0.2">
      <c r="A145" s="140">
        <v>2147</v>
      </c>
      <c r="B145" s="141" t="s">
        <v>407</v>
      </c>
      <c r="C145" s="142">
        <v>24042307.739999998</v>
      </c>
      <c r="D145" s="142">
        <v>105503.54</v>
      </c>
      <c r="E145" s="142">
        <v>23936804.199999999</v>
      </c>
      <c r="F145" s="143">
        <v>2279.27</v>
      </c>
      <c r="G145" s="142">
        <v>10501.960803239634</v>
      </c>
    </row>
    <row r="146" spans="1:7" ht="15" x14ac:dyDescent="0.2">
      <c r="A146" s="140">
        <v>2180</v>
      </c>
      <c r="B146" s="141" t="s">
        <v>408</v>
      </c>
      <c r="C146" s="142">
        <v>575697792.85000002</v>
      </c>
      <c r="D146" s="142">
        <v>35848.01</v>
      </c>
      <c r="E146" s="142">
        <v>575661944.84000003</v>
      </c>
      <c r="F146" s="143">
        <v>48439.07</v>
      </c>
      <c r="G146" s="142">
        <v>11884.248496926139</v>
      </c>
    </row>
    <row r="147" spans="1:7" ht="15" x14ac:dyDescent="0.2">
      <c r="A147" s="140">
        <v>2181</v>
      </c>
      <c r="B147" s="141" t="s">
        <v>409</v>
      </c>
      <c r="C147" s="142">
        <v>30897550</v>
      </c>
      <c r="D147" s="142">
        <v>0</v>
      </c>
      <c r="E147" s="142">
        <v>30897550</v>
      </c>
      <c r="F147" s="143">
        <v>3096.79</v>
      </c>
      <c r="G147" s="142">
        <v>9977.2829284517193</v>
      </c>
    </row>
    <row r="148" spans="1:7" ht="15" x14ac:dyDescent="0.2">
      <c r="A148" s="140">
        <v>2182</v>
      </c>
      <c r="B148" s="141" t="s">
        <v>410</v>
      </c>
      <c r="C148" s="142">
        <v>111934519.41</v>
      </c>
      <c r="D148" s="142">
        <v>470</v>
      </c>
      <c r="E148" s="142">
        <v>111934049.41</v>
      </c>
      <c r="F148" s="143">
        <v>10923.36</v>
      </c>
      <c r="G148" s="142">
        <v>10247.217834988502</v>
      </c>
    </row>
    <row r="149" spans="1:7" ht="15" x14ac:dyDescent="0.2">
      <c r="A149" s="140">
        <v>2183</v>
      </c>
      <c r="B149" s="141" t="s">
        <v>411</v>
      </c>
      <c r="C149" s="142">
        <v>111798945.70999999</v>
      </c>
      <c r="D149" s="142">
        <v>180000</v>
      </c>
      <c r="E149" s="142">
        <v>111618945.70999999</v>
      </c>
      <c r="F149" s="143">
        <v>11820.84</v>
      </c>
      <c r="G149" s="142">
        <v>9442.5561728269731</v>
      </c>
    </row>
    <row r="150" spans="1:7" ht="15" x14ac:dyDescent="0.2">
      <c r="A150" s="140">
        <v>2185</v>
      </c>
      <c r="B150" s="141" t="s">
        <v>412</v>
      </c>
      <c r="C150" s="142">
        <v>63330684.329999998</v>
      </c>
      <c r="D150" s="142">
        <v>0</v>
      </c>
      <c r="E150" s="142">
        <v>63330684.329999998</v>
      </c>
      <c r="F150" s="143">
        <v>6033.22</v>
      </c>
      <c r="G150" s="142">
        <v>10496.995688869292</v>
      </c>
    </row>
    <row r="151" spans="1:7" ht="15" x14ac:dyDescent="0.2">
      <c r="A151" s="140">
        <v>2186</v>
      </c>
      <c r="B151" s="141" t="s">
        <v>413</v>
      </c>
      <c r="C151" s="142">
        <v>10522993.9</v>
      </c>
      <c r="D151" s="142">
        <v>188511.87</v>
      </c>
      <c r="E151" s="142">
        <v>10334482.029999999</v>
      </c>
      <c r="F151" s="143">
        <v>1215.03</v>
      </c>
      <c r="G151" s="142">
        <v>8505.5365135017237</v>
      </c>
    </row>
    <row r="152" spans="1:7" ht="15" x14ac:dyDescent="0.2">
      <c r="A152" s="140">
        <v>2187</v>
      </c>
      <c r="B152" s="141" t="s">
        <v>414</v>
      </c>
      <c r="C152" s="142">
        <v>106667665.08</v>
      </c>
      <c r="D152" s="142">
        <v>31100</v>
      </c>
      <c r="E152" s="142">
        <v>106636565.08</v>
      </c>
      <c r="F152" s="143">
        <v>9975.44</v>
      </c>
      <c r="G152" s="142">
        <v>10689.910929242218</v>
      </c>
    </row>
    <row r="153" spans="1:7" ht="15" x14ac:dyDescent="0.2">
      <c r="A153" s="140">
        <v>2188</v>
      </c>
      <c r="B153" s="141" t="s">
        <v>415</v>
      </c>
      <c r="C153" s="142">
        <v>8462842</v>
      </c>
      <c r="D153" s="142">
        <v>722413</v>
      </c>
      <c r="E153" s="142">
        <v>7740429</v>
      </c>
      <c r="F153" s="143">
        <v>571.62</v>
      </c>
      <c r="G153" s="142">
        <v>13541.214443161542</v>
      </c>
    </row>
    <row r="154" spans="1:7" ht="15" x14ac:dyDescent="0.2">
      <c r="A154" s="140">
        <v>2190</v>
      </c>
      <c r="B154" s="141" t="s">
        <v>416</v>
      </c>
      <c r="C154" s="142">
        <v>29125645.710000001</v>
      </c>
      <c r="D154" s="142">
        <v>192656.67</v>
      </c>
      <c r="E154" s="142">
        <v>28932989.039999999</v>
      </c>
      <c r="F154" s="143">
        <v>3209.16</v>
      </c>
      <c r="G154" s="142">
        <v>9015.7514863702654</v>
      </c>
    </row>
    <row r="155" spans="1:7" ht="15" x14ac:dyDescent="0.2">
      <c r="A155" s="140">
        <v>2191</v>
      </c>
      <c r="B155" s="141" t="s">
        <v>417</v>
      </c>
      <c r="C155" s="142">
        <v>31150008.25</v>
      </c>
      <c r="D155" s="142">
        <v>0</v>
      </c>
      <c r="E155" s="142">
        <v>31150008.25</v>
      </c>
      <c r="F155" s="143">
        <v>3208.65</v>
      </c>
      <c r="G155" s="142">
        <v>9708.1352749598736</v>
      </c>
    </row>
    <row r="156" spans="1:7" ht="15" x14ac:dyDescent="0.2">
      <c r="A156" s="140">
        <v>2192</v>
      </c>
      <c r="B156" s="141" t="s">
        <v>418</v>
      </c>
      <c r="C156" s="142">
        <v>3202812.7</v>
      </c>
      <c r="D156" s="142">
        <v>0</v>
      </c>
      <c r="E156" s="142">
        <v>3202812.7</v>
      </c>
      <c r="F156" s="143">
        <v>311.97000000000003</v>
      </c>
      <c r="G156" s="142">
        <v>10266.412475558547</v>
      </c>
    </row>
    <row r="157" spans="1:7" ht="15" x14ac:dyDescent="0.2">
      <c r="A157" s="140">
        <v>2193</v>
      </c>
      <c r="B157" s="141" t="s">
        <v>419</v>
      </c>
      <c r="C157" s="142">
        <v>2721954.69</v>
      </c>
      <c r="D157" s="142">
        <v>0</v>
      </c>
      <c r="E157" s="142">
        <v>2721954.69</v>
      </c>
      <c r="F157" s="143">
        <v>194.53</v>
      </c>
      <c r="G157" s="142">
        <v>13992.467434328895</v>
      </c>
    </row>
    <row r="158" spans="1:7" ht="15" x14ac:dyDescent="0.2">
      <c r="A158" s="140">
        <v>2195</v>
      </c>
      <c r="B158" s="141" t="s">
        <v>420</v>
      </c>
      <c r="C158" s="142">
        <v>2610058</v>
      </c>
      <c r="D158" s="142">
        <v>4156.8900000000003</v>
      </c>
      <c r="E158" s="142">
        <v>2605901.11</v>
      </c>
      <c r="F158" s="143">
        <v>264.58999999999997</v>
      </c>
      <c r="G158" s="142">
        <v>9848.8269019993204</v>
      </c>
    </row>
    <row r="159" spans="1:7" ht="15" x14ac:dyDescent="0.2">
      <c r="A159" s="140">
        <v>2197</v>
      </c>
      <c r="B159" s="141" t="s">
        <v>421</v>
      </c>
      <c r="C159" s="142">
        <v>19457510.539999999</v>
      </c>
      <c r="D159" s="142">
        <v>35000</v>
      </c>
      <c r="E159" s="142">
        <v>19422510.539999999</v>
      </c>
      <c r="F159" s="143">
        <v>2216.87</v>
      </c>
      <c r="G159" s="142">
        <v>8761.2311682687759</v>
      </c>
    </row>
    <row r="160" spans="1:7" ht="15" x14ac:dyDescent="0.2">
      <c r="A160" s="140">
        <v>2198</v>
      </c>
      <c r="B160" s="141" t="s">
        <v>422</v>
      </c>
      <c r="C160" s="142">
        <v>10896849.59</v>
      </c>
      <c r="D160" s="142">
        <v>0</v>
      </c>
      <c r="E160" s="142">
        <v>10896849.59</v>
      </c>
      <c r="F160" s="143">
        <v>783.7</v>
      </c>
      <c r="G160" s="142">
        <v>13904.363391603929</v>
      </c>
    </row>
    <row r="161" spans="1:7" ht="15" x14ac:dyDescent="0.2">
      <c r="A161" s="140">
        <v>2199</v>
      </c>
      <c r="B161" s="141" t="s">
        <v>423</v>
      </c>
      <c r="C161" s="142">
        <v>5609066.2300000004</v>
      </c>
      <c r="D161" s="142">
        <v>0</v>
      </c>
      <c r="E161" s="142">
        <v>5609066.2300000004</v>
      </c>
      <c r="F161" s="143">
        <v>485.48</v>
      </c>
      <c r="G161" s="142">
        <v>11553.650469638296</v>
      </c>
    </row>
    <row r="162" spans="1:7" ht="15" x14ac:dyDescent="0.2">
      <c r="A162" s="140">
        <v>2201</v>
      </c>
      <c r="B162" s="141" t="s">
        <v>424</v>
      </c>
      <c r="C162" s="142">
        <v>2091362.3</v>
      </c>
      <c r="D162" s="142">
        <v>0</v>
      </c>
      <c r="E162" s="142">
        <v>2091362.3</v>
      </c>
      <c r="F162" s="143">
        <v>183.22</v>
      </c>
      <c r="G162" s="142">
        <v>11414.486955572536</v>
      </c>
    </row>
    <row r="163" spans="1:7" ht="15" x14ac:dyDescent="0.2">
      <c r="A163" s="140">
        <v>2202</v>
      </c>
      <c r="B163" s="141" t="s">
        <v>425</v>
      </c>
      <c r="C163" s="142">
        <v>3366874.26</v>
      </c>
      <c r="D163" s="142">
        <v>0</v>
      </c>
      <c r="E163" s="142">
        <v>3366874.26</v>
      </c>
      <c r="F163" s="143">
        <v>314.85000000000002</v>
      </c>
      <c r="G163" s="142">
        <v>10693.581896141019</v>
      </c>
    </row>
    <row r="164" spans="1:7" ht="15" x14ac:dyDescent="0.2">
      <c r="A164" s="140">
        <v>2203</v>
      </c>
      <c r="B164" s="141" t="s">
        <v>426</v>
      </c>
      <c r="C164" s="142">
        <v>3259460.28</v>
      </c>
      <c r="D164" s="142">
        <v>8750</v>
      </c>
      <c r="E164" s="142">
        <v>3250710.28</v>
      </c>
      <c r="F164" s="143">
        <v>278.24</v>
      </c>
      <c r="G164" s="142">
        <v>11683.116302472685</v>
      </c>
    </row>
    <row r="165" spans="1:7" ht="15" x14ac:dyDescent="0.2">
      <c r="A165" s="140">
        <v>2204</v>
      </c>
      <c r="B165" s="141" t="s">
        <v>427</v>
      </c>
      <c r="C165" s="142">
        <v>13430955.51</v>
      </c>
      <c r="D165" s="142">
        <v>0</v>
      </c>
      <c r="E165" s="142">
        <v>13430955.51</v>
      </c>
      <c r="F165" s="143">
        <v>1356.93</v>
      </c>
      <c r="G165" s="142">
        <v>9898.0459640512036</v>
      </c>
    </row>
    <row r="166" spans="1:7" ht="15" x14ac:dyDescent="0.2">
      <c r="A166" s="140">
        <v>2205</v>
      </c>
      <c r="B166" s="141" t="s">
        <v>428</v>
      </c>
      <c r="C166" s="142">
        <v>16349506.26</v>
      </c>
      <c r="D166" s="142">
        <v>0</v>
      </c>
      <c r="E166" s="142">
        <v>16349506.26</v>
      </c>
      <c r="F166" s="143">
        <v>1713.36</v>
      </c>
      <c r="G166" s="142">
        <v>9542.3648620254935</v>
      </c>
    </row>
    <row r="167" spans="1:7" ht="15" x14ac:dyDescent="0.2">
      <c r="A167" s="140">
        <v>2206</v>
      </c>
      <c r="B167" s="141" t="s">
        <v>429</v>
      </c>
      <c r="C167" s="142">
        <v>52614293.75</v>
      </c>
      <c r="D167" s="142">
        <v>0</v>
      </c>
      <c r="E167" s="142">
        <v>52614293.75</v>
      </c>
      <c r="F167" s="143">
        <v>5680.18</v>
      </c>
      <c r="G167" s="142">
        <v>9262.7863465594401</v>
      </c>
    </row>
    <row r="168" spans="1:7" ht="15" x14ac:dyDescent="0.2">
      <c r="A168" s="140">
        <v>2207</v>
      </c>
      <c r="B168" s="141" t="s">
        <v>430</v>
      </c>
      <c r="C168" s="142">
        <v>28943901.190000001</v>
      </c>
      <c r="D168" s="142">
        <v>0</v>
      </c>
      <c r="E168" s="142">
        <v>28943901.190000001</v>
      </c>
      <c r="F168" s="143">
        <v>3074.47</v>
      </c>
      <c r="G168" s="142">
        <v>9414.2734162310917</v>
      </c>
    </row>
    <row r="169" spans="1:7" ht="15" x14ac:dyDescent="0.2">
      <c r="A169" s="140">
        <v>2208</v>
      </c>
      <c r="B169" s="141" t="s">
        <v>431</v>
      </c>
      <c r="C169" s="142">
        <v>5184872.3</v>
      </c>
      <c r="D169" s="142">
        <v>0</v>
      </c>
      <c r="E169" s="142">
        <v>5184872.3</v>
      </c>
      <c r="F169" s="143">
        <v>584.48</v>
      </c>
      <c r="G169" s="142">
        <v>8870.9148302764843</v>
      </c>
    </row>
    <row r="170" spans="1:7" ht="15" x14ac:dyDescent="0.2">
      <c r="A170" s="140">
        <v>2209</v>
      </c>
      <c r="B170" s="141" t="s">
        <v>432</v>
      </c>
      <c r="C170" s="142">
        <v>4491007.12</v>
      </c>
      <c r="D170" s="142">
        <v>0</v>
      </c>
      <c r="E170" s="142">
        <v>4491007.12</v>
      </c>
      <c r="F170" s="143">
        <v>479.34</v>
      </c>
      <c r="G170" s="142">
        <v>9369.1474110234922</v>
      </c>
    </row>
    <row r="171" spans="1:7" ht="15" x14ac:dyDescent="0.2">
      <c r="A171" s="140">
        <v>2210</v>
      </c>
      <c r="B171" s="141" t="s">
        <v>433</v>
      </c>
      <c r="C171" s="142">
        <v>845505.59</v>
      </c>
      <c r="D171" s="142">
        <v>2939</v>
      </c>
      <c r="E171" s="142">
        <v>842566.59</v>
      </c>
      <c r="F171" s="143">
        <v>33.67</v>
      </c>
      <c r="G171" s="142">
        <v>25024.252747252744</v>
      </c>
    </row>
    <row r="172" spans="1:7" ht="15" x14ac:dyDescent="0.2">
      <c r="A172" s="140">
        <v>2212</v>
      </c>
      <c r="B172" s="141" t="s">
        <v>434</v>
      </c>
      <c r="C172" s="142">
        <v>20029455.329999998</v>
      </c>
      <c r="D172" s="142">
        <v>27232.45</v>
      </c>
      <c r="E172" s="142">
        <v>20002222.879999999</v>
      </c>
      <c r="F172" s="143">
        <v>2302.66</v>
      </c>
      <c r="G172" s="142">
        <v>8686.5724336202475</v>
      </c>
    </row>
    <row r="173" spans="1:7" ht="15" x14ac:dyDescent="0.2">
      <c r="A173" s="140">
        <v>2213</v>
      </c>
      <c r="B173" s="141" t="s">
        <v>435</v>
      </c>
      <c r="C173" s="142">
        <v>3248577.1</v>
      </c>
      <c r="D173" s="142">
        <v>52074.95</v>
      </c>
      <c r="E173" s="142">
        <v>3196502.15</v>
      </c>
      <c r="F173" s="143">
        <v>346.57</v>
      </c>
      <c r="G173" s="142">
        <v>9223.2511469544388</v>
      </c>
    </row>
    <row r="174" spans="1:7" ht="15" x14ac:dyDescent="0.2">
      <c r="A174" s="140">
        <v>2214</v>
      </c>
      <c r="B174" s="141" t="s">
        <v>436</v>
      </c>
      <c r="C174" s="142">
        <v>3151725.4</v>
      </c>
      <c r="D174" s="142">
        <v>0</v>
      </c>
      <c r="E174" s="142">
        <v>3151725.4</v>
      </c>
      <c r="F174" s="143">
        <v>273.42</v>
      </c>
      <c r="G174" s="142">
        <v>11527.047765342695</v>
      </c>
    </row>
    <row r="175" spans="1:7" ht="15" x14ac:dyDescent="0.2">
      <c r="A175" s="140">
        <v>2215</v>
      </c>
      <c r="B175" s="141" t="s">
        <v>437</v>
      </c>
      <c r="C175" s="142">
        <v>3424028.65</v>
      </c>
      <c r="D175" s="142">
        <v>0</v>
      </c>
      <c r="E175" s="142">
        <v>3424028.65</v>
      </c>
      <c r="F175" s="143">
        <v>291.24</v>
      </c>
      <c r="G175" s="142">
        <v>11756.725209449251</v>
      </c>
    </row>
    <row r="176" spans="1:7" ht="15" x14ac:dyDescent="0.2">
      <c r="A176" s="140">
        <v>2216</v>
      </c>
      <c r="B176" s="141" t="s">
        <v>438</v>
      </c>
      <c r="C176" s="142">
        <v>3106107.41</v>
      </c>
      <c r="D176" s="142">
        <v>0</v>
      </c>
      <c r="E176" s="142">
        <v>3106107.41</v>
      </c>
      <c r="F176" s="143">
        <v>292.33</v>
      </c>
      <c r="G176" s="142">
        <v>10625.346047275341</v>
      </c>
    </row>
    <row r="177" spans="1:7" ht="15" x14ac:dyDescent="0.2">
      <c r="A177" s="140">
        <v>2217</v>
      </c>
      <c r="B177" s="141" t="s">
        <v>439</v>
      </c>
      <c r="C177" s="142">
        <v>3811759.86</v>
      </c>
      <c r="D177" s="142">
        <v>13908.79</v>
      </c>
      <c r="E177" s="142">
        <v>3797851.07</v>
      </c>
      <c r="F177" s="143">
        <v>380.54</v>
      </c>
      <c r="G177" s="142">
        <v>9980.1625847479881</v>
      </c>
    </row>
    <row r="178" spans="1:7" ht="15" x14ac:dyDescent="0.2">
      <c r="A178" s="140">
        <v>2219</v>
      </c>
      <c r="B178" s="141" t="s">
        <v>440</v>
      </c>
      <c r="C178" s="142">
        <v>2857992.15</v>
      </c>
      <c r="D178" s="142">
        <v>0</v>
      </c>
      <c r="E178" s="142">
        <v>2857992.15</v>
      </c>
      <c r="F178" s="143">
        <v>260.05</v>
      </c>
      <c r="G178" s="142">
        <v>10990.164006921745</v>
      </c>
    </row>
    <row r="179" spans="1:7" ht="15" x14ac:dyDescent="0.2">
      <c r="A179" s="140">
        <v>2220</v>
      </c>
      <c r="B179" s="141" t="s">
        <v>441</v>
      </c>
      <c r="C179" s="142">
        <v>2408463.7200000002</v>
      </c>
      <c r="D179" s="142">
        <v>0</v>
      </c>
      <c r="E179" s="142">
        <v>2408463.7200000002</v>
      </c>
      <c r="F179" s="143">
        <v>178.82</v>
      </c>
      <c r="G179" s="142">
        <v>13468.648473325133</v>
      </c>
    </row>
    <row r="180" spans="1:7" ht="15" x14ac:dyDescent="0.2">
      <c r="A180" s="140">
        <v>2221</v>
      </c>
      <c r="B180" s="141" t="s">
        <v>442</v>
      </c>
      <c r="C180" s="142">
        <v>4100357.49</v>
      </c>
      <c r="D180" s="142">
        <v>0</v>
      </c>
      <c r="E180" s="142">
        <v>4100357.49</v>
      </c>
      <c r="F180" s="143">
        <v>427.92</v>
      </c>
      <c r="G180" s="142">
        <v>9582.0655496354466</v>
      </c>
    </row>
    <row r="181" spans="1:7" ht="15" x14ac:dyDescent="0.2">
      <c r="A181" s="140">
        <v>2222</v>
      </c>
      <c r="B181" s="141" t="s">
        <v>443</v>
      </c>
      <c r="C181" s="142">
        <v>181219.34</v>
      </c>
      <c r="D181" s="142">
        <v>0</v>
      </c>
      <c r="E181" s="142">
        <v>181219.34</v>
      </c>
      <c r="F181" s="143">
        <v>2</v>
      </c>
      <c r="G181" s="142">
        <v>90609.67</v>
      </c>
    </row>
    <row r="182" spans="1:7" ht="15" x14ac:dyDescent="0.2">
      <c r="A182" s="140">
        <v>2225</v>
      </c>
      <c r="B182" s="141" t="s">
        <v>444</v>
      </c>
      <c r="C182" s="142">
        <v>3097145.23</v>
      </c>
      <c r="D182" s="142">
        <v>0</v>
      </c>
      <c r="E182" s="142">
        <v>3097145.23</v>
      </c>
      <c r="F182" s="143">
        <v>238.89</v>
      </c>
      <c r="G182" s="142">
        <v>12964.733684959605</v>
      </c>
    </row>
    <row r="183" spans="1:7" ht="15" x14ac:dyDescent="0.2">
      <c r="A183" s="140">
        <v>2229</v>
      </c>
      <c r="B183" s="141" t="s">
        <v>445</v>
      </c>
      <c r="C183" s="142">
        <v>3707601.73</v>
      </c>
      <c r="D183" s="142">
        <v>82236.100000000006</v>
      </c>
      <c r="E183" s="142">
        <v>3625365.63</v>
      </c>
      <c r="F183" s="143">
        <v>332.45</v>
      </c>
      <c r="G183" s="142">
        <v>10904.99512708678</v>
      </c>
    </row>
    <row r="184" spans="1:7" ht="15" x14ac:dyDescent="0.2">
      <c r="A184" s="140">
        <v>2239</v>
      </c>
      <c r="B184" s="141" t="s">
        <v>446</v>
      </c>
      <c r="C184" s="142">
        <v>201366323.06</v>
      </c>
      <c r="D184" s="142">
        <v>4408</v>
      </c>
      <c r="E184" s="142">
        <v>201361915.06</v>
      </c>
      <c r="F184" s="143">
        <v>20254.599999999999</v>
      </c>
      <c r="G184" s="142">
        <v>9941.5399494435842</v>
      </c>
    </row>
    <row r="185" spans="1:7" ht="15" x14ac:dyDescent="0.2">
      <c r="A185" s="140">
        <v>2240</v>
      </c>
      <c r="B185" s="141" t="s">
        <v>447</v>
      </c>
      <c r="C185" s="142">
        <v>10304976.789999999</v>
      </c>
      <c r="D185" s="142">
        <v>0</v>
      </c>
      <c r="E185" s="142">
        <v>10304976.789999999</v>
      </c>
      <c r="F185" s="143">
        <v>1123.18</v>
      </c>
      <c r="G185" s="142">
        <v>9174.8221923467281</v>
      </c>
    </row>
    <row r="186" spans="1:7" ht="15" x14ac:dyDescent="0.2">
      <c r="A186" s="140">
        <v>2241</v>
      </c>
      <c r="B186" s="141" t="s">
        <v>448</v>
      </c>
      <c r="C186" s="142">
        <v>60955921.109999999</v>
      </c>
      <c r="D186" s="142">
        <v>18450.39</v>
      </c>
      <c r="E186" s="142">
        <v>60937470.719999999</v>
      </c>
      <c r="F186" s="143">
        <v>6047.03</v>
      </c>
      <c r="G186" s="142">
        <v>10077.25622661042</v>
      </c>
    </row>
    <row r="187" spans="1:7" ht="15" x14ac:dyDescent="0.2">
      <c r="A187" s="140">
        <v>2242</v>
      </c>
      <c r="B187" s="141" t="s">
        <v>255</v>
      </c>
      <c r="C187" s="142">
        <v>127042744.18000001</v>
      </c>
      <c r="D187" s="142">
        <v>223935</v>
      </c>
      <c r="E187" s="142">
        <v>126818809.18000001</v>
      </c>
      <c r="F187" s="143">
        <v>12539.46</v>
      </c>
      <c r="G187" s="142">
        <v>10113.578190767386</v>
      </c>
    </row>
    <row r="188" spans="1:7" ht="15" x14ac:dyDescent="0.2">
      <c r="A188" s="140">
        <v>2243</v>
      </c>
      <c r="B188" s="141" t="s">
        <v>449</v>
      </c>
      <c r="C188" s="142">
        <v>437662943.79000002</v>
      </c>
      <c r="D188" s="142">
        <v>903509.4</v>
      </c>
      <c r="E188" s="142">
        <v>436759434.38999999</v>
      </c>
      <c r="F188" s="143">
        <v>40609.33</v>
      </c>
      <c r="G188" s="142">
        <v>10755.149971447447</v>
      </c>
    </row>
    <row r="189" spans="1:7" ht="15" x14ac:dyDescent="0.2">
      <c r="A189" s="140">
        <v>2244</v>
      </c>
      <c r="B189" s="141" t="s">
        <v>450</v>
      </c>
      <c r="C189" s="142">
        <v>48638111.530000001</v>
      </c>
      <c r="D189" s="142">
        <v>0</v>
      </c>
      <c r="E189" s="142">
        <v>48638111.530000001</v>
      </c>
      <c r="F189" s="143">
        <v>5328.68</v>
      </c>
      <c r="G189" s="142">
        <v>9127.6097513830809</v>
      </c>
    </row>
    <row r="190" spans="1:7" ht="15" x14ac:dyDescent="0.2">
      <c r="A190" s="140">
        <v>2245</v>
      </c>
      <c r="B190" s="141" t="s">
        <v>451</v>
      </c>
      <c r="C190" s="142">
        <v>5440579.9299999997</v>
      </c>
      <c r="D190" s="142">
        <v>0</v>
      </c>
      <c r="E190" s="142">
        <v>5440579.9299999997</v>
      </c>
      <c r="F190" s="143">
        <v>566.16999999999996</v>
      </c>
      <c r="G190" s="142">
        <v>9609.4458024974829</v>
      </c>
    </row>
    <row r="191" spans="1:7" ht="15" x14ac:dyDescent="0.2">
      <c r="A191" s="140">
        <v>2247</v>
      </c>
      <c r="B191" s="141" t="s">
        <v>452</v>
      </c>
      <c r="C191" s="142">
        <v>967688.1</v>
      </c>
      <c r="D191" s="142">
        <v>0</v>
      </c>
      <c r="E191" s="142">
        <v>967688.1</v>
      </c>
      <c r="F191" s="143">
        <v>60.16</v>
      </c>
      <c r="G191" s="142">
        <v>16085.241023936171</v>
      </c>
    </row>
    <row r="192" spans="1:7" ht="15" x14ac:dyDescent="0.2">
      <c r="A192" s="140">
        <v>2248</v>
      </c>
      <c r="B192" s="141" t="s">
        <v>453</v>
      </c>
      <c r="C192" s="142">
        <v>6160600.1399999997</v>
      </c>
      <c r="D192" s="142">
        <v>9000</v>
      </c>
      <c r="E192" s="142">
        <v>6151600.1399999997</v>
      </c>
      <c r="F192" s="143">
        <v>750.13</v>
      </c>
      <c r="G192" s="142">
        <v>8200.7120632423703</v>
      </c>
    </row>
    <row r="193" spans="1:7" ht="15" x14ac:dyDescent="0.2">
      <c r="A193" s="140">
        <v>2249</v>
      </c>
      <c r="B193" s="141" t="s">
        <v>454</v>
      </c>
      <c r="C193" s="142">
        <v>5372704.9400000004</v>
      </c>
      <c r="D193" s="142">
        <v>44914.73</v>
      </c>
      <c r="E193" s="142">
        <v>5327790.21</v>
      </c>
      <c r="F193" s="143">
        <v>581.9</v>
      </c>
      <c r="G193" s="142">
        <v>9155.8518817666263</v>
      </c>
    </row>
    <row r="194" spans="1:7" ht="15" x14ac:dyDescent="0.2">
      <c r="A194" s="140">
        <v>2251</v>
      </c>
      <c r="B194" s="141" t="s">
        <v>455</v>
      </c>
      <c r="C194" s="142">
        <v>8858160.5800000001</v>
      </c>
      <c r="D194" s="142">
        <v>158584</v>
      </c>
      <c r="E194" s="142">
        <v>8699576.5800000001</v>
      </c>
      <c r="F194" s="143">
        <v>1009.19</v>
      </c>
      <c r="G194" s="142">
        <v>8620.3555128370281</v>
      </c>
    </row>
    <row r="195" spans="1:7" ht="15" x14ac:dyDescent="0.2">
      <c r="A195" s="140">
        <v>2252</v>
      </c>
      <c r="B195" s="141" t="s">
        <v>456</v>
      </c>
      <c r="C195" s="142">
        <v>7742796.7400000002</v>
      </c>
      <c r="D195" s="142">
        <v>0</v>
      </c>
      <c r="E195" s="142">
        <v>7742796.7400000002</v>
      </c>
      <c r="F195" s="143">
        <v>826.21</v>
      </c>
      <c r="G195" s="142">
        <v>9371.4633567737019</v>
      </c>
    </row>
    <row r="196" spans="1:7" ht="15" x14ac:dyDescent="0.2">
      <c r="A196" s="140">
        <v>2253</v>
      </c>
      <c r="B196" s="141" t="s">
        <v>457</v>
      </c>
      <c r="C196" s="142">
        <v>9513479.8200000003</v>
      </c>
      <c r="D196" s="142">
        <v>224815.13</v>
      </c>
      <c r="E196" s="142">
        <v>9288664.6899999995</v>
      </c>
      <c r="F196" s="143">
        <v>1013.35</v>
      </c>
      <c r="G196" s="142">
        <v>9166.2946563378882</v>
      </c>
    </row>
    <row r="197" spans="1:7" ht="15" x14ac:dyDescent="0.2">
      <c r="A197" s="140">
        <v>2254</v>
      </c>
      <c r="B197" s="141" t="s">
        <v>458</v>
      </c>
      <c r="C197" s="142">
        <v>44000339.630000003</v>
      </c>
      <c r="D197" s="142">
        <v>216338.57</v>
      </c>
      <c r="E197" s="142">
        <v>43784001.060000002</v>
      </c>
      <c r="F197" s="143">
        <v>4910.4799999999996</v>
      </c>
      <c r="G197" s="142">
        <v>8916.4401565631069</v>
      </c>
    </row>
    <row r="198" spans="1:7" ht="15" x14ac:dyDescent="0.2">
      <c r="A198" s="140">
        <v>2255</v>
      </c>
      <c r="B198" s="141" t="s">
        <v>459</v>
      </c>
      <c r="C198" s="142">
        <v>8556439.9499999993</v>
      </c>
      <c r="D198" s="142">
        <v>154000</v>
      </c>
      <c r="E198" s="142">
        <v>8402439.9499999993</v>
      </c>
      <c r="F198" s="143">
        <v>835.27</v>
      </c>
      <c r="G198" s="142">
        <v>10059.549546853113</v>
      </c>
    </row>
    <row r="199" spans="1:7" ht="15" x14ac:dyDescent="0.2">
      <c r="A199" s="140">
        <v>2256</v>
      </c>
      <c r="B199" s="141" t="s">
        <v>460</v>
      </c>
      <c r="C199" s="142">
        <v>64357624.950000003</v>
      </c>
      <c r="D199" s="142">
        <v>0</v>
      </c>
      <c r="E199" s="142">
        <v>64357624.950000003</v>
      </c>
      <c r="F199" s="143">
        <v>6597.72</v>
      </c>
      <c r="G199" s="142">
        <v>9754.5250404685248</v>
      </c>
    </row>
    <row r="200" spans="1:7" ht="15" x14ac:dyDescent="0.2">
      <c r="A200" s="140">
        <v>2257</v>
      </c>
      <c r="B200" s="141" t="s">
        <v>461</v>
      </c>
      <c r="C200" s="142">
        <v>9132331.8000000007</v>
      </c>
      <c r="D200" s="142">
        <v>0</v>
      </c>
      <c r="E200" s="142">
        <v>9132331.8000000007</v>
      </c>
      <c r="F200" s="143">
        <v>949.03</v>
      </c>
      <c r="G200" s="142">
        <v>9622.8062337333922</v>
      </c>
    </row>
    <row r="201" spans="1:7" ht="15" x14ac:dyDescent="0.2">
      <c r="A201" s="140">
        <v>2262</v>
      </c>
      <c r="B201" s="141" t="s">
        <v>462</v>
      </c>
      <c r="C201" s="142">
        <v>4577336.17</v>
      </c>
      <c r="D201" s="142">
        <v>0</v>
      </c>
      <c r="E201" s="142">
        <v>4577336.17</v>
      </c>
      <c r="F201" s="143">
        <v>495.4</v>
      </c>
      <c r="G201" s="142">
        <v>9239.6773718207514</v>
      </c>
    </row>
    <row r="202" spans="1:7" ht="15" x14ac:dyDescent="0.2">
      <c r="A202" s="140">
        <v>3997</v>
      </c>
      <c r="B202" s="141" t="s">
        <v>463</v>
      </c>
      <c r="C202" s="142">
        <v>2805476.49</v>
      </c>
      <c r="D202" s="142">
        <v>0</v>
      </c>
      <c r="E202" s="142">
        <v>2805476.49</v>
      </c>
      <c r="F202" s="143">
        <v>182.48</v>
      </c>
      <c r="G202" s="142">
        <v>15374.158757124071</v>
      </c>
    </row>
    <row r="203" spans="1:7" ht="15" x14ac:dyDescent="0.2">
      <c r="A203" s="140">
        <v>4131</v>
      </c>
      <c r="B203" s="141" t="s">
        <v>464</v>
      </c>
      <c r="C203" s="142">
        <v>29276984.059999999</v>
      </c>
      <c r="D203" s="142">
        <v>16236</v>
      </c>
      <c r="E203" s="142">
        <v>29260748.059999999</v>
      </c>
      <c r="F203" s="143">
        <v>2916.79</v>
      </c>
      <c r="G203" s="142">
        <v>10031.832274520963</v>
      </c>
    </row>
    <row r="204" spans="1:7" ht="5.65" customHeight="1" thickBot="1" x14ac:dyDescent="0.25">
      <c r="A204" s="138"/>
      <c r="B204" s="138"/>
      <c r="C204" s="138"/>
      <c r="D204" s="138"/>
      <c r="E204" s="138"/>
      <c r="F204" s="139"/>
      <c r="G204" s="138"/>
    </row>
    <row r="205" spans="1:7" ht="15.75" thickTop="1" x14ac:dyDescent="0.25">
      <c r="A205" s="134">
        <f>COUNT(A7:A203)</f>
        <v>197</v>
      </c>
      <c r="B205" s="134"/>
      <c r="C205" s="135">
        <f>SUM(C7:C203)</f>
        <v>5686124252.8899994</v>
      </c>
      <c r="D205" s="135">
        <f>SUM(D7:D203)</f>
        <v>9950979.25</v>
      </c>
      <c r="E205" s="135">
        <f>SUM(E7:E203)</f>
        <v>5676173273.6400013</v>
      </c>
      <c r="F205" s="136">
        <f>SUM(F7:F203)</f>
        <v>573304.81999999972</v>
      </c>
      <c r="G205" s="137">
        <f>E205/F205</f>
        <v>9900.7946133088572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05"/>
  <sheetViews>
    <sheetView zoomScale="90" zoomScaleNormal="90" workbookViewId="0">
      <pane ySplit="6" topLeftCell="A194" activePane="bottomLeft" state="frozen"/>
      <selection pane="bottomLeft" activeCell="G205" sqref="G205"/>
    </sheetView>
  </sheetViews>
  <sheetFormatPr defaultRowHeight="12.75" x14ac:dyDescent="0.2"/>
  <cols>
    <col min="2" max="2" width="24.85546875" customWidth="1"/>
    <col min="3" max="3" width="20.7109375" bestFit="1" customWidth="1"/>
    <col min="4" max="4" width="16.7109375" bestFit="1" customWidth="1"/>
    <col min="5" max="5" width="20.5703125" bestFit="1" customWidth="1"/>
    <col min="6" max="6" width="11.42578125" customWidth="1"/>
    <col min="7" max="7" width="12.5703125" bestFit="1" customWidth="1"/>
  </cols>
  <sheetData>
    <row r="1" spans="1:7" ht="23.25" x14ac:dyDescent="0.35">
      <c r="A1" s="42" t="s">
        <v>198</v>
      </c>
      <c r="C1" s="3"/>
      <c r="D1" s="3"/>
      <c r="E1" s="3"/>
      <c r="F1" s="126"/>
      <c r="G1" s="3"/>
    </row>
    <row r="2" spans="1:7" ht="15.75" x14ac:dyDescent="0.25">
      <c r="A2" s="43" t="s">
        <v>512</v>
      </c>
      <c r="C2" s="3"/>
      <c r="D2" s="3"/>
      <c r="E2" s="3"/>
      <c r="F2" s="126"/>
      <c r="G2" s="3"/>
    </row>
    <row r="3" spans="1:7" x14ac:dyDescent="0.2">
      <c r="C3" s="3"/>
      <c r="D3" s="3"/>
      <c r="E3" s="3"/>
      <c r="F3" s="126"/>
      <c r="G3" s="3"/>
    </row>
    <row r="4" spans="1:7" x14ac:dyDescent="0.2">
      <c r="C4" s="3"/>
      <c r="D4" s="3"/>
      <c r="E4" s="3"/>
      <c r="F4" s="126"/>
      <c r="G4" s="3"/>
    </row>
    <row r="5" spans="1:7" x14ac:dyDescent="0.2">
      <c r="C5" s="3"/>
      <c r="D5" s="3"/>
      <c r="E5" s="3"/>
      <c r="F5" s="126"/>
      <c r="G5" s="3"/>
    </row>
    <row r="6" spans="1:7" ht="45" x14ac:dyDescent="0.25">
      <c r="A6" s="144" t="s">
        <v>492</v>
      </c>
      <c r="B6" s="144" t="s">
        <v>493</v>
      </c>
      <c r="C6" s="145" t="s">
        <v>525</v>
      </c>
      <c r="D6" s="145" t="s">
        <v>526</v>
      </c>
      <c r="E6" s="145" t="s">
        <v>527</v>
      </c>
      <c r="F6" s="146" t="s">
        <v>496</v>
      </c>
      <c r="G6" s="145" t="s">
        <v>497</v>
      </c>
    </row>
    <row r="7" spans="1:7" ht="15" x14ac:dyDescent="0.2">
      <c r="A7" s="147">
        <v>1894</v>
      </c>
      <c r="B7" s="148" t="s">
        <v>270</v>
      </c>
      <c r="C7" s="149">
        <v>36816745.640000001</v>
      </c>
      <c r="D7" s="150">
        <v>1305.5</v>
      </c>
      <c r="E7" s="151">
        <v>36815440.140000001</v>
      </c>
      <c r="F7" s="152">
        <v>4132.18</v>
      </c>
      <c r="G7" s="150">
        <v>8909.447347405001</v>
      </c>
    </row>
    <row r="8" spans="1:7" ht="15" x14ac:dyDescent="0.2">
      <c r="A8" s="147">
        <v>1895</v>
      </c>
      <c r="B8" s="148" t="s">
        <v>271</v>
      </c>
      <c r="C8" s="149">
        <v>1393839.53</v>
      </c>
      <c r="D8" s="150">
        <v>0</v>
      </c>
      <c r="E8" s="151">
        <v>1393839.53</v>
      </c>
      <c r="F8" s="152">
        <v>98.34</v>
      </c>
      <c r="G8" s="150">
        <v>14173.678360789099</v>
      </c>
    </row>
    <row r="9" spans="1:7" ht="15" x14ac:dyDescent="0.2">
      <c r="A9" s="147">
        <v>1896</v>
      </c>
      <c r="B9" s="148" t="s">
        <v>272</v>
      </c>
      <c r="C9" s="149">
        <v>1075710</v>
      </c>
      <c r="D9" s="150">
        <v>0</v>
      </c>
      <c r="E9" s="151">
        <v>1075710</v>
      </c>
      <c r="F9" s="152">
        <v>39.99</v>
      </c>
      <c r="G9" s="150">
        <v>26899.474868717178</v>
      </c>
    </row>
    <row r="10" spans="1:7" ht="15" x14ac:dyDescent="0.2">
      <c r="A10" s="147">
        <v>1897</v>
      </c>
      <c r="B10" s="148" t="s">
        <v>273</v>
      </c>
      <c r="C10" s="149">
        <v>2810146.9</v>
      </c>
      <c r="D10" s="150">
        <v>0</v>
      </c>
      <c r="E10" s="151">
        <v>2810146.9</v>
      </c>
      <c r="F10" s="152">
        <v>220.18</v>
      </c>
      <c r="G10" s="150">
        <v>12762.952584249249</v>
      </c>
    </row>
    <row r="11" spans="1:7" ht="15" x14ac:dyDescent="0.2">
      <c r="A11" s="147">
        <v>1898</v>
      </c>
      <c r="B11" s="148" t="s">
        <v>274</v>
      </c>
      <c r="C11" s="149">
        <v>4093644.1</v>
      </c>
      <c r="D11" s="150">
        <v>0</v>
      </c>
      <c r="E11" s="151">
        <v>4093644.1</v>
      </c>
      <c r="F11" s="152">
        <v>348.32</v>
      </c>
      <c r="G11" s="150">
        <v>11752.538183279743</v>
      </c>
    </row>
    <row r="12" spans="1:7" ht="15" x14ac:dyDescent="0.2">
      <c r="A12" s="147">
        <v>1899</v>
      </c>
      <c r="B12" s="148" t="s">
        <v>275</v>
      </c>
      <c r="C12" s="149">
        <v>3377320.2699999996</v>
      </c>
      <c r="D12" s="150">
        <v>293623.89</v>
      </c>
      <c r="E12" s="151">
        <v>3083696.3799999994</v>
      </c>
      <c r="F12" s="152">
        <v>257.87</v>
      </c>
      <c r="G12" s="150">
        <v>11958.337069065807</v>
      </c>
    </row>
    <row r="13" spans="1:7" ht="15" x14ac:dyDescent="0.2">
      <c r="A13" s="147">
        <v>1900</v>
      </c>
      <c r="B13" s="148" t="s">
        <v>276</v>
      </c>
      <c r="C13" s="149">
        <v>17797973.539999999</v>
      </c>
      <c r="D13" s="150">
        <v>123544.58</v>
      </c>
      <c r="E13" s="151">
        <v>17674428.960000001</v>
      </c>
      <c r="F13" s="152">
        <v>1640.7</v>
      </c>
      <c r="G13" s="150">
        <v>10772.492814042787</v>
      </c>
    </row>
    <row r="14" spans="1:7" ht="15" x14ac:dyDescent="0.2">
      <c r="A14" s="147">
        <v>1901</v>
      </c>
      <c r="B14" s="148" t="s">
        <v>277</v>
      </c>
      <c r="C14" s="149">
        <v>77673961.180000007</v>
      </c>
      <c r="D14" s="150">
        <v>0</v>
      </c>
      <c r="E14" s="151">
        <v>77673961.180000007</v>
      </c>
      <c r="F14" s="152">
        <v>6659.03</v>
      </c>
      <c r="G14" s="150">
        <v>11664.455811131653</v>
      </c>
    </row>
    <row r="15" spans="1:7" ht="15" x14ac:dyDescent="0.2">
      <c r="A15" s="147">
        <v>1922</v>
      </c>
      <c r="B15" s="148" t="s">
        <v>278</v>
      </c>
      <c r="C15" s="149">
        <v>100453471.14</v>
      </c>
      <c r="D15" s="150">
        <v>0</v>
      </c>
      <c r="E15" s="151">
        <v>100453471.14</v>
      </c>
      <c r="F15" s="152">
        <v>9748.7999999999993</v>
      </c>
      <c r="G15" s="150">
        <v>10304.18832471689</v>
      </c>
    </row>
    <row r="16" spans="1:7" ht="15" x14ac:dyDescent="0.2">
      <c r="A16" s="147">
        <v>1923</v>
      </c>
      <c r="B16" s="148" t="s">
        <v>279</v>
      </c>
      <c r="C16" s="149">
        <v>76395971.709999993</v>
      </c>
      <c r="D16" s="150">
        <v>0</v>
      </c>
      <c r="E16" s="151">
        <v>76395971.709999993</v>
      </c>
      <c r="F16" s="152">
        <v>7069.01</v>
      </c>
      <c r="G16" s="150">
        <v>10807.167016314872</v>
      </c>
    </row>
    <row r="17" spans="1:7" ht="15" x14ac:dyDescent="0.2">
      <c r="A17" s="147">
        <v>1924</v>
      </c>
      <c r="B17" s="148" t="s">
        <v>280</v>
      </c>
      <c r="C17" s="149">
        <v>184297396.75</v>
      </c>
      <c r="D17" s="150">
        <v>0</v>
      </c>
      <c r="E17" s="151">
        <v>184297396.75</v>
      </c>
      <c r="F17" s="152">
        <v>17119.32</v>
      </c>
      <c r="G17" s="150">
        <v>10765.462457036845</v>
      </c>
    </row>
    <row r="18" spans="1:7" ht="15" x14ac:dyDescent="0.2">
      <c r="A18" s="147">
        <v>1925</v>
      </c>
      <c r="B18" s="148" t="s">
        <v>281</v>
      </c>
      <c r="C18" s="149">
        <v>25878934.530000001</v>
      </c>
      <c r="D18" s="150">
        <v>0</v>
      </c>
      <c r="E18" s="151">
        <v>25878934.530000001</v>
      </c>
      <c r="F18" s="152">
        <v>2750.73</v>
      </c>
      <c r="G18" s="150">
        <v>9408.0242444732849</v>
      </c>
    </row>
    <row r="19" spans="1:7" ht="15" x14ac:dyDescent="0.2">
      <c r="A19" s="147">
        <v>1926</v>
      </c>
      <c r="B19" s="148" t="s">
        <v>282</v>
      </c>
      <c r="C19" s="149">
        <v>41149381.269999996</v>
      </c>
      <c r="D19" s="150">
        <v>71583.199999999997</v>
      </c>
      <c r="E19" s="151">
        <v>41077798.069999993</v>
      </c>
      <c r="F19" s="152">
        <v>4508.32</v>
      </c>
      <c r="G19" s="150">
        <v>9111.5533214146271</v>
      </c>
    </row>
    <row r="20" spans="1:7" ht="15" x14ac:dyDescent="0.2">
      <c r="A20" s="147">
        <v>1927</v>
      </c>
      <c r="B20" s="148" t="s">
        <v>283</v>
      </c>
      <c r="C20" s="149">
        <v>6255375</v>
      </c>
      <c r="D20" s="150">
        <v>0</v>
      </c>
      <c r="E20" s="151">
        <v>6255375</v>
      </c>
      <c r="F20" s="152">
        <v>583.27</v>
      </c>
      <c r="G20" s="150">
        <v>10724.664392134004</v>
      </c>
    </row>
    <row r="21" spans="1:7" ht="15" x14ac:dyDescent="0.2">
      <c r="A21" s="147">
        <v>1928</v>
      </c>
      <c r="B21" s="148" t="s">
        <v>284</v>
      </c>
      <c r="C21" s="149">
        <v>79460354.859999999</v>
      </c>
      <c r="D21" s="150">
        <v>31607.99</v>
      </c>
      <c r="E21" s="151">
        <v>79428746.870000005</v>
      </c>
      <c r="F21" s="152">
        <v>7939.35</v>
      </c>
      <c r="G21" s="150">
        <v>10004.439515829381</v>
      </c>
    </row>
    <row r="22" spans="1:7" ht="15" x14ac:dyDescent="0.2">
      <c r="A22" s="147">
        <v>1929</v>
      </c>
      <c r="B22" s="148" t="s">
        <v>285</v>
      </c>
      <c r="C22" s="149">
        <v>47485687.630000003</v>
      </c>
      <c r="D22" s="150">
        <v>0</v>
      </c>
      <c r="E22" s="151">
        <v>47485687.630000003</v>
      </c>
      <c r="F22" s="152">
        <v>4593.59</v>
      </c>
      <c r="G22" s="150">
        <v>10337.380486721715</v>
      </c>
    </row>
    <row r="23" spans="1:7" ht="15" x14ac:dyDescent="0.2">
      <c r="A23" s="147">
        <v>1930</v>
      </c>
      <c r="B23" s="148" t="s">
        <v>286</v>
      </c>
      <c r="C23" s="149">
        <v>28035879.939999998</v>
      </c>
      <c r="D23" s="150">
        <v>0</v>
      </c>
      <c r="E23" s="151">
        <v>28035879.939999998</v>
      </c>
      <c r="F23" s="152">
        <v>2935.08</v>
      </c>
      <c r="G23" s="150">
        <v>9551.9985622197692</v>
      </c>
    </row>
    <row r="24" spans="1:7" ht="15" x14ac:dyDescent="0.2">
      <c r="A24" s="147">
        <v>1931</v>
      </c>
      <c r="B24" s="148" t="s">
        <v>287</v>
      </c>
      <c r="C24" s="149">
        <v>19094692</v>
      </c>
      <c r="D24" s="150">
        <v>0</v>
      </c>
      <c r="E24" s="151">
        <v>19094692</v>
      </c>
      <c r="F24" s="152">
        <v>1922.94</v>
      </c>
      <c r="G24" s="150">
        <v>9929.9468522158768</v>
      </c>
    </row>
    <row r="25" spans="1:7" ht="15" x14ac:dyDescent="0.2">
      <c r="A25" s="147">
        <v>1933</v>
      </c>
      <c r="B25" s="148" t="s">
        <v>288</v>
      </c>
      <c r="C25" s="149">
        <v>17115269.66</v>
      </c>
      <c r="D25" s="150">
        <v>306549.38</v>
      </c>
      <c r="E25" s="151">
        <v>16808720.280000001</v>
      </c>
      <c r="F25" s="152">
        <v>1865.67</v>
      </c>
      <c r="G25" s="150">
        <v>9009.4819984241585</v>
      </c>
    </row>
    <row r="26" spans="1:7" ht="15" x14ac:dyDescent="0.2">
      <c r="A26" s="147">
        <v>1934</v>
      </c>
      <c r="B26" s="148" t="s">
        <v>289</v>
      </c>
      <c r="C26" s="149">
        <v>3962633.59</v>
      </c>
      <c r="D26" s="150">
        <v>0</v>
      </c>
      <c r="E26" s="151">
        <v>3962633.59</v>
      </c>
      <c r="F26" s="152">
        <v>148</v>
      </c>
      <c r="G26" s="150">
        <v>26774.551283783781</v>
      </c>
    </row>
    <row r="27" spans="1:7" ht="15" x14ac:dyDescent="0.2">
      <c r="A27" s="147">
        <v>1935</v>
      </c>
      <c r="B27" s="148" t="s">
        <v>290</v>
      </c>
      <c r="C27" s="149">
        <v>17455374.329999998</v>
      </c>
      <c r="D27" s="150">
        <v>0</v>
      </c>
      <c r="E27" s="151">
        <v>17455374.329999998</v>
      </c>
      <c r="F27" s="152">
        <v>1609.95</v>
      </c>
      <c r="G27" s="150">
        <v>10842.184123730549</v>
      </c>
    </row>
    <row r="28" spans="1:7" ht="15" x14ac:dyDescent="0.2">
      <c r="A28" s="147">
        <v>1936</v>
      </c>
      <c r="B28" s="148" t="s">
        <v>291</v>
      </c>
      <c r="C28" s="149">
        <v>9115430.4699999988</v>
      </c>
      <c r="D28" s="150">
        <v>0</v>
      </c>
      <c r="E28" s="151">
        <v>9115430.4699999988</v>
      </c>
      <c r="F28" s="152">
        <v>1018.65</v>
      </c>
      <c r="G28" s="150">
        <v>8948.5401953565979</v>
      </c>
    </row>
    <row r="29" spans="1:7" ht="15" x14ac:dyDescent="0.2">
      <c r="A29" s="147">
        <v>1944</v>
      </c>
      <c r="B29" s="148" t="s">
        <v>292</v>
      </c>
      <c r="C29" s="149">
        <v>21379807.170000002</v>
      </c>
      <c r="D29" s="150">
        <v>89308.77</v>
      </c>
      <c r="E29" s="151">
        <v>21290498.400000002</v>
      </c>
      <c r="F29" s="152">
        <v>2397.21</v>
      </c>
      <c r="G29" s="150">
        <v>8881.3655874954638</v>
      </c>
    </row>
    <row r="30" spans="1:7" ht="15" x14ac:dyDescent="0.2">
      <c r="A30" s="147">
        <v>1945</v>
      </c>
      <c r="B30" s="148" t="s">
        <v>293</v>
      </c>
      <c r="C30" s="149">
        <v>7778861.8200000003</v>
      </c>
      <c r="D30" s="150">
        <v>0</v>
      </c>
      <c r="E30" s="151">
        <v>7778861.8200000003</v>
      </c>
      <c r="F30" s="152">
        <v>705.79</v>
      </c>
      <c r="G30" s="150">
        <v>11021.49622408932</v>
      </c>
    </row>
    <row r="31" spans="1:7" ht="15" x14ac:dyDescent="0.2">
      <c r="A31" s="147">
        <v>1946</v>
      </c>
      <c r="B31" s="148" t="s">
        <v>294</v>
      </c>
      <c r="C31" s="149">
        <v>8123687.0499999989</v>
      </c>
      <c r="D31" s="150">
        <v>58000</v>
      </c>
      <c r="E31" s="151">
        <v>8065687.0499999989</v>
      </c>
      <c r="F31" s="152">
        <v>902.74</v>
      </c>
      <c r="G31" s="150">
        <v>8934.6733832554219</v>
      </c>
    </row>
    <row r="32" spans="1:7" ht="15" x14ac:dyDescent="0.2">
      <c r="A32" s="147">
        <v>1947</v>
      </c>
      <c r="B32" s="148" t="s">
        <v>295</v>
      </c>
      <c r="C32" s="149">
        <v>6447555.5499999998</v>
      </c>
      <c r="D32" s="150">
        <v>0</v>
      </c>
      <c r="E32" s="151">
        <v>6447555.5499999998</v>
      </c>
      <c r="F32" s="152">
        <v>562.47</v>
      </c>
      <c r="G32" s="150">
        <v>11462.932334168932</v>
      </c>
    </row>
    <row r="33" spans="1:7" ht="15" x14ac:dyDescent="0.2">
      <c r="A33" s="147">
        <v>1948</v>
      </c>
      <c r="B33" s="148" t="s">
        <v>296</v>
      </c>
      <c r="C33" s="149">
        <v>27185555.780000001</v>
      </c>
      <c r="D33" s="150">
        <v>0</v>
      </c>
      <c r="E33" s="151">
        <v>27185555.780000001</v>
      </c>
      <c r="F33" s="152">
        <v>2785.82</v>
      </c>
      <c r="G33" s="150">
        <v>9758.5471351343585</v>
      </c>
    </row>
    <row r="34" spans="1:7" ht="15" x14ac:dyDescent="0.2">
      <c r="A34" s="147">
        <v>1964</v>
      </c>
      <c r="B34" s="148" t="s">
        <v>297</v>
      </c>
      <c r="C34" s="149">
        <v>12012393.43</v>
      </c>
      <c r="D34" s="150">
        <v>1750</v>
      </c>
      <c r="E34" s="151">
        <v>12010643.43</v>
      </c>
      <c r="F34" s="152">
        <v>1268.18</v>
      </c>
      <c r="G34" s="150">
        <v>9470.7718383825631</v>
      </c>
    </row>
    <row r="35" spans="1:7" ht="15" x14ac:dyDescent="0.2">
      <c r="A35" s="147">
        <v>1965</v>
      </c>
      <c r="B35" s="148" t="s">
        <v>298</v>
      </c>
      <c r="C35" s="149">
        <v>31631222.149999999</v>
      </c>
      <c r="D35" s="150">
        <v>0</v>
      </c>
      <c r="E35" s="151">
        <v>31631222.149999999</v>
      </c>
      <c r="F35" s="152">
        <v>3237.59</v>
      </c>
      <c r="G35" s="150">
        <v>9769.9900697741214</v>
      </c>
    </row>
    <row r="36" spans="1:7" ht="15" x14ac:dyDescent="0.2">
      <c r="A36" s="147">
        <v>1966</v>
      </c>
      <c r="B36" s="148" t="s">
        <v>299</v>
      </c>
      <c r="C36" s="149">
        <v>39978546.909999996</v>
      </c>
      <c r="D36" s="150">
        <v>0</v>
      </c>
      <c r="E36" s="151">
        <v>39978546.909999996</v>
      </c>
      <c r="F36" s="152">
        <v>4187.47</v>
      </c>
      <c r="G36" s="150">
        <v>9547.1840777366742</v>
      </c>
    </row>
    <row r="37" spans="1:7" ht="15" x14ac:dyDescent="0.2">
      <c r="A37" s="147">
        <v>1967</v>
      </c>
      <c r="B37" s="148" t="s">
        <v>300</v>
      </c>
      <c r="C37" s="149">
        <v>1988630.1999999997</v>
      </c>
      <c r="D37" s="150">
        <v>0</v>
      </c>
      <c r="E37" s="151">
        <v>1988630.1999999997</v>
      </c>
      <c r="F37" s="152">
        <v>112.16</v>
      </c>
      <c r="G37" s="150">
        <v>17730.297788873038</v>
      </c>
    </row>
    <row r="38" spans="1:7" ht="15" x14ac:dyDescent="0.2">
      <c r="A38" s="147">
        <v>1968</v>
      </c>
      <c r="B38" s="148" t="s">
        <v>301</v>
      </c>
      <c r="C38" s="149">
        <v>5380111.2400000002</v>
      </c>
      <c r="D38" s="150">
        <v>0</v>
      </c>
      <c r="E38" s="151">
        <v>5380111.2400000002</v>
      </c>
      <c r="F38" s="152">
        <v>510.08</v>
      </c>
      <c r="G38" s="150">
        <v>10547.583202634882</v>
      </c>
    </row>
    <row r="39" spans="1:7" ht="15" x14ac:dyDescent="0.2">
      <c r="A39" s="147">
        <v>1969</v>
      </c>
      <c r="B39" s="148" t="s">
        <v>302</v>
      </c>
      <c r="C39" s="149">
        <v>7327779.8200000003</v>
      </c>
      <c r="D39" s="150">
        <v>0</v>
      </c>
      <c r="E39" s="151">
        <v>7327779.8200000003</v>
      </c>
      <c r="F39" s="152">
        <v>655.99</v>
      </c>
      <c r="G39" s="150">
        <v>11170.5663500968</v>
      </c>
    </row>
    <row r="40" spans="1:7" ht="15" x14ac:dyDescent="0.2">
      <c r="A40" s="147">
        <v>1970</v>
      </c>
      <c r="B40" s="148" t="s">
        <v>303</v>
      </c>
      <c r="C40" s="149">
        <v>28211101.359999999</v>
      </c>
      <c r="D40" s="150">
        <v>5844</v>
      </c>
      <c r="E40" s="151">
        <v>28205257.359999999</v>
      </c>
      <c r="F40" s="152">
        <v>3018.87</v>
      </c>
      <c r="G40" s="150">
        <v>9342.9850771977599</v>
      </c>
    </row>
    <row r="41" spans="1:7" ht="15" x14ac:dyDescent="0.2">
      <c r="A41" s="147">
        <v>1972</v>
      </c>
      <c r="B41" s="148" t="s">
        <v>304</v>
      </c>
      <c r="C41" s="149">
        <v>4737440.79</v>
      </c>
      <c r="D41" s="150">
        <v>0</v>
      </c>
      <c r="E41" s="151">
        <v>4737440.79</v>
      </c>
      <c r="F41" s="152">
        <v>471.24</v>
      </c>
      <c r="G41" s="150">
        <v>10053.138082505729</v>
      </c>
    </row>
    <row r="42" spans="1:7" ht="15" x14ac:dyDescent="0.2">
      <c r="A42" s="147">
        <v>1973</v>
      </c>
      <c r="B42" s="148" t="s">
        <v>305</v>
      </c>
      <c r="C42" s="149">
        <v>2514043</v>
      </c>
      <c r="D42" s="150">
        <v>0</v>
      </c>
      <c r="E42" s="151">
        <v>2514043</v>
      </c>
      <c r="F42" s="152">
        <v>226.96</v>
      </c>
      <c r="G42" s="150">
        <v>11077.031194924215</v>
      </c>
    </row>
    <row r="43" spans="1:7" ht="15" x14ac:dyDescent="0.2">
      <c r="A43" s="147">
        <v>1974</v>
      </c>
      <c r="B43" s="148" t="s">
        <v>306</v>
      </c>
      <c r="C43" s="149">
        <v>14779548.710000001</v>
      </c>
      <c r="D43" s="150">
        <v>0</v>
      </c>
      <c r="E43" s="151">
        <v>14779548.710000001</v>
      </c>
      <c r="F43" s="152">
        <v>1516.99</v>
      </c>
      <c r="G43" s="150">
        <v>9742.6803802266331</v>
      </c>
    </row>
    <row r="44" spans="1:7" ht="15" x14ac:dyDescent="0.2">
      <c r="A44" s="147">
        <v>1976</v>
      </c>
      <c r="B44" s="148" t="s">
        <v>307</v>
      </c>
      <c r="C44" s="149">
        <v>171499628.39000002</v>
      </c>
      <c r="D44" s="150">
        <v>0</v>
      </c>
      <c r="E44" s="151">
        <v>171499628.39000002</v>
      </c>
      <c r="F44" s="152">
        <v>18459.79</v>
      </c>
      <c r="G44" s="150">
        <v>9290.4430868390173</v>
      </c>
    </row>
    <row r="45" spans="1:7" ht="15" x14ac:dyDescent="0.2">
      <c r="A45" s="147">
        <v>1977</v>
      </c>
      <c r="B45" s="148" t="s">
        <v>308</v>
      </c>
      <c r="C45" s="149">
        <v>71893045.069999993</v>
      </c>
      <c r="D45" s="150">
        <v>44307</v>
      </c>
      <c r="E45" s="151">
        <v>71848738.069999993</v>
      </c>
      <c r="F45" s="152">
        <v>7323.69</v>
      </c>
      <c r="G45" s="150">
        <v>9810.4559409259527</v>
      </c>
    </row>
    <row r="46" spans="1:7" ht="15" x14ac:dyDescent="0.2">
      <c r="A46" s="147">
        <v>1978</v>
      </c>
      <c r="B46" s="148" t="s">
        <v>309</v>
      </c>
      <c r="C46" s="149">
        <v>11399342.91</v>
      </c>
      <c r="D46" s="150">
        <v>0</v>
      </c>
      <c r="E46" s="151">
        <v>11399342.91</v>
      </c>
      <c r="F46" s="152">
        <v>1105.18</v>
      </c>
      <c r="G46" s="150">
        <v>10314.467245154636</v>
      </c>
    </row>
    <row r="47" spans="1:7" ht="15" x14ac:dyDescent="0.2">
      <c r="A47" s="147">
        <v>1990</v>
      </c>
      <c r="B47" s="148" t="s">
        <v>310</v>
      </c>
      <c r="C47" s="149">
        <v>5746560.8899999997</v>
      </c>
      <c r="D47" s="150">
        <v>0</v>
      </c>
      <c r="E47" s="151">
        <v>5746560.8899999997</v>
      </c>
      <c r="F47" s="152">
        <v>632.89</v>
      </c>
      <c r="G47" s="150">
        <v>9079.8731059109796</v>
      </c>
    </row>
    <row r="48" spans="1:7" ht="15" x14ac:dyDescent="0.2">
      <c r="A48" s="147">
        <v>1991</v>
      </c>
      <c r="B48" s="148" t="s">
        <v>311</v>
      </c>
      <c r="C48" s="149">
        <v>54446603.749999993</v>
      </c>
      <c r="D48" s="150">
        <v>0</v>
      </c>
      <c r="E48" s="151">
        <v>54446603.749999993</v>
      </c>
      <c r="F48" s="152">
        <v>5968.16</v>
      </c>
      <c r="G48" s="150">
        <v>9122.8458603656727</v>
      </c>
    </row>
    <row r="49" spans="1:7" ht="15" x14ac:dyDescent="0.2">
      <c r="A49" s="147">
        <v>1992</v>
      </c>
      <c r="B49" s="148" t="s">
        <v>312</v>
      </c>
      <c r="C49" s="149">
        <v>7508524.8499999996</v>
      </c>
      <c r="D49" s="150">
        <v>0</v>
      </c>
      <c r="E49" s="151">
        <v>7508524.8499999996</v>
      </c>
      <c r="F49" s="152">
        <v>752.39</v>
      </c>
      <c r="G49" s="150">
        <v>9979.5649197889397</v>
      </c>
    </row>
    <row r="50" spans="1:7" ht="15" x14ac:dyDescent="0.2">
      <c r="A50" s="147">
        <v>1993</v>
      </c>
      <c r="B50" s="148" t="s">
        <v>313</v>
      </c>
      <c r="C50" s="149">
        <v>2665083.67</v>
      </c>
      <c r="D50" s="150">
        <v>0</v>
      </c>
      <c r="E50" s="151">
        <v>2665083.67</v>
      </c>
      <c r="F50" s="152">
        <v>201.71</v>
      </c>
      <c r="G50" s="150">
        <v>13212.451886371522</v>
      </c>
    </row>
    <row r="51" spans="1:7" ht="15" x14ac:dyDescent="0.2">
      <c r="A51" s="147">
        <v>1994</v>
      </c>
      <c r="B51" s="148" t="s">
        <v>314</v>
      </c>
      <c r="C51" s="149">
        <v>12752818</v>
      </c>
      <c r="D51" s="150">
        <v>0</v>
      </c>
      <c r="E51" s="151">
        <v>12752818</v>
      </c>
      <c r="F51" s="152">
        <v>1498.86</v>
      </c>
      <c r="G51" s="150">
        <v>8508.3450088734116</v>
      </c>
    </row>
    <row r="52" spans="1:7" ht="15" x14ac:dyDescent="0.2">
      <c r="A52" s="147">
        <v>1995</v>
      </c>
      <c r="B52" s="148" t="s">
        <v>315</v>
      </c>
      <c r="C52" s="149">
        <v>2704769.2300000004</v>
      </c>
      <c r="D52" s="150">
        <v>0</v>
      </c>
      <c r="E52" s="151">
        <v>2704769.2300000004</v>
      </c>
      <c r="F52" s="152">
        <v>208.06</v>
      </c>
      <c r="G52" s="150">
        <v>12999.948236085747</v>
      </c>
    </row>
    <row r="53" spans="1:7" ht="15" x14ac:dyDescent="0.2">
      <c r="A53" s="147">
        <v>1996</v>
      </c>
      <c r="B53" s="148" t="s">
        <v>316</v>
      </c>
      <c r="C53" s="149">
        <v>3564342.38</v>
      </c>
      <c r="D53" s="150">
        <v>0</v>
      </c>
      <c r="E53" s="151">
        <v>3564342.38</v>
      </c>
      <c r="F53" s="152">
        <v>318.51</v>
      </c>
      <c r="G53" s="150">
        <v>11190.676525069857</v>
      </c>
    </row>
    <row r="54" spans="1:7" ht="15" x14ac:dyDescent="0.2">
      <c r="A54" s="147">
        <v>1997</v>
      </c>
      <c r="B54" s="148" t="s">
        <v>317</v>
      </c>
      <c r="C54" s="149">
        <v>3425941.35</v>
      </c>
      <c r="D54" s="150">
        <v>0</v>
      </c>
      <c r="E54" s="151">
        <v>3425941.35</v>
      </c>
      <c r="F54" s="152">
        <v>256.83999999999997</v>
      </c>
      <c r="G54" s="150">
        <v>13338.815410372217</v>
      </c>
    </row>
    <row r="55" spans="1:7" ht="15" x14ac:dyDescent="0.2">
      <c r="A55" s="147">
        <v>1998</v>
      </c>
      <c r="B55" s="148" t="s">
        <v>318</v>
      </c>
      <c r="C55" s="149">
        <v>3454391.79</v>
      </c>
      <c r="D55" s="150">
        <v>36066</v>
      </c>
      <c r="E55" s="151">
        <v>3418325.79</v>
      </c>
      <c r="F55" s="152">
        <v>232.78</v>
      </c>
      <c r="G55" s="150">
        <v>14684.791605808059</v>
      </c>
    </row>
    <row r="56" spans="1:7" ht="15" x14ac:dyDescent="0.2">
      <c r="A56" s="147">
        <v>1999</v>
      </c>
      <c r="B56" s="148" t="s">
        <v>319</v>
      </c>
      <c r="C56" s="149">
        <v>4257049.88</v>
      </c>
      <c r="D56" s="150">
        <v>0</v>
      </c>
      <c r="E56" s="151">
        <v>4257049.88</v>
      </c>
      <c r="F56" s="152">
        <v>390.97</v>
      </c>
      <c r="G56" s="150">
        <v>10888.43103051385</v>
      </c>
    </row>
    <row r="57" spans="1:7" ht="15" x14ac:dyDescent="0.2">
      <c r="A57" s="147">
        <v>2000</v>
      </c>
      <c r="B57" s="148" t="s">
        <v>320</v>
      </c>
      <c r="C57" s="149">
        <v>3657036.81</v>
      </c>
      <c r="D57" s="150">
        <v>0</v>
      </c>
      <c r="E57" s="151">
        <v>3657036.81</v>
      </c>
      <c r="F57" s="152">
        <v>283.51</v>
      </c>
      <c r="G57" s="150">
        <v>12899.145744418187</v>
      </c>
    </row>
    <row r="58" spans="1:7" ht="15" x14ac:dyDescent="0.2">
      <c r="A58" s="147">
        <v>2001</v>
      </c>
      <c r="B58" s="148" t="s">
        <v>321</v>
      </c>
      <c r="C58" s="149">
        <v>8456938.2699999996</v>
      </c>
      <c r="D58" s="150">
        <v>1102175.0900000001</v>
      </c>
      <c r="E58" s="151">
        <v>7354763.1799999997</v>
      </c>
      <c r="F58" s="152">
        <v>609.94000000000005</v>
      </c>
      <c r="G58" s="150">
        <v>12058.174869659309</v>
      </c>
    </row>
    <row r="59" spans="1:7" ht="15" x14ac:dyDescent="0.2">
      <c r="A59" s="147">
        <v>2002</v>
      </c>
      <c r="B59" s="148" t="s">
        <v>322</v>
      </c>
      <c r="C59" s="149">
        <v>12689950.92</v>
      </c>
      <c r="D59" s="150">
        <v>0</v>
      </c>
      <c r="E59" s="151">
        <v>12689950.92</v>
      </c>
      <c r="F59" s="152">
        <v>1378.05</v>
      </c>
      <c r="G59" s="150">
        <v>9208.6288015674327</v>
      </c>
    </row>
    <row r="60" spans="1:7" ht="15" x14ac:dyDescent="0.2">
      <c r="A60" s="147">
        <v>2003</v>
      </c>
      <c r="B60" s="148" t="s">
        <v>323</v>
      </c>
      <c r="C60" s="149">
        <v>11916152</v>
      </c>
      <c r="D60" s="150">
        <v>0</v>
      </c>
      <c r="E60" s="151">
        <v>11916152</v>
      </c>
      <c r="F60" s="152">
        <v>1386.12</v>
      </c>
      <c r="G60" s="150">
        <v>8596.7679565982744</v>
      </c>
    </row>
    <row r="61" spans="1:7" ht="15" x14ac:dyDescent="0.2">
      <c r="A61" s="147">
        <v>2005</v>
      </c>
      <c r="B61" s="148" t="s">
        <v>324</v>
      </c>
      <c r="C61" s="149">
        <v>2746444.58</v>
      </c>
      <c r="D61" s="150">
        <v>0</v>
      </c>
      <c r="E61" s="151">
        <v>2746444.58</v>
      </c>
      <c r="F61" s="152">
        <v>172.22</v>
      </c>
      <c r="G61" s="150">
        <v>15947.303332946232</v>
      </c>
    </row>
    <row r="62" spans="1:7" ht="15" x14ac:dyDescent="0.2">
      <c r="A62" s="147">
        <v>2006</v>
      </c>
      <c r="B62" s="148" t="s">
        <v>325</v>
      </c>
      <c r="C62" s="149">
        <v>2207093.8000000003</v>
      </c>
      <c r="D62" s="150">
        <v>13795.84</v>
      </c>
      <c r="E62" s="151">
        <v>2193297.9600000004</v>
      </c>
      <c r="F62" s="152">
        <v>138.1</v>
      </c>
      <c r="G62" s="150">
        <v>15881.954815351199</v>
      </c>
    </row>
    <row r="63" spans="1:7" ht="15" x14ac:dyDescent="0.2">
      <c r="A63" s="147">
        <v>2008</v>
      </c>
      <c r="B63" s="148" t="s">
        <v>326</v>
      </c>
      <c r="C63" s="149">
        <v>6072811.3599999994</v>
      </c>
      <c r="D63" s="150">
        <v>0</v>
      </c>
      <c r="E63" s="151">
        <v>6072811.3599999994</v>
      </c>
      <c r="F63" s="152">
        <v>582.94000000000005</v>
      </c>
      <c r="G63" s="150">
        <v>10417.55817065221</v>
      </c>
    </row>
    <row r="64" spans="1:7" ht="15" x14ac:dyDescent="0.2">
      <c r="A64" s="147">
        <v>2009</v>
      </c>
      <c r="B64" s="148" t="s">
        <v>327</v>
      </c>
      <c r="C64" s="149">
        <v>2476505.25</v>
      </c>
      <c r="D64" s="150">
        <v>0</v>
      </c>
      <c r="E64" s="151">
        <v>2476505.25</v>
      </c>
      <c r="F64" s="152">
        <v>172.25</v>
      </c>
      <c r="G64" s="150">
        <v>14377.388969521046</v>
      </c>
    </row>
    <row r="65" spans="1:7" ht="15" x14ac:dyDescent="0.2">
      <c r="A65" s="147">
        <v>2010</v>
      </c>
      <c r="B65" s="148" t="s">
        <v>328</v>
      </c>
      <c r="C65" s="149">
        <v>1015977.87</v>
      </c>
      <c r="D65" s="150">
        <v>0</v>
      </c>
      <c r="E65" s="151">
        <v>1015977.87</v>
      </c>
      <c r="F65" s="152">
        <v>49.49</v>
      </c>
      <c r="G65" s="150">
        <v>20528.952717720749</v>
      </c>
    </row>
    <row r="66" spans="1:7" ht="15" x14ac:dyDescent="0.2">
      <c r="A66" s="147">
        <v>2011</v>
      </c>
      <c r="B66" s="148" t="s">
        <v>329</v>
      </c>
      <c r="C66" s="149">
        <v>1047612.38</v>
      </c>
      <c r="D66" s="150">
        <v>0</v>
      </c>
      <c r="E66" s="151">
        <v>1047612.38</v>
      </c>
      <c r="F66" s="152">
        <v>53.89</v>
      </c>
      <c r="G66" s="150">
        <v>19439.828910744109</v>
      </c>
    </row>
    <row r="67" spans="1:7" ht="15" x14ac:dyDescent="0.2">
      <c r="A67" s="147">
        <v>2012</v>
      </c>
      <c r="B67" s="148" t="s">
        <v>330</v>
      </c>
      <c r="C67" s="149">
        <v>925552.98</v>
      </c>
      <c r="D67" s="150">
        <v>0</v>
      </c>
      <c r="E67" s="151">
        <v>925552.98</v>
      </c>
      <c r="F67" s="152">
        <v>38.31</v>
      </c>
      <c r="G67" s="150">
        <v>24159.566170712606</v>
      </c>
    </row>
    <row r="68" spans="1:7" ht="15" x14ac:dyDescent="0.2">
      <c r="A68" s="147">
        <v>2014</v>
      </c>
      <c r="B68" s="148" t="s">
        <v>331</v>
      </c>
      <c r="C68" s="149">
        <v>8588210.3499999996</v>
      </c>
      <c r="D68" s="150">
        <v>0</v>
      </c>
      <c r="E68" s="151">
        <v>8588210.3499999996</v>
      </c>
      <c r="F68" s="152">
        <v>829.18</v>
      </c>
      <c r="G68" s="150">
        <v>10357.474070768711</v>
      </c>
    </row>
    <row r="69" spans="1:7" ht="15" x14ac:dyDescent="0.2">
      <c r="A69" s="147">
        <v>2015</v>
      </c>
      <c r="B69" s="148" t="s">
        <v>332</v>
      </c>
      <c r="C69" s="149">
        <v>4628076.5</v>
      </c>
      <c r="D69" s="150">
        <v>0</v>
      </c>
      <c r="E69" s="151">
        <v>4628076.5</v>
      </c>
      <c r="F69" s="152">
        <v>598.04999999999995</v>
      </c>
      <c r="G69" s="150">
        <v>7738.6113201237358</v>
      </c>
    </row>
    <row r="70" spans="1:7" ht="15" x14ac:dyDescent="0.2">
      <c r="A70" s="147">
        <v>2016</v>
      </c>
      <c r="B70" s="148" t="s">
        <v>333</v>
      </c>
      <c r="C70" s="149">
        <v>178432.19</v>
      </c>
      <c r="D70" s="150">
        <v>0</v>
      </c>
      <c r="E70" s="151">
        <v>178432.19</v>
      </c>
      <c r="F70" s="152">
        <v>3.88</v>
      </c>
      <c r="G70" s="150">
        <v>45987.677835051545</v>
      </c>
    </row>
    <row r="71" spans="1:7" ht="15" x14ac:dyDescent="0.2">
      <c r="A71" s="147">
        <v>2017</v>
      </c>
      <c r="B71" s="148" t="s">
        <v>334</v>
      </c>
      <c r="C71" s="149">
        <v>146923.06</v>
      </c>
      <c r="D71" s="150">
        <v>0</v>
      </c>
      <c r="E71" s="151">
        <v>146923.06</v>
      </c>
      <c r="F71" s="152">
        <v>4</v>
      </c>
      <c r="G71" s="150">
        <v>36730.764999999999</v>
      </c>
    </row>
    <row r="72" spans="1:7" ht="15" x14ac:dyDescent="0.2">
      <c r="A72" s="147">
        <v>2018</v>
      </c>
      <c r="B72" s="148" t="s">
        <v>335</v>
      </c>
      <c r="C72" s="149">
        <v>207431.84</v>
      </c>
      <c r="D72" s="150">
        <v>0</v>
      </c>
      <c r="E72" s="151">
        <v>207431.84</v>
      </c>
      <c r="F72" s="152">
        <v>3.46</v>
      </c>
      <c r="G72" s="150">
        <v>59951.398843930634</v>
      </c>
    </row>
    <row r="73" spans="1:7" ht="15" x14ac:dyDescent="0.2">
      <c r="A73" s="147">
        <v>2019</v>
      </c>
      <c r="B73" s="148" t="s">
        <v>336</v>
      </c>
      <c r="C73" s="149">
        <v>236733.05</v>
      </c>
      <c r="D73" s="150">
        <v>0</v>
      </c>
      <c r="E73" s="151">
        <v>236733.05</v>
      </c>
      <c r="F73" s="152">
        <v>5.63</v>
      </c>
      <c r="G73" s="150">
        <v>42048.499111900528</v>
      </c>
    </row>
    <row r="74" spans="1:7" ht="15" x14ac:dyDescent="0.2">
      <c r="A74" s="147">
        <v>2020</v>
      </c>
      <c r="B74" s="148" t="s">
        <v>337</v>
      </c>
      <c r="C74" s="149">
        <v>240369.87</v>
      </c>
      <c r="D74" s="150">
        <v>0</v>
      </c>
      <c r="E74" s="151">
        <v>240369.87</v>
      </c>
      <c r="F74" s="152">
        <v>2.69</v>
      </c>
      <c r="G74" s="150">
        <v>89356.828996282522</v>
      </c>
    </row>
    <row r="75" spans="1:7" ht="15" x14ac:dyDescent="0.2">
      <c r="A75" s="147">
        <v>2021</v>
      </c>
      <c r="B75" s="148" t="s">
        <v>338</v>
      </c>
      <c r="C75" s="149">
        <v>207698.11</v>
      </c>
      <c r="D75" s="150">
        <v>0</v>
      </c>
      <c r="E75" s="151">
        <v>207698.11</v>
      </c>
      <c r="F75" s="152">
        <v>7</v>
      </c>
      <c r="G75" s="150">
        <v>29671.158571428568</v>
      </c>
    </row>
    <row r="76" spans="1:7" ht="15" x14ac:dyDescent="0.2">
      <c r="A76" s="147">
        <v>2022</v>
      </c>
      <c r="B76" s="148" t="s">
        <v>339</v>
      </c>
      <c r="C76" s="149">
        <v>285386</v>
      </c>
      <c r="D76" s="150">
        <v>0</v>
      </c>
      <c r="E76" s="151">
        <v>285386</v>
      </c>
      <c r="F76" s="152">
        <v>14.46</v>
      </c>
      <c r="G76" s="150">
        <v>19736.237897648683</v>
      </c>
    </row>
    <row r="77" spans="1:7" ht="15" x14ac:dyDescent="0.2">
      <c r="A77" s="147">
        <v>2023</v>
      </c>
      <c r="B77" s="148" t="s">
        <v>340</v>
      </c>
      <c r="C77" s="149">
        <v>5199834.1899999995</v>
      </c>
      <c r="D77" s="150">
        <v>0</v>
      </c>
      <c r="E77" s="151">
        <v>5199834.1899999995</v>
      </c>
      <c r="F77" s="152">
        <v>648.6</v>
      </c>
      <c r="G77" s="150">
        <v>8017.0123188405787</v>
      </c>
    </row>
    <row r="78" spans="1:7" ht="15" x14ac:dyDescent="0.2">
      <c r="A78" s="147">
        <v>2024</v>
      </c>
      <c r="B78" s="148" t="s">
        <v>341</v>
      </c>
      <c r="C78" s="149">
        <v>47010575.32</v>
      </c>
      <c r="D78" s="150">
        <v>0</v>
      </c>
      <c r="E78" s="151">
        <v>47010575.32</v>
      </c>
      <c r="F78" s="152">
        <v>4003.28</v>
      </c>
      <c r="G78" s="150">
        <v>11743.014558062388</v>
      </c>
    </row>
    <row r="79" spans="1:7" ht="15" x14ac:dyDescent="0.2">
      <c r="A79" s="147">
        <v>2039</v>
      </c>
      <c r="B79" s="148" t="s">
        <v>342</v>
      </c>
      <c r="C79" s="149">
        <v>23626299.740000002</v>
      </c>
      <c r="D79" s="150">
        <v>0</v>
      </c>
      <c r="E79" s="151">
        <v>23626299.740000002</v>
      </c>
      <c r="F79" s="152">
        <v>2589.5700000000002</v>
      </c>
      <c r="G79" s="150">
        <v>9123.6381870349142</v>
      </c>
    </row>
    <row r="80" spans="1:7" ht="15" x14ac:dyDescent="0.2">
      <c r="A80" s="147">
        <v>2041</v>
      </c>
      <c r="B80" s="148" t="s">
        <v>343</v>
      </c>
      <c r="C80" s="149">
        <v>31485153.859999999</v>
      </c>
      <c r="D80" s="150">
        <v>10086.299999999999</v>
      </c>
      <c r="E80" s="151">
        <v>31475067.559999999</v>
      </c>
      <c r="F80" s="152">
        <v>2796.76</v>
      </c>
      <c r="G80" s="150">
        <v>11254.118179607831</v>
      </c>
    </row>
    <row r="81" spans="1:7" ht="15" x14ac:dyDescent="0.2">
      <c r="A81" s="147">
        <v>2042</v>
      </c>
      <c r="B81" s="148" t="s">
        <v>344</v>
      </c>
      <c r="C81" s="149">
        <v>47320268.420000002</v>
      </c>
      <c r="D81" s="150">
        <v>18250</v>
      </c>
      <c r="E81" s="151">
        <v>47302018.420000002</v>
      </c>
      <c r="F81" s="152">
        <v>4808.8900000000003</v>
      </c>
      <c r="G81" s="150">
        <v>9836.3693950163124</v>
      </c>
    </row>
    <row r="82" spans="1:7" ht="15" x14ac:dyDescent="0.2">
      <c r="A82" s="147">
        <v>2043</v>
      </c>
      <c r="B82" s="148" t="s">
        <v>345</v>
      </c>
      <c r="C82" s="149">
        <v>40524822.650000006</v>
      </c>
      <c r="D82" s="150">
        <v>42039.45</v>
      </c>
      <c r="E82" s="151">
        <v>40482783.200000003</v>
      </c>
      <c r="F82" s="152">
        <v>4100.29</v>
      </c>
      <c r="G82" s="150">
        <v>9873.151216133494</v>
      </c>
    </row>
    <row r="83" spans="1:7" ht="15" x14ac:dyDescent="0.2">
      <c r="A83" s="147">
        <v>2044</v>
      </c>
      <c r="B83" s="148" t="s">
        <v>346</v>
      </c>
      <c r="C83" s="149">
        <v>10561942.800000001</v>
      </c>
      <c r="D83" s="150">
        <v>0</v>
      </c>
      <c r="E83" s="151">
        <v>10561942.800000001</v>
      </c>
      <c r="F83" s="152">
        <v>1088.5899999999999</v>
      </c>
      <c r="G83" s="150">
        <v>9702.406599362479</v>
      </c>
    </row>
    <row r="84" spans="1:7" ht="15" x14ac:dyDescent="0.2">
      <c r="A84" s="147">
        <v>2045</v>
      </c>
      <c r="B84" s="148" t="s">
        <v>347</v>
      </c>
      <c r="C84" s="149">
        <v>2834832.99</v>
      </c>
      <c r="D84" s="150">
        <v>0</v>
      </c>
      <c r="E84" s="151">
        <v>2834832.99</v>
      </c>
      <c r="F84" s="152">
        <v>210.58</v>
      </c>
      <c r="G84" s="150">
        <v>13462.023886408966</v>
      </c>
    </row>
    <row r="85" spans="1:7" ht="15" x14ac:dyDescent="0.2">
      <c r="A85" s="147">
        <v>2046</v>
      </c>
      <c r="B85" s="148" t="s">
        <v>348</v>
      </c>
      <c r="C85" s="149">
        <v>3222399.66</v>
      </c>
      <c r="D85" s="150">
        <v>0</v>
      </c>
      <c r="E85" s="151">
        <v>3222399.66</v>
      </c>
      <c r="F85" s="152">
        <v>218.32</v>
      </c>
      <c r="G85" s="150">
        <v>14759.983785269331</v>
      </c>
    </row>
    <row r="86" spans="1:7" ht="15" x14ac:dyDescent="0.2">
      <c r="A86" s="147">
        <v>2047</v>
      </c>
      <c r="B86" s="148" t="s">
        <v>349</v>
      </c>
      <c r="C86" s="149">
        <v>339914</v>
      </c>
      <c r="D86" s="150">
        <v>0</v>
      </c>
      <c r="E86" s="151">
        <v>339914</v>
      </c>
      <c r="F86" s="152">
        <v>14.98</v>
      </c>
      <c r="G86" s="150">
        <v>22691.188251001335</v>
      </c>
    </row>
    <row r="87" spans="1:7" ht="15" x14ac:dyDescent="0.2">
      <c r="A87" s="147">
        <v>2048</v>
      </c>
      <c r="B87" s="148" t="s">
        <v>350</v>
      </c>
      <c r="C87" s="149">
        <v>135269188.06999999</v>
      </c>
      <c r="D87" s="150">
        <v>61972.47</v>
      </c>
      <c r="E87" s="151">
        <v>135207215.59999999</v>
      </c>
      <c r="F87" s="152">
        <v>14343.54</v>
      </c>
      <c r="G87" s="150">
        <v>9426.3491160480589</v>
      </c>
    </row>
    <row r="88" spans="1:7" ht="15" x14ac:dyDescent="0.2">
      <c r="A88" s="147">
        <v>2050</v>
      </c>
      <c r="B88" s="148" t="s">
        <v>351</v>
      </c>
      <c r="C88" s="149">
        <v>7334569.0800000001</v>
      </c>
      <c r="D88" s="150">
        <v>0</v>
      </c>
      <c r="E88" s="151">
        <v>7334569.0800000001</v>
      </c>
      <c r="F88" s="152">
        <v>687.09</v>
      </c>
      <c r="G88" s="150">
        <v>10674.830196917434</v>
      </c>
    </row>
    <row r="89" spans="1:7" ht="15" x14ac:dyDescent="0.2">
      <c r="A89" s="147">
        <v>2051</v>
      </c>
      <c r="B89" s="148" t="s">
        <v>352</v>
      </c>
      <c r="C89" s="149">
        <v>200294.72</v>
      </c>
      <c r="D89" s="150">
        <v>0</v>
      </c>
      <c r="E89" s="151">
        <v>200294.72</v>
      </c>
      <c r="F89" s="152">
        <v>7</v>
      </c>
      <c r="G89" s="150">
        <v>28613.53142857143</v>
      </c>
    </row>
    <row r="90" spans="1:7" ht="15" x14ac:dyDescent="0.2">
      <c r="A90" s="147">
        <v>2052</v>
      </c>
      <c r="B90" s="148" t="s">
        <v>353</v>
      </c>
      <c r="C90" s="149">
        <v>530263.97</v>
      </c>
      <c r="D90" s="150">
        <v>0</v>
      </c>
      <c r="E90" s="151">
        <v>530263.97</v>
      </c>
      <c r="F90" s="152">
        <v>25.65</v>
      </c>
      <c r="G90" s="150">
        <v>20673.059259259258</v>
      </c>
    </row>
    <row r="91" spans="1:7" ht="15" x14ac:dyDescent="0.2">
      <c r="A91" s="147">
        <v>2053</v>
      </c>
      <c r="B91" s="148" t="s">
        <v>354</v>
      </c>
      <c r="C91" s="149">
        <v>32322470.549999997</v>
      </c>
      <c r="D91" s="150">
        <v>0</v>
      </c>
      <c r="E91" s="151">
        <v>32322470.549999997</v>
      </c>
      <c r="F91" s="152">
        <v>2838.68</v>
      </c>
      <c r="G91" s="150">
        <v>11386.443892936153</v>
      </c>
    </row>
    <row r="92" spans="1:7" ht="15" x14ac:dyDescent="0.2">
      <c r="A92" s="147">
        <v>2054</v>
      </c>
      <c r="B92" s="148" t="s">
        <v>355</v>
      </c>
      <c r="C92" s="149">
        <v>59465539.949999996</v>
      </c>
      <c r="D92" s="150">
        <v>0</v>
      </c>
      <c r="E92" s="151">
        <v>59465539.949999996</v>
      </c>
      <c r="F92" s="152">
        <v>6128.02</v>
      </c>
      <c r="G92" s="150">
        <v>9703.8749791939299</v>
      </c>
    </row>
    <row r="93" spans="1:7" ht="15" x14ac:dyDescent="0.2">
      <c r="A93" s="147">
        <v>2055</v>
      </c>
      <c r="B93" s="148" t="s">
        <v>356</v>
      </c>
      <c r="C93" s="149">
        <v>45603692.550000004</v>
      </c>
      <c r="D93" s="150">
        <v>0</v>
      </c>
      <c r="E93" s="151">
        <v>45603692.550000004</v>
      </c>
      <c r="F93" s="152">
        <v>4755.97</v>
      </c>
      <c r="G93" s="150">
        <v>9588.725864544982</v>
      </c>
    </row>
    <row r="94" spans="1:7" ht="15" x14ac:dyDescent="0.2">
      <c r="A94" s="147">
        <v>2056</v>
      </c>
      <c r="B94" s="148" t="s">
        <v>473</v>
      </c>
      <c r="C94" s="149">
        <v>29129741.960000001</v>
      </c>
      <c r="D94" s="150">
        <v>0</v>
      </c>
      <c r="E94" s="151">
        <v>29129741.960000001</v>
      </c>
      <c r="F94" s="152">
        <v>2914.05</v>
      </c>
      <c r="G94" s="150">
        <v>9996.3082170861853</v>
      </c>
    </row>
    <row r="95" spans="1:7" ht="15" x14ac:dyDescent="0.2">
      <c r="A95" s="147">
        <v>2057</v>
      </c>
      <c r="B95" s="148" t="s">
        <v>357</v>
      </c>
      <c r="C95" s="149">
        <v>66508087.979999997</v>
      </c>
      <c r="D95" s="150">
        <v>18480</v>
      </c>
      <c r="E95" s="151">
        <v>66489607.979999997</v>
      </c>
      <c r="F95" s="152">
        <v>6764.86</v>
      </c>
      <c r="G95" s="150">
        <v>9828.6746481080172</v>
      </c>
    </row>
    <row r="96" spans="1:7" ht="15" x14ac:dyDescent="0.2">
      <c r="A96" s="147">
        <v>2059</v>
      </c>
      <c r="B96" s="148" t="s">
        <v>358</v>
      </c>
      <c r="C96" s="149">
        <v>8734128.3800000008</v>
      </c>
      <c r="D96" s="150">
        <v>0</v>
      </c>
      <c r="E96" s="151">
        <v>8734128.3800000008</v>
      </c>
      <c r="F96" s="152">
        <v>726.58</v>
      </c>
      <c r="G96" s="150">
        <v>12020.876407277932</v>
      </c>
    </row>
    <row r="97" spans="1:7" ht="15" x14ac:dyDescent="0.2">
      <c r="A97" s="147">
        <v>2060</v>
      </c>
      <c r="B97" s="148" t="s">
        <v>359</v>
      </c>
      <c r="C97" s="149">
        <v>2634340.25</v>
      </c>
      <c r="D97" s="150">
        <v>0</v>
      </c>
      <c r="E97" s="151">
        <v>2634340.25</v>
      </c>
      <c r="F97" s="152">
        <v>202</v>
      </c>
      <c r="G97" s="150">
        <v>13041.288366336634</v>
      </c>
    </row>
    <row r="98" spans="1:7" ht="15" x14ac:dyDescent="0.2">
      <c r="A98" s="147">
        <v>2061</v>
      </c>
      <c r="B98" s="148" t="s">
        <v>360</v>
      </c>
      <c r="C98" s="149">
        <v>3188318.9299999997</v>
      </c>
      <c r="D98" s="150">
        <v>0</v>
      </c>
      <c r="E98" s="151">
        <v>3188318.9299999997</v>
      </c>
      <c r="F98" s="152">
        <v>222.15</v>
      </c>
      <c r="G98" s="150">
        <v>14352.099617375645</v>
      </c>
    </row>
    <row r="99" spans="1:7" ht="15" x14ac:dyDescent="0.2">
      <c r="A99" s="147">
        <v>2062</v>
      </c>
      <c r="B99" s="148" t="s">
        <v>361</v>
      </c>
      <c r="C99" s="149">
        <v>245529.64</v>
      </c>
      <c r="D99" s="150">
        <v>800</v>
      </c>
      <c r="E99" s="151">
        <v>244729.64</v>
      </c>
      <c r="F99" s="152">
        <v>9.81</v>
      </c>
      <c r="G99" s="150">
        <v>24946.956167176351</v>
      </c>
    </row>
    <row r="100" spans="1:7" ht="15" x14ac:dyDescent="0.2">
      <c r="A100" s="147">
        <v>2063</v>
      </c>
      <c r="B100" s="148" t="s">
        <v>362</v>
      </c>
      <c r="C100" s="149">
        <v>274846.56</v>
      </c>
      <c r="D100" s="150">
        <v>0</v>
      </c>
      <c r="E100" s="151">
        <v>274846.56</v>
      </c>
      <c r="F100" s="152">
        <v>11.53</v>
      </c>
      <c r="G100" s="150">
        <v>23837.516045099739</v>
      </c>
    </row>
    <row r="101" spans="1:7" ht="15" x14ac:dyDescent="0.2">
      <c r="A101" s="147">
        <v>2081</v>
      </c>
      <c r="B101" s="148" t="s">
        <v>363</v>
      </c>
      <c r="C101" s="149">
        <v>8883730.4100000001</v>
      </c>
      <c r="D101" s="150">
        <v>0</v>
      </c>
      <c r="E101" s="151">
        <v>8883730.4100000001</v>
      </c>
      <c r="F101" s="152">
        <v>1027.5999999999999</v>
      </c>
      <c r="G101" s="150">
        <v>8645.1249610743489</v>
      </c>
    </row>
    <row r="102" spans="1:7" ht="15" x14ac:dyDescent="0.2">
      <c r="A102" s="147">
        <v>2082</v>
      </c>
      <c r="B102" s="148" t="s">
        <v>364</v>
      </c>
      <c r="C102" s="149">
        <v>172740899.09</v>
      </c>
      <c r="D102" s="150">
        <v>0</v>
      </c>
      <c r="E102" s="151">
        <v>172740899.09</v>
      </c>
      <c r="F102" s="152">
        <v>17093.79</v>
      </c>
      <c r="G102" s="150">
        <v>10105.476848024926</v>
      </c>
    </row>
    <row r="103" spans="1:7" ht="15" x14ac:dyDescent="0.2">
      <c r="A103" s="147">
        <v>2083</v>
      </c>
      <c r="B103" s="148" t="s">
        <v>365</v>
      </c>
      <c r="C103" s="149">
        <v>102576883.95</v>
      </c>
      <c r="D103" s="150">
        <v>0</v>
      </c>
      <c r="E103" s="151">
        <v>102576883.95</v>
      </c>
      <c r="F103" s="152">
        <v>10250.25</v>
      </c>
      <c r="G103" s="150">
        <v>10007.256793736738</v>
      </c>
    </row>
    <row r="104" spans="1:7" ht="15" x14ac:dyDescent="0.2">
      <c r="A104" s="147">
        <v>2084</v>
      </c>
      <c r="B104" s="148" t="s">
        <v>366</v>
      </c>
      <c r="C104" s="149">
        <v>13139856.789999999</v>
      </c>
      <c r="D104" s="150">
        <v>2684.57</v>
      </c>
      <c r="E104" s="151">
        <v>13137172.219999999</v>
      </c>
      <c r="F104" s="152">
        <v>1512.35</v>
      </c>
      <c r="G104" s="150">
        <v>8686.5951796872414</v>
      </c>
    </row>
    <row r="105" spans="1:7" ht="15" x14ac:dyDescent="0.2">
      <c r="A105" s="147">
        <v>2085</v>
      </c>
      <c r="B105" s="148" t="s">
        <v>367</v>
      </c>
      <c r="C105" s="149">
        <v>2093195.84</v>
      </c>
      <c r="D105" s="150">
        <v>0</v>
      </c>
      <c r="E105" s="151">
        <v>2093195.84</v>
      </c>
      <c r="F105" s="152">
        <v>155.69</v>
      </c>
      <c r="G105" s="150">
        <v>13444.638962039951</v>
      </c>
    </row>
    <row r="106" spans="1:7" ht="15" x14ac:dyDescent="0.2">
      <c r="A106" s="147">
        <v>2086</v>
      </c>
      <c r="B106" s="148" t="s">
        <v>368</v>
      </c>
      <c r="C106" s="149">
        <v>12911161.74</v>
      </c>
      <c r="D106" s="150">
        <v>1192.1400000000001</v>
      </c>
      <c r="E106" s="151">
        <v>12909969.6</v>
      </c>
      <c r="F106" s="152">
        <v>1282.94</v>
      </c>
      <c r="G106" s="150">
        <v>10062.800754516968</v>
      </c>
    </row>
    <row r="107" spans="1:7" ht="15" x14ac:dyDescent="0.2">
      <c r="A107" s="147">
        <v>2087</v>
      </c>
      <c r="B107" s="148" t="s">
        <v>369</v>
      </c>
      <c r="C107" s="149">
        <v>26468704.479999997</v>
      </c>
      <c r="D107" s="150">
        <v>0</v>
      </c>
      <c r="E107" s="151">
        <v>26468704.479999997</v>
      </c>
      <c r="F107" s="152">
        <v>2730.51</v>
      </c>
      <c r="G107" s="150">
        <v>9693.6852382888155</v>
      </c>
    </row>
    <row r="108" spans="1:7" ht="15" x14ac:dyDescent="0.2">
      <c r="A108" s="147">
        <v>2088</v>
      </c>
      <c r="B108" s="148" t="s">
        <v>370</v>
      </c>
      <c r="C108" s="149">
        <v>54582005.439999998</v>
      </c>
      <c r="D108" s="150">
        <v>0</v>
      </c>
      <c r="E108" s="151">
        <v>54582005.439999998</v>
      </c>
      <c r="F108" s="152">
        <v>5415.43</v>
      </c>
      <c r="G108" s="150">
        <v>10078.979035829103</v>
      </c>
    </row>
    <row r="109" spans="1:7" ht="15" x14ac:dyDescent="0.2">
      <c r="A109" s="147">
        <v>2089</v>
      </c>
      <c r="B109" s="148" t="s">
        <v>371</v>
      </c>
      <c r="C109" s="149">
        <v>3327634.2699999996</v>
      </c>
      <c r="D109" s="150">
        <v>0</v>
      </c>
      <c r="E109" s="151">
        <v>3327634.2699999996</v>
      </c>
      <c r="F109" s="152">
        <v>258.73</v>
      </c>
      <c r="G109" s="150">
        <v>12861.416418660378</v>
      </c>
    </row>
    <row r="110" spans="1:7" ht="15" x14ac:dyDescent="0.2">
      <c r="A110" s="147">
        <v>2090</v>
      </c>
      <c r="B110" s="148" t="s">
        <v>372</v>
      </c>
      <c r="C110" s="149">
        <v>3171081.4699999997</v>
      </c>
      <c r="D110" s="150">
        <v>0</v>
      </c>
      <c r="E110" s="151">
        <v>3171081.4699999997</v>
      </c>
      <c r="F110" s="152">
        <v>225.13</v>
      </c>
      <c r="G110" s="150">
        <v>14085.557100342025</v>
      </c>
    </row>
    <row r="111" spans="1:7" ht="15" x14ac:dyDescent="0.2">
      <c r="A111" s="147">
        <v>2091</v>
      </c>
      <c r="B111" s="148" t="s">
        <v>373</v>
      </c>
      <c r="C111" s="149">
        <v>15649851.949999999</v>
      </c>
      <c r="D111" s="150">
        <v>0</v>
      </c>
      <c r="E111" s="151">
        <v>15649851.949999999</v>
      </c>
      <c r="F111" s="152">
        <v>1689.4</v>
      </c>
      <c r="G111" s="150">
        <v>9263.5562625784296</v>
      </c>
    </row>
    <row r="112" spans="1:7" ht="15" x14ac:dyDescent="0.2">
      <c r="A112" s="147">
        <v>2092</v>
      </c>
      <c r="B112" s="148" t="s">
        <v>374</v>
      </c>
      <c r="C112" s="149">
        <v>7961802.3200000003</v>
      </c>
      <c r="D112" s="150">
        <v>56914.22</v>
      </c>
      <c r="E112" s="151">
        <v>7904888.1000000006</v>
      </c>
      <c r="F112" s="152">
        <v>866.66</v>
      </c>
      <c r="G112" s="150">
        <v>9121.0948930376398</v>
      </c>
    </row>
    <row r="113" spans="1:7" ht="15" x14ac:dyDescent="0.2">
      <c r="A113" s="147">
        <v>2093</v>
      </c>
      <c r="B113" s="148" t="s">
        <v>375</v>
      </c>
      <c r="C113" s="149">
        <v>6231084.9900000002</v>
      </c>
      <c r="D113" s="150">
        <v>0</v>
      </c>
      <c r="E113" s="151">
        <v>6231084.9900000002</v>
      </c>
      <c r="F113" s="152">
        <v>562.15</v>
      </c>
      <c r="G113" s="150">
        <v>11084.381375077826</v>
      </c>
    </row>
    <row r="114" spans="1:7" ht="15" x14ac:dyDescent="0.2">
      <c r="A114" s="147">
        <v>2094</v>
      </c>
      <c r="B114" s="148" t="s">
        <v>376</v>
      </c>
      <c r="C114" s="149">
        <v>6394866.7699999996</v>
      </c>
      <c r="D114" s="150">
        <v>0</v>
      </c>
      <c r="E114" s="151">
        <v>6394866.7699999996</v>
      </c>
      <c r="F114" s="152">
        <v>654.35</v>
      </c>
      <c r="G114" s="150">
        <v>9772.8536257354608</v>
      </c>
    </row>
    <row r="115" spans="1:7" ht="15" x14ac:dyDescent="0.2">
      <c r="A115" s="147">
        <v>2095</v>
      </c>
      <c r="B115" s="148" t="s">
        <v>377</v>
      </c>
      <c r="C115" s="149">
        <v>3145561.4699999997</v>
      </c>
      <c r="D115" s="150">
        <v>0</v>
      </c>
      <c r="E115" s="151">
        <v>3145561.4699999997</v>
      </c>
      <c r="F115" s="152">
        <v>221.47</v>
      </c>
      <c r="G115" s="150">
        <v>14203.104122454508</v>
      </c>
    </row>
    <row r="116" spans="1:7" ht="15" x14ac:dyDescent="0.2">
      <c r="A116" s="147">
        <v>2096</v>
      </c>
      <c r="B116" s="148" t="s">
        <v>378</v>
      </c>
      <c r="C116" s="149">
        <v>15503069.24</v>
      </c>
      <c r="D116" s="150">
        <v>0</v>
      </c>
      <c r="E116" s="151">
        <v>15503069.24</v>
      </c>
      <c r="F116" s="152">
        <v>1336.94</v>
      </c>
      <c r="G116" s="150">
        <v>11595.934926025102</v>
      </c>
    </row>
    <row r="117" spans="1:7" ht="15" x14ac:dyDescent="0.2">
      <c r="A117" s="147">
        <v>2097</v>
      </c>
      <c r="B117" s="148" t="s">
        <v>379</v>
      </c>
      <c r="C117" s="149">
        <v>55365127.710000001</v>
      </c>
      <c r="D117" s="150">
        <v>192708.83</v>
      </c>
      <c r="E117" s="151">
        <v>55172418.880000003</v>
      </c>
      <c r="F117" s="152">
        <v>5536.19</v>
      </c>
      <c r="G117" s="150">
        <v>9965.7740937359467</v>
      </c>
    </row>
    <row r="118" spans="1:7" ht="15" x14ac:dyDescent="0.2">
      <c r="A118" s="147">
        <v>2099</v>
      </c>
      <c r="B118" s="148" t="s">
        <v>380</v>
      </c>
      <c r="C118" s="149">
        <v>8035062.5</v>
      </c>
      <c r="D118" s="150">
        <v>0</v>
      </c>
      <c r="E118" s="151">
        <v>8035062.5</v>
      </c>
      <c r="F118" s="152">
        <v>804</v>
      </c>
      <c r="G118" s="150">
        <v>9993.8588308457711</v>
      </c>
    </row>
    <row r="119" spans="1:7" ht="15" x14ac:dyDescent="0.2">
      <c r="A119" s="147">
        <v>2100</v>
      </c>
      <c r="B119" s="148" t="s">
        <v>381</v>
      </c>
      <c r="C119" s="149">
        <v>89970183.859999999</v>
      </c>
      <c r="D119" s="150">
        <v>0</v>
      </c>
      <c r="E119" s="151">
        <v>89970183.859999999</v>
      </c>
      <c r="F119" s="152">
        <v>9335.89</v>
      </c>
      <c r="G119" s="150">
        <v>9637.0227005673805</v>
      </c>
    </row>
    <row r="120" spans="1:7" ht="15" x14ac:dyDescent="0.2">
      <c r="A120" s="147">
        <v>2101</v>
      </c>
      <c r="B120" s="148" t="s">
        <v>382</v>
      </c>
      <c r="C120" s="149">
        <v>38708272.289999999</v>
      </c>
      <c r="D120" s="150">
        <v>120211</v>
      </c>
      <c r="E120" s="151">
        <v>38588061.289999999</v>
      </c>
      <c r="F120" s="152">
        <v>4177.46</v>
      </c>
      <c r="G120" s="150">
        <v>9237.2066494951468</v>
      </c>
    </row>
    <row r="121" spans="1:7" ht="15" x14ac:dyDescent="0.2">
      <c r="A121" s="147">
        <v>2102</v>
      </c>
      <c r="B121" s="148" t="s">
        <v>383</v>
      </c>
      <c r="C121" s="149">
        <v>21790655.299999997</v>
      </c>
      <c r="D121" s="150">
        <v>0</v>
      </c>
      <c r="E121" s="151">
        <v>21790655.299999997</v>
      </c>
      <c r="F121" s="152">
        <v>2276.9</v>
      </c>
      <c r="G121" s="150">
        <v>9570.3172295665136</v>
      </c>
    </row>
    <row r="122" spans="1:7" ht="15" x14ac:dyDescent="0.2">
      <c r="A122" s="147">
        <v>2103</v>
      </c>
      <c r="B122" s="148" t="s">
        <v>384</v>
      </c>
      <c r="C122" s="149">
        <v>9606379.4299999997</v>
      </c>
      <c r="D122" s="150">
        <v>0</v>
      </c>
      <c r="E122" s="151">
        <v>9606379.4299999997</v>
      </c>
      <c r="F122" s="152">
        <v>866.17</v>
      </c>
      <c r="G122" s="150">
        <v>11090.6397473937</v>
      </c>
    </row>
    <row r="123" spans="1:7" ht="15" x14ac:dyDescent="0.2">
      <c r="A123" s="147">
        <v>2104</v>
      </c>
      <c r="B123" s="148" t="s">
        <v>385</v>
      </c>
      <c r="C123" s="149">
        <v>49232754.540000007</v>
      </c>
      <c r="D123" s="150">
        <v>1755844.71</v>
      </c>
      <c r="E123" s="151">
        <v>47476909.830000006</v>
      </c>
      <c r="F123" s="152">
        <v>4467</v>
      </c>
      <c r="G123" s="150">
        <v>10628.365755540633</v>
      </c>
    </row>
    <row r="124" spans="1:7" ht="15" x14ac:dyDescent="0.2">
      <c r="A124" s="147">
        <v>2105</v>
      </c>
      <c r="B124" s="148" t="s">
        <v>386</v>
      </c>
      <c r="C124" s="149">
        <v>6667634.0700000003</v>
      </c>
      <c r="D124" s="150">
        <v>0</v>
      </c>
      <c r="E124" s="151">
        <v>6667634.0700000003</v>
      </c>
      <c r="F124" s="152">
        <v>629.37</v>
      </c>
      <c r="G124" s="150">
        <v>10594.140283140283</v>
      </c>
    </row>
    <row r="125" spans="1:7" ht="15" x14ac:dyDescent="0.2">
      <c r="A125" s="147">
        <v>2107</v>
      </c>
      <c r="B125" s="148" t="s">
        <v>387</v>
      </c>
      <c r="C125" s="149">
        <v>1309451.6000000001</v>
      </c>
      <c r="D125" s="150">
        <v>0</v>
      </c>
      <c r="E125" s="151">
        <v>1309451.6000000001</v>
      </c>
      <c r="F125" s="152">
        <v>56</v>
      </c>
      <c r="G125" s="150">
        <v>23383.064285714288</v>
      </c>
    </row>
    <row r="126" spans="1:7" ht="15" x14ac:dyDescent="0.2">
      <c r="A126" s="147">
        <v>2108</v>
      </c>
      <c r="B126" s="148" t="s">
        <v>388</v>
      </c>
      <c r="C126" s="149">
        <v>27601548.18</v>
      </c>
      <c r="D126" s="150">
        <v>0</v>
      </c>
      <c r="E126" s="151">
        <v>27601548.18</v>
      </c>
      <c r="F126" s="152">
        <v>2723.95</v>
      </c>
      <c r="G126" s="150">
        <v>10132.912931588318</v>
      </c>
    </row>
    <row r="127" spans="1:7" ht="15" x14ac:dyDescent="0.2">
      <c r="A127" s="147">
        <v>2109</v>
      </c>
      <c r="B127" s="148" t="s">
        <v>389</v>
      </c>
      <c r="C127" s="149">
        <v>157989.16</v>
      </c>
      <c r="D127" s="150">
        <v>0</v>
      </c>
      <c r="E127" s="151">
        <v>157989.16</v>
      </c>
      <c r="F127" s="152">
        <v>2</v>
      </c>
      <c r="G127" s="150">
        <v>78994.58</v>
      </c>
    </row>
    <row r="128" spans="1:7" ht="15" x14ac:dyDescent="0.2">
      <c r="A128" s="147">
        <v>2110</v>
      </c>
      <c r="B128" s="148" t="s">
        <v>390</v>
      </c>
      <c r="C128" s="149">
        <v>12657515.82</v>
      </c>
      <c r="D128" s="150">
        <v>0</v>
      </c>
      <c r="E128" s="151">
        <v>12657515.82</v>
      </c>
      <c r="F128" s="152">
        <v>1198.51</v>
      </c>
      <c r="G128" s="150">
        <v>10561.043145238671</v>
      </c>
    </row>
    <row r="129" spans="1:7" ht="15" x14ac:dyDescent="0.2">
      <c r="A129" s="147">
        <v>2111</v>
      </c>
      <c r="B129" s="148" t="s">
        <v>391</v>
      </c>
      <c r="C129" s="149">
        <v>1723515.9700000002</v>
      </c>
      <c r="D129" s="150">
        <v>0</v>
      </c>
      <c r="E129" s="151">
        <v>1723515.9700000002</v>
      </c>
      <c r="F129" s="152">
        <v>91.91</v>
      </c>
      <c r="G129" s="150">
        <v>18752.213796104887</v>
      </c>
    </row>
    <row r="130" spans="1:7" ht="15" x14ac:dyDescent="0.2">
      <c r="A130" s="147">
        <v>2112</v>
      </c>
      <c r="B130" s="148" t="s">
        <v>392</v>
      </c>
      <c r="C130" s="149">
        <v>35991.58</v>
      </c>
      <c r="D130" s="150">
        <v>0</v>
      </c>
      <c r="E130" s="151">
        <v>35991.58</v>
      </c>
      <c r="F130" s="152">
        <v>3</v>
      </c>
      <c r="G130" s="150">
        <v>11997.193333333335</v>
      </c>
    </row>
    <row r="131" spans="1:7" ht="15" x14ac:dyDescent="0.2">
      <c r="A131" s="147">
        <v>2113</v>
      </c>
      <c r="B131" s="148" t="s">
        <v>393</v>
      </c>
      <c r="C131" s="149">
        <v>3490967.45</v>
      </c>
      <c r="D131" s="150">
        <v>0</v>
      </c>
      <c r="E131" s="151">
        <v>3490967.45</v>
      </c>
      <c r="F131" s="152">
        <v>290.69</v>
      </c>
      <c r="G131" s="150">
        <v>12009.245072069903</v>
      </c>
    </row>
    <row r="132" spans="1:7" ht="15" x14ac:dyDescent="0.2">
      <c r="A132" s="147">
        <v>2114</v>
      </c>
      <c r="B132" s="148" t="s">
        <v>394</v>
      </c>
      <c r="C132" s="149">
        <v>1812329.5499999998</v>
      </c>
      <c r="D132" s="150">
        <v>0</v>
      </c>
      <c r="E132" s="151">
        <v>1812329.5499999998</v>
      </c>
      <c r="F132" s="152">
        <v>117.15</v>
      </c>
      <c r="G132" s="150">
        <v>15470.162612035849</v>
      </c>
    </row>
    <row r="133" spans="1:7" ht="15" x14ac:dyDescent="0.2">
      <c r="A133" s="147">
        <v>2115</v>
      </c>
      <c r="B133" s="148" t="s">
        <v>395</v>
      </c>
      <c r="C133" s="149">
        <v>297631.38</v>
      </c>
      <c r="D133" s="150">
        <v>0</v>
      </c>
      <c r="E133" s="151">
        <v>297631.38</v>
      </c>
      <c r="F133" s="152">
        <v>16.89</v>
      </c>
      <c r="G133" s="150">
        <v>17621.751332149201</v>
      </c>
    </row>
    <row r="134" spans="1:7" ht="15" x14ac:dyDescent="0.2">
      <c r="A134" s="147">
        <v>2116</v>
      </c>
      <c r="B134" s="148" t="s">
        <v>396</v>
      </c>
      <c r="C134" s="149">
        <v>9252287.4299999997</v>
      </c>
      <c r="D134" s="150">
        <v>1364.09</v>
      </c>
      <c r="E134" s="151">
        <v>9250923.3399999999</v>
      </c>
      <c r="F134" s="152">
        <v>900.83</v>
      </c>
      <c r="G134" s="150">
        <v>10269.333103915278</v>
      </c>
    </row>
    <row r="135" spans="1:7" ht="15" x14ac:dyDescent="0.2">
      <c r="A135" s="147">
        <v>2137</v>
      </c>
      <c r="B135" s="148" t="s">
        <v>397</v>
      </c>
      <c r="C135" s="149">
        <v>14211079.130000003</v>
      </c>
      <c r="D135" s="150">
        <v>69078.84</v>
      </c>
      <c r="E135" s="151">
        <v>14142000.290000003</v>
      </c>
      <c r="F135" s="152">
        <v>1371.23</v>
      </c>
      <c r="G135" s="150">
        <v>10313.368501272582</v>
      </c>
    </row>
    <row r="136" spans="1:7" ht="15" x14ac:dyDescent="0.2">
      <c r="A136" s="147">
        <v>2138</v>
      </c>
      <c r="B136" s="148" t="s">
        <v>398</v>
      </c>
      <c r="C136" s="149">
        <v>41332578.530000001</v>
      </c>
      <c r="D136" s="150">
        <v>66130</v>
      </c>
      <c r="E136" s="151">
        <v>41266448.530000001</v>
      </c>
      <c r="F136" s="152">
        <v>3945.75</v>
      </c>
      <c r="G136" s="150">
        <v>10458.454927453589</v>
      </c>
    </row>
    <row r="137" spans="1:7" ht="15" x14ac:dyDescent="0.2">
      <c r="A137" s="147">
        <v>2139</v>
      </c>
      <c r="B137" s="148" t="s">
        <v>399</v>
      </c>
      <c r="C137" s="149">
        <v>23080287.239999998</v>
      </c>
      <c r="D137" s="150">
        <v>0</v>
      </c>
      <c r="E137" s="151">
        <v>23080287.239999998</v>
      </c>
      <c r="F137" s="152">
        <v>2499.29</v>
      </c>
      <c r="G137" s="150">
        <v>9234.7375614674565</v>
      </c>
    </row>
    <row r="138" spans="1:7" ht="15" x14ac:dyDescent="0.2">
      <c r="A138" s="147">
        <v>2140</v>
      </c>
      <c r="B138" s="148" t="s">
        <v>400</v>
      </c>
      <c r="C138" s="149">
        <v>8741127.1999999993</v>
      </c>
      <c r="D138" s="150">
        <v>0</v>
      </c>
      <c r="E138" s="151">
        <v>8741127.1999999993</v>
      </c>
      <c r="F138" s="152">
        <v>814.3</v>
      </c>
      <c r="G138" s="150">
        <v>10734.529288959842</v>
      </c>
    </row>
    <row r="139" spans="1:7" ht="15" x14ac:dyDescent="0.2">
      <c r="A139" s="147">
        <v>2141</v>
      </c>
      <c r="B139" s="148" t="s">
        <v>401</v>
      </c>
      <c r="C139" s="149">
        <v>18813186.41</v>
      </c>
      <c r="D139" s="150">
        <v>0</v>
      </c>
      <c r="E139" s="151">
        <v>18813186.41</v>
      </c>
      <c r="F139" s="152">
        <v>1822.62</v>
      </c>
      <c r="G139" s="150">
        <v>10322.056385862112</v>
      </c>
    </row>
    <row r="140" spans="1:7" ht="15" x14ac:dyDescent="0.2">
      <c r="A140" s="147">
        <v>2142</v>
      </c>
      <c r="B140" s="148" t="s">
        <v>402</v>
      </c>
      <c r="C140" s="149">
        <v>434667982.61000001</v>
      </c>
      <c r="D140" s="150">
        <v>103077</v>
      </c>
      <c r="E140" s="151">
        <v>434564905.61000001</v>
      </c>
      <c r="F140" s="152">
        <v>41142.94</v>
      </c>
      <c r="G140" s="150">
        <v>10562.320184459351</v>
      </c>
    </row>
    <row r="141" spans="1:7" ht="15" x14ac:dyDescent="0.2">
      <c r="A141" s="147">
        <v>2143</v>
      </c>
      <c r="B141" s="148" t="s">
        <v>403</v>
      </c>
      <c r="C141" s="149">
        <v>20911271</v>
      </c>
      <c r="D141" s="150">
        <v>0</v>
      </c>
      <c r="E141" s="151">
        <v>20911271</v>
      </c>
      <c r="F141" s="152">
        <v>2259.14</v>
      </c>
      <c r="G141" s="150">
        <v>9256.2970865019433</v>
      </c>
    </row>
    <row r="142" spans="1:7" ht="15" x14ac:dyDescent="0.2">
      <c r="A142" s="147">
        <v>2144</v>
      </c>
      <c r="B142" s="148" t="s">
        <v>404</v>
      </c>
      <c r="C142" s="149">
        <v>3181886.46</v>
      </c>
      <c r="D142" s="150">
        <v>0</v>
      </c>
      <c r="E142" s="151">
        <v>3181886.46</v>
      </c>
      <c r="F142" s="152">
        <v>239.29</v>
      </c>
      <c r="G142" s="150">
        <v>13297.197793472356</v>
      </c>
    </row>
    <row r="143" spans="1:7" ht="15" x14ac:dyDescent="0.2">
      <c r="A143" s="147">
        <v>2145</v>
      </c>
      <c r="B143" s="148" t="s">
        <v>405</v>
      </c>
      <c r="C143" s="149">
        <v>8317066.5999999996</v>
      </c>
      <c r="D143" s="150">
        <v>0</v>
      </c>
      <c r="E143" s="151">
        <v>8317066.5999999996</v>
      </c>
      <c r="F143" s="152">
        <v>709.91</v>
      </c>
      <c r="G143" s="150">
        <v>11715.663393951347</v>
      </c>
    </row>
    <row r="144" spans="1:7" ht="15" x14ac:dyDescent="0.2">
      <c r="A144" s="147">
        <v>2146</v>
      </c>
      <c r="B144" s="148" t="s">
        <v>406</v>
      </c>
      <c r="C144" s="149">
        <v>62400100.570000008</v>
      </c>
      <c r="D144" s="150">
        <v>0</v>
      </c>
      <c r="E144" s="151">
        <v>62400100.570000008</v>
      </c>
      <c r="F144" s="152">
        <v>5590.11</v>
      </c>
      <c r="G144" s="150">
        <v>11162.589031342855</v>
      </c>
    </row>
    <row r="145" spans="1:7" ht="15" x14ac:dyDescent="0.2">
      <c r="A145" s="147">
        <v>2147</v>
      </c>
      <c r="B145" s="148" t="s">
        <v>407</v>
      </c>
      <c r="C145" s="149">
        <v>26319829.390000001</v>
      </c>
      <c r="D145" s="150">
        <v>95862.29</v>
      </c>
      <c r="E145" s="151">
        <v>26223967.100000001</v>
      </c>
      <c r="F145" s="152">
        <v>2263.87</v>
      </c>
      <c r="G145" s="150">
        <v>11583.689478636143</v>
      </c>
    </row>
    <row r="146" spans="1:7" ht="15" x14ac:dyDescent="0.2">
      <c r="A146" s="147">
        <v>2180</v>
      </c>
      <c r="B146" s="148" t="s">
        <v>408</v>
      </c>
      <c r="C146" s="149">
        <v>606548889.21000004</v>
      </c>
      <c r="D146" s="150">
        <v>0</v>
      </c>
      <c r="E146" s="151">
        <v>606548889.21000004</v>
      </c>
      <c r="F146" s="152">
        <v>48337.93</v>
      </c>
      <c r="G146" s="150">
        <v>12548.093995957213</v>
      </c>
    </row>
    <row r="147" spans="1:7" ht="15" x14ac:dyDescent="0.2">
      <c r="A147" s="147">
        <v>2181</v>
      </c>
      <c r="B147" s="148" t="s">
        <v>409</v>
      </c>
      <c r="C147" s="149">
        <v>31640610.800000001</v>
      </c>
      <c r="D147" s="150">
        <v>0</v>
      </c>
      <c r="E147" s="151">
        <v>31640610.800000001</v>
      </c>
      <c r="F147" s="152">
        <v>3072.28</v>
      </c>
      <c r="G147" s="150">
        <v>10298.739307615191</v>
      </c>
    </row>
    <row r="148" spans="1:7" ht="15" x14ac:dyDescent="0.2">
      <c r="A148" s="147">
        <v>2182</v>
      </c>
      <c r="B148" s="148" t="s">
        <v>410</v>
      </c>
      <c r="C148" s="149">
        <v>119684143.03999999</v>
      </c>
      <c r="D148" s="150">
        <v>0</v>
      </c>
      <c r="E148" s="151">
        <v>119684143.03999999</v>
      </c>
      <c r="F148" s="152">
        <v>10842.05</v>
      </c>
      <c r="G148" s="150">
        <v>11038.884993151663</v>
      </c>
    </row>
    <row r="149" spans="1:7" ht="15" x14ac:dyDescent="0.2">
      <c r="A149" s="147">
        <v>2183</v>
      </c>
      <c r="B149" s="148" t="s">
        <v>411</v>
      </c>
      <c r="C149" s="149">
        <v>115973814.25</v>
      </c>
      <c r="D149" s="150">
        <v>180000</v>
      </c>
      <c r="E149" s="151">
        <v>115793814.25</v>
      </c>
      <c r="F149" s="152">
        <v>11806.49</v>
      </c>
      <c r="G149" s="150">
        <v>9807.6409034353146</v>
      </c>
    </row>
    <row r="150" spans="1:7" ht="15" x14ac:dyDescent="0.2">
      <c r="A150" s="147">
        <v>2185</v>
      </c>
      <c r="B150" s="148" t="s">
        <v>412</v>
      </c>
      <c r="C150" s="149">
        <v>65253145.319999993</v>
      </c>
      <c r="D150" s="150">
        <v>0</v>
      </c>
      <c r="E150" s="151">
        <v>65253145.319999993</v>
      </c>
      <c r="F150" s="152">
        <v>5994.17</v>
      </c>
      <c r="G150" s="150">
        <v>10886.101882328994</v>
      </c>
    </row>
    <row r="151" spans="1:7" ht="15" x14ac:dyDescent="0.2">
      <c r="A151" s="147">
        <v>2186</v>
      </c>
      <c r="B151" s="148" t="s">
        <v>413</v>
      </c>
      <c r="C151" s="149">
        <v>11279528.460000001</v>
      </c>
      <c r="D151" s="150">
        <v>27911</v>
      </c>
      <c r="E151" s="151">
        <v>11251617.460000001</v>
      </c>
      <c r="F151" s="152">
        <v>1176.72</v>
      </c>
      <c r="G151" s="150">
        <v>9561.8477292813932</v>
      </c>
    </row>
    <row r="152" spans="1:7" ht="15" x14ac:dyDescent="0.2">
      <c r="A152" s="147">
        <v>2187</v>
      </c>
      <c r="B152" s="148" t="s">
        <v>414</v>
      </c>
      <c r="C152" s="149">
        <v>109047823.70999999</v>
      </c>
      <c r="D152" s="150">
        <v>0</v>
      </c>
      <c r="E152" s="151">
        <v>109047823.70999999</v>
      </c>
      <c r="F152" s="152">
        <v>9660.09</v>
      </c>
      <c r="G152" s="150">
        <v>11288.489414694894</v>
      </c>
    </row>
    <row r="153" spans="1:7" ht="15" x14ac:dyDescent="0.2">
      <c r="A153" s="147">
        <v>2188</v>
      </c>
      <c r="B153" s="148" t="s">
        <v>415</v>
      </c>
      <c r="C153" s="149">
        <v>8793787.370000001</v>
      </c>
      <c r="D153" s="150">
        <v>0</v>
      </c>
      <c r="E153" s="151">
        <v>8793787.370000001</v>
      </c>
      <c r="F153" s="152">
        <v>589.11</v>
      </c>
      <c r="G153" s="150">
        <v>14927.241720561526</v>
      </c>
    </row>
    <row r="154" spans="1:7" ht="15" x14ac:dyDescent="0.2">
      <c r="A154" s="147">
        <v>2190</v>
      </c>
      <c r="B154" s="148" t="s">
        <v>416</v>
      </c>
      <c r="C154" s="149">
        <v>31874051.219999999</v>
      </c>
      <c r="D154" s="150">
        <v>194083.6</v>
      </c>
      <c r="E154" s="151">
        <v>31679967.619999997</v>
      </c>
      <c r="F154" s="152">
        <v>3187.14</v>
      </c>
      <c r="G154" s="150">
        <v>9939.9359990461671</v>
      </c>
    </row>
    <row r="155" spans="1:7" ht="15" x14ac:dyDescent="0.2">
      <c r="A155" s="147">
        <v>2191</v>
      </c>
      <c r="B155" s="148" t="s">
        <v>417</v>
      </c>
      <c r="C155" s="149">
        <v>34218784.299999997</v>
      </c>
      <c r="D155" s="150">
        <v>0</v>
      </c>
      <c r="E155" s="151">
        <v>34218784.299999997</v>
      </c>
      <c r="F155" s="152">
        <v>3275.59</v>
      </c>
      <c r="G155" s="150">
        <v>10446.601772505104</v>
      </c>
    </row>
    <row r="156" spans="1:7" ht="15" x14ac:dyDescent="0.2">
      <c r="A156" s="147">
        <v>2192</v>
      </c>
      <c r="B156" s="148" t="s">
        <v>418</v>
      </c>
      <c r="C156" s="149">
        <v>3541954.26</v>
      </c>
      <c r="D156" s="150">
        <v>0</v>
      </c>
      <c r="E156" s="151">
        <v>3541954.26</v>
      </c>
      <c r="F156" s="152">
        <v>318.31</v>
      </c>
      <c r="G156" s="150">
        <v>11127.373503817033</v>
      </c>
    </row>
    <row r="157" spans="1:7" ht="15" x14ac:dyDescent="0.2">
      <c r="A157" s="147">
        <v>2193</v>
      </c>
      <c r="B157" s="148" t="s">
        <v>419</v>
      </c>
      <c r="C157" s="149">
        <v>2788210.58</v>
      </c>
      <c r="D157" s="150">
        <v>0</v>
      </c>
      <c r="E157" s="151">
        <v>2788210.58</v>
      </c>
      <c r="F157" s="152">
        <v>184.87</v>
      </c>
      <c r="G157" s="150">
        <v>15082.006707416022</v>
      </c>
    </row>
    <row r="158" spans="1:7" ht="15" x14ac:dyDescent="0.2">
      <c r="A158" s="147">
        <v>2195</v>
      </c>
      <c r="B158" s="148" t="s">
        <v>420</v>
      </c>
      <c r="C158" s="149">
        <v>2967180.62</v>
      </c>
      <c r="D158" s="150">
        <v>0</v>
      </c>
      <c r="E158" s="151">
        <v>2967180.62</v>
      </c>
      <c r="F158" s="152">
        <v>263.52</v>
      </c>
      <c r="G158" s="150">
        <v>11259.79288099575</v>
      </c>
    </row>
    <row r="159" spans="1:7" ht="15" x14ac:dyDescent="0.2">
      <c r="A159" s="147">
        <v>2197</v>
      </c>
      <c r="B159" s="148" t="s">
        <v>421</v>
      </c>
      <c r="C159" s="149">
        <v>19878394.219999999</v>
      </c>
      <c r="D159" s="150">
        <v>0</v>
      </c>
      <c r="E159" s="151">
        <v>19878394.219999999</v>
      </c>
      <c r="F159" s="152">
        <v>2226.2199999999998</v>
      </c>
      <c r="G159" s="150">
        <v>8929.2137434754877</v>
      </c>
    </row>
    <row r="160" spans="1:7" ht="15" x14ac:dyDescent="0.2">
      <c r="A160" s="147">
        <v>2198</v>
      </c>
      <c r="B160" s="148" t="s">
        <v>422</v>
      </c>
      <c r="C160" s="149">
        <v>11734576.68</v>
      </c>
      <c r="D160" s="150">
        <v>0</v>
      </c>
      <c r="E160" s="151">
        <v>11734576.68</v>
      </c>
      <c r="F160" s="152">
        <v>793.6</v>
      </c>
      <c r="G160" s="150">
        <v>14786.512953629031</v>
      </c>
    </row>
    <row r="161" spans="1:7" ht="15" x14ac:dyDescent="0.2">
      <c r="A161" s="147">
        <v>2199</v>
      </c>
      <c r="B161" s="148" t="s">
        <v>423</v>
      </c>
      <c r="C161" s="149">
        <v>5732096.0499999998</v>
      </c>
      <c r="D161" s="150">
        <v>0</v>
      </c>
      <c r="E161" s="151">
        <v>5732096.0499999998</v>
      </c>
      <c r="F161" s="152">
        <v>490.68</v>
      </c>
      <c r="G161" s="150">
        <v>11681.9435273498</v>
      </c>
    </row>
    <row r="162" spans="1:7" ht="15" x14ac:dyDescent="0.2">
      <c r="A162" s="147">
        <v>2201</v>
      </c>
      <c r="B162" s="148" t="s">
        <v>424</v>
      </c>
      <c r="C162" s="149">
        <v>2334565.5499999998</v>
      </c>
      <c r="D162" s="150">
        <v>0</v>
      </c>
      <c r="E162" s="151">
        <v>2334565.5499999998</v>
      </c>
      <c r="F162" s="152">
        <v>181.19</v>
      </c>
      <c r="G162" s="150">
        <v>12884.626910977426</v>
      </c>
    </row>
    <row r="163" spans="1:7" ht="15" x14ac:dyDescent="0.2">
      <c r="A163" s="147">
        <v>2202</v>
      </c>
      <c r="B163" s="148" t="s">
        <v>425</v>
      </c>
      <c r="C163" s="149">
        <v>3555688.37</v>
      </c>
      <c r="D163" s="150">
        <v>0</v>
      </c>
      <c r="E163" s="151">
        <v>3555688.37</v>
      </c>
      <c r="F163" s="152">
        <v>293.95</v>
      </c>
      <c r="G163" s="150">
        <v>12096.235312127914</v>
      </c>
    </row>
    <row r="164" spans="1:7" ht="15" x14ac:dyDescent="0.2">
      <c r="A164" s="147">
        <v>2203</v>
      </c>
      <c r="B164" s="148" t="s">
        <v>426</v>
      </c>
      <c r="C164" s="149">
        <v>3315963.21</v>
      </c>
      <c r="D164" s="150">
        <v>0</v>
      </c>
      <c r="E164" s="151">
        <v>3315963.21</v>
      </c>
      <c r="F164" s="152">
        <v>274.37</v>
      </c>
      <c r="G164" s="150">
        <v>12085.735357364143</v>
      </c>
    </row>
    <row r="165" spans="1:7" ht="15" x14ac:dyDescent="0.2">
      <c r="A165" s="147">
        <v>2204</v>
      </c>
      <c r="B165" s="148" t="s">
        <v>427</v>
      </c>
      <c r="C165" s="149">
        <v>15043928.83</v>
      </c>
      <c r="D165" s="150">
        <v>0</v>
      </c>
      <c r="E165" s="151">
        <v>15043928.83</v>
      </c>
      <c r="F165" s="152">
        <v>1396.98</v>
      </c>
      <c r="G165" s="150">
        <v>10768.893491674899</v>
      </c>
    </row>
    <row r="166" spans="1:7" ht="15" x14ac:dyDescent="0.2">
      <c r="A166" s="147">
        <v>2205</v>
      </c>
      <c r="B166" s="148" t="s">
        <v>428</v>
      </c>
      <c r="C166" s="149">
        <v>17590154.879999999</v>
      </c>
      <c r="D166" s="150">
        <v>0</v>
      </c>
      <c r="E166" s="151">
        <v>17590154.879999999</v>
      </c>
      <c r="F166" s="152">
        <v>1636.32</v>
      </c>
      <c r="G166" s="150">
        <v>10749.825755353477</v>
      </c>
    </row>
    <row r="167" spans="1:7" ht="15" x14ac:dyDescent="0.2">
      <c r="A167" s="147">
        <v>2206</v>
      </c>
      <c r="B167" s="148" t="s">
        <v>429</v>
      </c>
      <c r="C167" s="149">
        <v>57363899.060000002</v>
      </c>
      <c r="D167" s="150">
        <v>0</v>
      </c>
      <c r="E167" s="151">
        <v>57363899.060000002</v>
      </c>
      <c r="F167" s="152">
        <v>5645.05</v>
      </c>
      <c r="G167" s="150">
        <v>10161.805309076093</v>
      </c>
    </row>
    <row r="168" spans="1:7" ht="15" x14ac:dyDescent="0.2">
      <c r="A168" s="147">
        <v>2207</v>
      </c>
      <c r="B168" s="148" t="s">
        <v>430</v>
      </c>
      <c r="C168" s="149">
        <v>29639595.710000001</v>
      </c>
      <c r="D168" s="150">
        <v>0</v>
      </c>
      <c r="E168" s="151">
        <v>29639595.710000001</v>
      </c>
      <c r="F168" s="152">
        <v>3030.02</v>
      </c>
      <c r="G168" s="150">
        <v>9781.9802212526647</v>
      </c>
    </row>
    <row r="169" spans="1:7" ht="15" x14ac:dyDescent="0.2">
      <c r="A169" s="147">
        <v>2208</v>
      </c>
      <c r="B169" s="148" t="s">
        <v>431</v>
      </c>
      <c r="C169" s="149">
        <v>5689153.4799999995</v>
      </c>
      <c r="D169" s="150">
        <v>0</v>
      </c>
      <c r="E169" s="151">
        <v>5689153.4799999995</v>
      </c>
      <c r="F169" s="152">
        <v>578.95000000000005</v>
      </c>
      <c r="G169" s="150">
        <v>9826.6749805682684</v>
      </c>
    </row>
    <row r="170" spans="1:7" ht="15" x14ac:dyDescent="0.2">
      <c r="A170" s="147">
        <v>2209</v>
      </c>
      <c r="B170" s="148" t="s">
        <v>432</v>
      </c>
      <c r="C170" s="149">
        <v>4641259.88</v>
      </c>
      <c r="D170" s="150">
        <v>0</v>
      </c>
      <c r="E170" s="151">
        <v>4641259.88</v>
      </c>
      <c r="F170" s="152">
        <v>531.92999999999995</v>
      </c>
      <c r="G170" s="150">
        <v>8725.3207752899816</v>
      </c>
    </row>
    <row r="171" spans="1:7" ht="15" x14ac:dyDescent="0.2">
      <c r="A171" s="147">
        <v>2210</v>
      </c>
      <c r="B171" s="148" t="s">
        <v>433</v>
      </c>
      <c r="C171" s="149">
        <v>851004.04</v>
      </c>
      <c r="D171" s="150">
        <v>2260.02</v>
      </c>
      <c r="E171" s="151">
        <v>848744.02</v>
      </c>
      <c r="F171" s="152">
        <v>27</v>
      </c>
      <c r="G171" s="150">
        <v>31434.963703703703</v>
      </c>
    </row>
    <row r="172" spans="1:7" ht="15" x14ac:dyDescent="0.2">
      <c r="A172" s="147">
        <v>2212</v>
      </c>
      <c r="B172" s="148" t="s">
        <v>434</v>
      </c>
      <c r="C172" s="149">
        <v>20876749.350000001</v>
      </c>
      <c r="D172" s="150">
        <v>27647.65</v>
      </c>
      <c r="E172" s="151">
        <v>20849101.700000003</v>
      </c>
      <c r="F172" s="152">
        <v>2294.73</v>
      </c>
      <c r="G172" s="150">
        <v>9085.6448035280846</v>
      </c>
    </row>
    <row r="173" spans="1:7" ht="15" x14ac:dyDescent="0.2">
      <c r="A173" s="147">
        <v>2213</v>
      </c>
      <c r="B173" s="148" t="s">
        <v>435</v>
      </c>
      <c r="C173" s="149">
        <v>3467493.7199999997</v>
      </c>
      <c r="D173" s="150">
        <v>53592.56</v>
      </c>
      <c r="E173" s="151">
        <v>3413901.1599999997</v>
      </c>
      <c r="F173" s="152">
        <v>375.86</v>
      </c>
      <c r="G173" s="150">
        <v>9082.906294897035</v>
      </c>
    </row>
    <row r="174" spans="1:7" ht="15" x14ac:dyDescent="0.2">
      <c r="A174" s="147">
        <v>2214</v>
      </c>
      <c r="B174" s="148" t="s">
        <v>436</v>
      </c>
      <c r="C174" s="149">
        <v>3544556.85</v>
      </c>
      <c r="D174" s="150">
        <v>5687.06</v>
      </c>
      <c r="E174" s="151">
        <v>3538869.79</v>
      </c>
      <c r="F174" s="152">
        <v>266.83999999999997</v>
      </c>
      <c r="G174" s="150">
        <v>13262.141320641584</v>
      </c>
    </row>
    <row r="175" spans="1:7" ht="15" x14ac:dyDescent="0.2">
      <c r="A175" s="147">
        <v>2215</v>
      </c>
      <c r="B175" s="148" t="s">
        <v>437</v>
      </c>
      <c r="C175" s="149">
        <v>3537548.04</v>
      </c>
      <c r="D175" s="150">
        <v>0</v>
      </c>
      <c r="E175" s="151">
        <v>3537548.04</v>
      </c>
      <c r="F175" s="152">
        <v>286.04000000000002</v>
      </c>
      <c r="G175" s="150">
        <v>12367.319395888686</v>
      </c>
    </row>
    <row r="176" spans="1:7" ht="15" x14ac:dyDescent="0.2">
      <c r="A176" s="147">
        <v>2216</v>
      </c>
      <c r="B176" s="148" t="s">
        <v>438</v>
      </c>
      <c r="C176" s="149">
        <v>4921806.75</v>
      </c>
      <c r="D176" s="150">
        <v>0</v>
      </c>
      <c r="E176" s="151">
        <v>4921806.75</v>
      </c>
      <c r="F176" s="152">
        <v>289.39</v>
      </c>
      <c r="G176" s="150">
        <v>17007.521856318464</v>
      </c>
    </row>
    <row r="177" spans="1:7" ht="15" x14ac:dyDescent="0.2">
      <c r="A177" s="147">
        <v>2217</v>
      </c>
      <c r="B177" s="148" t="s">
        <v>439</v>
      </c>
      <c r="C177" s="149">
        <v>4326859.3499999996</v>
      </c>
      <c r="D177" s="150">
        <v>0</v>
      </c>
      <c r="E177" s="151">
        <v>4326859.3499999996</v>
      </c>
      <c r="F177" s="152">
        <v>418.18</v>
      </c>
      <c r="G177" s="150">
        <v>10346.882562532879</v>
      </c>
    </row>
    <row r="178" spans="1:7" ht="15" x14ac:dyDescent="0.2">
      <c r="A178" s="147">
        <v>2219</v>
      </c>
      <c r="B178" s="148" t="s">
        <v>440</v>
      </c>
      <c r="C178" s="149">
        <v>3015756.68</v>
      </c>
      <c r="D178" s="150">
        <v>0</v>
      </c>
      <c r="E178" s="151">
        <v>3015756.68</v>
      </c>
      <c r="F178" s="152">
        <v>251.55</v>
      </c>
      <c r="G178" s="150">
        <v>11988.696799840985</v>
      </c>
    </row>
    <row r="179" spans="1:7" ht="15" x14ac:dyDescent="0.2">
      <c r="A179" s="147">
        <v>2220</v>
      </c>
      <c r="B179" s="148" t="s">
        <v>441</v>
      </c>
      <c r="C179" s="149">
        <v>2738151.1599999997</v>
      </c>
      <c r="D179" s="150">
        <v>0</v>
      </c>
      <c r="E179" s="151">
        <v>2738151.1599999997</v>
      </c>
      <c r="F179" s="152">
        <v>188.14</v>
      </c>
      <c r="G179" s="150">
        <v>14553.795896672689</v>
      </c>
    </row>
    <row r="180" spans="1:7" ht="15" x14ac:dyDescent="0.2">
      <c r="A180" s="147">
        <v>2221</v>
      </c>
      <c r="B180" s="148" t="s">
        <v>442</v>
      </c>
      <c r="C180" s="149">
        <v>4478844.04</v>
      </c>
      <c r="D180" s="150">
        <v>0</v>
      </c>
      <c r="E180" s="151">
        <v>4478844.04</v>
      </c>
      <c r="F180" s="152">
        <v>404.89</v>
      </c>
      <c r="G180" s="150">
        <v>11061.878633702981</v>
      </c>
    </row>
    <row r="181" spans="1:7" ht="15" x14ac:dyDescent="0.2">
      <c r="A181" s="147">
        <v>2222</v>
      </c>
      <c r="B181" s="148" t="s">
        <v>443</v>
      </c>
      <c r="C181" s="149">
        <v>182863.25</v>
      </c>
      <c r="D181" s="150">
        <v>0</v>
      </c>
      <c r="E181" s="151">
        <v>182863.25</v>
      </c>
      <c r="F181" s="152">
        <v>1.69</v>
      </c>
      <c r="G181" s="150">
        <v>108203.10650887575</v>
      </c>
    </row>
    <row r="182" spans="1:7" ht="15" x14ac:dyDescent="0.2">
      <c r="A182" s="147">
        <v>2225</v>
      </c>
      <c r="B182" s="148" t="s">
        <v>444</v>
      </c>
      <c r="C182" s="149">
        <v>3229404.7300000004</v>
      </c>
      <c r="D182" s="150">
        <v>0</v>
      </c>
      <c r="E182" s="151">
        <v>3229404.7300000004</v>
      </c>
      <c r="F182" s="152">
        <v>223.5</v>
      </c>
      <c r="G182" s="150">
        <v>14449.2381655481</v>
      </c>
    </row>
    <row r="183" spans="1:7" ht="15" x14ac:dyDescent="0.2">
      <c r="A183" s="147">
        <v>2229</v>
      </c>
      <c r="B183" s="148" t="s">
        <v>445</v>
      </c>
      <c r="C183" s="149">
        <v>4308263.03</v>
      </c>
      <c r="D183" s="150">
        <v>0</v>
      </c>
      <c r="E183" s="151">
        <v>4308263.03</v>
      </c>
      <c r="F183" s="152">
        <v>336.42</v>
      </c>
      <c r="G183" s="150">
        <v>12806.203644254207</v>
      </c>
    </row>
    <row r="184" spans="1:7" ht="15" x14ac:dyDescent="0.2">
      <c r="A184" s="147">
        <v>2239</v>
      </c>
      <c r="B184" s="148" t="s">
        <v>446</v>
      </c>
      <c r="C184" s="149">
        <v>204745656.62</v>
      </c>
      <c r="D184" s="150">
        <v>0</v>
      </c>
      <c r="E184" s="151">
        <v>204745656.62</v>
      </c>
      <c r="F184" s="152">
        <v>20026.36</v>
      </c>
      <c r="G184" s="150">
        <v>10223.807852250733</v>
      </c>
    </row>
    <row r="185" spans="1:7" ht="15" x14ac:dyDescent="0.2">
      <c r="A185" s="147">
        <v>2240</v>
      </c>
      <c r="B185" s="148" t="s">
        <v>447</v>
      </c>
      <c r="C185" s="149">
        <v>10527848.780000001</v>
      </c>
      <c r="D185" s="150">
        <v>0</v>
      </c>
      <c r="E185" s="151">
        <v>10527848.780000001</v>
      </c>
      <c r="F185" s="152">
        <v>1140.71</v>
      </c>
      <c r="G185" s="150">
        <v>9229.2070552550613</v>
      </c>
    </row>
    <row r="186" spans="1:7" ht="15" x14ac:dyDescent="0.2">
      <c r="A186" s="147">
        <v>2241</v>
      </c>
      <c r="B186" s="148" t="s">
        <v>448</v>
      </c>
      <c r="C186" s="149">
        <v>62431217.309999995</v>
      </c>
      <c r="D186" s="150">
        <v>15111.53</v>
      </c>
      <c r="E186" s="151">
        <v>62416105.779999994</v>
      </c>
      <c r="F186" s="152">
        <v>6022.52</v>
      </c>
      <c r="G186" s="150">
        <v>10363.785554884</v>
      </c>
    </row>
    <row r="187" spans="1:7" ht="15" x14ac:dyDescent="0.2">
      <c r="A187" s="147">
        <v>2242</v>
      </c>
      <c r="B187" s="148" t="s">
        <v>255</v>
      </c>
      <c r="C187" s="149">
        <v>134553275.77000001</v>
      </c>
      <c r="D187" s="150">
        <v>0</v>
      </c>
      <c r="E187" s="151">
        <v>134553275.77000001</v>
      </c>
      <c r="F187" s="152">
        <v>12461.09</v>
      </c>
      <c r="G187" s="150">
        <v>10797.87368279982</v>
      </c>
    </row>
    <row r="188" spans="1:7" ht="15" x14ac:dyDescent="0.2">
      <c r="A188" s="147">
        <v>2243</v>
      </c>
      <c r="B188" s="148" t="s">
        <v>449</v>
      </c>
      <c r="C188" s="149">
        <v>434437127.00999999</v>
      </c>
      <c r="D188" s="150">
        <v>0</v>
      </c>
      <c r="E188" s="151">
        <v>434437127.00999999</v>
      </c>
      <c r="F188" s="152">
        <v>40895.72</v>
      </c>
      <c r="G188" s="150">
        <v>10623.046299466056</v>
      </c>
    </row>
    <row r="189" spans="1:7" ht="15" x14ac:dyDescent="0.2">
      <c r="A189" s="147">
        <v>2244</v>
      </c>
      <c r="B189" s="148" t="s">
        <v>450</v>
      </c>
      <c r="C189" s="149">
        <v>51154150.990000002</v>
      </c>
      <c r="D189" s="150">
        <v>0</v>
      </c>
      <c r="E189" s="151">
        <v>51154150.990000002</v>
      </c>
      <c r="F189" s="152">
        <v>5258.66</v>
      </c>
      <c r="G189" s="150">
        <v>9727.6018966809042</v>
      </c>
    </row>
    <row r="190" spans="1:7" ht="15" x14ac:dyDescent="0.2">
      <c r="A190" s="147">
        <v>2245</v>
      </c>
      <c r="B190" s="148" t="s">
        <v>451</v>
      </c>
      <c r="C190" s="149">
        <v>6029766.8900000006</v>
      </c>
      <c r="D190" s="150">
        <v>0</v>
      </c>
      <c r="E190" s="151">
        <v>6029766.8900000006</v>
      </c>
      <c r="F190" s="152">
        <v>539.42999999999995</v>
      </c>
      <c r="G190" s="150">
        <v>11178.034017388727</v>
      </c>
    </row>
    <row r="191" spans="1:7" ht="15" x14ac:dyDescent="0.2">
      <c r="A191" s="147">
        <v>2247</v>
      </c>
      <c r="B191" s="148" t="s">
        <v>452</v>
      </c>
      <c r="C191" s="149">
        <v>1176070.92</v>
      </c>
      <c r="D191" s="150">
        <v>0</v>
      </c>
      <c r="E191" s="151">
        <v>1176070.92</v>
      </c>
      <c r="F191" s="152">
        <v>55.38</v>
      </c>
      <c r="G191" s="150">
        <v>21236.383531960993</v>
      </c>
    </row>
    <row r="192" spans="1:7" ht="15" x14ac:dyDescent="0.2">
      <c r="A192" s="147">
        <v>2248</v>
      </c>
      <c r="B192" s="148" t="s">
        <v>453</v>
      </c>
      <c r="C192" s="149">
        <v>8873237.0800000001</v>
      </c>
      <c r="D192" s="150">
        <v>2850</v>
      </c>
      <c r="E192" s="151">
        <v>8870387.0800000001</v>
      </c>
      <c r="F192" s="152">
        <v>1016.24</v>
      </c>
      <c r="G192" s="150">
        <v>8728.6340628198068</v>
      </c>
    </row>
    <row r="193" spans="1:7" ht="15" x14ac:dyDescent="0.2">
      <c r="A193" s="147">
        <v>2249</v>
      </c>
      <c r="B193" s="148" t="s">
        <v>454</v>
      </c>
      <c r="C193" s="149">
        <v>6517823.7000000002</v>
      </c>
      <c r="D193" s="150">
        <v>0</v>
      </c>
      <c r="E193" s="151">
        <v>6517823.7000000002</v>
      </c>
      <c r="F193" s="152">
        <v>535.44000000000005</v>
      </c>
      <c r="G193" s="150">
        <v>12172.836732406991</v>
      </c>
    </row>
    <row r="194" spans="1:7" ht="15" x14ac:dyDescent="0.2">
      <c r="A194" s="147">
        <v>2251</v>
      </c>
      <c r="B194" s="148" t="s">
        <v>455</v>
      </c>
      <c r="C194" s="149">
        <v>8961652.5199999996</v>
      </c>
      <c r="D194" s="150">
        <v>0</v>
      </c>
      <c r="E194" s="151">
        <v>8961652.5199999996</v>
      </c>
      <c r="F194" s="152">
        <v>1032.58</v>
      </c>
      <c r="G194" s="150">
        <v>8678.8941486373933</v>
      </c>
    </row>
    <row r="195" spans="1:7" ht="15" x14ac:dyDescent="0.2">
      <c r="A195" s="147">
        <v>2252</v>
      </c>
      <c r="B195" s="148" t="s">
        <v>456</v>
      </c>
      <c r="C195" s="149">
        <v>8308157.0099999998</v>
      </c>
      <c r="D195" s="150">
        <v>1000</v>
      </c>
      <c r="E195" s="151">
        <v>8307157.0099999998</v>
      </c>
      <c r="F195" s="152">
        <v>820.04</v>
      </c>
      <c r="G195" s="150">
        <v>10130.185125115848</v>
      </c>
    </row>
    <row r="196" spans="1:7" ht="15" x14ac:dyDescent="0.2">
      <c r="A196" s="147">
        <v>2253</v>
      </c>
      <c r="B196" s="148" t="s">
        <v>457</v>
      </c>
      <c r="C196" s="149">
        <v>10098562.66</v>
      </c>
      <c r="D196" s="150">
        <v>189000</v>
      </c>
      <c r="E196" s="151">
        <v>9909562.6600000001</v>
      </c>
      <c r="F196" s="152">
        <v>1006.68</v>
      </c>
      <c r="G196" s="150">
        <v>9843.8060356816477</v>
      </c>
    </row>
    <row r="197" spans="1:7" ht="15" x14ac:dyDescent="0.2">
      <c r="A197" s="147">
        <v>2254</v>
      </c>
      <c r="B197" s="148" t="s">
        <v>458</v>
      </c>
      <c r="C197" s="149">
        <v>48376059.299999997</v>
      </c>
      <c r="D197" s="150">
        <v>87776.59</v>
      </c>
      <c r="E197" s="151">
        <v>48288282.709999993</v>
      </c>
      <c r="F197" s="152">
        <v>4798.4399999999996</v>
      </c>
      <c r="G197" s="150">
        <v>10063.329479997665</v>
      </c>
    </row>
    <row r="198" spans="1:7" ht="15" x14ac:dyDescent="0.2">
      <c r="A198" s="147">
        <v>2255</v>
      </c>
      <c r="B198" s="148" t="s">
        <v>459</v>
      </c>
      <c r="C198" s="149">
        <v>8608582.75</v>
      </c>
      <c r="D198" s="150">
        <v>0</v>
      </c>
      <c r="E198" s="151">
        <v>8608582.75</v>
      </c>
      <c r="F198" s="152">
        <v>870.64</v>
      </c>
      <c r="G198" s="150">
        <v>9887.6490283010207</v>
      </c>
    </row>
    <row r="199" spans="1:7" ht="15" x14ac:dyDescent="0.2">
      <c r="A199" s="147">
        <v>2256</v>
      </c>
      <c r="B199" s="148" t="s">
        <v>460</v>
      </c>
      <c r="C199" s="149">
        <v>67718295.849999994</v>
      </c>
      <c r="D199" s="150">
        <v>0</v>
      </c>
      <c r="E199" s="151">
        <v>67718295.849999994</v>
      </c>
      <c r="F199" s="152">
        <v>6580.66</v>
      </c>
      <c r="G199" s="150">
        <v>10290.502145681436</v>
      </c>
    </row>
    <row r="200" spans="1:7" ht="15" x14ac:dyDescent="0.2">
      <c r="A200" s="147">
        <v>2257</v>
      </c>
      <c r="B200" s="148" t="s">
        <v>461</v>
      </c>
      <c r="C200" s="149">
        <v>8895383.3399999999</v>
      </c>
      <c r="D200" s="150">
        <v>0</v>
      </c>
      <c r="E200" s="151">
        <v>8895383.3399999999</v>
      </c>
      <c r="F200" s="152">
        <v>899.13</v>
      </c>
      <c r="G200" s="150">
        <v>9893.3228120516505</v>
      </c>
    </row>
    <row r="201" spans="1:7" ht="15" x14ac:dyDescent="0.2">
      <c r="A201" s="147">
        <v>2262</v>
      </c>
      <c r="B201" s="148" t="s">
        <v>462</v>
      </c>
      <c r="C201" s="149">
        <v>5103596.5</v>
      </c>
      <c r="D201" s="150">
        <v>0</v>
      </c>
      <c r="E201" s="151">
        <v>5103596.5</v>
      </c>
      <c r="F201" s="152">
        <v>496.43</v>
      </c>
      <c r="G201" s="150">
        <v>10280.596458715227</v>
      </c>
    </row>
    <row r="202" spans="1:7" ht="15" x14ac:dyDescent="0.2">
      <c r="A202" s="147">
        <v>3997</v>
      </c>
      <c r="B202" s="148" t="s">
        <v>463</v>
      </c>
      <c r="C202" s="149">
        <v>3032369.06</v>
      </c>
      <c r="D202" s="150">
        <v>0</v>
      </c>
      <c r="E202" s="151">
        <v>3032369.06</v>
      </c>
      <c r="F202" s="152">
        <v>179.96</v>
      </c>
      <c r="G202" s="150">
        <v>16850.239275394531</v>
      </c>
    </row>
    <row r="203" spans="1:7" ht="15" x14ac:dyDescent="0.2">
      <c r="A203" s="147">
        <v>4131</v>
      </c>
      <c r="B203" s="148" t="s">
        <v>464</v>
      </c>
      <c r="C203" s="149">
        <v>30339067.699999999</v>
      </c>
      <c r="D203" s="150">
        <v>0</v>
      </c>
      <c r="E203" s="151">
        <v>30339067.699999999</v>
      </c>
      <c r="F203" s="152">
        <v>2906.95</v>
      </c>
      <c r="G203" s="150">
        <v>10436.735306764822</v>
      </c>
    </row>
    <row r="204" spans="1:7" ht="13.5" thickBot="1" x14ac:dyDescent="0.25">
      <c r="A204" s="153"/>
      <c r="B204" s="153"/>
      <c r="C204" s="153"/>
      <c r="D204" s="153"/>
      <c r="E204" s="153"/>
      <c r="F204" s="154"/>
      <c r="G204" s="153"/>
    </row>
    <row r="205" spans="1:7" ht="15.75" thickTop="1" x14ac:dyDescent="0.25">
      <c r="A205" s="134">
        <v>197</v>
      </c>
      <c r="B205" s="134"/>
      <c r="C205" s="135">
        <v>6001459459.5800028</v>
      </c>
      <c r="D205" s="135">
        <v>5583077.1599999992</v>
      </c>
      <c r="E205" s="135">
        <v>5995876382.4200001</v>
      </c>
      <c r="F205" s="136">
        <v>573699.21</v>
      </c>
      <c r="G205" s="137">
        <f>E205/F205</f>
        <v>10451.254381926028</v>
      </c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24"/>
  <sheetViews>
    <sheetView workbookViewId="0">
      <pane xSplit="2" ySplit="6" topLeftCell="C191" activePane="bottomRight" state="frozen"/>
      <selection pane="topRight" activeCell="C1" sqref="C1"/>
      <selection pane="bottomLeft" activeCell="A7" sqref="A7"/>
      <selection pane="bottomRight" activeCell="G205" sqref="G205"/>
    </sheetView>
  </sheetViews>
  <sheetFormatPr defaultRowHeight="12.75" x14ac:dyDescent="0.2"/>
  <cols>
    <col min="2" max="2" width="24.85546875" customWidth="1"/>
    <col min="3" max="3" width="15.28515625" style="3" bestFit="1" customWidth="1"/>
    <col min="4" max="4" width="14.28515625" style="3" bestFit="1" customWidth="1"/>
    <col min="5" max="5" width="15.28515625" style="3" bestFit="1" customWidth="1"/>
    <col min="6" max="6" width="11.42578125" style="127" customWidth="1"/>
    <col min="7" max="7" width="13.42578125" style="3" bestFit="1" customWidth="1"/>
    <col min="16" max="16" width="15.140625" bestFit="1" customWidth="1"/>
    <col min="17" max="17" width="21.85546875" customWidth="1"/>
  </cols>
  <sheetData>
    <row r="1" spans="1:16" ht="15" x14ac:dyDescent="0.25">
      <c r="A1" s="161" t="s">
        <v>517</v>
      </c>
      <c r="F1" s="126"/>
    </row>
    <row r="2" spans="1:16" ht="15" x14ac:dyDescent="0.25">
      <c r="A2" s="162" t="s">
        <v>518</v>
      </c>
      <c r="F2" s="126"/>
    </row>
    <row r="3" spans="1:16" ht="15" x14ac:dyDescent="0.25">
      <c r="A3" s="161" t="s">
        <v>516</v>
      </c>
      <c r="F3" s="126"/>
    </row>
    <row r="4" spans="1:16" ht="15" x14ac:dyDescent="0.25">
      <c r="A4" s="162" t="s">
        <v>519</v>
      </c>
      <c r="F4" s="126"/>
    </row>
    <row r="5" spans="1:16" x14ac:dyDescent="0.2">
      <c r="F5" s="126"/>
    </row>
    <row r="6" spans="1:16" ht="30" x14ac:dyDescent="0.25">
      <c r="A6" s="144" t="s">
        <v>492</v>
      </c>
      <c r="B6" s="144" t="s">
        <v>493</v>
      </c>
      <c r="C6" s="145" t="s">
        <v>525</v>
      </c>
      <c r="D6" s="145" t="s">
        <v>526</v>
      </c>
      <c r="E6" s="145" t="s">
        <v>527</v>
      </c>
      <c r="F6" s="146" t="s">
        <v>496</v>
      </c>
      <c r="G6" s="145" t="s">
        <v>497</v>
      </c>
    </row>
    <row r="7" spans="1:16" ht="15" x14ac:dyDescent="0.2">
      <c r="A7" s="147">
        <v>1894</v>
      </c>
      <c r="B7" s="148" t="s">
        <v>270</v>
      </c>
      <c r="C7" s="165">
        <v>42723965.210000001</v>
      </c>
      <c r="D7" s="165">
        <v>223798.63</v>
      </c>
      <c r="E7" s="165">
        <f t="shared" ref="E7:E38" si="0">C7-D7</f>
        <v>42500166.579999998</v>
      </c>
      <c r="F7" s="173">
        <v>4693.93</v>
      </c>
      <c r="G7" s="165">
        <f t="shared" ref="G7:G38" si="1">E7/F7</f>
        <v>9054.2821431082266</v>
      </c>
      <c r="P7" s="159"/>
    </row>
    <row r="8" spans="1:16" ht="15" x14ac:dyDescent="0.2">
      <c r="A8" s="147">
        <v>1895</v>
      </c>
      <c r="B8" s="148" t="s">
        <v>271</v>
      </c>
      <c r="C8" s="165">
        <v>1410287.75</v>
      </c>
      <c r="D8" s="165">
        <v>0</v>
      </c>
      <c r="E8" s="165">
        <f t="shared" si="0"/>
        <v>1410287.75</v>
      </c>
      <c r="F8" s="173">
        <v>85.04</v>
      </c>
      <c r="G8" s="165">
        <f t="shared" si="1"/>
        <v>16583.816439322669</v>
      </c>
      <c r="P8" s="159"/>
    </row>
    <row r="9" spans="1:16" ht="15" x14ac:dyDescent="0.2">
      <c r="A9" s="147">
        <v>1896</v>
      </c>
      <c r="B9" s="148" t="s">
        <v>272</v>
      </c>
      <c r="C9" s="165">
        <v>1071844</v>
      </c>
      <c r="D9" s="165">
        <v>0</v>
      </c>
      <c r="E9" s="165">
        <f t="shared" si="0"/>
        <v>1071844</v>
      </c>
      <c r="F9" s="173">
        <v>30.73</v>
      </c>
      <c r="G9" s="165">
        <f t="shared" si="1"/>
        <v>34879.401236576632</v>
      </c>
      <c r="P9" s="159"/>
    </row>
    <row r="10" spans="1:16" ht="15" x14ac:dyDescent="0.2">
      <c r="A10" s="147">
        <v>1897</v>
      </c>
      <c r="B10" s="148" t="s">
        <v>273</v>
      </c>
      <c r="C10" s="165">
        <v>2946341.7699999996</v>
      </c>
      <c r="D10" s="165">
        <v>0</v>
      </c>
      <c r="E10" s="165">
        <f t="shared" si="0"/>
        <v>2946341.7699999996</v>
      </c>
      <c r="F10" s="173">
        <v>190.53</v>
      </c>
      <c r="G10" s="165">
        <f t="shared" si="1"/>
        <v>15463.92573348029</v>
      </c>
      <c r="P10" s="159"/>
    </row>
    <row r="11" spans="1:16" ht="15" x14ac:dyDescent="0.2">
      <c r="A11" s="147">
        <v>1898</v>
      </c>
      <c r="B11" s="148" t="s">
        <v>274</v>
      </c>
      <c r="C11" s="165">
        <v>4047623.1799999997</v>
      </c>
      <c r="D11" s="165">
        <v>0</v>
      </c>
      <c r="E11" s="165">
        <f t="shared" si="0"/>
        <v>4047623.1799999997</v>
      </c>
      <c r="F11" s="173">
        <v>350.51</v>
      </c>
      <c r="G11" s="165">
        <f t="shared" si="1"/>
        <v>11547.810847051438</v>
      </c>
      <c r="P11" s="159"/>
    </row>
    <row r="12" spans="1:16" ht="15" x14ac:dyDescent="0.2">
      <c r="A12" s="147">
        <v>1899</v>
      </c>
      <c r="B12" s="148" t="s">
        <v>275</v>
      </c>
      <c r="C12" s="165">
        <v>7476015.9700000007</v>
      </c>
      <c r="D12" s="165">
        <v>45802.02</v>
      </c>
      <c r="E12" s="165">
        <f t="shared" si="0"/>
        <v>7430213.9500000011</v>
      </c>
      <c r="F12" s="173">
        <v>780.07</v>
      </c>
      <c r="G12" s="165">
        <f t="shared" si="1"/>
        <v>9525.0605073903625</v>
      </c>
      <c r="P12" s="159"/>
    </row>
    <row r="13" spans="1:16" ht="15" x14ac:dyDescent="0.2">
      <c r="A13" s="147">
        <v>1900</v>
      </c>
      <c r="B13" s="148" t="s">
        <v>276</v>
      </c>
      <c r="C13" s="165">
        <v>18001886.91</v>
      </c>
      <c r="D13" s="165">
        <v>132501.78</v>
      </c>
      <c r="E13" s="165">
        <f t="shared" si="0"/>
        <v>17869385.129999999</v>
      </c>
      <c r="F13" s="173">
        <v>1512.79</v>
      </c>
      <c r="G13" s="165">
        <f t="shared" si="1"/>
        <v>11812.204688026759</v>
      </c>
      <c r="P13" s="159"/>
    </row>
    <row r="14" spans="1:16" ht="15" x14ac:dyDescent="0.2">
      <c r="A14" s="147">
        <v>1901</v>
      </c>
      <c r="B14" s="148" t="s">
        <v>277</v>
      </c>
      <c r="C14" s="165">
        <v>72647100.950000003</v>
      </c>
      <c r="D14" s="165">
        <v>150</v>
      </c>
      <c r="E14" s="165">
        <f t="shared" si="0"/>
        <v>72646950.950000003</v>
      </c>
      <c r="F14" s="173">
        <v>6350.44</v>
      </c>
      <c r="G14" s="165">
        <f t="shared" si="1"/>
        <v>11439.672046346395</v>
      </c>
      <c r="P14" s="159"/>
    </row>
    <row r="15" spans="1:16" ht="15" x14ac:dyDescent="0.2">
      <c r="A15" s="147">
        <v>1922</v>
      </c>
      <c r="B15" s="148" t="s">
        <v>278</v>
      </c>
      <c r="C15" s="165">
        <v>96895463.079999998</v>
      </c>
      <c r="D15" s="165">
        <v>250</v>
      </c>
      <c r="E15" s="165">
        <f t="shared" si="0"/>
        <v>96895213.079999998</v>
      </c>
      <c r="F15" s="173">
        <v>9245.9500000000007</v>
      </c>
      <c r="G15" s="165">
        <f t="shared" si="1"/>
        <v>10479.74660040342</v>
      </c>
      <c r="P15" s="159"/>
    </row>
    <row r="16" spans="1:16" ht="15" x14ac:dyDescent="0.2">
      <c r="A16" s="147">
        <v>1923</v>
      </c>
      <c r="B16" s="148" t="s">
        <v>279</v>
      </c>
      <c r="C16" s="165">
        <v>71863200.5</v>
      </c>
      <c r="D16" s="165">
        <v>172619.31</v>
      </c>
      <c r="E16" s="165">
        <f t="shared" si="0"/>
        <v>71690581.189999998</v>
      </c>
      <c r="F16" s="173">
        <v>6751.61</v>
      </c>
      <c r="G16" s="165">
        <f t="shared" si="1"/>
        <v>10618.294183165201</v>
      </c>
      <c r="P16" s="159"/>
    </row>
    <row r="17" spans="1:16" ht="15" x14ac:dyDescent="0.2">
      <c r="A17" s="147">
        <v>1924</v>
      </c>
      <c r="B17" s="148" t="s">
        <v>280</v>
      </c>
      <c r="C17" s="165">
        <v>179538001.84</v>
      </c>
      <c r="D17" s="165">
        <v>0</v>
      </c>
      <c r="E17" s="165">
        <f t="shared" si="0"/>
        <v>179538001.84</v>
      </c>
      <c r="F17" s="173">
        <v>15833.28</v>
      </c>
      <c r="G17" s="165">
        <f t="shared" si="1"/>
        <v>11339.280416944563</v>
      </c>
      <c r="P17" s="159"/>
    </row>
    <row r="18" spans="1:16" ht="15" x14ac:dyDescent="0.2">
      <c r="A18" s="147">
        <v>1925</v>
      </c>
      <c r="B18" s="148" t="s">
        <v>281</v>
      </c>
      <c r="C18" s="165">
        <v>26174648.93</v>
      </c>
      <c r="D18" s="165">
        <v>0</v>
      </c>
      <c r="E18" s="165">
        <f t="shared" si="0"/>
        <v>26174648.93</v>
      </c>
      <c r="F18" s="173">
        <v>2481.62</v>
      </c>
      <c r="G18" s="165">
        <f t="shared" si="1"/>
        <v>10547.404086846496</v>
      </c>
      <c r="P18" s="159"/>
    </row>
    <row r="19" spans="1:16" ht="15" x14ac:dyDescent="0.2">
      <c r="A19" s="147">
        <v>1926</v>
      </c>
      <c r="B19" s="148" t="s">
        <v>282</v>
      </c>
      <c r="C19" s="165">
        <v>41364878.960000001</v>
      </c>
      <c r="D19" s="165">
        <v>138239.35999999999</v>
      </c>
      <c r="E19" s="165">
        <f t="shared" si="0"/>
        <v>41226639.600000001</v>
      </c>
      <c r="F19" s="173">
        <v>4282.05</v>
      </c>
      <c r="G19" s="165">
        <f t="shared" si="1"/>
        <v>9627.7809927487997</v>
      </c>
      <c r="P19" s="159"/>
    </row>
    <row r="20" spans="1:16" ht="15" x14ac:dyDescent="0.2">
      <c r="A20" s="147">
        <v>1927</v>
      </c>
      <c r="B20" s="148" t="s">
        <v>283</v>
      </c>
      <c r="C20" s="165">
        <v>6012244.4399999995</v>
      </c>
      <c r="D20" s="165">
        <v>0</v>
      </c>
      <c r="E20" s="165">
        <f t="shared" si="0"/>
        <v>6012244.4399999995</v>
      </c>
      <c r="F20" s="173">
        <v>496.42</v>
      </c>
      <c r="G20" s="165">
        <f t="shared" si="1"/>
        <v>12111.205108577413</v>
      </c>
      <c r="P20" s="159"/>
    </row>
    <row r="21" spans="1:16" ht="15" x14ac:dyDescent="0.2">
      <c r="A21" s="147">
        <v>1928</v>
      </c>
      <c r="B21" s="148" t="s">
        <v>284</v>
      </c>
      <c r="C21" s="165">
        <v>81144275.019999996</v>
      </c>
      <c r="D21" s="165">
        <v>0</v>
      </c>
      <c r="E21" s="165">
        <f t="shared" si="0"/>
        <v>81144275.019999996</v>
      </c>
      <c r="F21" s="173">
        <v>7359.36</v>
      </c>
      <c r="G21" s="165">
        <f t="shared" si="1"/>
        <v>11025.996149121662</v>
      </c>
      <c r="P21" s="159"/>
    </row>
    <row r="22" spans="1:16" ht="15" x14ac:dyDescent="0.2">
      <c r="A22" s="147">
        <v>1929</v>
      </c>
      <c r="B22" s="148" t="s">
        <v>285</v>
      </c>
      <c r="C22" s="165">
        <v>46182800.670000002</v>
      </c>
      <c r="D22" s="165">
        <v>0</v>
      </c>
      <c r="E22" s="165">
        <f t="shared" si="0"/>
        <v>46182800.670000002</v>
      </c>
      <c r="F22" s="173">
        <v>4063.59</v>
      </c>
      <c r="G22" s="165">
        <f t="shared" si="1"/>
        <v>11365.024687529993</v>
      </c>
      <c r="P22" s="159"/>
    </row>
    <row r="23" spans="1:16" ht="15" x14ac:dyDescent="0.2">
      <c r="A23" s="147">
        <v>1930</v>
      </c>
      <c r="B23" s="148" t="s">
        <v>286</v>
      </c>
      <c r="C23" s="165">
        <v>29236190.219999999</v>
      </c>
      <c r="D23" s="165">
        <v>2666</v>
      </c>
      <c r="E23" s="165">
        <f t="shared" si="0"/>
        <v>29233524.219999999</v>
      </c>
      <c r="F23" s="173">
        <v>3123.65</v>
      </c>
      <c r="G23" s="165">
        <f t="shared" si="1"/>
        <v>9358.7707393594028</v>
      </c>
      <c r="P23" s="159"/>
    </row>
    <row r="24" spans="1:16" ht="15" x14ac:dyDescent="0.2">
      <c r="A24" s="147">
        <v>1931</v>
      </c>
      <c r="B24" s="148" t="s">
        <v>287</v>
      </c>
      <c r="C24" s="165">
        <v>17946215.68</v>
      </c>
      <c r="D24" s="165">
        <v>0</v>
      </c>
      <c r="E24" s="165">
        <f t="shared" si="0"/>
        <v>17946215.68</v>
      </c>
      <c r="F24" s="173">
        <v>1798.08</v>
      </c>
      <c r="G24" s="165">
        <f t="shared" si="1"/>
        <v>9980.765972592988</v>
      </c>
      <c r="P24" s="159"/>
    </row>
    <row r="25" spans="1:16" ht="15" x14ac:dyDescent="0.2">
      <c r="A25" s="147">
        <v>1933</v>
      </c>
      <c r="B25" s="148" t="s">
        <v>288</v>
      </c>
      <c r="C25" s="165">
        <v>18037932.68</v>
      </c>
      <c r="D25" s="165">
        <v>264207.84000000003</v>
      </c>
      <c r="E25" s="165">
        <f t="shared" si="0"/>
        <v>17773724.84</v>
      </c>
      <c r="F25" s="173">
        <v>1781.82</v>
      </c>
      <c r="G25" s="165">
        <f t="shared" si="1"/>
        <v>9975.0394764903303</v>
      </c>
      <c r="P25" s="159"/>
    </row>
    <row r="26" spans="1:16" ht="15" x14ac:dyDescent="0.2">
      <c r="A26" s="147">
        <v>1934</v>
      </c>
      <c r="B26" s="148" t="s">
        <v>289</v>
      </c>
      <c r="C26" s="165">
        <v>4090096.16</v>
      </c>
      <c r="D26" s="165">
        <v>0</v>
      </c>
      <c r="E26" s="165">
        <f t="shared" si="0"/>
        <v>4090096.16</v>
      </c>
      <c r="F26" s="173">
        <v>103.33</v>
      </c>
      <c r="G26" s="165">
        <f t="shared" si="1"/>
        <v>39582.852608148649</v>
      </c>
      <c r="P26" s="159"/>
    </row>
    <row r="27" spans="1:16" ht="15" x14ac:dyDescent="0.2">
      <c r="A27" s="147">
        <v>1935</v>
      </c>
      <c r="B27" s="148" t="s">
        <v>290</v>
      </c>
      <c r="C27" s="165">
        <v>17184445.359999999</v>
      </c>
      <c r="D27" s="165">
        <v>0</v>
      </c>
      <c r="E27" s="165">
        <f t="shared" si="0"/>
        <v>17184445.359999999</v>
      </c>
      <c r="F27" s="173">
        <v>1505.72</v>
      </c>
      <c r="G27" s="165">
        <f t="shared" si="1"/>
        <v>11412.77618680764</v>
      </c>
      <c r="P27" s="159"/>
    </row>
    <row r="28" spans="1:16" ht="15" x14ac:dyDescent="0.2">
      <c r="A28" s="147">
        <v>1936</v>
      </c>
      <c r="B28" s="148" t="s">
        <v>291</v>
      </c>
      <c r="C28" s="165">
        <v>9338350.2699999996</v>
      </c>
      <c r="D28" s="165">
        <v>290909.52</v>
      </c>
      <c r="E28" s="165">
        <f t="shared" si="0"/>
        <v>9047440.75</v>
      </c>
      <c r="F28" s="173">
        <v>867.51</v>
      </c>
      <c r="G28" s="165">
        <f t="shared" si="1"/>
        <v>10429.206291570126</v>
      </c>
      <c r="P28" s="159"/>
    </row>
    <row r="29" spans="1:16" ht="15" x14ac:dyDescent="0.2">
      <c r="A29" s="147">
        <v>1944</v>
      </c>
      <c r="B29" s="148" t="s">
        <v>292</v>
      </c>
      <c r="C29" s="165">
        <v>21313184.259999998</v>
      </c>
      <c r="D29" s="165">
        <v>52797.39</v>
      </c>
      <c r="E29" s="165">
        <f t="shared" si="0"/>
        <v>21260386.869999997</v>
      </c>
      <c r="F29" s="173">
        <v>2077.62</v>
      </c>
      <c r="G29" s="165">
        <f t="shared" si="1"/>
        <v>10233.048810658349</v>
      </c>
      <c r="P29" s="159"/>
    </row>
    <row r="30" spans="1:16" ht="15" x14ac:dyDescent="0.2">
      <c r="A30" s="147">
        <v>1945</v>
      </c>
      <c r="B30" s="148" t="s">
        <v>293</v>
      </c>
      <c r="C30" s="165">
        <v>8148283.5499999998</v>
      </c>
      <c r="D30" s="165">
        <v>0</v>
      </c>
      <c r="E30" s="165">
        <f t="shared" si="0"/>
        <v>8148283.5499999998</v>
      </c>
      <c r="F30" s="173">
        <v>642.55999999999995</v>
      </c>
      <c r="G30" s="165">
        <f t="shared" si="1"/>
        <v>12680.969170194225</v>
      </c>
      <c r="P30" s="159"/>
    </row>
    <row r="31" spans="1:16" ht="15" x14ac:dyDescent="0.2">
      <c r="A31" s="147">
        <v>1946</v>
      </c>
      <c r="B31" s="148" t="s">
        <v>294</v>
      </c>
      <c r="C31" s="165">
        <v>7558740.7300000004</v>
      </c>
      <c r="D31" s="165">
        <v>0</v>
      </c>
      <c r="E31" s="165">
        <f t="shared" si="0"/>
        <v>7558740.7300000004</v>
      </c>
      <c r="F31" s="173">
        <v>687.24</v>
      </c>
      <c r="G31" s="165">
        <f t="shared" si="1"/>
        <v>10998.691476049125</v>
      </c>
      <c r="P31" s="159"/>
    </row>
    <row r="32" spans="1:16" ht="15" x14ac:dyDescent="0.2">
      <c r="A32" s="147">
        <v>1947</v>
      </c>
      <c r="B32" s="148" t="s">
        <v>295</v>
      </c>
      <c r="C32" s="165">
        <v>6663249.8000000007</v>
      </c>
      <c r="D32" s="165">
        <v>0</v>
      </c>
      <c r="E32" s="165">
        <f t="shared" si="0"/>
        <v>6663249.8000000007</v>
      </c>
      <c r="F32" s="173">
        <v>540.82000000000005</v>
      </c>
      <c r="G32" s="165">
        <f t="shared" si="1"/>
        <v>12320.642357900966</v>
      </c>
      <c r="P32" s="159"/>
    </row>
    <row r="33" spans="1:16" ht="15" x14ac:dyDescent="0.2">
      <c r="A33" s="147">
        <v>1948</v>
      </c>
      <c r="B33" s="148" t="s">
        <v>296</v>
      </c>
      <c r="C33" s="165">
        <v>26493230.480000004</v>
      </c>
      <c r="D33" s="165">
        <v>0</v>
      </c>
      <c r="E33" s="165">
        <f t="shared" si="0"/>
        <v>26493230.480000004</v>
      </c>
      <c r="F33" s="173">
        <v>2637.82</v>
      </c>
      <c r="G33" s="165">
        <f t="shared" si="1"/>
        <v>10043.608161284697</v>
      </c>
      <c r="P33" s="159"/>
    </row>
    <row r="34" spans="1:16" ht="15" x14ac:dyDescent="0.2">
      <c r="A34" s="147">
        <v>1964</v>
      </c>
      <c r="B34" s="148" t="s">
        <v>297</v>
      </c>
      <c r="C34" s="165">
        <v>12294428.550000001</v>
      </c>
      <c r="D34" s="165">
        <v>15038</v>
      </c>
      <c r="E34" s="165">
        <f t="shared" si="0"/>
        <v>12279390.550000001</v>
      </c>
      <c r="F34" s="173">
        <v>1367.08</v>
      </c>
      <c r="G34" s="165">
        <f t="shared" si="1"/>
        <v>8982.2033458173628</v>
      </c>
      <c r="P34" s="159"/>
    </row>
    <row r="35" spans="1:16" ht="15" x14ac:dyDescent="0.2">
      <c r="A35" s="147">
        <v>1965</v>
      </c>
      <c r="B35" s="148" t="s">
        <v>298</v>
      </c>
      <c r="C35" s="165">
        <v>32465117.630000003</v>
      </c>
      <c r="D35" s="165">
        <v>0</v>
      </c>
      <c r="E35" s="165">
        <f t="shared" si="0"/>
        <v>32465117.630000003</v>
      </c>
      <c r="F35" s="173">
        <v>2999.83</v>
      </c>
      <c r="G35" s="165">
        <f t="shared" si="1"/>
        <v>10822.319141418015</v>
      </c>
      <c r="P35" s="159"/>
    </row>
    <row r="36" spans="1:16" ht="15" x14ac:dyDescent="0.2">
      <c r="A36" s="147">
        <v>1966</v>
      </c>
      <c r="B36" s="148" t="s">
        <v>299</v>
      </c>
      <c r="C36" s="165">
        <v>51718995.759999998</v>
      </c>
      <c r="D36" s="165">
        <v>0</v>
      </c>
      <c r="E36" s="165">
        <f t="shared" si="0"/>
        <v>51718995.759999998</v>
      </c>
      <c r="F36" s="173">
        <v>5207.07</v>
      </c>
      <c r="G36" s="165">
        <f t="shared" si="1"/>
        <v>9932.4564025450018</v>
      </c>
      <c r="P36" s="159"/>
    </row>
    <row r="37" spans="1:16" ht="15" x14ac:dyDescent="0.2">
      <c r="A37" s="147">
        <v>1967</v>
      </c>
      <c r="B37" s="148" t="s">
        <v>300</v>
      </c>
      <c r="C37" s="165">
        <v>1834077.87</v>
      </c>
      <c r="D37" s="165">
        <v>0</v>
      </c>
      <c r="E37" s="165">
        <f t="shared" si="0"/>
        <v>1834077.87</v>
      </c>
      <c r="F37" s="173">
        <v>126.82</v>
      </c>
      <c r="G37" s="165">
        <f t="shared" si="1"/>
        <v>14462.055432897021</v>
      </c>
      <c r="P37" s="159"/>
    </row>
    <row r="38" spans="1:16" ht="15" x14ac:dyDescent="0.2">
      <c r="A38" s="147">
        <v>1968</v>
      </c>
      <c r="B38" s="148" t="s">
        <v>301</v>
      </c>
      <c r="C38" s="165">
        <v>5357560.8</v>
      </c>
      <c r="D38" s="165">
        <v>0</v>
      </c>
      <c r="E38" s="165">
        <f t="shared" si="0"/>
        <v>5357560.8</v>
      </c>
      <c r="F38" s="173">
        <v>484.9</v>
      </c>
      <c r="G38" s="165">
        <f t="shared" si="1"/>
        <v>11048.795215508353</v>
      </c>
      <c r="P38" s="159"/>
    </row>
    <row r="39" spans="1:16" ht="15" x14ac:dyDescent="0.2">
      <c r="A39" s="147">
        <v>1969</v>
      </c>
      <c r="B39" s="148" t="s">
        <v>302</v>
      </c>
      <c r="C39" s="165">
        <v>6978814.3199999994</v>
      </c>
      <c r="D39" s="165">
        <v>0</v>
      </c>
      <c r="E39" s="165">
        <f t="shared" ref="E39:E70" si="2">C39-D39</f>
        <v>6978814.3199999994</v>
      </c>
      <c r="F39" s="173">
        <v>606.91</v>
      </c>
      <c r="G39" s="165">
        <f t="shared" ref="G39:G70" si="3">E39/F39</f>
        <v>11498.927880575373</v>
      </c>
      <c r="P39" s="159"/>
    </row>
    <row r="40" spans="1:16" ht="15" x14ac:dyDescent="0.2">
      <c r="A40" s="147">
        <v>1970</v>
      </c>
      <c r="B40" s="148" t="s">
        <v>303</v>
      </c>
      <c r="C40" s="165">
        <v>30781917.329999998</v>
      </c>
      <c r="D40" s="165">
        <v>5844</v>
      </c>
      <c r="E40" s="165">
        <f t="shared" si="2"/>
        <v>30776073.329999998</v>
      </c>
      <c r="F40" s="173">
        <v>2985.72</v>
      </c>
      <c r="G40" s="165">
        <f t="shared" si="3"/>
        <v>10307.756028696596</v>
      </c>
      <c r="P40" s="159"/>
    </row>
    <row r="41" spans="1:16" ht="15" x14ac:dyDescent="0.2">
      <c r="A41" s="147">
        <v>1972</v>
      </c>
      <c r="B41" s="148" t="s">
        <v>304</v>
      </c>
      <c r="C41" s="165">
        <v>4937081.129999999</v>
      </c>
      <c r="D41" s="165">
        <v>0</v>
      </c>
      <c r="E41" s="165">
        <f t="shared" si="2"/>
        <v>4937081.129999999</v>
      </c>
      <c r="F41" s="173">
        <v>438.93</v>
      </c>
      <c r="G41" s="165">
        <f t="shared" si="3"/>
        <v>11247.992003280702</v>
      </c>
      <c r="P41" s="159"/>
    </row>
    <row r="42" spans="1:16" ht="15" x14ac:dyDescent="0.2">
      <c r="A42" s="147">
        <v>1973</v>
      </c>
      <c r="B42" s="148" t="s">
        <v>305</v>
      </c>
      <c r="C42" s="165">
        <v>2800770.58</v>
      </c>
      <c r="D42" s="165">
        <v>0</v>
      </c>
      <c r="E42" s="165">
        <f t="shared" si="2"/>
        <v>2800770.58</v>
      </c>
      <c r="F42" s="173">
        <v>194.4</v>
      </c>
      <c r="G42" s="165">
        <f t="shared" si="3"/>
        <v>14407.256069958848</v>
      </c>
      <c r="P42" s="159"/>
    </row>
    <row r="43" spans="1:16" ht="15" x14ac:dyDescent="0.2">
      <c r="A43" s="147">
        <v>1974</v>
      </c>
      <c r="B43" s="148" t="s">
        <v>306</v>
      </c>
      <c r="C43" s="165">
        <v>14066874.08</v>
      </c>
      <c r="D43" s="165">
        <v>0</v>
      </c>
      <c r="E43" s="165">
        <f t="shared" si="2"/>
        <v>14066874.08</v>
      </c>
      <c r="F43" s="173">
        <v>1389.13</v>
      </c>
      <c r="G43" s="165">
        <f t="shared" si="3"/>
        <v>10126.391396053645</v>
      </c>
      <c r="P43" s="159"/>
    </row>
    <row r="44" spans="1:16" ht="15" x14ac:dyDescent="0.2">
      <c r="A44" s="147">
        <v>1976</v>
      </c>
      <c r="B44" s="148" t="s">
        <v>307</v>
      </c>
      <c r="C44" s="165">
        <v>170608554.62</v>
      </c>
      <c r="D44" s="165">
        <v>13547.94</v>
      </c>
      <c r="E44" s="165">
        <f t="shared" si="2"/>
        <v>170595006.68000001</v>
      </c>
      <c r="F44" s="173">
        <v>17270.939999999999</v>
      </c>
      <c r="G44" s="165">
        <f t="shared" si="3"/>
        <v>9877.5750874011501</v>
      </c>
      <c r="P44" s="159"/>
    </row>
    <row r="45" spans="1:16" ht="15" x14ac:dyDescent="0.2">
      <c r="A45" s="147">
        <v>1977</v>
      </c>
      <c r="B45" s="148" t="s">
        <v>308</v>
      </c>
      <c r="C45" s="165">
        <v>70257200.149999991</v>
      </c>
      <c r="D45" s="165">
        <v>33307.06</v>
      </c>
      <c r="E45" s="165">
        <f t="shared" si="2"/>
        <v>70223893.089999989</v>
      </c>
      <c r="F45" s="173">
        <v>6945.79</v>
      </c>
      <c r="G45" s="165">
        <f t="shared" si="3"/>
        <v>10110.281636790054</v>
      </c>
      <c r="P45" s="159"/>
    </row>
    <row r="46" spans="1:16" ht="15" x14ac:dyDescent="0.2">
      <c r="A46" s="147">
        <v>1978</v>
      </c>
      <c r="B46" s="148" t="s">
        <v>309</v>
      </c>
      <c r="C46" s="165">
        <v>12383012.040000001</v>
      </c>
      <c r="D46" s="165">
        <v>79608.36</v>
      </c>
      <c r="E46" s="165">
        <f t="shared" si="2"/>
        <v>12303403.680000002</v>
      </c>
      <c r="F46" s="173">
        <v>1096.08</v>
      </c>
      <c r="G46" s="165">
        <f t="shared" si="3"/>
        <v>11224.913947887018</v>
      </c>
      <c r="P46" s="159"/>
    </row>
    <row r="47" spans="1:16" ht="15" x14ac:dyDescent="0.2">
      <c r="A47" s="147">
        <v>1990</v>
      </c>
      <c r="B47" s="148" t="s">
        <v>310</v>
      </c>
      <c r="C47" s="165">
        <v>5924758.29</v>
      </c>
      <c r="D47" s="165">
        <v>0</v>
      </c>
      <c r="E47" s="165">
        <f t="shared" si="2"/>
        <v>5924758.29</v>
      </c>
      <c r="F47" s="173">
        <v>560.79</v>
      </c>
      <c r="G47" s="165">
        <f t="shared" si="3"/>
        <v>10565.021291392501</v>
      </c>
      <c r="P47" s="159"/>
    </row>
    <row r="48" spans="1:16" ht="15" x14ac:dyDescent="0.2">
      <c r="A48" s="147">
        <v>1991</v>
      </c>
      <c r="B48" s="148" t="s">
        <v>311</v>
      </c>
      <c r="C48" s="165">
        <v>53929272.829999998</v>
      </c>
      <c r="D48" s="165">
        <v>0</v>
      </c>
      <c r="E48" s="165">
        <f t="shared" si="2"/>
        <v>53929272.829999998</v>
      </c>
      <c r="F48" s="173">
        <v>5502.16</v>
      </c>
      <c r="G48" s="165">
        <f t="shared" si="3"/>
        <v>9801.4730269566862</v>
      </c>
      <c r="P48" s="159"/>
    </row>
    <row r="49" spans="1:16" ht="15" x14ac:dyDescent="0.2">
      <c r="A49" s="147">
        <v>1992</v>
      </c>
      <c r="B49" s="148" t="s">
        <v>312</v>
      </c>
      <c r="C49" s="165">
        <v>7227112.8499999996</v>
      </c>
      <c r="D49" s="165">
        <v>0</v>
      </c>
      <c r="E49" s="165">
        <f t="shared" si="2"/>
        <v>7227112.8499999996</v>
      </c>
      <c r="F49" s="173">
        <v>691.16</v>
      </c>
      <c r="G49" s="165">
        <f t="shared" si="3"/>
        <v>10456.497554835349</v>
      </c>
      <c r="P49" s="159"/>
    </row>
    <row r="50" spans="1:16" ht="15" x14ac:dyDescent="0.2">
      <c r="A50" s="147">
        <v>1993</v>
      </c>
      <c r="B50" s="148" t="s">
        <v>313</v>
      </c>
      <c r="C50" s="165">
        <v>2527914.73</v>
      </c>
      <c r="D50" s="165">
        <v>0</v>
      </c>
      <c r="E50" s="165">
        <f t="shared" si="2"/>
        <v>2527914.73</v>
      </c>
      <c r="F50" s="173">
        <v>199.03</v>
      </c>
      <c r="G50" s="165">
        <f t="shared" si="3"/>
        <v>12701.174345576044</v>
      </c>
      <c r="P50" s="159"/>
    </row>
    <row r="51" spans="1:16" ht="15" x14ac:dyDescent="0.2">
      <c r="A51" s="147">
        <v>1994</v>
      </c>
      <c r="B51" s="148" t="s">
        <v>314</v>
      </c>
      <c r="C51" s="165">
        <v>12862056.5</v>
      </c>
      <c r="D51" s="165">
        <v>0</v>
      </c>
      <c r="E51" s="165">
        <f t="shared" si="2"/>
        <v>12862056.5</v>
      </c>
      <c r="F51" s="173">
        <v>1394.03</v>
      </c>
      <c r="G51" s="165">
        <f t="shared" si="3"/>
        <v>9226.5277648257215</v>
      </c>
      <c r="P51" s="159"/>
    </row>
    <row r="52" spans="1:16" ht="15" x14ac:dyDescent="0.2">
      <c r="A52" s="147">
        <v>1995</v>
      </c>
      <c r="B52" s="148" t="s">
        <v>315</v>
      </c>
      <c r="C52" s="165">
        <v>2805060.8499999996</v>
      </c>
      <c r="D52" s="165">
        <v>0</v>
      </c>
      <c r="E52" s="165">
        <f t="shared" si="2"/>
        <v>2805060.8499999996</v>
      </c>
      <c r="F52" s="173">
        <v>222.74</v>
      </c>
      <c r="G52" s="165">
        <f t="shared" si="3"/>
        <v>12593.431130466011</v>
      </c>
      <c r="P52" s="159"/>
    </row>
    <row r="53" spans="1:16" ht="15" x14ac:dyDescent="0.2">
      <c r="A53" s="147">
        <v>1996</v>
      </c>
      <c r="B53" s="148" t="s">
        <v>316</v>
      </c>
      <c r="C53" s="165">
        <v>3738703.2199999997</v>
      </c>
      <c r="D53" s="165">
        <v>0</v>
      </c>
      <c r="E53" s="165">
        <f t="shared" si="2"/>
        <v>3738703.2199999997</v>
      </c>
      <c r="F53" s="173">
        <v>320.75</v>
      </c>
      <c r="G53" s="165">
        <f t="shared" si="3"/>
        <v>11656.128511301637</v>
      </c>
      <c r="P53" s="159"/>
    </row>
    <row r="54" spans="1:16" ht="15" x14ac:dyDescent="0.2">
      <c r="A54" s="147">
        <v>1997</v>
      </c>
      <c r="B54" s="148" t="s">
        <v>317</v>
      </c>
      <c r="C54" s="165">
        <v>3354605.8200000003</v>
      </c>
      <c r="D54" s="165">
        <v>0</v>
      </c>
      <c r="E54" s="165">
        <f t="shared" si="2"/>
        <v>3354605.8200000003</v>
      </c>
      <c r="F54" s="173">
        <v>248.35</v>
      </c>
      <c r="G54" s="165">
        <f t="shared" si="3"/>
        <v>13507.573263539362</v>
      </c>
      <c r="P54" s="159"/>
    </row>
    <row r="55" spans="1:16" ht="15" x14ac:dyDescent="0.2">
      <c r="A55" s="147">
        <v>1998</v>
      </c>
      <c r="B55" s="148" t="s">
        <v>318</v>
      </c>
      <c r="C55" s="165">
        <v>3125009.88</v>
      </c>
      <c r="D55" s="165">
        <v>37289</v>
      </c>
      <c r="E55" s="165">
        <f t="shared" si="2"/>
        <v>3087720.88</v>
      </c>
      <c r="F55" s="173">
        <v>225.81</v>
      </c>
      <c r="G55" s="165">
        <f t="shared" si="3"/>
        <v>13673.9775917807</v>
      </c>
      <c r="P55" s="159"/>
    </row>
    <row r="56" spans="1:16" ht="15" x14ac:dyDescent="0.2">
      <c r="A56" s="147">
        <v>1999</v>
      </c>
      <c r="B56" s="148" t="s">
        <v>319</v>
      </c>
      <c r="C56" s="165">
        <v>4487476.9800000004</v>
      </c>
      <c r="D56" s="165">
        <v>0</v>
      </c>
      <c r="E56" s="165">
        <f t="shared" si="2"/>
        <v>4487476.9800000004</v>
      </c>
      <c r="F56" s="173">
        <v>376.96</v>
      </c>
      <c r="G56" s="165">
        <f t="shared" si="3"/>
        <v>11904.385027589136</v>
      </c>
      <c r="P56" s="159"/>
    </row>
    <row r="57" spans="1:16" ht="15" x14ac:dyDescent="0.2">
      <c r="A57" s="147">
        <v>2000</v>
      </c>
      <c r="B57" s="148" t="s">
        <v>320</v>
      </c>
      <c r="C57" s="165">
        <v>3573721.85</v>
      </c>
      <c r="D57" s="165">
        <v>0</v>
      </c>
      <c r="E57" s="165">
        <f t="shared" si="2"/>
        <v>3573721.85</v>
      </c>
      <c r="F57" s="173">
        <v>291.42</v>
      </c>
      <c r="G57" s="165">
        <f t="shared" si="3"/>
        <v>12263.131734266693</v>
      </c>
      <c r="P57" s="159"/>
    </row>
    <row r="58" spans="1:16" ht="15" x14ac:dyDescent="0.2">
      <c r="A58" s="147">
        <v>2001</v>
      </c>
      <c r="B58" s="148" t="s">
        <v>321</v>
      </c>
      <c r="C58" s="165">
        <v>7788355.4399999995</v>
      </c>
      <c r="D58" s="165">
        <v>1107416.3799999999</v>
      </c>
      <c r="E58" s="165">
        <f t="shared" si="2"/>
        <v>6680939.0599999996</v>
      </c>
      <c r="F58" s="173">
        <v>585.19000000000005</v>
      </c>
      <c r="G58" s="165">
        <f t="shared" si="3"/>
        <v>11416.700661323672</v>
      </c>
      <c r="P58" s="159"/>
    </row>
    <row r="59" spans="1:16" ht="15" x14ac:dyDescent="0.2">
      <c r="A59" s="147">
        <v>2002</v>
      </c>
      <c r="B59" s="148" t="s">
        <v>322</v>
      </c>
      <c r="C59" s="165">
        <v>12574917.84</v>
      </c>
      <c r="D59" s="165">
        <v>0</v>
      </c>
      <c r="E59" s="165">
        <f t="shared" si="2"/>
        <v>12574917.84</v>
      </c>
      <c r="F59" s="173">
        <v>1257.53</v>
      </c>
      <c r="G59" s="165">
        <f t="shared" si="3"/>
        <v>9999.6961026774716</v>
      </c>
      <c r="P59" s="159"/>
    </row>
    <row r="60" spans="1:16" ht="15" x14ac:dyDescent="0.2">
      <c r="A60" s="147">
        <v>2003</v>
      </c>
      <c r="B60" s="148" t="s">
        <v>323</v>
      </c>
      <c r="C60" s="165">
        <v>12417633</v>
      </c>
      <c r="D60" s="165">
        <v>0</v>
      </c>
      <c r="E60" s="165">
        <f t="shared" si="2"/>
        <v>12417633</v>
      </c>
      <c r="F60" s="173">
        <v>1332.38</v>
      </c>
      <c r="G60" s="165">
        <f t="shared" si="3"/>
        <v>9319.8884702562318</v>
      </c>
      <c r="P60" s="159"/>
    </row>
    <row r="61" spans="1:16" ht="15" x14ac:dyDescent="0.2">
      <c r="A61" s="147">
        <v>2005</v>
      </c>
      <c r="B61" s="148" t="s">
        <v>324</v>
      </c>
      <c r="C61" s="165">
        <v>2599796.83</v>
      </c>
      <c r="D61" s="165">
        <v>0</v>
      </c>
      <c r="E61" s="165">
        <f t="shared" si="2"/>
        <v>2599796.83</v>
      </c>
      <c r="F61" s="173">
        <v>162.16999999999999</v>
      </c>
      <c r="G61" s="165">
        <f t="shared" si="3"/>
        <v>16031.305605229083</v>
      </c>
      <c r="P61" s="159"/>
    </row>
    <row r="62" spans="1:16" ht="15" x14ac:dyDescent="0.2">
      <c r="A62" s="147">
        <v>2006</v>
      </c>
      <c r="B62" s="148" t="s">
        <v>325</v>
      </c>
      <c r="C62" s="165">
        <v>2569820.02</v>
      </c>
      <c r="D62" s="165">
        <v>0</v>
      </c>
      <c r="E62" s="165">
        <f t="shared" si="2"/>
        <v>2569820.02</v>
      </c>
      <c r="F62" s="173">
        <v>136.18</v>
      </c>
      <c r="G62" s="165">
        <f t="shared" si="3"/>
        <v>18870.759436040535</v>
      </c>
      <c r="P62" s="159"/>
    </row>
    <row r="63" spans="1:16" ht="15" x14ac:dyDescent="0.2">
      <c r="A63" s="147">
        <v>2008</v>
      </c>
      <c r="B63" s="148" t="s">
        <v>326</v>
      </c>
      <c r="C63" s="165">
        <v>5998548.2599999998</v>
      </c>
      <c r="D63" s="165">
        <v>0</v>
      </c>
      <c r="E63" s="165">
        <f t="shared" si="2"/>
        <v>5998548.2599999998</v>
      </c>
      <c r="F63" s="173">
        <v>527.45000000000005</v>
      </c>
      <c r="G63" s="165">
        <f t="shared" si="3"/>
        <v>11372.733453407904</v>
      </c>
      <c r="P63" s="159"/>
    </row>
    <row r="64" spans="1:16" ht="15" x14ac:dyDescent="0.2">
      <c r="A64" s="147">
        <v>2009</v>
      </c>
      <c r="B64" s="148" t="s">
        <v>327</v>
      </c>
      <c r="C64" s="165">
        <v>2454481.23</v>
      </c>
      <c r="D64" s="165">
        <v>0</v>
      </c>
      <c r="E64" s="165">
        <f t="shared" si="2"/>
        <v>2454481.23</v>
      </c>
      <c r="F64" s="173">
        <v>214.43</v>
      </c>
      <c r="G64" s="165">
        <f t="shared" si="3"/>
        <v>11446.538404141211</v>
      </c>
      <c r="P64" s="159"/>
    </row>
    <row r="65" spans="1:16" ht="15" x14ac:dyDescent="0.2">
      <c r="A65" s="147">
        <v>2010</v>
      </c>
      <c r="B65" s="148" t="s">
        <v>328</v>
      </c>
      <c r="C65" s="165">
        <v>908277.10000000009</v>
      </c>
      <c r="D65" s="165">
        <v>172.88</v>
      </c>
      <c r="E65" s="165">
        <f t="shared" si="2"/>
        <v>908104.22000000009</v>
      </c>
      <c r="F65" s="173">
        <v>44.06</v>
      </c>
      <c r="G65" s="165">
        <f t="shared" si="3"/>
        <v>20610.626872446664</v>
      </c>
      <c r="P65" s="159"/>
    </row>
    <row r="66" spans="1:16" ht="15" x14ac:dyDescent="0.2">
      <c r="A66" s="147">
        <v>2011</v>
      </c>
      <c r="B66" s="148" t="s">
        <v>329</v>
      </c>
      <c r="C66" s="165">
        <v>993216</v>
      </c>
      <c r="D66" s="165">
        <v>0</v>
      </c>
      <c r="E66" s="165">
        <f t="shared" si="2"/>
        <v>993216</v>
      </c>
      <c r="F66" s="173">
        <v>59.13</v>
      </c>
      <c r="G66" s="165">
        <f t="shared" si="3"/>
        <v>16797.158802638252</v>
      </c>
      <c r="P66" s="159"/>
    </row>
    <row r="67" spans="1:16" ht="15" x14ac:dyDescent="0.2">
      <c r="A67" s="147">
        <v>2012</v>
      </c>
      <c r="B67" s="148" t="s">
        <v>330</v>
      </c>
      <c r="C67" s="165">
        <v>837957.08000000007</v>
      </c>
      <c r="D67" s="165">
        <v>0</v>
      </c>
      <c r="E67" s="165">
        <f t="shared" si="2"/>
        <v>837957.08000000007</v>
      </c>
      <c r="F67" s="173">
        <v>36.520000000000003</v>
      </c>
      <c r="G67" s="165">
        <f t="shared" si="3"/>
        <v>22945.155531215772</v>
      </c>
      <c r="P67" s="159"/>
    </row>
    <row r="68" spans="1:16" ht="15" x14ac:dyDescent="0.2">
      <c r="A68" s="147">
        <v>2014</v>
      </c>
      <c r="B68" s="148" t="s">
        <v>331</v>
      </c>
      <c r="C68" s="165">
        <v>8107316.8399999999</v>
      </c>
      <c r="D68" s="165">
        <v>0</v>
      </c>
      <c r="E68" s="165">
        <f t="shared" si="2"/>
        <v>8107316.8399999999</v>
      </c>
      <c r="F68" s="173">
        <v>734.71</v>
      </c>
      <c r="G68" s="165">
        <f t="shared" si="3"/>
        <v>11034.716881490656</v>
      </c>
      <c r="P68" s="159"/>
    </row>
    <row r="69" spans="1:16" ht="15" x14ac:dyDescent="0.2">
      <c r="A69" s="147">
        <v>2015</v>
      </c>
      <c r="B69" s="148" t="s">
        <v>332</v>
      </c>
      <c r="C69" s="165">
        <v>6612966.9000000004</v>
      </c>
      <c r="D69" s="165">
        <v>0</v>
      </c>
      <c r="E69" s="165">
        <f t="shared" si="2"/>
        <v>6612966.9000000004</v>
      </c>
      <c r="F69" s="173">
        <v>776.99</v>
      </c>
      <c r="G69" s="165">
        <f t="shared" si="3"/>
        <v>8511.006447959433</v>
      </c>
      <c r="P69" s="159"/>
    </row>
    <row r="70" spans="1:16" ht="15" x14ac:dyDescent="0.2">
      <c r="A70" s="147">
        <v>2016</v>
      </c>
      <c r="B70" s="148" t="s">
        <v>333</v>
      </c>
      <c r="C70" s="165">
        <v>192464.81</v>
      </c>
      <c r="D70" s="165">
        <v>0</v>
      </c>
      <c r="E70" s="165">
        <f t="shared" si="2"/>
        <v>192464.81</v>
      </c>
      <c r="F70" s="173">
        <v>4.4000000000000004</v>
      </c>
      <c r="G70" s="165">
        <f t="shared" si="3"/>
        <v>43742.002272727266</v>
      </c>
      <c r="P70" s="159"/>
    </row>
    <row r="71" spans="1:16" ht="15" x14ac:dyDescent="0.2">
      <c r="A71" s="147">
        <v>2017</v>
      </c>
      <c r="B71" s="148" t="s">
        <v>334</v>
      </c>
      <c r="C71" s="165">
        <v>187211.17</v>
      </c>
      <c r="D71" s="165">
        <v>0</v>
      </c>
      <c r="E71" s="165">
        <f t="shared" ref="E71:E102" si="4">C71-D71</f>
        <v>187211.17</v>
      </c>
      <c r="F71" s="173">
        <v>4.07</v>
      </c>
      <c r="G71" s="165">
        <f t="shared" ref="G71:G102" si="5">E71/F71</f>
        <v>45997.83046683047</v>
      </c>
      <c r="P71" s="159"/>
    </row>
    <row r="72" spans="1:16" ht="15" x14ac:dyDescent="0.2">
      <c r="A72" s="147">
        <v>2018</v>
      </c>
      <c r="B72" s="148" t="s">
        <v>335</v>
      </c>
      <c r="C72" s="165">
        <v>204670.26</v>
      </c>
      <c r="D72" s="165">
        <v>0</v>
      </c>
      <c r="E72" s="165">
        <f t="shared" si="4"/>
        <v>204670.26</v>
      </c>
      <c r="F72" s="173">
        <v>2.0099999999999998</v>
      </c>
      <c r="G72" s="165">
        <f t="shared" si="5"/>
        <v>101826.00000000001</v>
      </c>
      <c r="P72" s="159"/>
    </row>
    <row r="73" spans="1:16" ht="15" x14ac:dyDescent="0.2">
      <c r="A73" s="147">
        <v>2019</v>
      </c>
      <c r="B73" s="148" t="s">
        <v>336</v>
      </c>
      <c r="C73" s="165">
        <v>231341.83000000002</v>
      </c>
      <c r="D73" s="165">
        <v>0</v>
      </c>
      <c r="E73" s="165">
        <f t="shared" si="4"/>
        <v>231341.83000000002</v>
      </c>
      <c r="F73" s="173">
        <v>7.8</v>
      </c>
      <c r="G73" s="165">
        <f t="shared" si="5"/>
        <v>29659.208974358979</v>
      </c>
      <c r="P73" s="159"/>
    </row>
    <row r="74" spans="1:16" ht="15" x14ac:dyDescent="0.2">
      <c r="A74" s="147">
        <v>2020</v>
      </c>
      <c r="B74" s="148" t="s">
        <v>337</v>
      </c>
      <c r="C74" s="165">
        <v>218425.01</v>
      </c>
      <c r="D74" s="165">
        <v>0</v>
      </c>
      <c r="E74" s="165">
        <f t="shared" si="4"/>
        <v>218425.01</v>
      </c>
      <c r="F74" s="173">
        <v>8.69</v>
      </c>
      <c r="G74" s="165">
        <f t="shared" si="5"/>
        <v>25135.214039125432</v>
      </c>
      <c r="P74" s="159"/>
    </row>
    <row r="75" spans="1:16" ht="15" x14ac:dyDescent="0.2">
      <c r="A75" s="147">
        <v>2021</v>
      </c>
      <c r="B75" s="148" t="s">
        <v>338</v>
      </c>
      <c r="C75" s="165">
        <v>217968.46</v>
      </c>
      <c r="D75" s="165">
        <v>0</v>
      </c>
      <c r="E75" s="165">
        <f t="shared" si="4"/>
        <v>217968.46</v>
      </c>
      <c r="F75" s="173">
        <v>5.39</v>
      </c>
      <c r="G75" s="165">
        <f t="shared" si="5"/>
        <v>40439.417439703153</v>
      </c>
      <c r="P75" s="159"/>
    </row>
    <row r="76" spans="1:16" ht="15" x14ac:dyDescent="0.2">
      <c r="A76" s="147">
        <v>2022</v>
      </c>
      <c r="B76" s="148" t="s">
        <v>339</v>
      </c>
      <c r="C76" s="165">
        <v>301708</v>
      </c>
      <c r="D76" s="165">
        <v>0</v>
      </c>
      <c r="E76" s="165">
        <f t="shared" si="4"/>
        <v>301708</v>
      </c>
      <c r="F76" s="173">
        <v>15.03</v>
      </c>
      <c r="G76" s="165">
        <f t="shared" si="5"/>
        <v>20073.719228210248</v>
      </c>
      <c r="P76" s="159"/>
    </row>
    <row r="77" spans="1:16" ht="15" x14ac:dyDescent="0.2">
      <c r="A77" s="147">
        <v>2023</v>
      </c>
      <c r="B77" s="148" t="s">
        <v>340</v>
      </c>
      <c r="C77" s="165">
        <v>9420228.4800000004</v>
      </c>
      <c r="D77" s="165">
        <v>0</v>
      </c>
      <c r="E77" s="165">
        <f t="shared" si="4"/>
        <v>9420228.4800000004</v>
      </c>
      <c r="F77" s="173">
        <v>1150.72</v>
      </c>
      <c r="G77" s="165">
        <f t="shared" si="5"/>
        <v>8186.3776418242496</v>
      </c>
      <c r="P77" s="159"/>
    </row>
    <row r="78" spans="1:16" ht="15" x14ac:dyDescent="0.2">
      <c r="A78" s="147">
        <v>2024</v>
      </c>
      <c r="B78" s="148" t="s">
        <v>341</v>
      </c>
      <c r="C78" s="165">
        <v>49654775.969999999</v>
      </c>
      <c r="D78" s="165">
        <v>0</v>
      </c>
      <c r="E78" s="165">
        <f t="shared" si="4"/>
        <v>49654775.969999999</v>
      </c>
      <c r="F78" s="173">
        <v>3771.44</v>
      </c>
      <c r="G78" s="165">
        <f t="shared" si="5"/>
        <v>13165.999185987315</v>
      </c>
      <c r="P78" s="159"/>
    </row>
    <row r="79" spans="1:16" ht="15" x14ac:dyDescent="0.2">
      <c r="A79" s="147">
        <v>2039</v>
      </c>
      <c r="B79" s="148" t="s">
        <v>342</v>
      </c>
      <c r="C79" s="165">
        <v>24767812.16</v>
      </c>
      <c r="D79" s="165">
        <v>0</v>
      </c>
      <c r="E79" s="165">
        <f t="shared" si="4"/>
        <v>24767812.16</v>
      </c>
      <c r="F79" s="173">
        <v>2395.85</v>
      </c>
      <c r="G79" s="165">
        <f t="shared" si="5"/>
        <v>10337.797508191248</v>
      </c>
      <c r="P79" s="159"/>
    </row>
    <row r="80" spans="1:16" ht="15" x14ac:dyDescent="0.2">
      <c r="A80" s="147">
        <v>2041</v>
      </c>
      <c r="B80" s="148" t="s">
        <v>343</v>
      </c>
      <c r="C80" s="165">
        <v>31783382.200000003</v>
      </c>
      <c r="D80" s="165">
        <v>51358.17</v>
      </c>
      <c r="E80" s="165">
        <f t="shared" si="4"/>
        <v>31732024.030000001</v>
      </c>
      <c r="F80" s="173">
        <v>2492.83</v>
      </c>
      <c r="G80" s="165">
        <f t="shared" si="5"/>
        <v>12729.317293999191</v>
      </c>
      <c r="P80" s="159"/>
    </row>
    <row r="81" spans="1:16" ht="15" x14ac:dyDescent="0.2">
      <c r="A81" s="147">
        <v>2042</v>
      </c>
      <c r="B81" s="148" t="s">
        <v>344</v>
      </c>
      <c r="C81" s="165">
        <v>46851261.490000002</v>
      </c>
      <c r="D81" s="165">
        <v>57882</v>
      </c>
      <c r="E81" s="165">
        <f t="shared" si="4"/>
        <v>46793379.490000002</v>
      </c>
      <c r="F81" s="173">
        <v>4707.18</v>
      </c>
      <c r="G81" s="165">
        <f t="shared" si="5"/>
        <v>9940.8519516993183</v>
      </c>
      <c r="P81" s="159"/>
    </row>
    <row r="82" spans="1:16" ht="15" x14ac:dyDescent="0.2">
      <c r="A82" s="147">
        <v>2043</v>
      </c>
      <c r="B82" s="148" t="s">
        <v>345</v>
      </c>
      <c r="C82" s="165">
        <v>41900804.880000003</v>
      </c>
      <c r="D82" s="165">
        <v>35900.629999999997</v>
      </c>
      <c r="E82" s="165">
        <f t="shared" si="4"/>
        <v>41864904.25</v>
      </c>
      <c r="F82" s="173">
        <v>4070.38</v>
      </c>
      <c r="G82" s="165">
        <f t="shared" si="5"/>
        <v>10285.256966180061</v>
      </c>
      <c r="P82" s="159"/>
    </row>
    <row r="83" spans="1:16" ht="15" x14ac:dyDescent="0.2">
      <c r="A83" s="147">
        <v>2044</v>
      </c>
      <c r="B83" s="148" t="s">
        <v>346</v>
      </c>
      <c r="C83" s="165">
        <v>10677539.370000001</v>
      </c>
      <c r="D83" s="165">
        <v>0</v>
      </c>
      <c r="E83" s="165">
        <f t="shared" si="4"/>
        <v>10677539.370000001</v>
      </c>
      <c r="F83" s="173">
        <v>1067.31</v>
      </c>
      <c r="G83" s="165">
        <f t="shared" si="5"/>
        <v>10004.159400736433</v>
      </c>
      <c r="P83" s="159"/>
    </row>
    <row r="84" spans="1:16" ht="15" x14ac:dyDescent="0.2">
      <c r="A84" s="147">
        <v>2045</v>
      </c>
      <c r="B84" s="148" t="s">
        <v>347</v>
      </c>
      <c r="C84" s="165">
        <v>2652599.6</v>
      </c>
      <c r="D84" s="165">
        <v>0</v>
      </c>
      <c r="E84" s="165">
        <f t="shared" si="4"/>
        <v>2652599.6</v>
      </c>
      <c r="F84" s="173">
        <v>202.1</v>
      </c>
      <c r="G84" s="165">
        <f t="shared" si="5"/>
        <v>13125.183572488868</v>
      </c>
      <c r="P84" s="159"/>
    </row>
    <row r="85" spans="1:16" ht="15" x14ac:dyDescent="0.2">
      <c r="A85" s="147">
        <v>2046</v>
      </c>
      <c r="B85" s="148" t="s">
        <v>348</v>
      </c>
      <c r="C85" s="165">
        <v>3114760.67</v>
      </c>
      <c r="D85" s="165">
        <v>0</v>
      </c>
      <c r="E85" s="165">
        <f t="shared" si="4"/>
        <v>3114760.67</v>
      </c>
      <c r="F85" s="173">
        <v>230.12</v>
      </c>
      <c r="G85" s="165">
        <f t="shared" si="5"/>
        <v>13535.375760472796</v>
      </c>
      <c r="P85" s="159"/>
    </row>
    <row r="86" spans="1:16" ht="15" x14ac:dyDescent="0.2">
      <c r="A86" s="147">
        <v>2047</v>
      </c>
      <c r="B86" s="148" t="s">
        <v>349</v>
      </c>
      <c r="C86" s="165">
        <v>362562</v>
      </c>
      <c r="D86" s="165">
        <v>0</v>
      </c>
      <c r="E86" s="165">
        <f t="shared" si="4"/>
        <v>362562</v>
      </c>
      <c r="F86" s="173">
        <v>23.77</v>
      </c>
      <c r="G86" s="165">
        <f t="shared" si="5"/>
        <v>15252.923853596971</v>
      </c>
      <c r="P86" s="159"/>
    </row>
    <row r="87" spans="1:16" ht="15" x14ac:dyDescent="0.2">
      <c r="A87" s="147">
        <v>2048</v>
      </c>
      <c r="B87" s="148" t="s">
        <v>350</v>
      </c>
      <c r="C87" s="165">
        <v>140439224.84</v>
      </c>
      <c r="D87" s="165">
        <v>9601</v>
      </c>
      <c r="E87" s="165">
        <f t="shared" si="4"/>
        <v>140429623.84</v>
      </c>
      <c r="F87" s="173">
        <v>13753.82</v>
      </c>
      <c r="G87" s="165">
        <f t="shared" si="5"/>
        <v>10210.226965308548</v>
      </c>
      <c r="P87" s="159"/>
    </row>
    <row r="88" spans="1:16" ht="15" x14ac:dyDescent="0.2">
      <c r="A88" s="147">
        <v>2050</v>
      </c>
      <c r="B88" s="148" t="s">
        <v>351</v>
      </c>
      <c r="C88" s="165">
        <v>7429105.9900000002</v>
      </c>
      <c r="D88" s="165">
        <v>35376</v>
      </c>
      <c r="E88" s="165">
        <f t="shared" si="4"/>
        <v>7393729.9900000002</v>
      </c>
      <c r="F88" s="173">
        <v>643.1</v>
      </c>
      <c r="G88" s="165">
        <f t="shared" si="5"/>
        <v>11497.014445653864</v>
      </c>
      <c r="P88" s="159"/>
    </row>
    <row r="89" spans="1:16" ht="15" x14ac:dyDescent="0.2">
      <c r="A89" s="147">
        <v>2051</v>
      </c>
      <c r="B89" s="148" t="s">
        <v>352</v>
      </c>
      <c r="C89" s="165">
        <v>212356.47999999998</v>
      </c>
      <c r="D89" s="165">
        <v>0</v>
      </c>
      <c r="E89" s="165">
        <f t="shared" si="4"/>
        <v>212356.47999999998</v>
      </c>
      <c r="F89" s="173">
        <v>12</v>
      </c>
      <c r="G89" s="165">
        <f t="shared" si="5"/>
        <v>17696.373333333333</v>
      </c>
      <c r="P89" s="159"/>
    </row>
    <row r="90" spans="1:16" ht="15" x14ac:dyDescent="0.2">
      <c r="A90" s="147">
        <v>2052</v>
      </c>
      <c r="B90" s="148" t="s">
        <v>353</v>
      </c>
      <c r="C90" s="165">
        <v>595978.11</v>
      </c>
      <c r="D90" s="165">
        <v>0</v>
      </c>
      <c r="E90" s="165">
        <f t="shared" si="4"/>
        <v>595978.11</v>
      </c>
      <c r="F90" s="173">
        <v>29.04</v>
      </c>
      <c r="G90" s="165">
        <f t="shared" si="5"/>
        <v>20522.662190082643</v>
      </c>
      <c r="P90" s="159"/>
    </row>
    <row r="91" spans="1:16" ht="15" x14ac:dyDescent="0.2">
      <c r="A91" s="147">
        <v>2053</v>
      </c>
      <c r="B91" s="148" t="s">
        <v>354</v>
      </c>
      <c r="C91" s="165">
        <v>30662894.359999999</v>
      </c>
      <c r="D91" s="165">
        <v>15965.71</v>
      </c>
      <c r="E91" s="165">
        <f t="shared" si="4"/>
        <v>30646928.649999999</v>
      </c>
      <c r="F91" s="173">
        <v>2776.39</v>
      </c>
      <c r="G91" s="165">
        <f t="shared" si="5"/>
        <v>11038.409103187952</v>
      </c>
      <c r="P91" s="159"/>
    </row>
    <row r="92" spans="1:16" ht="15" x14ac:dyDescent="0.2">
      <c r="A92" s="147">
        <v>2054</v>
      </c>
      <c r="B92" s="148" t="s">
        <v>355</v>
      </c>
      <c r="C92" s="165">
        <v>62273106.740000002</v>
      </c>
      <c r="D92" s="165">
        <v>0</v>
      </c>
      <c r="E92" s="165">
        <f t="shared" si="4"/>
        <v>62273106.740000002</v>
      </c>
      <c r="F92" s="173">
        <v>5605.75</v>
      </c>
      <c r="G92" s="165">
        <f t="shared" si="5"/>
        <v>11108.791283949517</v>
      </c>
      <c r="P92" s="159"/>
    </row>
    <row r="93" spans="1:16" ht="15" x14ac:dyDescent="0.2">
      <c r="A93" s="147">
        <v>2055</v>
      </c>
      <c r="B93" s="148" t="s">
        <v>356</v>
      </c>
      <c r="C93" s="165">
        <v>47086857.68</v>
      </c>
      <c r="D93" s="165">
        <v>43883.91</v>
      </c>
      <c r="E93" s="165">
        <f t="shared" si="4"/>
        <v>47042973.770000003</v>
      </c>
      <c r="F93" s="173">
        <v>4443.8900000000003</v>
      </c>
      <c r="G93" s="165">
        <f t="shared" si="5"/>
        <v>10585.989700465134</v>
      </c>
      <c r="P93" s="159"/>
    </row>
    <row r="94" spans="1:16" ht="15" x14ac:dyDescent="0.2">
      <c r="A94" s="147">
        <v>2056</v>
      </c>
      <c r="B94" s="148" t="s">
        <v>473</v>
      </c>
      <c r="C94" s="165">
        <v>27141005.510000002</v>
      </c>
      <c r="D94" s="165">
        <v>0</v>
      </c>
      <c r="E94" s="165">
        <f t="shared" si="4"/>
        <v>27141005.510000002</v>
      </c>
      <c r="F94" s="173">
        <v>2738.76</v>
      </c>
      <c r="G94" s="165">
        <f t="shared" si="5"/>
        <v>9909.9612634915065</v>
      </c>
      <c r="P94" s="159"/>
    </row>
    <row r="95" spans="1:16" ht="15" x14ac:dyDescent="0.2">
      <c r="A95" s="147">
        <v>2057</v>
      </c>
      <c r="B95" s="148" t="s">
        <v>357</v>
      </c>
      <c r="C95" s="165">
        <v>66968120.009999998</v>
      </c>
      <c r="D95" s="165">
        <v>20000</v>
      </c>
      <c r="E95" s="165">
        <f t="shared" si="4"/>
        <v>66948120.009999998</v>
      </c>
      <c r="F95" s="173">
        <v>6811</v>
      </c>
      <c r="G95" s="165">
        <f t="shared" si="5"/>
        <v>9829.4112479812065</v>
      </c>
      <c r="P95" s="159"/>
    </row>
    <row r="96" spans="1:16" ht="15" x14ac:dyDescent="0.2">
      <c r="A96" s="147">
        <v>2059</v>
      </c>
      <c r="B96" s="148" t="s">
        <v>358</v>
      </c>
      <c r="C96" s="165">
        <v>9568223.7599999998</v>
      </c>
      <c r="D96" s="165">
        <v>251415.55</v>
      </c>
      <c r="E96" s="165">
        <f t="shared" si="4"/>
        <v>9316808.209999999</v>
      </c>
      <c r="F96" s="173">
        <v>713.27</v>
      </c>
      <c r="G96" s="165">
        <f t="shared" si="5"/>
        <v>13062.105808459628</v>
      </c>
      <c r="P96" s="159"/>
    </row>
    <row r="97" spans="1:16" ht="15" x14ac:dyDescent="0.2">
      <c r="A97" s="147">
        <v>2060</v>
      </c>
      <c r="B97" s="148" t="s">
        <v>359</v>
      </c>
      <c r="C97" s="165">
        <v>2408961.6399999997</v>
      </c>
      <c r="D97" s="165">
        <v>0</v>
      </c>
      <c r="E97" s="165">
        <f t="shared" si="4"/>
        <v>2408961.6399999997</v>
      </c>
      <c r="F97" s="173">
        <v>192.42</v>
      </c>
      <c r="G97" s="165">
        <f t="shared" si="5"/>
        <v>12519.289263070366</v>
      </c>
      <c r="P97" s="159"/>
    </row>
    <row r="98" spans="1:16" ht="15" x14ac:dyDescent="0.2">
      <c r="A98" s="147">
        <v>2061</v>
      </c>
      <c r="B98" s="148" t="s">
        <v>360</v>
      </c>
      <c r="C98" s="165">
        <v>3083019.88</v>
      </c>
      <c r="D98" s="165">
        <v>0</v>
      </c>
      <c r="E98" s="165">
        <f t="shared" si="4"/>
        <v>3083019.88</v>
      </c>
      <c r="F98" s="173">
        <v>236.29</v>
      </c>
      <c r="G98" s="165">
        <f t="shared" si="5"/>
        <v>13047.610478649118</v>
      </c>
      <c r="P98" s="159"/>
    </row>
    <row r="99" spans="1:16" ht="15" x14ac:dyDescent="0.2">
      <c r="A99" s="147">
        <v>2062</v>
      </c>
      <c r="B99" s="148" t="s">
        <v>361</v>
      </c>
      <c r="C99" s="165">
        <v>315183</v>
      </c>
      <c r="D99" s="165">
        <v>36627</v>
      </c>
      <c r="E99" s="165">
        <f t="shared" si="4"/>
        <v>278556</v>
      </c>
      <c r="F99" s="173">
        <v>11.39</v>
      </c>
      <c r="G99" s="165">
        <f t="shared" si="5"/>
        <v>24456.189640035118</v>
      </c>
      <c r="P99" s="159"/>
    </row>
    <row r="100" spans="1:16" ht="15" x14ac:dyDescent="0.2">
      <c r="A100" s="147">
        <v>2063</v>
      </c>
      <c r="B100" s="148" t="s">
        <v>362</v>
      </c>
      <c r="C100" s="165">
        <v>318425.39</v>
      </c>
      <c r="D100" s="165">
        <v>0</v>
      </c>
      <c r="E100" s="165">
        <f t="shared" si="4"/>
        <v>318425.39</v>
      </c>
      <c r="F100" s="173">
        <v>19.440000000000001</v>
      </c>
      <c r="G100" s="165">
        <f t="shared" si="5"/>
        <v>16379.906893004116</v>
      </c>
      <c r="P100" s="159"/>
    </row>
    <row r="101" spans="1:16" ht="15" x14ac:dyDescent="0.2">
      <c r="A101" s="147">
        <v>2081</v>
      </c>
      <c r="B101" s="148" t="s">
        <v>363</v>
      </c>
      <c r="C101" s="165">
        <v>8858992.9000000004</v>
      </c>
      <c r="D101" s="165">
        <v>0</v>
      </c>
      <c r="E101" s="165">
        <f t="shared" si="4"/>
        <v>8858992.9000000004</v>
      </c>
      <c r="F101" s="173">
        <v>998.3</v>
      </c>
      <c r="G101" s="165">
        <f t="shared" si="5"/>
        <v>8874.0788340178315</v>
      </c>
      <c r="P101" s="159"/>
    </row>
    <row r="102" spans="1:16" ht="15" x14ac:dyDescent="0.2">
      <c r="A102" s="147">
        <v>2082</v>
      </c>
      <c r="B102" s="148" t="s">
        <v>364</v>
      </c>
      <c r="C102" s="165">
        <v>174103451</v>
      </c>
      <c r="D102" s="165">
        <v>0</v>
      </c>
      <c r="E102" s="165">
        <f t="shared" si="4"/>
        <v>174103451</v>
      </c>
      <c r="F102" s="173">
        <v>16451.32</v>
      </c>
      <c r="G102" s="165">
        <f t="shared" si="5"/>
        <v>10582.9472042365</v>
      </c>
      <c r="P102" s="159"/>
    </row>
    <row r="103" spans="1:16" ht="15" x14ac:dyDescent="0.2">
      <c r="A103" s="147">
        <v>2083</v>
      </c>
      <c r="B103" s="148" t="s">
        <v>365</v>
      </c>
      <c r="C103" s="165">
        <v>102990429.38</v>
      </c>
      <c r="D103" s="165">
        <v>43304</v>
      </c>
      <c r="E103" s="165">
        <f t="shared" ref="E103:E134" si="6">C103-D103</f>
        <v>102947125.38</v>
      </c>
      <c r="F103" s="173">
        <v>9690.52</v>
      </c>
      <c r="G103" s="165">
        <f t="shared" ref="G103:G134" si="7">E103/F103</f>
        <v>10623.4882524364</v>
      </c>
      <c r="P103" s="159"/>
    </row>
    <row r="104" spans="1:16" ht="15" x14ac:dyDescent="0.2">
      <c r="A104" s="147">
        <v>2084</v>
      </c>
      <c r="B104" s="148" t="s">
        <v>366</v>
      </c>
      <c r="C104" s="165">
        <v>12992988.130000001</v>
      </c>
      <c r="D104" s="165">
        <v>7908.07</v>
      </c>
      <c r="E104" s="165">
        <f t="shared" si="6"/>
        <v>12985080.060000001</v>
      </c>
      <c r="F104" s="173">
        <v>1406.13</v>
      </c>
      <c r="G104" s="165">
        <f t="shared" si="7"/>
        <v>9234.622730473</v>
      </c>
      <c r="P104" s="159"/>
    </row>
    <row r="105" spans="1:16" ht="15" x14ac:dyDescent="0.2">
      <c r="A105" s="147">
        <v>2085</v>
      </c>
      <c r="B105" s="148" t="s">
        <v>367</v>
      </c>
      <c r="C105" s="165">
        <v>2501536.5499999998</v>
      </c>
      <c r="D105" s="165">
        <v>0</v>
      </c>
      <c r="E105" s="165">
        <f t="shared" si="6"/>
        <v>2501536.5499999998</v>
      </c>
      <c r="F105" s="173">
        <v>134.44999999999999</v>
      </c>
      <c r="G105" s="165">
        <f t="shared" si="7"/>
        <v>18605.701375976201</v>
      </c>
      <c r="P105" s="159"/>
    </row>
    <row r="106" spans="1:16" ht="15" x14ac:dyDescent="0.2">
      <c r="A106" s="147">
        <v>2086</v>
      </c>
      <c r="B106" s="148" t="s">
        <v>368</v>
      </c>
      <c r="C106" s="165">
        <v>12609668.399999999</v>
      </c>
      <c r="D106" s="165">
        <v>0</v>
      </c>
      <c r="E106" s="165">
        <f t="shared" si="6"/>
        <v>12609668.399999999</v>
      </c>
      <c r="F106" s="173">
        <v>1148.21</v>
      </c>
      <c r="G106" s="165">
        <f t="shared" si="7"/>
        <v>10982.022800707186</v>
      </c>
      <c r="P106" s="159"/>
    </row>
    <row r="107" spans="1:16" ht="15" x14ac:dyDescent="0.2">
      <c r="A107" s="147">
        <v>2087</v>
      </c>
      <c r="B107" s="148" t="s">
        <v>369</v>
      </c>
      <c r="C107" s="165">
        <v>28427012.940000001</v>
      </c>
      <c r="D107" s="165">
        <v>0</v>
      </c>
      <c r="E107" s="165">
        <f t="shared" si="6"/>
        <v>28427012.940000001</v>
      </c>
      <c r="F107" s="173">
        <v>2696.42</v>
      </c>
      <c r="G107" s="165">
        <f t="shared" si="7"/>
        <v>10542.50188768812</v>
      </c>
      <c r="P107" s="159"/>
    </row>
    <row r="108" spans="1:16" ht="15" x14ac:dyDescent="0.2">
      <c r="A108" s="147">
        <v>2088</v>
      </c>
      <c r="B108" s="148" t="s">
        <v>370</v>
      </c>
      <c r="C108" s="165">
        <v>55245092.890000001</v>
      </c>
      <c r="D108" s="165">
        <v>122100</v>
      </c>
      <c r="E108" s="165">
        <f t="shared" si="6"/>
        <v>55122992.890000001</v>
      </c>
      <c r="F108" s="173">
        <v>5245.28</v>
      </c>
      <c r="G108" s="165">
        <f t="shared" si="7"/>
        <v>10509.065843958761</v>
      </c>
      <c r="P108" s="159"/>
    </row>
    <row r="109" spans="1:16" ht="15" x14ac:dyDescent="0.2">
      <c r="A109" s="147">
        <v>2089</v>
      </c>
      <c r="B109" s="148" t="s">
        <v>371</v>
      </c>
      <c r="C109" s="165">
        <v>3285148.09</v>
      </c>
      <c r="D109" s="165">
        <v>0</v>
      </c>
      <c r="E109" s="165">
        <f t="shared" si="6"/>
        <v>3285148.09</v>
      </c>
      <c r="F109" s="173">
        <v>248.57</v>
      </c>
      <c r="G109" s="165">
        <f t="shared" si="7"/>
        <v>13216.188960856096</v>
      </c>
      <c r="P109" s="159"/>
    </row>
    <row r="110" spans="1:16" ht="15" x14ac:dyDescent="0.2">
      <c r="A110" s="147">
        <v>2090</v>
      </c>
      <c r="B110" s="148" t="s">
        <v>372</v>
      </c>
      <c r="C110" s="165">
        <v>3051582.2199999997</v>
      </c>
      <c r="D110" s="165">
        <v>0</v>
      </c>
      <c r="E110" s="165">
        <f t="shared" si="6"/>
        <v>3051582.2199999997</v>
      </c>
      <c r="F110" s="173">
        <v>190.22</v>
      </c>
      <c r="G110" s="165">
        <f t="shared" si="7"/>
        <v>16042.383661024076</v>
      </c>
      <c r="P110" s="159"/>
    </row>
    <row r="111" spans="1:16" ht="15" x14ac:dyDescent="0.2">
      <c r="A111" s="147">
        <v>2091</v>
      </c>
      <c r="B111" s="148" t="s">
        <v>373</v>
      </c>
      <c r="C111" s="165">
        <v>15948054.699999999</v>
      </c>
      <c r="D111" s="165">
        <v>16891.97</v>
      </c>
      <c r="E111" s="165">
        <f t="shared" si="6"/>
        <v>15931162.729999999</v>
      </c>
      <c r="F111" s="173">
        <v>1607.48</v>
      </c>
      <c r="G111" s="165">
        <f t="shared" si="7"/>
        <v>9910.6444434767454</v>
      </c>
      <c r="P111" s="159"/>
    </row>
    <row r="112" spans="1:16" ht="15" x14ac:dyDescent="0.2">
      <c r="A112" s="147">
        <v>2092</v>
      </c>
      <c r="B112" s="148" t="s">
        <v>374</v>
      </c>
      <c r="C112" s="165">
        <v>10942889.970000001</v>
      </c>
      <c r="D112" s="165">
        <v>61892.160000000003</v>
      </c>
      <c r="E112" s="165">
        <f t="shared" si="6"/>
        <v>10880997.810000001</v>
      </c>
      <c r="F112" s="173">
        <v>1262.5999999999999</v>
      </c>
      <c r="G112" s="165">
        <f t="shared" si="7"/>
        <v>8617.9295184539842</v>
      </c>
      <c r="P112" s="159"/>
    </row>
    <row r="113" spans="1:16" ht="15" x14ac:dyDescent="0.2">
      <c r="A113" s="147">
        <v>2093</v>
      </c>
      <c r="B113" s="148" t="s">
        <v>375</v>
      </c>
      <c r="C113" s="165">
        <v>5902266.0500000007</v>
      </c>
      <c r="D113" s="165">
        <v>0</v>
      </c>
      <c r="E113" s="165">
        <f t="shared" si="6"/>
        <v>5902266.0500000007</v>
      </c>
      <c r="F113" s="173">
        <v>520.41999999999996</v>
      </c>
      <c r="G113" s="165">
        <f t="shared" si="7"/>
        <v>11341.351312401524</v>
      </c>
      <c r="P113" s="159"/>
    </row>
    <row r="114" spans="1:16" ht="15" x14ac:dyDescent="0.2">
      <c r="A114" s="147">
        <v>2094</v>
      </c>
      <c r="B114" s="148" t="s">
        <v>376</v>
      </c>
      <c r="C114" s="165">
        <v>7112915.21</v>
      </c>
      <c r="D114" s="165">
        <v>0</v>
      </c>
      <c r="E114" s="165">
        <f t="shared" si="6"/>
        <v>7112915.21</v>
      </c>
      <c r="F114" s="173">
        <v>760.59</v>
      </c>
      <c r="G114" s="165">
        <f t="shared" si="7"/>
        <v>9351.8389802653201</v>
      </c>
      <c r="P114" s="159"/>
    </row>
    <row r="115" spans="1:16" ht="15" x14ac:dyDescent="0.2">
      <c r="A115" s="147">
        <v>2095</v>
      </c>
      <c r="B115" s="148" t="s">
        <v>377</v>
      </c>
      <c r="C115" s="165">
        <v>2911150.6100000003</v>
      </c>
      <c r="D115" s="165">
        <v>0</v>
      </c>
      <c r="E115" s="165">
        <f t="shared" si="6"/>
        <v>2911150.6100000003</v>
      </c>
      <c r="F115" s="173">
        <v>212.92</v>
      </c>
      <c r="G115" s="165">
        <f t="shared" si="7"/>
        <v>13672.508970505356</v>
      </c>
      <c r="P115" s="159"/>
    </row>
    <row r="116" spans="1:16" ht="15" x14ac:dyDescent="0.2">
      <c r="A116" s="147">
        <v>2096</v>
      </c>
      <c r="B116" s="148" t="s">
        <v>378</v>
      </c>
      <c r="C116" s="165">
        <v>15103917.780000001</v>
      </c>
      <c r="D116" s="165">
        <v>0</v>
      </c>
      <c r="E116" s="165">
        <f t="shared" si="6"/>
        <v>15103917.780000001</v>
      </c>
      <c r="F116" s="173">
        <v>1233.6099999999999</v>
      </c>
      <c r="G116" s="165">
        <f t="shared" si="7"/>
        <v>12243.673267888556</v>
      </c>
      <c r="P116" s="159"/>
    </row>
    <row r="117" spans="1:16" ht="15" x14ac:dyDescent="0.2">
      <c r="A117" s="147">
        <v>2097</v>
      </c>
      <c r="B117" s="148" t="s">
        <v>379</v>
      </c>
      <c r="C117" s="165">
        <v>55251937.210000001</v>
      </c>
      <c r="D117" s="165">
        <v>169917.38</v>
      </c>
      <c r="E117" s="165">
        <f t="shared" si="6"/>
        <v>55082019.829999998</v>
      </c>
      <c r="F117" s="173">
        <v>5025.5600000000004</v>
      </c>
      <c r="G117" s="165">
        <f t="shared" si="7"/>
        <v>10960.374531395504</v>
      </c>
      <c r="P117" s="159"/>
    </row>
    <row r="118" spans="1:16" ht="15" x14ac:dyDescent="0.2">
      <c r="A118" s="147">
        <v>2099</v>
      </c>
      <c r="B118" s="148" t="s">
        <v>380</v>
      </c>
      <c r="C118" s="165">
        <v>7466584.8700000001</v>
      </c>
      <c r="D118" s="165">
        <v>1154.1600000000001</v>
      </c>
      <c r="E118" s="165">
        <f t="shared" si="6"/>
        <v>7465430.71</v>
      </c>
      <c r="F118" s="173">
        <v>707.15</v>
      </c>
      <c r="G118" s="165">
        <f t="shared" si="7"/>
        <v>10557.068104362583</v>
      </c>
      <c r="P118" s="159"/>
    </row>
    <row r="119" spans="1:16" ht="15" x14ac:dyDescent="0.2">
      <c r="A119" s="147">
        <v>2100</v>
      </c>
      <c r="B119" s="148" t="s">
        <v>381</v>
      </c>
      <c r="C119" s="165">
        <v>92774571.849999994</v>
      </c>
      <c r="D119" s="165">
        <v>0</v>
      </c>
      <c r="E119" s="165">
        <f t="shared" si="6"/>
        <v>92774571.849999994</v>
      </c>
      <c r="F119" s="173">
        <v>8924.77</v>
      </c>
      <c r="G119" s="165">
        <f t="shared" si="7"/>
        <v>10395.177898141912</v>
      </c>
      <c r="P119" s="159"/>
    </row>
    <row r="120" spans="1:16" ht="15" x14ac:dyDescent="0.2">
      <c r="A120" s="147">
        <v>2101</v>
      </c>
      <c r="B120" s="148" t="s">
        <v>382</v>
      </c>
      <c r="C120" s="165">
        <v>38875534.380000003</v>
      </c>
      <c r="D120" s="165">
        <v>0</v>
      </c>
      <c r="E120" s="165">
        <f t="shared" si="6"/>
        <v>38875534.380000003</v>
      </c>
      <c r="F120" s="173">
        <v>3754.35</v>
      </c>
      <c r="G120" s="165">
        <f t="shared" si="7"/>
        <v>10354.797602780774</v>
      </c>
      <c r="P120" s="159"/>
    </row>
    <row r="121" spans="1:16" ht="15" x14ac:dyDescent="0.2">
      <c r="A121" s="147">
        <v>2102</v>
      </c>
      <c r="B121" s="148" t="s">
        <v>383</v>
      </c>
      <c r="C121" s="165">
        <v>20929539.969999999</v>
      </c>
      <c r="D121" s="165">
        <v>0</v>
      </c>
      <c r="E121" s="165">
        <f t="shared" si="6"/>
        <v>20929539.969999999</v>
      </c>
      <c r="F121" s="173">
        <v>2123.09</v>
      </c>
      <c r="G121" s="165">
        <f t="shared" si="7"/>
        <v>9858.0559326265011</v>
      </c>
      <c r="P121" s="159"/>
    </row>
    <row r="122" spans="1:16" ht="15" x14ac:dyDescent="0.2">
      <c r="A122" s="147">
        <v>2103</v>
      </c>
      <c r="B122" s="148" t="s">
        <v>384</v>
      </c>
      <c r="C122" s="165">
        <v>24895263.830000002</v>
      </c>
      <c r="D122" s="165">
        <v>0</v>
      </c>
      <c r="E122" s="165">
        <f t="shared" si="6"/>
        <v>24895263.830000002</v>
      </c>
      <c r="F122" s="173">
        <v>2669.93</v>
      </c>
      <c r="G122" s="165">
        <f t="shared" si="7"/>
        <v>9324.3133078395331</v>
      </c>
      <c r="P122" s="159"/>
    </row>
    <row r="123" spans="1:16" ht="15" x14ac:dyDescent="0.2">
      <c r="A123" s="147">
        <v>2104</v>
      </c>
      <c r="B123" s="148" t="s">
        <v>385</v>
      </c>
      <c r="C123" s="165">
        <v>52215617.25</v>
      </c>
      <c r="D123" s="165">
        <v>2024505.4</v>
      </c>
      <c r="E123" s="165">
        <f t="shared" si="6"/>
        <v>50191111.850000001</v>
      </c>
      <c r="F123" s="173">
        <v>4871.25</v>
      </c>
      <c r="G123" s="165">
        <f t="shared" si="7"/>
        <v>10303.538486014884</v>
      </c>
      <c r="P123" s="159"/>
    </row>
    <row r="124" spans="1:16" ht="15" x14ac:dyDescent="0.2">
      <c r="A124" s="147">
        <v>2105</v>
      </c>
      <c r="B124" s="148" t="s">
        <v>386</v>
      </c>
      <c r="C124" s="165">
        <v>5821796.8700000001</v>
      </c>
      <c r="D124" s="165">
        <v>0</v>
      </c>
      <c r="E124" s="165">
        <f t="shared" si="6"/>
        <v>5821796.8700000001</v>
      </c>
      <c r="F124" s="173">
        <v>571.92999999999995</v>
      </c>
      <c r="G124" s="165">
        <f t="shared" si="7"/>
        <v>10179.212263738571</v>
      </c>
      <c r="P124" s="159"/>
    </row>
    <row r="125" spans="1:16" ht="15" x14ac:dyDescent="0.2">
      <c r="A125" s="147">
        <v>2107</v>
      </c>
      <c r="B125" s="148" t="s">
        <v>387</v>
      </c>
      <c r="C125" s="165">
        <v>1526306.9300000002</v>
      </c>
      <c r="D125" s="165">
        <v>38367</v>
      </c>
      <c r="E125" s="165">
        <f t="shared" si="6"/>
        <v>1487939.9300000002</v>
      </c>
      <c r="F125" s="173">
        <v>49.47</v>
      </c>
      <c r="G125" s="165">
        <f t="shared" si="7"/>
        <v>30077.621386699015</v>
      </c>
      <c r="P125" s="159"/>
    </row>
    <row r="126" spans="1:16" ht="15" x14ac:dyDescent="0.2">
      <c r="A126" s="147">
        <v>2108</v>
      </c>
      <c r="B126" s="148" t="s">
        <v>388</v>
      </c>
      <c r="C126" s="165">
        <v>29631897.530000001</v>
      </c>
      <c r="D126" s="165">
        <v>0</v>
      </c>
      <c r="E126" s="165">
        <f t="shared" si="6"/>
        <v>29631897.530000001</v>
      </c>
      <c r="F126" s="173">
        <v>2663.48</v>
      </c>
      <c r="G126" s="165">
        <f t="shared" si="7"/>
        <v>11125.256254974694</v>
      </c>
      <c r="P126" s="159"/>
    </row>
    <row r="127" spans="1:16" ht="15" x14ac:dyDescent="0.2">
      <c r="A127" s="147">
        <v>2109</v>
      </c>
      <c r="B127" s="148" t="s">
        <v>389</v>
      </c>
      <c r="C127" s="165">
        <v>163620.22999999998</v>
      </c>
      <c r="D127" s="165">
        <v>0</v>
      </c>
      <c r="E127" s="165">
        <f t="shared" si="6"/>
        <v>163620.22999999998</v>
      </c>
      <c r="F127" s="173">
        <v>6.45</v>
      </c>
      <c r="G127" s="165">
        <f t="shared" si="7"/>
        <v>25367.477519379841</v>
      </c>
      <c r="P127" s="159"/>
    </row>
    <row r="128" spans="1:16" ht="15" x14ac:dyDescent="0.2">
      <c r="A128" s="147">
        <v>2110</v>
      </c>
      <c r="B128" s="148" t="s">
        <v>390</v>
      </c>
      <c r="C128" s="165">
        <v>12641475.529999999</v>
      </c>
      <c r="D128" s="165">
        <v>50</v>
      </c>
      <c r="E128" s="165">
        <f t="shared" si="6"/>
        <v>12641425.529999999</v>
      </c>
      <c r="F128" s="173">
        <v>1171.48</v>
      </c>
      <c r="G128" s="165">
        <f t="shared" si="7"/>
        <v>10790.987067640932</v>
      </c>
      <c r="P128" s="159"/>
    </row>
    <row r="129" spans="1:16" ht="15" x14ac:dyDescent="0.2">
      <c r="A129" s="147">
        <v>2111</v>
      </c>
      <c r="B129" s="148" t="s">
        <v>391</v>
      </c>
      <c r="C129" s="165">
        <v>1812427.9100000001</v>
      </c>
      <c r="D129" s="165">
        <v>0</v>
      </c>
      <c r="E129" s="165">
        <f t="shared" si="6"/>
        <v>1812427.9100000001</v>
      </c>
      <c r="F129" s="173">
        <v>83.99</v>
      </c>
      <c r="G129" s="165">
        <f t="shared" si="7"/>
        <v>21579.091677580669</v>
      </c>
      <c r="P129" s="159"/>
    </row>
    <row r="130" spans="1:16" ht="15" x14ac:dyDescent="0.2">
      <c r="A130" s="147">
        <v>2112</v>
      </c>
      <c r="B130" s="148" t="s">
        <v>392</v>
      </c>
      <c r="C130" s="165">
        <v>7330.26</v>
      </c>
      <c r="D130" s="165">
        <v>0</v>
      </c>
      <c r="E130" s="165">
        <f t="shared" si="6"/>
        <v>7330.26</v>
      </c>
      <c r="F130" s="173">
        <v>0.26</v>
      </c>
      <c r="G130" s="165">
        <f t="shared" si="7"/>
        <v>28193.307692307691</v>
      </c>
      <c r="P130" s="159"/>
    </row>
    <row r="131" spans="1:16" ht="15" x14ac:dyDescent="0.2">
      <c r="A131" s="147">
        <v>2113</v>
      </c>
      <c r="B131" s="148" t="s">
        <v>393</v>
      </c>
      <c r="C131" s="165">
        <v>3734266.9400000004</v>
      </c>
      <c r="D131" s="165">
        <v>0</v>
      </c>
      <c r="E131" s="165">
        <f t="shared" si="6"/>
        <v>3734266.9400000004</v>
      </c>
      <c r="F131" s="173">
        <v>256.67</v>
      </c>
      <c r="G131" s="165">
        <f t="shared" si="7"/>
        <v>14548.903027233413</v>
      </c>
      <c r="P131" s="159"/>
    </row>
    <row r="132" spans="1:16" ht="15" x14ac:dyDescent="0.2">
      <c r="A132" s="147">
        <v>2114</v>
      </c>
      <c r="B132" s="148" t="s">
        <v>394</v>
      </c>
      <c r="C132" s="165">
        <v>1863098.33</v>
      </c>
      <c r="D132" s="165">
        <v>0</v>
      </c>
      <c r="E132" s="165">
        <f t="shared" si="6"/>
        <v>1863098.33</v>
      </c>
      <c r="F132" s="173">
        <v>197.58</v>
      </c>
      <c r="G132" s="165">
        <f t="shared" si="7"/>
        <v>9429.5896851908092</v>
      </c>
      <c r="P132" s="159"/>
    </row>
    <row r="133" spans="1:16" ht="15" x14ac:dyDescent="0.2">
      <c r="A133" s="147">
        <v>2115</v>
      </c>
      <c r="B133" s="148" t="s">
        <v>395</v>
      </c>
      <c r="C133" s="165">
        <v>281358.77999999997</v>
      </c>
      <c r="D133" s="165">
        <v>0</v>
      </c>
      <c r="E133" s="165">
        <f t="shared" si="6"/>
        <v>281358.77999999997</v>
      </c>
      <c r="F133" s="173">
        <v>15.29</v>
      </c>
      <c r="G133" s="165">
        <f t="shared" si="7"/>
        <v>18401.489862655329</v>
      </c>
      <c r="P133" s="159"/>
    </row>
    <row r="134" spans="1:16" ht="15" x14ac:dyDescent="0.2">
      <c r="A134" s="147">
        <v>2116</v>
      </c>
      <c r="B134" s="148" t="s">
        <v>396</v>
      </c>
      <c r="C134" s="165">
        <v>9627117.6099999994</v>
      </c>
      <c r="D134" s="165">
        <v>1275.03</v>
      </c>
      <c r="E134" s="165">
        <f t="shared" si="6"/>
        <v>9625842.5800000001</v>
      </c>
      <c r="F134" s="173">
        <v>822.2</v>
      </c>
      <c r="G134" s="165">
        <f t="shared" si="7"/>
        <v>11707.422257358307</v>
      </c>
      <c r="P134" s="159"/>
    </row>
    <row r="135" spans="1:16" ht="15" x14ac:dyDescent="0.2">
      <c r="A135" s="147">
        <v>2137</v>
      </c>
      <c r="B135" s="148" t="s">
        <v>397</v>
      </c>
      <c r="C135" s="165">
        <v>15183958.17</v>
      </c>
      <c r="D135" s="165">
        <v>30075</v>
      </c>
      <c r="E135" s="165">
        <f t="shared" ref="E135:E166" si="8">C135-D135</f>
        <v>15153883.17</v>
      </c>
      <c r="F135" s="173">
        <v>1511.55</v>
      </c>
      <c r="G135" s="165">
        <f t="shared" ref="G135:G166" si="9">E135/F135</f>
        <v>10025.393251959909</v>
      </c>
      <c r="P135" s="159"/>
    </row>
    <row r="136" spans="1:16" ht="15" x14ac:dyDescent="0.2">
      <c r="A136" s="147">
        <v>2138</v>
      </c>
      <c r="B136" s="148" t="s">
        <v>398</v>
      </c>
      <c r="C136" s="165">
        <v>42243611.609999999</v>
      </c>
      <c r="D136" s="165">
        <v>73800</v>
      </c>
      <c r="E136" s="165">
        <f t="shared" si="8"/>
        <v>42169811.609999999</v>
      </c>
      <c r="F136" s="173">
        <v>3550.43</v>
      </c>
      <c r="G136" s="165">
        <f t="shared" si="9"/>
        <v>11877.381503085542</v>
      </c>
      <c r="P136" s="159"/>
    </row>
    <row r="137" spans="1:16" ht="15" x14ac:dyDescent="0.2">
      <c r="A137" s="147">
        <v>2139</v>
      </c>
      <c r="B137" s="148" t="s">
        <v>399</v>
      </c>
      <c r="C137" s="165">
        <v>24912165.239999998</v>
      </c>
      <c r="D137" s="165">
        <v>0</v>
      </c>
      <c r="E137" s="165">
        <f t="shared" si="8"/>
        <v>24912165.239999998</v>
      </c>
      <c r="F137" s="173">
        <v>2456.73</v>
      </c>
      <c r="G137" s="165">
        <f t="shared" si="9"/>
        <v>10140.375718943473</v>
      </c>
      <c r="P137" s="159"/>
    </row>
    <row r="138" spans="1:16" ht="15" x14ac:dyDescent="0.2">
      <c r="A138" s="147">
        <v>2140</v>
      </c>
      <c r="B138" s="148" t="s">
        <v>400</v>
      </c>
      <c r="C138" s="165">
        <v>8660716.1400000006</v>
      </c>
      <c r="D138" s="165">
        <v>0</v>
      </c>
      <c r="E138" s="165">
        <f t="shared" si="8"/>
        <v>8660716.1400000006</v>
      </c>
      <c r="F138" s="173">
        <v>785.34</v>
      </c>
      <c r="G138" s="165">
        <f t="shared" si="9"/>
        <v>11027.982962793185</v>
      </c>
      <c r="P138" s="159"/>
    </row>
    <row r="139" spans="1:16" ht="15" x14ac:dyDescent="0.2">
      <c r="A139" s="147">
        <v>2141</v>
      </c>
      <c r="B139" s="148" t="s">
        <v>401</v>
      </c>
      <c r="C139" s="165">
        <v>18508698.640000001</v>
      </c>
      <c r="D139" s="165">
        <v>96344</v>
      </c>
      <c r="E139" s="165">
        <f t="shared" si="8"/>
        <v>18412354.640000001</v>
      </c>
      <c r="F139" s="173">
        <v>1758.57</v>
      </c>
      <c r="G139" s="165">
        <f t="shared" si="9"/>
        <v>10470.072069920447</v>
      </c>
      <c r="P139" s="159"/>
    </row>
    <row r="140" spans="1:16" ht="15" x14ac:dyDescent="0.2">
      <c r="A140" s="147">
        <v>2142</v>
      </c>
      <c r="B140" s="148" t="s">
        <v>402</v>
      </c>
      <c r="C140" s="165">
        <v>435991652.07999998</v>
      </c>
      <c r="D140" s="165">
        <v>91535</v>
      </c>
      <c r="E140" s="165">
        <f t="shared" si="8"/>
        <v>435900117.07999998</v>
      </c>
      <c r="F140" s="173">
        <v>39203.54</v>
      </c>
      <c r="G140" s="165">
        <f t="shared" si="9"/>
        <v>11118.896841458705</v>
      </c>
      <c r="P140" s="159"/>
    </row>
    <row r="141" spans="1:16" ht="15" x14ac:dyDescent="0.2">
      <c r="A141" s="147">
        <v>2143</v>
      </c>
      <c r="B141" s="148" t="s">
        <v>403</v>
      </c>
      <c r="C141" s="165">
        <v>21621767.850000001</v>
      </c>
      <c r="D141" s="165">
        <v>0</v>
      </c>
      <c r="E141" s="165">
        <f t="shared" si="8"/>
        <v>21621767.850000001</v>
      </c>
      <c r="F141" s="173">
        <v>2074.2399999999998</v>
      </c>
      <c r="G141" s="165">
        <f t="shared" si="9"/>
        <v>10423.94701191762</v>
      </c>
      <c r="P141" s="159"/>
    </row>
    <row r="142" spans="1:16" ht="15" x14ac:dyDescent="0.2">
      <c r="A142" s="147">
        <v>2144</v>
      </c>
      <c r="B142" s="148" t="s">
        <v>404</v>
      </c>
      <c r="C142" s="165">
        <v>3196381.12</v>
      </c>
      <c r="D142" s="165">
        <v>0</v>
      </c>
      <c r="E142" s="165">
        <f t="shared" si="8"/>
        <v>3196381.12</v>
      </c>
      <c r="F142" s="173">
        <v>247.46</v>
      </c>
      <c r="G142" s="165">
        <f t="shared" si="9"/>
        <v>12916.758748888709</v>
      </c>
      <c r="P142" s="159"/>
    </row>
    <row r="143" spans="1:16" ht="15" x14ac:dyDescent="0.2">
      <c r="A143" s="147">
        <v>2145</v>
      </c>
      <c r="B143" s="148" t="s">
        <v>405</v>
      </c>
      <c r="C143" s="165">
        <v>8379346.54</v>
      </c>
      <c r="D143" s="165">
        <v>0</v>
      </c>
      <c r="E143" s="165">
        <f t="shared" si="8"/>
        <v>8379346.54</v>
      </c>
      <c r="F143" s="173">
        <v>635.36</v>
      </c>
      <c r="G143" s="165">
        <f t="shared" si="9"/>
        <v>13188.344466129438</v>
      </c>
      <c r="P143" s="159"/>
    </row>
    <row r="144" spans="1:16" ht="15" x14ac:dyDescent="0.2">
      <c r="A144" s="147">
        <v>2146</v>
      </c>
      <c r="B144" s="148" t="s">
        <v>406</v>
      </c>
      <c r="C144" s="165">
        <v>64537321.129999995</v>
      </c>
      <c r="D144" s="165">
        <v>37000</v>
      </c>
      <c r="E144" s="165">
        <f t="shared" si="8"/>
        <v>64500321.129999995</v>
      </c>
      <c r="F144" s="173">
        <v>5417.76</v>
      </c>
      <c r="G144" s="165">
        <f t="shared" si="9"/>
        <v>11905.34854441688</v>
      </c>
      <c r="P144" s="159"/>
    </row>
    <row r="145" spans="1:16" ht="15" x14ac:dyDescent="0.2">
      <c r="A145" s="147">
        <v>2147</v>
      </c>
      <c r="B145" s="148" t="s">
        <v>407</v>
      </c>
      <c r="C145" s="165">
        <v>26502464.460000001</v>
      </c>
      <c r="D145" s="165">
        <v>99601.54</v>
      </c>
      <c r="E145" s="165">
        <f t="shared" si="8"/>
        <v>26402862.920000002</v>
      </c>
      <c r="F145" s="173">
        <v>2262.1999999999998</v>
      </c>
      <c r="G145" s="165">
        <f t="shared" si="9"/>
        <v>11671.321244805942</v>
      </c>
      <c r="P145" s="159"/>
    </row>
    <row r="146" spans="1:16" ht="15" x14ac:dyDescent="0.2">
      <c r="A146" s="147">
        <v>2180</v>
      </c>
      <c r="B146" s="148" t="s">
        <v>408</v>
      </c>
      <c r="C146" s="165">
        <v>620280089.05999994</v>
      </c>
      <c r="D146" s="165">
        <v>2646.7</v>
      </c>
      <c r="E146" s="165">
        <f t="shared" si="8"/>
        <v>620277442.3599999</v>
      </c>
      <c r="F146" s="173">
        <v>46649.120000000003</v>
      </c>
      <c r="G146" s="165">
        <f t="shared" si="9"/>
        <v>13296.659022935479</v>
      </c>
      <c r="P146" s="159"/>
    </row>
    <row r="147" spans="1:16" ht="15" x14ac:dyDescent="0.2">
      <c r="A147" s="147">
        <v>2181</v>
      </c>
      <c r="B147" s="148" t="s">
        <v>409</v>
      </c>
      <c r="C147" s="165">
        <v>31803797.329999998</v>
      </c>
      <c r="D147" s="165">
        <v>9137.91</v>
      </c>
      <c r="E147" s="165">
        <f t="shared" si="8"/>
        <v>31794659.419999998</v>
      </c>
      <c r="F147" s="173">
        <v>2880.28</v>
      </c>
      <c r="G147" s="165">
        <f t="shared" si="9"/>
        <v>11038.739087866456</v>
      </c>
      <c r="P147" s="159"/>
    </row>
    <row r="148" spans="1:16" ht="15" x14ac:dyDescent="0.2">
      <c r="A148" s="147">
        <v>2182</v>
      </c>
      <c r="B148" s="148" t="s">
        <v>410</v>
      </c>
      <c r="C148" s="165">
        <v>117225501.83000001</v>
      </c>
      <c r="D148" s="165">
        <v>0</v>
      </c>
      <c r="E148" s="165">
        <f t="shared" si="8"/>
        <v>117225501.83000001</v>
      </c>
      <c r="F148" s="173">
        <v>10582.23</v>
      </c>
      <c r="G148" s="165">
        <f t="shared" si="9"/>
        <v>11077.580229308947</v>
      </c>
      <c r="P148" s="159"/>
    </row>
    <row r="149" spans="1:16" ht="15" x14ac:dyDescent="0.2">
      <c r="A149" s="147">
        <v>2183</v>
      </c>
      <c r="B149" s="148" t="s">
        <v>411</v>
      </c>
      <c r="C149" s="165">
        <v>119809308.37</v>
      </c>
      <c r="D149" s="165">
        <v>180000</v>
      </c>
      <c r="E149" s="165">
        <f t="shared" si="8"/>
        <v>119629308.37</v>
      </c>
      <c r="F149" s="173">
        <v>11586.82</v>
      </c>
      <c r="G149" s="165">
        <f t="shared" si="9"/>
        <v>10324.602295539242</v>
      </c>
      <c r="P149" s="159"/>
    </row>
    <row r="150" spans="1:16" ht="15" x14ac:dyDescent="0.2">
      <c r="A150" s="147">
        <v>2185</v>
      </c>
      <c r="B150" s="148" t="s">
        <v>412</v>
      </c>
      <c r="C150" s="165">
        <v>63566707.810000002</v>
      </c>
      <c r="D150" s="165">
        <v>0</v>
      </c>
      <c r="E150" s="165">
        <f t="shared" si="8"/>
        <v>63566707.810000002</v>
      </c>
      <c r="F150" s="173">
        <v>5719.46</v>
      </c>
      <c r="G150" s="165">
        <f t="shared" si="9"/>
        <v>11114.110040108682</v>
      </c>
      <c r="P150" s="159"/>
    </row>
    <row r="151" spans="1:16" ht="15" x14ac:dyDescent="0.2">
      <c r="A151" s="147">
        <v>2186</v>
      </c>
      <c r="B151" s="148" t="s">
        <v>413</v>
      </c>
      <c r="C151" s="165">
        <v>11924667.130000001</v>
      </c>
      <c r="D151" s="165">
        <v>22968</v>
      </c>
      <c r="E151" s="165">
        <f t="shared" si="8"/>
        <v>11901699.130000001</v>
      </c>
      <c r="F151" s="173">
        <v>1078.9100000000001</v>
      </c>
      <c r="G151" s="165">
        <f t="shared" si="9"/>
        <v>11031.225153163841</v>
      </c>
      <c r="P151" s="159"/>
    </row>
    <row r="152" spans="1:16" ht="15" x14ac:dyDescent="0.2">
      <c r="A152" s="147">
        <v>2187</v>
      </c>
      <c r="B152" s="148" t="s">
        <v>414</v>
      </c>
      <c r="C152" s="165">
        <v>104631683.72999999</v>
      </c>
      <c r="D152" s="165">
        <v>0</v>
      </c>
      <c r="E152" s="165">
        <f t="shared" si="8"/>
        <v>104631683.72999999</v>
      </c>
      <c r="F152" s="173">
        <v>9281.44</v>
      </c>
      <c r="G152" s="165">
        <f t="shared" si="9"/>
        <v>11273.216626945818</v>
      </c>
      <c r="P152" s="159"/>
    </row>
    <row r="153" spans="1:16" ht="15" x14ac:dyDescent="0.2">
      <c r="A153" s="147">
        <v>2188</v>
      </c>
      <c r="B153" s="148" t="s">
        <v>415</v>
      </c>
      <c r="C153" s="165">
        <v>9689658.5500000007</v>
      </c>
      <c r="D153" s="165">
        <v>744111.26</v>
      </c>
      <c r="E153" s="165">
        <f t="shared" si="8"/>
        <v>8945547.290000001</v>
      </c>
      <c r="F153" s="173">
        <v>533.94000000000005</v>
      </c>
      <c r="G153" s="165">
        <f t="shared" si="9"/>
        <v>16753.843671573584</v>
      </c>
      <c r="P153" s="159"/>
    </row>
    <row r="154" spans="1:16" ht="15" x14ac:dyDescent="0.2">
      <c r="A154" s="147">
        <v>2190</v>
      </c>
      <c r="B154" s="148" t="s">
        <v>416</v>
      </c>
      <c r="C154" s="165">
        <v>33190351.030000001</v>
      </c>
      <c r="D154" s="165">
        <v>228245.9</v>
      </c>
      <c r="E154" s="165">
        <f t="shared" si="8"/>
        <v>32962105.130000003</v>
      </c>
      <c r="F154" s="173">
        <v>3005.63</v>
      </c>
      <c r="G154" s="165">
        <f t="shared" si="9"/>
        <v>10966.78737236453</v>
      </c>
      <c r="P154" s="159"/>
    </row>
    <row r="155" spans="1:16" ht="15" x14ac:dyDescent="0.2">
      <c r="A155" s="147">
        <v>2191</v>
      </c>
      <c r="B155" s="148" t="s">
        <v>417</v>
      </c>
      <c r="C155" s="165">
        <v>33301641.400000002</v>
      </c>
      <c r="D155" s="165">
        <v>0</v>
      </c>
      <c r="E155" s="165">
        <f t="shared" si="8"/>
        <v>33301641.400000002</v>
      </c>
      <c r="F155" s="173">
        <v>3042.1</v>
      </c>
      <c r="G155" s="165">
        <f t="shared" si="9"/>
        <v>10946.925281877651</v>
      </c>
      <c r="P155" s="159"/>
    </row>
    <row r="156" spans="1:16" ht="15" x14ac:dyDescent="0.2">
      <c r="A156" s="147">
        <v>2192</v>
      </c>
      <c r="B156" s="148" t="s">
        <v>418</v>
      </c>
      <c r="C156" s="165">
        <v>3440510.0700000003</v>
      </c>
      <c r="D156" s="165">
        <v>0</v>
      </c>
      <c r="E156" s="165">
        <f t="shared" si="8"/>
        <v>3440510.0700000003</v>
      </c>
      <c r="F156" s="173">
        <v>294.01</v>
      </c>
      <c r="G156" s="165">
        <f t="shared" si="9"/>
        <v>11702.017176286523</v>
      </c>
      <c r="P156" s="159"/>
    </row>
    <row r="157" spans="1:16" ht="15" x14ac:dyDescent="0.2">
      <c r="A157" s="147">
        <v>2193</v>
      </c>
      <c r="B157" s="148" t="s">
        <v>419</v>
      </c>
      <c r="C157" s="165">
        <v>2894298.21</v>
      </c>
      <c r="D157" s="165">
        <v>0</v>
      </c>
      <c r="E157" s="165">
        <f t="shared" si="8"/>
        <v>2894298.21</v>
      </c>
      <c r="F157" s="173">
        <v>170.88</v>
      </c>
      <c r="G157" s="165">
        <f t="shared" si="9"/>
        <v>16937.606566011236</v>
      </c>
      <c r="P157" s="159"/>
    </row>
    <row r="158" spans="1:16" ht="15" x14ac:dyDescent="0.2">
      <c r="A158" s="147">
        <v>2195</v>
      </c>
      <c r="B158" s="148" t="s">
        <v>420</v>
      </c>
      <c r="C158" s="165">
        <v>2896591.88</v>
      </c>
      <c r="D158" s="165">
        <v>-1500</v>
      </c>
      <c r="E158" s="165">
        <f t="shared" si="8"/>
        <v>2898091.88</v>
      </c>
      <c r="F158" s="173">
        <v>232.2</v>
      </c>
      <c r="G158" s="165">
        <f t="shared" si="9"/>
        <v>12481.015848406547</v>
      </c>
      <c r="P158" s="159"/>
    </row>
    <row r="159" spans="1:16" ht="15" x14ac:dyDescent="0.2">
      <c r="A159" s="147">
        <v>2197</v>
      </c>
      <c r="B159" s="148" t="s">
        <v>421</v>
      </c>
      <c r="C159" s="165">
        <v>19757797.760000002</v>
      </c>
      <c r="D159" s="165">
        <v>47000</v>
      </c>
      <c r="E159" s="165">
        <f t="shared" si="8"/>
        <v>19710797.760000002</v>
      </c>
      <c r="F159" s="173">
        <v>2075.29</v>
      </c>
      <c r="G159" s="165">
        <f t="shared" si="9"/>
        <v>9497.8522327000082</v>
      </c>
      <c r="P159" s="159"/>
    </row>
    <row r="160" spans="1:16" ht="15" x14ac:dyDescent="0.2">
      <c r="A160" s="147">
        <v>2198</v>
      </c>
      <c r="B160" s="148" t="s">
        <v>422</v>
      </c>
      <c r="C160" s="165">
        <v>11400825.869999999</v>
      </c>
      <c r="D160" s="165">
        <v>0</v>
      </c>
      <c r="E160" s="165">
        <f t="shared" si="8"/>
        <v>11400825.869999999</v>
      </c>
      <c r="F160" s="173">
        <v>682.35</v>
      </c>
      <c r="G160" s="165">
        <f t="shared" si="9"/>
        <v>16708.178896460759</v>
      </c>
      <c r="P160" s="159"/>
    </row>
    <row r="161" spans="1:16" ht="15" x14ac:dyDescent="0.2">
      <c r="A161" s="147">
        <v>2199</v>
      </c>
      <c r="B161" s="148" t="s">
        <v>423</v>
      </c>
      <c r="C161" s="165">
        <v>6055928.1600000001</v>
      </c>
      <c r="D161" s="165">
        <v>0</v>
      </c>
      <c r="E161" s="165">
        <f t="shared" si="8"/>
        <v>6055928.1600000001</v>
      </c>
      <c r="F161" s="173">
        <v>462.33</v>
      </c>
      <c r="G161" s="165">
        <f t="shared" si="9"/>
        <v>13098.713386542082</v>
      </c>
      <c r="P161" s="159"/>
    </row>
    <row r="162" spans="1:16" ht="15" x14ac:dyDescent="0.2">
      <c r="A162" s="147">
        <v>2201</v>
      </c>
      <c r="B162" s="148" t="s">
        <v>424</v>
      </c>
      <c r="C162" s="165">
        <v>2338679.88</v>
      </c>
      <c r="D162" s="165">
        <v>0</v>
      </c>
      <c r="E162" s="165">
        <f t="shared" si="8"/>
        <v>2338679.88</v>
      </c>
      <c r="F162" s="173">
        <v>162.49</v>
      </c>
      <c r="G162" s="165">
        <f t="shared" si="9"/>
        <v>14392.761893039571</v>
      </c>
      <c r="P162" s="159"/>
    </row>
    <row r="163" spans="1:16" ht="15" x14ac:dyDescent="0.2">
      <c r="A163" s="147">
        <v>2202</v>
      </c>
      <c r="B163" s="148" t="s">
        <v>425</v>
      </c>
      <c r="C163" s="165">
        <v>3688822.5700000003</v>
      </c>
      <c r="D163" s="165">
        <v>0</v>
      </c>
      <c r="E163" s="165">
        <f t="shared" si="8"/>
        <v>3688822.5700000003</v>
      </c>
      <c r="F163" s="173">
        <v>286.20999999999998</v>
      </c>
      <c r="G163" s="165">
        <f t="shared" si="9"/>
        <v>12888.51741728102</v>
      </c>
      <c r="P163" s="159"/>
    </row>
    <row r="164" spans="1:16" ht="15" x14ac:dyDescent="0.2">
      <c r="A164" s="147">
        <v>2203</v>
      </c>
      <c r="B164" s="148" t="s">
        <v>426</v>
      </c>
      <c r="C164" s="165">
        <v>3141326.83</v>
      </c>
      <c r="D164" s="165">
        <v>0</v>
      </c>
      <c r="E164" s="165">
        <f t="shared" si="8"/>
        <v>3141326.83</v>
      </c>
      <c r="F164" s="173">
        <v>286.70999999999998</v>
      </c>
      <c r="G164" s="165">
        <f t="shared" si="9"/>
        <v>10956.460639670748</v>
      </c>
      <c r="P164" s="159"/>
    </row>
    <row r="165" spans="1:16" ht="15" x14ac:dyDescent="0.2">
      <c r="A165" s="147">
        <v>2204</v>
      </c>
      <c r="B165" s="148" t="s">
        <v>427</v>
      </c>
      <c r="C165" s="165">
        <v>14214187.890000001</v>
      </c>
      <c r="D165" s="165">
        <v>0</v>
      </c>
      <c r="E165" s="165">
        <f t="shared" si="8"/>
        <v>14214187.890000001</v>
      </c>
      <c r="F165" s="173">
        <v>1419.23</v>
      </c>
      <c r="G165" s="165">
        <f t="shared" si="9"/>
        <v>10015.422369876624</v>
      </c>
      <c r="P165" s="159"/>
    </row>
    <row r="166" spans="1:16" ht="15" x14ac:dyDescent="0.2">
      <c r="A166" s="147">
        <v>2205</v>
      </c>
      <c r="B166" s="148" t="s">
        <v>428</v>
      </c>
      <c r="C166" s="165">
        <v>17505350.050000001</v>
      </c>
      <c r="D166" s="165">
        <v>0</v>
      </c>
      <c r="E166" s="165">
        <f t="shared" si="8"/>
        <v>17505350.050000001</v>
      </c>
      <c r="F166" s="173">
        <v>1654.33</v>
      </c>
      <c r="G166" s="165">
        <f t="shared" si="9"/>
        <v>10581.534548729698</v>
      </c>
      <c r="P166" s="159"/>
    </row>
    <row r="167" spans="1:16" ht="15" x14ac:dyDescent="0.2">
      <c r="A167" s="147">
        <v>2206</v>
      </c>
      <c r="B167" s="148" t="s">
        <v>429</v>
      </c>
      <c r="C167" s="165">
        <v>56770883.799999997</v>
      </c>
      <c r="D167" s="165">
        <v>0</v>
      </c>
      <c r="E167" s="165">
        <f t="shared" ref="E167:E198" si="10">C167-D167</f>
        <v>56770883.799999997</v>
      </c>
      <c r="F167" s="173">
        <v>5476.5</v>
      </c>
      <c r="G167" s="165">
        <f t="shared" ref="G167:G198" si="11">E167/F167</f>
        <v>10366.271122067013</v>
      </c>
      <c r="P167" s="159"/>
    </row>
    <row r="168" spans="1:16" ht="15" x14ac:dyDescent="0.2">
      <c r="A168" s="147">
        <v>2207</v>
      </c>
      <c r="B168" s="148" t="s">
        <v>430</v>
      </c>
      <c r="C168" s="165">
        <v>30267789.41</v>
      </c>
      <c r="D168" s="165">
        <v>0</v>
      </c>
      <c r="E168" s="165">
        <f t="shared" si="10"/>
        <v>30267789.41</v>
      </c>
      <c r="F168" s="173">
        <v>2992.24</v>
      </c>
      <c r="G168" s="165">
        <f t="shared" si="11"/>
        <v>10115.428378071278</v>
      </c>
      <c r="P168" s="159"/>
    </row>
    <row r="169" spans="1:16" ht="15" x14ac:dyDescent="0.2">
      <c r="A169" s="147">
        <v>2208</v>
      </c>
      <c r="B169" s="148" t="s">
        <v>431</v>
      </c>
      <c r="C169" s="165">
        <v>6046487.7400000002</v>
      </c>
      <c r="D169" s="165">
        <v>0</v>
      </c>
      <c r="E169" s="165">
        <f t="shared" si="10"/>
        <v>6046487.7400000002</v>
      </c>
      <c r="F169" s="173">
        <v>552.73</v>
      </c>
      <c r="G169" s="165">
        <f t="shared" si="11"/>
        <v>10939.315289562715</v>
      </c>
      <c r="P169" s="159"/>
    </row>
    <row r="170" spans="1:16" ht="15" x14ac:dyDescent="0.2">
      <c r="A170" s="147">
        <v>2209</v>
      </c>
      <c r="B170" s="148" t="s">
        <v>432</v>
      </c>
      <c r="C170" s="165">
        <v>5020341.3</v>
      </c>
      <c r="D170" s="165">
        <v>0</v>
      </c>
      <c r="E170" s="165">
        <f t="shared" si="10"/>
        <v>5020341.3</v>
      </c>
      <c r="F170" s="173">
        <v>498.96</v>
      </c>
      <c r="G170" s="165">
        <f t="shared" si="11"/>
        <v>10061.610750360751</v>
      </c>
      <c r="P170" s="159"/>
    </row>
    <row r="171" spans="1:16" ht="15" x14ac:dyDescent="0.2">
      <c r="A171" s="147">
        <v>2210</v>
      </c>
      <c r="B171" s="148" t="s">
        <v>433</v>
      </c>
      <c r="C171" s="165">
        <v>849480.97</v>
      </c>
      <c r="D171" s="165">
        <v>0</v>
      </c>
      <c r="E171" s="165">
        <f t="shared" si="10"/>
        <v>849480.97</v>
      </c>
      <c r="F171" s="173">
        <v>28.77</v>
      </c>
      <c r="G171" s="165">
        <f t="shared" si="11"/>
        <v>29526.623913799096</v>
      </c>
      <c r="P171" s="159"/>
    </row>
    <row r="172" spans="1:16" ht="15" x14ac:dyDescent="0.2">
      <c r="A172" s="147">
        <v>2212</v>
      </c>
      <c r="B172" s="148" t="s">
        <v>434</v>
      </c>
      <c r="C172" s="165">
        <v>21135443.120000001</v>
      </c>
      <c r="D172" s="165">
        <v>27232.45</v>
      </c>
      <c r="E172" s="165">
        <f t="shared" si="10"/>
        <v>21108210.670000002</v>
      </c>
      <c r="F172" s="173">
        <v>2150.64</v>
      </c>
      <c r="G172" s="165">
        <f t="shared" si="11"/>
        <v>9814.8507746531286</v>
      </c>
      <c r="P172" s="159"/>
    </row>
    <row r="173" spans="1:16" ht="15" x14ac:dyDescent="0.2">
      <c r="A173" s="147">
        <v>2213</v>
      </c>
      <c r="B173" s="148" t="s">
        <v>435</v>
      </c>
      <c r="C173" s="165">
        <v>3909179.32</v>
      </c>
      <c r="D173" s="165">
        <v>61467.74</v>
      </c>
      <c r="E173" s="165">
        <f t="shared" si="10"/>
        <v>3847711.5799999996</v>
      </c>
      <c r="F173" s="173">
        <v>367.51</v>
      </c>
      <c r="G173" s="165">
        <f t="shared" si="11"/>
        <v>10469.678593779759</v>
      </c>
      <c r="P173" s="159"/>
    </row>
    <row r="174" spans="1:16" ht="15" x14ac:dyDescent="0.2">
      <c r="A174" s="147">
        <v>2214</v>
      </c>
      <c r="B174" s="148" t="s">
        <v>436</v>
      </c>
      <c r="C174" s="165">
        <v>3609456.42</v>
      </c>
      <c r="D174" s="165">
        <v>1800</v>
      </c>
      <c r="E174" s="165">
        <f t="shared" si="10"/>
        <v>3607656.42</v>
      </c>
      <c r="F174" s="173">
        <v>257.45</v>
      </c>
      <c r="G174" s="165">
        <f t="shared" si="11"/>
        <v>14013.03717226646</v>
      </c>
      <c r="P174" s="159"/>
    </row>
    <row r="175" spans="1:16" ht="15" x14ac:dyDescent="0.2">
      <c r="A175" s="147">
        <v>2215</v>
      </c>
      <c r="B175" s="148" t="s">
        <v>437</v>
      </c>
      <c r="C175" s="165">
        <v>3485773.88</v>
      </c>
      <c r="D175" s="165">
        <v>0</v>
      </c>
      <c r="E175" s="165">
        <f t="shared" si="10"/>
        <v>3485773.88</v>
      </c>
      <c r="F175" s="173">
        <v>288.27</v>
      </c>
      <c r="G175" s="165">
        <f t="shared" si="11"/>
        <v>12092.045235369618</v>
      </c>
      <c r="P175" s="159"/>
    </row>
    <row r="176" spans="1:16" ht="15" x14ac:dyDescent="0.2">
      <c r="A176" s="147">
        <v>2216</v>
      </c>
      <c r="B176" s="148" t="s">
        <v>438</v>
      </c>
      <c r="C176" s="165">
        <v>3554638.57</v>
      </c>
      <c r="D176" s="165">
        <v>0</v>
      </c>
      <c r="E176" s="165">
        <f t="shared" si="10"/>
        <v>3554638.57</v>
      </c>
      <c r="F176" s="173">
        <v>304.72000000000003</v>
      </c>
      <c r="G176" s="165">
        <f t="shared" si="11"/>
        <v>11665.261781307428</v>
      </c>
      <c r="P176" s="159"/>
    </row>
    <row r="177" spans="1:16" ht="15" x14ac:dyDescent="0.2">
      <c r="A177" s="147">
        <v>2217</v>
      </c>
      <c r="B177" s="148" t="s">
        <v>439</v>
      </c>
      <c r="C177" s="165">
        <v>4333340.38</v>
      </c>
      <c r="D177" s="165">
        <v>17443.7</v>
      </c>
      <c r="E177" s="165">
        <f t="shared" si="10"/>
        <v>4315896.68</v>
      </c>
      <c r="F177" s="173">
        <v>416.64</v>
      </c>
      <c r="G177" s="165">
        <f t="shared" si="11"/>
        <v>10358.814996159754</v>
      </c>
      <c r="P177" s="159"/>
    </row>
    <row r="178" spans="1:16" ht="15" x14ac:dyDescent="0.2">
      <c r="A178" s="147">
        <v>2219</v>
      </c>
      <c r="B178" s="148" t="s">
        <v>440</v>
      </c>
      <c r="C178" s="165">
        <v>2922163.79</v>
      </c>
      <c r="D178" s="165">
        <v>0</v>
      </c>
      <c r="E178" s="165">
        <f t="shared" si="10"/>
        <v>2922163.79</v>
      </c>
      <c r="F178" s="173">
        <v>269.49</v>
      </c>
      <c r="G178" s="165">
        <f t="shared" si="11"/>
        <v>10843.310660877954</v>
      </c>
      <c r="P178" s="159"/>
    </row>
    <row r="179" spans="1:16" ht="15" x14ac:dyDescent="0.2">
      <c r="A179" s="147">
        <v>2220</v>
      </c>
      <c r="B179" s="148" t="s">
        <v>441</v>
      </c>
      <c r="C179" s="165">
        <v>2693101.39</v>
      </c>
      <c r="D179" s="165">
        <v>0</v>
      </c>
      <c r="E179" s="165">
        <f t="shared" si="10"/>
        <v>2693101.39</v>
      </c>
      <c r="F179" s="173">
        <v>181.07</v>
      </c>
      <c r="G179" s="165">
        <f t="shared" si="11"/>
        <v>14873.261114486111</v>
      </c>
      <c r="P179" s="159"/>
    </row>
    <row r="180" spans="1:16" ht="15" x14ac:dyDescent="0.2">
      <c r="A180" s="147">
        <v>2221</v>
      </c>
      <c r="B180" s="148" t="s">
        <v>442</v>
      </c>
      <c r="C180" s="165">
        <v>4387445.99</v>
      </c>
      <c r="D180" s="165">
        <v>0</v>
      </c>
      <c r="E180" s="165">
        <f t="shared" si="10"/>
        <v>4387445.99</v>
      </c>
      <c r="F180" s="173">
        <v>370.24</v>
      </c>
      <c r="G180" s="165">
        <f t="shared" si="11"/>
        <v>11850.275469965429</v>
      </c>
      <c r="P180" s="159"/>
    </row>
    <row r="181" spans="1:16" ht="15" x14ac:dyDescent="0.2">
      <c r="A181" s="147">
        <v>2222</v>
      </c>
      <c r="B181" s="148" t="s">
        <v>443</v>
      </c>
      <c r="C181" s="165">
        <v>194657.99</v>
      </c>
      <c r="D181" s="165">
        <v>0</v>
      </c>
      <c r="E181" s="165">
        <f t="shared" si="10"/>
        <v>194657.99</v>
      </c>
      <c r="F181" s="173">
        <v>3</v>
      </c>
      <c r="G181" s="165">
        <f t="shared" si="11"/>
        <v>64885.996666666666</v>
      </c>
      <c r="P181" s="159"/>
    </row>
    <row r="182" spans="1:16" ht="15" x14ac:dyDescent="0.2">
      <c r="A182" s="147">
        <v>2225</v>
      </c>
      <c r="B182" s="148" t="s">
        <v>444</v>
      </c>
      <c r="C182" s="165">
        <v>3083215.0700000003</v>
      </c>
      <c r="D182" s="165">
        <v>0</v>
      </c>
      <c r="E182" s="165">
        <f t="shared" si="10"/>
        <v>3083215.0700000003</v>
      </c>
      <c r="F182" s="173">
        <v>237.34</v>
      </c>
      <c r="G182" s="165">
        <f t="shared" si="11"/>
        <v>12990.709825566699</v>
      </c>
      <c r="P182" s="159"/>
    </row>
    <row r="183" spans="1:16" ht="15" x14ac:dyDescent="0.2">
      <c r="A183" s="147">
        <v>2229</v>
      </c>
      <c r="B183" s="148" t="s">
        <v>445</v>
      </c>
      <c r="C183" s="165">
        <v>3901715.4000000004</v>
      </c>
      <c r="D183" s="165">
        <v>33166.81</v>
      </c>
      <c r="E183" s="165">
        <f t="shared" si="10"/>
        <v>3868548.5900000003</v>
      </c>
      <c r="F183" s="173">
        <v>344.26</v>
      </c>
      <c r="G183" s="165">
        <f t="shared" si="11"/>
        <v>11237.287486202291</v>
      </c>
      <c r="P183" s="159"/>
    </row>
    <row r="184" spans="1:16" ht="15" x14ac:dyDescent="0.2">
      <c r="A184" s="147">
        <v>2239</v>
      </c>
      <c r="B184" s="148" t="s">
        <v>446</v>
      </c>
      <c r="C184" s="165">
        <v>204066613.09</v>
      </c>
      <c r="D184" s="165">
        <v>177006.03</v>
      </c>
      <c r="E184" s="165">
        <f t="shared" si="10"/>
        <v>203889607.06</v>
      </c>
      <c r="F184" s="173">
        <v>19193.7</v>
      </c>
      <c r="G184" s="165">
        <f t="shared" si="11"/>
        <v>10622.735952942892</v>
      </c>
      <c r="P184" s="159"/>
    </row>
    <row r="185" spans="1:16" ht="15" x14ac:dyDescent="0.2">
      <c r="A185" s="147">
        <v>2240</v>
      </c>
      <c r="B185" s="148" t="s">
        <v>447</v>
      </c>
      <c r="C185" s="165">
        <v>10111959.27</v>
      </c>
      <c r="D185" s="165">
        <v>0</v>
      </c>
      <c r="E185" s="165">
        <f t="shared" si="10"/>
        <v>10111959.27</v>
      </c>
      <c r="F185" s="173">
        <v>1026.4100000000001</v>
      </c>
      <c r="G185" s="165">
        <f t="shared" si="11"/>
        <v>9851.7739207529139</v>
      </c>
      <c r="P185" s="159"/>
    </row>
    <row r="186" spans="1:16" ht="15" x14ac:dyDescent="0.2">
      <c r="A186" s="147">
        <v>2241</v>
      </c>
      <c r="B186" s="148" t="s">
        <v>448</v>
      </c>
      <c r="C186" s="165">
        <v>64131989.57</v>
      </c>
      <c r="D186" s="165">
        <v>5554.12</v>
      </c>
      <c r="E186" s="165">
        <f t="shared" si="10"/>
        <v>64126435.450000003</v>
      </c>
      <c r="F186" s="173">
        <v>5725.69</v>
      </c>
      <c r="G186" s="165">
        <f t="shared" si="11"/>
        <v>11199.774254282018</v>
      </c>
      <c r="P186" s="159"/>
    </row>
    <row r="187" spans="1:16" ht="15" x14ac:dyDescent="0.2">
      <c r="A187" s="147">
        <v>2242</v>
      </c>
      <c r="B187" s="148" t="s">
        <v>255</v>
      </c>
      <c r="C187" s="165">
        <v>135117114.82999998</v>
      </c>
      <c r="D187" s="165">
        <v>140155</v>
      </c>
      <c r="E187" s="165">
        <f t="shared" si="10"/>
        <v>134976959.82999998</v>
      </c>
      <c r="F187" s="173">
        <v>11710.5</v>
      </c>
      <c r="G187" s="165">
        <f t="shared" si="11"/>
        <v>11526.148313906322</v>
      </c>
      <c r="P187" s="159"/>
    </row>
    <row r="188" spans="1:16" ht="15" x14ac:dyDescent="0.2">
      <c r="A188" s="147">
        <v>2243</v>
      </c>
      <c r="B188" s="148" t="s">
        <v>449</v>
      </c>
      <c r="C188" s="165">
        <v>437101504.78999996</v>
      </c>
      <c r="D188" s="165">
        <v>340320.9</v>
      </c>
      <c r="E188" s="165">
        <f t="shared" si="10"/>
        <v>436761183.88999999</v>
      </c>
      <c r="F188" s="173">
        <v>39336.949999999997</v>
      </c>
      <c r="G188" s="165">
        <f t="shared" si="11"/>
        <v>11103.076976989829</v>
      </c>
      <c r="P188" s="159"/>
    </row>
    <row r="189" spans="1:16" ht="15" x14ac:dyDescent="0.2">
      <c r="A189" s="147">
        <v>2244</v>
      </c>
      <c r="B189" s="148" t="s">
        <v>450</v>
      </c>
      <c r="C189" s="165">
        <v>53474742.119999997</v>
      </c>
      <c r="D189" s="165">
        <v>0</v>
      </c>
      <c r="E189" s="165">
        <f t="shared" si="10"/>
        <v>53474742.119999997</v>
      </c>
      <c r="F189" s="173">
        <v>4841.34</v>
      </c>
      <c r="G189" s="165">
        <f t="shared" si="11"/>
        <v>11045.442402310104</v>
      </c>
      <c r="P189" s="159"/>
    </row>
    <row r="190" spans="1:16" ht="15" x14ac:dyDescent="0.2">
      <c r="A190" s="147">
        <v>2245</v>
      </c>
      <c r="B190" s="148" t="s">
        <v>451</v>
      </c>
      <c r="C190" s="165">
        <v>5263908.84</v>
      </c>
      <c r="D190" s="165">
        <v>0</v>
      </c>
      <c r="E190" s="165">
        <f t="shared" si="10"/>
        <v>5263908.84</v>
      </c>
      <c r="F190" s="173">
        <v>495.77</v>
      </c>
      <c r="G190" s="165">
        <f t="shared" si="11"/>
        <v>10617.642939266192</v>
      </c>
      <c r="P190" s="159"/>
    </row>
    <row r="191" spans="1:16" ht="15" x14ac:dyDescent="0.2">
      <c r="A191" s="147">
        <v>2247</v>
      </c>
      <c r="B191" s="148" t="s">
        <v>452</v>
      </c>
      <c r="C191" s="165">
        <v>1126814.71</v>
      </c>
      <c r="D191" s="165">
        <v>0</v>
      </c>
      <c r="E191" s="165">
        <f t="shared" si="10"/>
        <v>1126814.71</v>
      </c>
      <c r="F191" s="173">
        <v>54.14</v>
      </c>
      <c r="G191" s="165">
        <f t="shared" si="11"/>
        <v>20812.979497598815</v>
      </c>
      <c r="P191" s="159"/>
    </row>
    <row r="192" spans="1:16" ht="15" x14ac:dyDescent="0.2">
      <c r="A192" s="147">
        <v>2248</v>
      </c>
      <c r="B192" s="148" t="s">
        <v>453</v>
      </c>
      <c r="C192" s="165">
        <v>11403017.68</v>
      </c>
      <c r="D192" s="165">
        <v>0</v>
      </c>
      <c r="E192" s="165">
        <f t="shared" si="10"/>
        <v>11403017.68</v>
      </c>
      <c r="F192" s="173">
        <v>1342.95</v>
      </c>
      <c r="G192" s="165">
        <f t="shared" si="11"/>
        <v>8491.0217655162141</v>
      </c>
      <c r="P192" s="159"/>
    </row>
    <row r="193" spans="1:16" ht="15" x14ac:dyDescent="0.2">
      <c r="A193" s="147">
        <v>2249</v>
      </c>
      <c r="B193" s="148" t="s">
        <v>454</v>
      </c>
      <c r="C193" s="165">
        <v>14243781.35</v>
      </c>
      <c r="D193" s="165">
        <v>0</v>
      </c>
      <c r="E193" s="165">
        <f t="shared" si="10"/>
        <v>14243781.35</v>
      </c>
      <c r="F193" s="173">
        <v>1564.6</v>
      </c>
      <c r="G193" s="165">
        <f t="shared" si="11"/>
        <v>9103.7845775278038</v>
      </c>
      <c r="P193" s="159"/>
    </row>
    <row r="194" spans="1:16" ht="15" x14ac:dyDescent="0.2">
      <c r="A194" s="147">
        <v>2251</v>
      </c>
      <c r="B194" s="148" t="s">
        <v>455</v>
      </c>
      <c r="C194" s="165">
        <v>9762144.4199999999</v>
      </c>
      <c r="D194" s="165">
        <v>108000</v>
      </c>
      <c r="E194" s="165">
        <f t="shared" si="10"/>
        <v>9654144.4199999999</v>
      </c>
      <c r="F194" s="173">
        <v>1001.79</v>
      </c>
      <c r="G194" s="165">
        <f t="shared" si="11"/>
        <v>9636.8943790614794</v>
      </c>
      <c r="P194" s="159"/>
    </row>
    <row r="195" spans="1:16" ht="15" x14ac:dyDescent="0.2">
      <c r="A195" s="147">
        <v>2252</v>
      </c>
      <c r="B195" s="148" t="s">
        <v>456</v>
      </c>
      <c r="C195" s="165">
        <v>7923132.5</v>
      </c>
      <c r="D195" s="165">
        <v>0</v>
      </c>
      <c r="E195" s="165">
        <f t="shared" si="10"/>
        <v>7923132.5</v>
      </c>
      <c r="F195" s="173">
        <v>748.71</v>
      </c>
      <c r="G195" s="165">
        <f t="shared" si="11"/>
        <v>10582.378357441465</v>
      </c>
      <c r="P195" s="159"/>
    </row>
    <row r="196" spans="1:16" ht="15" x14ac:dyDescent="0.2">
      <c r="A196" s="147">
        <v>2253</v>
      </c>
      <c r="B196" s="148" t="s">
        <v>457</v>
      </c>
      <c r="C196" s="165">
        <v>9901887.4199999999</v>
      </c>
      <c r="D196" s="165">
        <v>83400</v>
      </c>
      <c r="E196" s="165">
        <f t="shared" si="10"/>
        <v>9818487.4199999999</v>
      </c>
      <c r="F196" s="173">
        <v>940.28</v>
      </c>
      <c r="G196" s="165">
        <f t="shared" si="11"/>
        <v>10442.088973497257</v>
      </c>
      <c r="P196" s="159"/>
    </row>
    <row r="197" spans="1:16" ht="15" x14ac:dyDescent="0.2">
      <c r="A197" s="147">
        <v>2254</v>
      </c>
      <c r="B197" s="148" t="s">
        <v>458</v>
      </c>
      <c r="C197" s="165">
        <v>51273067.620000005</v>
      </c>
      <c r="D197" s="165">
        <v>90777.05</v>
      </c>
      <c r="E197" s="165">
        <f t="shared" si="10"/>
        <v>51182290.570000008</v>
      </c>
      <c r="F197" s="173">
        <v>4429.72</v>
      </c>
      <c r="G197" s="165">
        <f t="shared" si="11"/>
        <v>11554.294756779211</v>
      </c>
      <c r="P197" s="159"/>
    </row>
    <row r="198" spans="1:16" ht="15" x14ac:dyDescent="0.2">
      <c r="A198" s="147">
        <v>2255</v>
      </c>
      <c r="B198" s="148" t="s">
        <v>459</v>
      </c>
      <c r="C198" s="165">
        <v>8323248.71</v>
      </c>
      <c r="D198" s="165">
        <v>83428</v>
      </c>
      <c r="E198" s="165">
        <f t="shared" si="10"/>
        <v>8239820.71</v>
      </c>
      <c r="F198" s="173">
        <v>841.9</v>
      </c>
      <c r="G198" s="165">
        <f t="shared" si="11"/>
        <v>9787.1727164746408</v>
      </c>
      <c r="P198" s="159"/>
    </row>
    <row r="199" spans="1:16" ht="15" x14ac:dyDescent="0.2">
      <c r="A199" s="147">
        <v>2256</v>
      </c>
      <c r="B199" s="148" t="s">
        <v>460</v>
      </c>
      <c r="C199" s="165">
        <v>68075270.860000014</v>
      </c>
      <c r="D199" s="165">
        <v>0</v>
      </c>
      <c r="E199" s="165">
        <f t="shared" ref="E199:E230" si="12">C199-D199</f>
        <v>68075270.860000014</v>
      </c>
      <c r="F199" s="173">
        <v>6350.86</v>
      </c>
      <c r="G199" s="165">
        <f t="shared" ref="G199:G230" si="13">E199/F199</f>
        <v>10719.063380392579</v>
      </c>
      <c r="P199" s="159"/>
    </row>
    <row r="200" spans="1:16" ht="15" x14ac:dyDescent="0.2">
      <c r="A200" s="147">
        <v>2257</v>
      </c>
      <c r="B200" s="148" t="s">
        <v>461</v>
      </c>
      <c r="C200" s="165">
        <v>8959235.75</v>
      </c>
      <c r="D200" s="165">
        <v>0</v>
      </c>
      <c r="E200" s="165">
        <f t="shared" si="12"/>
        <v>8959235.75</v>
      </c>
      <c r="F200" s="173">
        <v>924.27</v>
      </c>
      <c r="G200" s="165">
        <f t="shared" si="13"/>
        <v>9693.3101258290335</v>
      </c>
      <c r="P200" s="159"/>
    </row>
    <row r="201" spans="1:16" ht="15" x14ac:dyDescent="0.2">
      <c r="A201" s="147">
        <v>2262</v>
      </c>
      <c r="B201" s="148" t="s">
        <v>462</v>
      </c>
      <c r="C201" s="165">
        <v>5324469.8</v>
      </c>
      <c r="D201" s="165">
        <v>0</v>
      </c>
      <c r="E201" s="165">
        <f t="shared" si="12"/>
        <v>5324469.8</v>
      </c>
      <c r="F201" s="173">
        <v>484.32</v>
      </c>
      <c r="G201" s="165">
        <f t="shared" si="13"/>
        <v>10993.702097786587</v>
      </c>
      <c r="P201" s="159"/>
    </row>
    <row r="202" spans="1:16" ht="15" x14ac:dyDescent="0.2">
      <c r="A202" s="147">
        <v>3997</v>
      </c>
      <c r="B202" s="148" t="s">
        <v>463</v>
      </c>
      <c r="C202" s="165">
        <v>2991552.83</v>
      </c>
      <c r="D202" s="165">
        <v>0</v>
      </c>
      <c r="E202" s="165">
        <f t="shared" si="12"/>
        <v>2991552.83</v>
      </c>
      <c r="F202" s="173">
        <v>150.09</v>
      </c>
      <c r="G202" s="165">
        <f t="shared" si="13"/>
        <v>19931.726497434873</v>
      </c>
      <c r="P202" s="159"/>
    </row>
    <row r="203" spans="1:16" ht="15" x14ac:dyDescent="0.2">
      <c r="A203" s="147">
        <v>4131</v>
      </c>
      <c r="B203" s="148" t="s">
        <v>464</v>
      </c>
      <c r="C203" s="165">
        <v>29109322.159999996</v>
      </c>
      <c r="D203" s="165">
        <v>0</v>
      </c>
      <c r="E203" s="165">
        <f t="shared" si="12"/>
        <v>29109322.159999996</v>
      </c>
      <c r="F203" s="173">
        <v>2749.16</v>
      </c>
      <c r="G203" s="165">
        <f t="shared" si="13"/>
        <v>10588.442346025695</v>
      </c>
      <c r="P203" s="159"/>
    </row>
    <row r="204" spans="1:16" ht="13.5" thickBot="1" x14ac:dyDescent="0.25">
      <c r="A204" s="153"/>
      <c r="B204" s="153"/>
      <c r="C204" s="166"/>
      <c r="D204" s="166"/>
      <c r="E204" s="166"/>
      <c r="F204" s="154"/>
      <c r="G204" s="166"/>
      <c r="P204" s="159"/>
    </row>
    <row r="205" spans="1:16" ht="15.75" thickTop="1" x14ac:dyDescent="0.25">
      <c r="A205" s="134">
        <v>197</v>
      </c>
      <c r="B205" s="134"/>
      <c r="C205" s="167">
        <f>SUM(C7:C204)</f>
        <v>6088508407.6699991</v>
      </c>
      <c r="D205" s="167">
        <f>SUM(D7:D204)</f>
        <v>8492257.7200000025</v>
      </c>
      <c r="E205" s="167">
        <f>SUM(E7:E204)</f>
        <v>6080016149.9500008</v>
      </c>
      <c r="F205" s="136">
        <f>SUM(F7:F204)</f>
        <v>553797.34</v>
      </c>
      <c r="G205" s="167">
        <f>E205/F205</f>
        <v>10978.774563904552</v>
      </c>
      <c r="P205" s="159"/>
    </row>
    <row r="206" spans="1:16" x14ac:dyDescent="0.2">
      <c r="P206" s="159"/>
    </row>
    <row r="207" spans="1:16" x14ac:dyDescent="0.2">
      <c r="P207" s="159"/>
    </row>
    <row r="208" spans="1:16" x14ac:dyDescent="0.2">
      <c r="P208" s="159"/>
    </row>
    <row r="209" spans="16:16" x14ac:dyDescent="0.2">
      <c r="P209" s="159"/>
    </row>
    <row r="210" spans="16:16" x14ac:dyDescent="0.2">
      <c r="P210" s="159"/>
    </row>
    <row r="211" spans="16:16" x14ac:dyDescent="0.2">
      <c r="P211" s="159"/>
    </row>
    <row r="212" spans="16:16" x14ac:dyDescent="0.2">
      <c r="P212" s="159"/>
    </row>
    <row r="213" spans="16:16" x14ac:dyDescent="0.2">
      <c r="P213" s="159"/>
    </row>
    <row r="214" spans="16:16" x14ac:dyDescent="0.2">
      <c r="P214" s="159"/>
    </row>
    <row r="215" spans="16:16" x14ac:dyDescent="0.2">
      <c r="P215" s="159"/>
    </row>
    <row r="216" spans="16:16" x14ac:dyDescent="0.2">
      <c r="P216" s="159"/>
    </row>
    <row r="217" spans="16:16" x14ac:dyDescent="0.2">
      <c r="P217" s="159"/>
    </row>
    <row r="218" spans="16:16" x14ac:dyDescent="0.2">
      <c r="P218" s="159"/>
    </row>
    <row r="219" spans="16:16" x14ac:dyDescent="0.2">
      <c r="P219" s="159"/>
    </row>
    <row r="220" spans="16:16" x14ac:dyDescent="0.2">
      <c r="P220" s="159"/>
    </row>
    <row r="221" spans="16:16" x14ac:dyDescent="0.2">
      <c r="P221" s="159"/>
    </row>
    <row r="222" spans="16:16" x14ac:dyDescent="0.2">
      <c r="P222" s="159"/>
    </row>
    <row r="223" spans="16:16" x14ac:dyDescent="0.2">
      <c r="P223" s="159"/>
    </row>
    <row r="224" spans="16:16" x14ac:dyDescent="0.2">
      <c r="P224" s="15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05"/>
  <sheetViews>
    <sheetView zoomScale="90" zoomScaleNormal="90" workbookViewId="0">
      <pane ySplit="6" topLeftCell="A197" activePane="bottomLeft" state="frozen"/>
      <selection pane="bottomLeft" activeCell="G205" sqref="G205"/>
    </sheetView>
  </sheetViews>
  <sheetFormatPr defaultRowHeight="12.75" x14ac:dyDescent="0.2"/>
  <cols>
    <col min="2" max="2" width="24.85546875" customWidth="1"/>
    <col min="3" max="3" width="15.7109375" style="3" customWidth="1"/>
    <col min="4" max="4" width="14.28515625" style="3" bestFit="1" customWidth="1"/>
    <col min="5" max="5" width="15.28515625" style="3" bestFit="1" customWidth="1"/>
    <col min="6" max="6" width="11.42578125" style="5" customWidth="1"/>
    <col min="7" max="7" width="13.42578125" style="3" bestFit="1" customWidth="1"/>
  </cols>
  <sheetData>
    <row r="1" spans="1:7" ht="15" x14ac:dyDescent="0.25">
      <c r="A1" s="161" t="s">
        <v>517</v>
      </c>
      <c r="F1" s="168"/>
    </row>
    <row r="2" spans="1:7" ht="15" x14ac:dyDescent="0.25">
      <c r="A2" s="162" t="s">
        <v>518</v>
      </c>
      <c r="F2" s="168"/>
    </row>
    <row r="3" spans="1:7" ht="15" x14ac:dyDescent="0.25">
      <c r="A3" s="161" t="s">
        <v>524</v>
      </c>
      <c r="F3" s="168"/>
    </row>
    <row r="4" spans="1:7" ht="15" x14ac:dyDescent="0.25">
      <c r="A4" s="162" t="s">
        <v>519</v>
      </c>
      <c r="F4" s="168"/>
    </row>
    <row r="5" spans="1:7" x14ac:dyDescent="0.2">
      <c r="F5" s="168"/>
    </row>
    <row r="6" spans="1:7" ht="30" x14ac:dyDescent="0.25">
      <c r="A6" s="144" t="s">
        <v>492</v>
      </c>
      <c r="B6" s="144" t="s">
        <v>493</v>
      </c>
      <c r="C6" s="145" t="s">
        <v>525</v>
      </c>
      <c r="D6" s="145" t="s">
        <v>526</v>
      </c>
      <c r="E6" s="145" t="s">
        <v>527</v>
      </c>
      <c r="F6" s="169" t="s">
        <v>496</v>
      </c>
      <c r="G6" s="145" t="s">
        <v>497</v>
      </c>
    </row>
    <row r="7" spans="1:7" ht="15" x14ac:dyDescent="0.2">
      <c r="A7" s="147">
        <v>1894</v>
      </c>
      <c r="B7" s="148" t="s">
        <v>270</v>
      </c>
      <c r="C7" s="165">
        <v>42723965.210000001</v>
      </c>
      <c r="D7" s="165">
        <v>100747.25</v>
      </c>
      <c r="E7" s="165">
        <f t="shared" ref="E7:E38" si="0">C7-D7</f>
        <v>42623217.960000001</v>
      </c>
      <c r="F7" s="170">
        <v>4561.1899999999996</v>
      </c>
      <c r="G7" s="165">
        <f t="shared" ref="G7:G38" si="1">E7/F7</f>
        <v>9344.7582670311931</v>
      </c>
    </row>
    <row r="8" spans="1:7" ht="15" x14ac:dyDescent="0.2">
      <c r="A8" s="147">
        <v>1895</v>
      </c>
      <c r="B8" s="148" t="s">
        <v>271</v>
      </c>
      <c r="C8" s="165">
        <v>1410287.75</v>
      </c>
      <c r="D8" s="165">
        <v>0</v>
      </c>
      <c r="E8" s="165">
        <f t="shared" si="0"/>
        <v>1410287.75</v>
      </c>
      <c r="F8" s="170">
        <v>93.38</v>
      </c>
      <c r="G8" s="165">
        <f t="shared" si="1"/>
        <v>15102.674555579353</v>
      </c>
    </row>
    <row r="9" spans="1:7" ht="15" x14ac:dyDescent="0.2">
      <c r="A9" s="147">
        <v>1896</v>
      </c>
      <c r="B9" s="148" t="s">
        <v>272</v>
      </c>
      <c r="C9" s="165">
        <v>1071844</v>
      </c>
      <c r="D9" s="165">
        <v>0</v>
      </c>
      <c r="E9" s="165">
        <f t="shared" si="0"/>
        <v>1071844</v>
      </c>
      <c r="F9" s="170">
        <v>27.09</v>
      </c>
      <c r="G9" s="165">
        <f t="shared" si="1"/>
        <v>39566.039128829827</v>
      </c>
    </row>
    <row r="10" spans="1:7" ht="15" x14ac:dyDescent="0.2">
      <c r="A10" s="147">
        <v>1897</v>
      </c>
      <c r="B10" s="148" t="s">
        <v>273</v>
      </c>
      <c r="C10" s="165">
        <v>2946341.7699999996</v>
      </c>
      <c r="D10" s="165">
        <v>0</v>
      </c>
      <c r="E10" s="165">
        <f t="shared" si="0"/>
        <v>2946341.7699999996</v>
      </c>
      <c r="F10" s="170">
        <v>188.26</v>
      </c>
      <c r="G10" s="165">
        <f t="shared" si="1"/>
        <v>15650.386539891637</v>
      </c>
    </row>
    <row r="11" spans="1:7" ht="15" x14ac:dyDescent="0.2">
      <c r="A11" s="147">
        <v>1898</v>
      </c>
      <c r="B11" s="148" t="s">
        <v>274</v>
      </c>
      <c r="C11" s="165">
        <v>4047623.1799999997</v>
      </c>
      <c r="D11" s="165">
        <v>0</v>
      </c>
      <c r="E11" s="165">
        <f t="shared" si="0"/>
        <v>4047623.1799999997</v>
      </c>
      <c r="F11" s="170">
        <v>360.96</v>
      </c>
      <c r="G11" s="165">
        <f t="shared" si="1"/>
        <v>11213.495068705673</v>
      </c>
    </row>
    <row r="12" spans="1:7" ht="15" x14ac:dyDescent="0.2">
      <c r="A12" s="147">
        <v>1899</v>
      </c>
      <c r="B12" s="148" t="s">
        <v>275</v>
      </c>
      <c r="C12" s="165">
        <v>7476015.9700000007</v>
      </c>
      <c r="D12" s="165">
        <v>64167.34</v>
      </c>
      <c r="E12" s="165">
        <f t="shared" si="0"/>
        <v>7411848.6300000008</v>
      </c>
      <c r="F12" s="170">
        <v>934.77</v>
      </c>
      <c r="G12" s="165">
        <f t="shared" si="1"/>
        <v>7929.0612985012367</v>
      </c>
    </row>
    <row r="13" spans="1:7" ht="15" x14ac:dyDescent="0.2">
      <c r="A13" s="147">
        <v>1900</v>
      </c>
      <c r="B13" s="148" t="s">
        <v>276</v>
      </c>
      <c r="C13" s="165">
        <v>18001886.91</v>
      </c>
      <c r="D13" s="165">
        <v>141439.51</v>
      </c>
      <c r="E13" s="165">
        <f t="shared" si="0"/>
        <v>17860447.399999999</v>
      </c>
      <c r="F13" s="170">
        <v>1545.43</v>
      </c>
      <c r="G13" s="165">
        <f t="shared" si="1"/>
        <v>11556.943633810653</v>
      </c>
    </row>
    <row r="14" spans="1:7" ht="15" x14ac:dyDescent="0.2">
      <c r="A14" s="147">
        <v>1901</v>
      </c>
      <c r="B14" s="148" t="s">
        <v>277</v>
      </c>
      <c r="C14" s="165">
        <v>72647100.950000003</v>
      </c>
      <c r="D14" s="165">
        <v>6225</v>
      </c>
      <c r="E14" s="165">
        <f t="shared" si="0"/>
        <v>72640875.950000003</v>
      </c>
      <c r="F14" s="170">
        <v>6307.93</v>
      </c>
      <c r="G14" s="165">
        <f t="shared" si="1"/>
        <v>11515.802481955254</v>
      </c>
    </row>
    <row r="15" spans="1:7" ht="15" x14ac:dyDescent="0.2">
      <c r="A15" s="147">
        <v>1922</v>
      </c>
      <c r="B15" s="148" t="s">
        <v>278</v>
      </c>
      <c r="C15" s="165">
        <v>96895463.079999998</v>
      </c>
      <c r="D15" s="165">
        <v>266569</v>
      </c>
      <c r="E15" s="165">
        <f t="shared" si="0"/>
        <v>96628894.079999998</v>
      </c>
      <c r="F15" s="170">
        <v>9078.23</v>
      </c>
      <c r="G15" s="165">
        <f t="shared" si="1"/>
        <v>10644.023568470946</v>
      </c>
    </row>
    <row r="16" spans="1:7" ht="15" x14ac:dyDescent="0.2">
      <c r="A16" s="147">
        <v>1923</v>
      </c>
      <c r="B16" s="148" t="s">
        <v>279</v>
      </c>
      <c r="C16" s="165">
        <v>71863200.5</v>
      </c>
      <c r="D16" s="165">
        <v>427692.65</v>
      </c>
      <c r="E16" s="165">
        <f t="shared" si="0"/>
        <v>71435507.849999994</v>
      </c>
      <c r="F16" s="170">
        <v>6793.76</v>
      </c>
      <c r="G16" s="165">
        <f t="shared" si="1"/>
        <v>10514.870682803041</v>
      </c>
    </row>
    <row r="17" spans="1:7" ht="15" x14ac:dyDescent="0.2">
      <c r="A17" s="147">
        <v>1924</v>
      </c>
      <c r="B17" s="148" t="s">
        <v>280</v>
      </c>
      <c r="C17" s="165">
        <v>179538001.84</v>
      </c>
      <c r="D17" s="165">
        <v>0</v>
      </c>
      <c r="E17" s="165">
        <f t="shared" si="0"/>
        <v>179538001.84</v>
      </c>
      <c r="F17" s="170">
        <v>16364.6</v>
      </c>
      <c r="G17" s="165">
        <f t="shared" si="1"/>
        <v>10971.120702003103</v>
      </c>
    </row>
    <row r="18" spans="1:7" ht="15" x14ac:dyDescent="0.2">
      <c r="A18" s="147">
        <v>1925</v>
      </c>
      <c r="B18" s="148" t="s">
        <v>281</v>
      </c>
      <c r="C18" s="165">
        <v>26174648.93</v>
      </c>
      <c r="D18" s="165">
        <v>0</v>
      </c>
      <c r="E18" s="165">
        <f t="shared" si="0"/>
        <v>26174648.93</v>
      </c>
      <c r="F18" s="170">
        <v>2450.84</v>
      </c>
      <c r="G18" s="165">
        <f t="shared" si="1"/>
        <v>10679.868506308041</v>
      </c>
    </row>
    <row r="19" spans="1:7" ht="15" x14ac:dyDescent="0.2">
      <c r="A19" s="147">
        <v>1926</v>
      </c>
      <c r="B19" s="148" t="s">
        <v>282</v>
      </c>
      <c r="C19" s="165">
        <v>41364878.960000001</v>
      </c>
      <c r="D19" s="165">
        <v>143575.85</v>
      </c>
      <c r="E19" s="165">
        <f t="shared" si="0"/>
        <v>41221303.109999999</v>
      </c>
      <c r="F19" s="170">
        <v>4279.79</v>
      </c>
      <c r="G19" s="165">
        <f t="shared" si="1"/>
        <v>9631.6181658445857</v>
      </c>
    </row>
    <row r="20" spans="1:7" ht="15" x14ac:dyDescent="0.2">
      <c r="A20" s="147">
        <v>1927</v>
      </c>
      <c r="B20" s="148" t="s">
        <v>283</v>
      </c>
      <c r="C20" s="165">
        <v>6012244.4399999995</v>
      </c>
      <c r="D20" s="165">
        <v>0</v>
      </c>
      <c r="E20" s="165">
        <f t="shared" si="0"/>
        <v>6012244.4399999995</v>
      </c>
      <c r="F20" s="170">
        <v>463.4</v>
      </c>
      <c r="G20" s="165">
        <f t="shared" si="1"/>
        <v>12974.200345274061</v>
      </c>
    </row>
    <row r="21" spans="1:7" ht="15" x14ac:dyDescent="0.2">
      <c r="A21" s="147">
        <v>1928</v>
      </c>
      <c r="B21" s="148" t="s">
        <v>284</v>
      </c>
      <c r="C21" s="165">
        <v>81144275.019999996</v>
      </c>
      <c r="D21" s="165">
        <v>0</v>
      </c>
      <c r="E21" s="165">
        <f t="shared" si="0"/>
        <v>81144275.019999996</v>
      </c>
      <c r="F21" s="170">
        <v>7156.2</v>
      </c>
      <c r="G21" s="165">
        <f t="shared" si="1"/>
        <v>11339.017218635589</v>
      </c>
    </row>
    <row r="22" spans="1:7" ht="15" x14ac:dyDescent="0.2">
      <c r="A22" s="147">
        <v>1929</v>
      </c>
      <c r="B22" s="148" t="s">
        <v>285</v>
      </c>
      <c r="C22" s="165">
        <v>46182800.670000002</v>
      </c>
      <c r="D22" s="165">
        <v>0</v>
      </c>
      <c r="E22" s="165">
        <f t="shared" si="0"/>
        <v>46182800.670000002</v>
      </c>
      <c r="F22" s="170">
        <v>4138.17</v>
      </c>
      <c r="G22" s="165">
        <f t="shared" si="1"/>
        <v>11160.198993758111</v>
      </c>
    </row>
    <row r="23" spans="1:7" ht="15" x14ac:dyDescent="0.2">
      <c r="A23" s="147">
        <v>1930</v>
      </c>
      <c r="B23" s="148" t="s">
        <v>286</v>
      </c>
      <c r="C23" s="165">
        <v>29236190.219999999</v>
      </c>
      <c r="D23" s="165">
        <v>17992</v>
      </c>
      <c r="E23" s="165">
        <f t="shared" si="0"/>
        <v>29218198.219999999</v>
      </c>
      <c r="F23" s="170">
        <v>3030.22</v>
      </c>
      <c r="G23" s="165">
        <f t="shared" si="1"/>
        <v>9642.2696107873362</v>
      </c>
    </row>
    <row r="24" spans="1:7" ht="15" x14ac:dyDescent="0.2">
      <c r="A24" s="147">
        <v>1931</v>
      </c>
      <c r="B24" s="148" t="s">
        <v>287</v>
      </c>
      <c r="C24" s="165">
        <v>17946215.68</v>
      </c>
      <c r="D24" s="165">
        <v>0</v>
      </c>
      <c r="E24" s="165">
        <f t="shared" si="0"/>
        <v>17946215.68</v>
      </c>
      <c r="F24" s="170">
        <v>1728.83</v>
      </c>
      <c r="G24" s="165">
        <f t="shared" si="1"/>
        <v>10380.555450796204</v>
      </c>
    </row>
    <row r="25" spans="1:7" ht="15" x14ac:dyDescent="0.2">
      <c r="A25" s="147">
        <v>1933</v>
      </c>
      <c r="B25" s="148" t="s">
        <v>288</v>
      </c>
      <c r="C25" s="165">
        <v>18037932.68</v>
      </c>
      <c r="D25" s="165">
        <v>363635.1</v>
      </c>
      <c r="E25" s="165">
        <f t="shared" si="0"/>
        <v>17674297.579999998</v>
      </c>
      <c r="F25" s="170">
        <v>1737.51</v>
      </c>
      <c r="G25" s="165">
        <f t="shared" si="1"/>
        <v>10172.199054969467</v>
      </c>
    </row>
    <row r="26" spans="1:7" ht="15" x14ac:dyDescent="0.2">
      <c r="A26" s="147">
        <v>1934</v>
      </c>
      <c r="B26" s="148" t="s">
        <v>289</v>
      </c>
      <c r="C26" s="165">
        <v>4090096.16</v>
      </c>
      <c r="D26" s="165">
        <v>111270.5</v>
      </c>
      <c r="E26" s="165">
        <f t="shared" si="0"/>
        <v>3978825.66</v>
      </c>
      <c r="F26" s="170">
        <v>122.71</v>
      </c>
      <c r="G26" s="165">
        <f t="shared" si="1"/>
        <v>32424.62439898949</v>
      </c>
    </row>
    <row r="27" spans="1:7" ht="15" x14ac:dyDescent="0.2">
      <c r="A27" s="147">
        <v>1935</v>
      </c>
      <c r="B27" s="148" t="s">
        <v>290</v>
      </c>
      <c r="C27" s="165">
        <v>17184445.359999999</v>
      </c>
      <c r="D27" s="165">
        <v>0</v>
      </c>
      <c r="E27" s="165">
        <f t="shared" si="0"/>
        <v>17184445.359999999</v>
      </c>
      <c r="F27" s="170">
        <v>1467.37</v>
      </c>
      <c r="G27" s="165">
        <f t="shared" si="1"/>
        <v>11711.05130948568</v>
      </c>
    </row>
    <row r="28" spans="1:7" ht="15" x14ac:dyDescent="0.2">
      <c r="A28" s="147">
        <v>1936</v>
      </c>
      <c r="B28" s="148" t="s">
        <v>291</v>
      </c>
      <c r="C28" s="165">
        <v>9338350.2699999996</v>
      </c>
      <c r="D28" s="165">
        <v>351800.79</v>
      </c>
      <c r="E28" s="165">
        <f t="shared" si="0"/>
        <v>8986549.4800000004</v>
      </c>
      <c r="F28" s="170">
        <v>975.82</v>
      </c>
      <c r="G28" s="165">
        <f t="shared" si="1"/>
        <v>9209.2286282306159</v>
      </c>
    </row>
    <row r="29" spans="1:7" ht="15" x14ac:dyDescent="0.2">
      <c r="A29" s="147">
        <v>1944</v>
      </c>
      <c r="B29" s="148" t="s">
        <v>292</v>
      </c>
      <c r="C29" s="165">
        <v>21313184.259999998</v>
      </c>
      <c r="D29" s="165">
        <v>59747.86</v>
      </c>
      <c r="E29" s="165">
        <f t="shared" si="0"/>
        <v>21253436.399999999</v>
      </c>
      <c r="F29" s="170">
        <v>2170.69</v>
      </c>
      <c r="G29" s="165">
        <f t="shared" si="1"/>
        <v>9791.097024448447</v>
      </c>
    </row>
    <row r="30" spans="1:7" ht="15" x14ac:dyDescent="0.2">
      <c r="A30" s="147">
        <v>1945</v>
      </c>
      <c r="B30" s="148" t="s">
        <v>293</v>
      </c>
      <c r="C30" s="165">
        <v>7811851.8499999996</v>
      </c>
      <c r="D30" s="165">
        <v>0</v>
      </c>
      <c r="E30" s="165">
        <f t="shared" si="0"/>
        <v>7811851.8499999996</v>
      </c>
      <c r="F30" s="170">
        <v>659.36</v>
      </c>
      <c r="G30" s="165">
        <f t="shared" si="1"/>
        <v>11847.627775418587</v>
      </c>
    </row>
    <row r="31" spans="1:7" ht="15" x14ac:dyDescent="0.2">
      <c r="A31" s="147">
        <v>1946</v>
      </c>
      <c r="B31" s="148" t="s">
        <v>294</v>
      </c>
      <c r="C31" s="165">
        <v>7558740.7300000004</v>
      </c>
      <c r="D31" s="165">
        <v>0</v>
      </c>
      <c r="E31" s="165">
        <f t="shared" si="0"/>
        <v>7558740.7300000004</v>
      </c>
      <c r="F31" s="170">
        <v>835.61</v>
      </c>
      <c r="G31" s="165">
        <f t="shared" si="1"/>
        <v>9045.775816469406</v>
      </c>
    </row>
    <row r="32" spans="1:7" ht="15" x14ac:dyDescent="0.2">
      <c r="A32" s="147">
        <v>1947</v>
      </c>
      <c r="B32" s="148" t="s">
        <v>295</v>
      </c>
      <c r="C32" s="165">
        <v>6663249.8000000007</v>
      </c>
      <c r="D32" s="165">
        <v>0</v>
      </c>
      <c r="E32" s="165">
        <f t="shared" si="0"/>
        <v>6663249.8000000007</v>
      </c>
      <c r="F32" s="170">
        <v>574.63</v>
      </c>
      <c r="G32" s="165">
        <f t="shared" si="1"/>
        <v>11595.722116840403</v>
      </c>
    </row>
    <row r="33" spans="1:7" ht="15" x14ac:dyDescent="0.2">
      <c r="A33" s="147">
        <v>1948</v>
      </c>
      <c r="B33" s="148" t="s">
        <v>296</v>
      </c>
      <c r="C33" s="165">
        <v>26493230.480000004</v>
      </c>
      <c r="D33" s="165">
        <v>0</v>
      </c>
      <c r="E33" s="165">
        <f t="shared" si="0"/>
        <v>26493230.480000004</v>
      </c>
      <c r="F33" s="170">
        <v>2751.7</v>
      </c>
      <c r="G33" s="165">
        <f t="shared" si="1"/>
        <v>9627.9501689864464</v>
      </c>
    </row>
    <row r="34" spans="1:7" ht="15" x14ac:dyDescent="0.2">
      <c r="A34" s="147">
        <v>1964</v>
      </c>
      <c r="B34" s="148" t="s">
        <v>297</v>
      </c>
      <c r="C34" s="165">
        <v>12294428.550000001</v>
      </c>
      <c r="D34" s="165">
        <v>1218.71</v>
      </c>
      <c r="E34" s="165">
        <f t="shared" si="0"/>
        <v>12293209.84</v>
      </c>
      <c r="F34" s="170">
        <v>1259.98</v>
      </c>
      <c r="G34" s="165">
        <f t="shared" si="1"/>
        <v>9756.6706138192676</v>
      </c>
    </row>
    <row r="35" spans="1:7" ht="15" x14ac:dyDescent="0.2">
      <c r="A35" s="147">
        <v>1965</v>
      </c>
      <c r="B35" s="148" t="s">
        <v>298</v>
      </c>
      <c r="C35" s="165">
        <v>32465117.630000003</v>
      </c>
      <c r="D35" s="165">
        <v>0</v>
      </c>
      <c r="E35" s="165">
        <f t="shared" si="0"/>
        <v>32465117.630000003</v>
      </c>
      <c r="F35" s="170">
        <v>3011.82</v>
      </c>
      <c r="G35" s="165">
        <f t="shared" si="1"/>
        <v>10779.235688055727</v>
      </c>
    </row>
    <row r="36" spans="1:7" ht="15" x14ac:dyDescent="0.2">
      <c r="A36" s="147">
        <v>1966</v>
      </c>
      <c r="B36" s="148" t="s">
        <v>299</v>
      </c>
      <c r="C36" s="165">
        <v>51718995.759999998</v>
      </c>
      <c r="D36" s="165">
        <v>0</v>
      </c>
      <c r="E36" s="165">
        <f t="shared" si="0"/>
        <v>51718995.759999998</v>
      </c>
      <c r="F36" s="170">
        <v>3932.43</v>
      </c>
      <c r="G36" s="165">
        <f t="shared" si="1"/>
        <v>13151.917709914735</v>
      </c>
    </row>
    <row r="37" spans="1:7" ht="15" x14ac:dyDescent="0.2">
      <c r="A37" s="147">
        <v>1967</v>
      </c>
      <c r="B37" s="148" t="s">
        <v>300</v>
      </c>
      <c r="C37" s="165">
        <v>1834077.87</v>
      </c>
      <c r="D37" s="165">
        <v>0</v>
      </c>
      <c r="E37" s="165">
        <f t="shared" si="0"/>
        <v>1834077.87</v>
      </c>
      <c r="F37" s="170">
        <v>117.35</v>
      </c>
      <c r="G37" s="165">
        <f t="shared" si="1"/>
        <v>15629.12543672774</v>
      </c>
    </row>
    <row r="38" spans="1:7" ht="15" x14ac:dyDescent="0.2">
      <c r="A38" s="147">
        <v>1968</v>
      </c>
      <c r="B38" s="148" t="s">
        <v>301</v>
      </c>
      <c r="C38" s="165">
        <v>5357560.8</v>
      </c>
      <c r="D38" s="165">
        <v>0</v>
      </c>
      <c r="E38" s="165">
        <f t="shared" si="0"/>
        <v>5357560.8</v>
      </c>
      <c r="F38" s="170">
        <v>443.6</v>
      </c>
      <c r="G38" s="165">
        <f t="shared" si="1"/>
        <v>12077.458972046888</v>
      </c>
    </row>
    <row r="39" spans="1:7" ht="15" x14ac:dyDescent="0.2">
      <c r="A39" s="147">
        <v>1969</v>
      </c>
      <c r="B39" s="148" t="s">
        <v>302</v>
      </c>
      <c r="C39" s="165">
        <v>6978814.3199999994</v>
      </c>
      <c r="D39" s="165">
        <v>0</v>
      </c>
      <c r="E39" s="165">
        <f t="shared" ref="E39:E70" si="2">C39-D39</f>
        <v>6978814.3199999994</v>
      </c>
      <c r="F39" s="170">
        <v>614.30999999999995</v>
      </c>
      <c r="G39" s="165">
        <f t="shared" ref="G39:G70" si="3">E39/F39</f>
        <v>11360.41138838697</v>
      </c>
    </row>
    <row r="40" spans="1:7" ht="15" x14ac:dyDescent="0.2">
      <c r="A40" s="147">
        <v>1970</v>
      </c>
      <c r="B40" s="148" t="s">
        <v>303</v>
      </c>
      <c r="C40" s="165">
        <v>30781917.329999998</v>
      </c>
      <c r="D40" s="165">
        <v>0</v>
      </c>
      <c r="E40" s="165">
        <f t="shared" si="2"/>
        <v>30781917.329999998</v>
      </c>
      <c r="F40" s="170">
        <v>3121.15</v>
      </c>
      <c r="G40" s="165">
        <f t="shared" si="3"/>
        <v>9862.3639780209214</v>
      </c>
    </row>
    <row r="41" spans="1:7" ht="15" x14ac:dyDescent="0.2">
      <c r="A41" s="147">
        <v>1972</v>
      </c>
      <c r="B41" s="148" t="s">
        <v>304</v>
      </c>
      <c r="C41" s="165">
        <v>4937081.129999999</v>
      </c>
      <c r="D41" s="165">
        <v>0</v>
      </c>
      <c r="E41" s="165">
        <f t="shared" si="2"/>
        <v>4937081.129999999</v>
      </c>
      <c r="F41" s="170">
        <v>423.08</v>
      </c>
      <c r="G41" s="165">
        <f t="shared" si="3"/>
        <v>11669.379620875483</v>
      </c>
    </row>
    <row r="42" spans="1:7" ht="15" x14ac:dyDescent="0.2">
      <c r="A42" s="147">
        <v>1973</v>
      </c>
      <c r="B42" s="148" t="s">
        <v>305</v>
      </c>
      <c r="C42" s="165">
        <v>2800770.58</v>
      </c>
      <c r="D42" s="165">
        <v>0</v>
      </c>
      <c r="E42" s="165">
        <f t="shared" si="2"/>
        <v>2800770.58</v>
      </c>
      <c r="F42" s="170">
        <v>213.82</v>
      </c>
      <c r="G42" s="165">
        <f t="shared" si="3"/>
        <v>13098.730614535591</v>
      </c>
    </row>
    <row r="43" spans="1:7" ht="15" x14ac:dyDescent="0.2">
      <c r="A43" s="147">
        <v>1974</v>
      </c>
      <c r="B43" s="148" t="s">
        <v>306</v>
      </c>
      <c r="C43" s="165">
        <v>14066874.08</v>
      </c>
      <c r="D43" s="165">
        <v>15673.6</v>
      </c>
      <c r="E43" s="165">
        <f t="shared" si="2"/>
        <v>14051200.48</v>
      </c>
      <c r="F43" s="170">
        <v>1374.28</v>
      </c>
      <c r="G43" s="165">
        <f t="shared" si="3"/>
        <v>10224.40876677242</v>
      </c>
    </row>
    <row r="44" spans="1:7" ht="15" x14ac:dyDescent="0.2">
      <c r="A44" s="147">
        <v>1976</v>
      </c>
      <c r="B44" s="148" t="s">
        <v>307</v>
      </c>
      <c r="C44" s="165">
        <v>170608554.62</v>
      </c>
      <c r="D44" s="165">
        <v>13989.24</v>
      </c>
      <c r="E44" s="165">
        <f t="shared" si="2"/>
        <v>170594565.38</v>
      </c>
      <c r="F44" s="170">
        <v>17184.66</v>
      </c>
      <c r="G44" s="165">
        <f t="shared" si="3"/>
        <v>9927.1423106421662</v>
      </c>
    </row>
    <row r="45" spans="1:7" ht="15" x14ac:dyDescent="0.2">
      <c r="A45" s="147">
        <v>1977</v>
      </c>
      <c r="B45" s="148" t="s">
        <v>308</v>
      </c>
      <c r="C45" s="165">
        <v>70257200.149999991</v>
      </c>
      <c r="D45" s="165">
        <v>7598.55</v>
      </c>
      <c r="E45" s="165">
        <f t="shared" si="2"/>
        <v>70249601.599999994</v>
      </c>
      <c r="F45" s="170">
        <v>6923.26</v>
      </c>
      <c r="G45" s="165">
        <f t="shared" si="3"/>
        <v>10146.896346518835</v>
      </c>
    </row>
    <row r="46" spans="1:7" ht="15" x14ac:dyDescent="0.2">
      <c r="A46" s="147">
        <v>1978</v>
      </c>
      <c r="B46" s="148" t="s">
        <v>309</v>
      </c>
      <c r="C46" s="165">
        <v>12383012.040000001</v>
      </c>
      <c r="D46" s="165">
        <v>76239.399999999994</v>
      </c>
      <c r="E46" s="165">
        <f t="shared" si="2"/>
        <v>12306772.640000001</v>
      </c>
      <c r="F46" s="170">
        <v>1081.93</v>
      </c>
      <c r="G46" s="165">
        <f t="shared" si="3"/>
        <v>11374.832604697162</v>
      </c>
    </row>
    <row r="47" spans="1:7" ht="15" x14ac:dyDescent="0.2">
      <c r="A47" s="147">
        <v>1990</v>
      </c>
      <c r="B47" s="148" t="s">
        <v>310</v>
      </c>
      <c r="C47" s="165">
        <v>5924758.29</v>
      </c>
      <c r="D47" s="165">
        <v>0</v>
      </c>
      <c r="E47" s="165">
        <f t="shared" si="2"/>
        <v>5924758.29</v>
      </c>
      <c r="F47" s="170">
        <v>581.87</v>
      </c>
      <c r="G47" s="165">
        <f t="shared" si="3"/>
        <v>10182.271452386272</v>
      </c>
    </row>
    <row r="48" spans="1:7" ht="15" x14ac:dyDescent="0.2">
      <c r="A48" s="147">
        <v>1991</v>
      </c>
      <c r="B48" s="148" t="s">
        <v>311</v>
      </c>
      <c r="C48" s="165">
        <v>53929272.829999998</v>
      </c>
      <c r="D48" s="165">
        <v>0</v>
      </c>
      <c r="E48" s="165">
        <f t="shared" si="2"/>
        <v>53929272.829999998</v>
      </c>
      <c r="F48" s="170">
        <v>5565.54</v>
      </c>
      <c r="G48" s="165">
        <f t="shared" si="3"/>
        <v>9689.8545028874105</v>
      </c>
    </row>
    <row r="49" spans="1:7" ht="15" x14ac:dyDescent="0.2">
      <c r="A49" s="147">
        <v>1992</v>
      </c>
      <c r="B49" s="148" t="s">
        <v>312</v>
      </c>
      <c r="C49" s="165">
        <v>7227112.8499999996</v>
      </c>
      <c r="D49" s="165">
        <v>0</v>
      </c>
      <c r="E49" s="165">
        <f t="shared" si="2"/>
        <v>7227112.8499999996</v>
      </c>
      <c r="F49" s="170">
        <v>673.93</v>
      </c>
      <c r="G49" s="165">
        <f t="shared" si="3"/>
        <v>10723.833113231345</v>
      </c>
    </row>
    <row r="50" spans="1:7" ht="15" x14ac:dyDescent="0.2">
      <c r="A50" s="147">
        <v>1993</v>
      </c>
      <c r="B50" s="148" t="s">
        <v>313</v>
      </c>
      <c r="C50" s="165">
        <v>2527914.73</v>
      </c>
      <c r="D50" s="165">
        <v>0</v>
      </c>
      <c r="E50" s="165">
        <f t="shared" si="2"/>
        <v>2527914.73</v>
      </c>
      <c r="F50" s="170">
        <v>213.35</v>
      </c>
      <c r="G50" s="165">
        <f t="shared" si="3"/>
        <v>11848.674619170377</v>
      </c>
    </row>
    <row r="51" spans="1:7" ht="15" x14ac:dyDescent="0.2">
      <c r="A51" s="147">
        <v>1994</v>
      </c>
      <c r="B51" s="148" t="s">
        <v>314</v>
      </c>
      <c r="C51" s="165">
        <v>12862056.5</v>
      </c>
      <c r="D51" s="165">
        <v>0</v>
      </c>
      <c r="E51" s="165">
        <f t="shared" si="2"/>
        <v>12862056.5</v>
      </c>
      <c r="F51" s="170">
        <v>1420.35</v>
      </c>
      <c r="G51" s="165">
        <f t="shared" si="3"/>
        <v>9055.5542647938892</v>
      </c>
    </row>
    <row r="52" spans="1:7" ht="15" x14ac:dyDescent="0.2">
      <c r="A52" s="147">
        <v>1995</v>
      </c>
      <c r="B52" s="148" t="s">
        <v>315</v>
      </c>
      <c r="C52" s="165">
        <v>2805060.8499999996</v>
      </c>
      <c r="D52" s="165">
        <v>0</v>
      </c>
      <c r="E52" s="165">
        <f t="shared" si="2"/>
        <v>2805060.8499999996</v>
      </c>
      <c r="F52" s="170">
        <v>221.32</v>
      </c>
      <c r="G52" s="165">
        <f t="shared" si="3"/>
        <v>12674.231203686968</v>
      </c>
    </row>
    <row r="53" spans="1:7" ht="15" x14ac:dyDescent="0.2">
      <c r="A53" s="147">
        <v>1996</v>
      </c>
      <c r="B53" s="148" t="s">
        <v>316</v>
      </c>
      <c r="C53" s="165">
        <v>3738703.2199999997</v>
      </c>
      <c r="D53" s="165">
        <v>0</v>
      </c>
      <c r="E53" s="165">
        <f t="shared" si="2"/>
        <v>3738703.2199999997</v>
      </c>
      <c r="F53" s="170">
        <v>328.74</v>
      </c>
      <c r="G53" s="165">
        <f t="shared" si="3"/>
        <v>11372.827219078907</v>
      </c>
    </row>
    <row r="54" spans="1:7" ht="15" x14ac:dyDescent="0.2">
      <c r="A54" s="147">
        <v>1997</v>
      </c>
      <c r="B54" s="148" t="s">
        <v>317</v>
      </c>
      <c r="C54" s="165">
        <v>3354605.8200000003</v>
      </c>
      <c r="D54" s="165">
        <v>0</v>
      </c>
      <c r="E54" s="165">
        <f t="shared" si="2"/>
        <v>3354605.8200000003</v>
      </c>
      <c r="F54" s="170">
        <v>241.15</v>
      </c>
      <c r="G54" s="165">
        <f t="shared" si="3"/>
        <v>13910.868007464234</v>
      </c>
    </row>
    <row r="55" spans="1:7" ht="15" x14ac:dyDescent="0.2">
      <c r="A55" s="147">
        <v>1998</v>
      </c>
      <c r="B55" s="148" t="s">
        <v>318</v>
      </c>
      <c r="C55" s="165">
        <v>3125009.88</v>
      </c>
      <c r="D55" s="165">
        <v>37264</v>
      </c>
      <c r="E55" s="165">
        <f t="shared" si="2"/>
        <v>3087745.88</v>
      </c>
      <c r="F55" s="170">
        <v>218.41</v>
      </c>
      <c r="G55" s="165">
        <f t="shared" si="3"/>
        <v>14137.383269996795</v>
      </c>
    </row>
    <row r="56" spans="1:7" ht="15" x14ac:dyDescent="0.2">
      <c r="A56" s="147">
        <v>1999</v>
      </c>
      <c r="B56" s="148" t="s">
        <v>319</v>
      </c>
      <c r="C56" s="165">
        <v>4487476.9800000004</v>
      </c>
      <c r="D56" s="165">
        <v>0</v>
      </c>
      <c r="E56" s="165">
        <f t="shared" si="2"/>
        <v>4487476.9800000004</v>
      </c>
      <c r="F56" s="170">
        <v>346.08</v>
      </c>
      <c r="G56" s="165">
        <f t="shared" si="3"/>
        <v>12966.588592233011</v>
      </c>
    </row>
    <row r="57" spans="1:7" ht="15" x14ac:dyDescent="0.2">
      <c r="A57" s="147">
        <v>2000</v>
      </c>
      <c r="B57" s="148" t="s">
        <v>320</v>
      </c>
      <c r="C57" s="165">
        <v>3573721.85</v>
      </c>
      <c r="D57" s="165">
        <v>0</v>
      </c>
      <c r="E57" s="165">
        <f t="shared" si="2"/>
        <v>3573721.85</v>
      </c>
      <c r="F57" s="170">
        <v>262.31</v>
      </c>
      <c r="G57" s="165">
        <f t="shared" si="3"/>
        <v>13624.039685867867</v>
      </c>
    </row>
    <row r="58" spans="1:7" ht="15" x14ac:dyDescent="0.2">
      <c r="A58" s="147">
        <v>2001</v>
      </c>
      <c r="B58" s="148" t="s">
        <v>321</v>
      </c>
      <c r="C58" s="165">
        <v>7788355.4399999995</v>
      </c>
      <c r="D58" s="165">
        <v>0</v>
      </c>
      <c r="E58" s="165">
        <f t="shared" si="2"/>
        <v>7788355.4399999995</v>
      </c>
      <c r="F58" s="170">
        <v>593.29999999999995</v>
      </c>
      <c r="G58" s="165">
        <f t="shared" si="3"/>
        <v>13127.179234788471</v>
      </c>
    </row>
    <row r="59" spans="1:7" ht="15" x14ac:dyDescent="0.2">
      <c r="A59" s="147">
        <v>2002</v>
      </c>
      <c r="B59" s="148" t="s">
        <v>322</v>
      </c>
      <c r="C59" s="165">
        <v>12574917.84</v>
      </c>
      <c r="D59" s="165">
        <v>0</v>
      </c>
      <c r="E59" s="165">
        <f t="shared" si="2"/>
        <v>12574917.84</v>
      </c>
      <c r="F59" s="170">
        <v>1329.08</v>
      </c>
      <c r="G59" s="165">
        <f t="shared" si="3"/>
        <v>9461.370150780991</v>
      </c>
    </row>
    <row r="60" spans="1:7" ht="15" x14ac:dyDescent="0.2">
      <c r="A60" s="147">
        <v>2003</v>
      </c>
      <c r="B60" s="148" t="s">
        <v>323</v>
      </c>
      <c r="C60" s="165">
        <v>12417633</v>
      </c>
      <c r="D60" s="165">
        <v>0</v>
      </c>
      <c r="E60" s="165">
        <f t="shared" si="2"/>
        <v>12417633</v>
      </c>
      <c r="F60" s="170">
        <v>1324.4</v>
      </c>
      <c r="G60" s="165">
        <f t="shared" si="3"/>
        <v>9376.0442464512234</v>
      </c>
    </row>
    <row r="61" spans="1:7" ht="15" x14ac:dyDescent="0.2">
      <c r="A61" s="147">
        <v>2005</v>
      </c>
      <c r="B61" s="148" t="s">
        <v>324</v>
      </c>
      <c r="C61" s="165">
        <v>2599796.83</v>
      </c>
      <c r="D61" s="165">
        <v>0</v>
      </c>
      <c r="E61" s="165">
        <f t="shared" si="2"/>
        <v>2599796.83</v>
      </c>
      <c r="F61" s="170">
        <v>157.03</v>
      </c>
      <c r="G61" s="165">
        <f t="shared" si="3"/>
        <v>16556.051900910654</v>
      </c>
    </row>
    <row r="62" spans="1:7" ht="15" x14ac:dyDescent="0.2">
      <c r="A62" s="147">
        <v>2006</v>
      </c>
      <c r="B62" s="148" t="s">
        <v>325</v>
      </c>
      <c r="C62" s="165">
        <v>2569820.02</v>
      </c>
      <c r="D62" s="165">
        <v>10115.700000000001</v>
      </c>
      <c r="E62" s="165">
        <f t="shared" si="2"/>
        <v>2559704.3199999998</v>
      </c>
      <c r="F62" s="170">
        <v>128.54</v>
      </c>
      <c r="G62" s="165">
        <f t="shared" si="3"/>
        <v>19913.679166018359</v>
      </c>
    </row>
    <row r="63" spans="1:7" ht="15" x14ac:dyDescent="0.2">
      <c r="A63" s="147">
        <v>2008</v>
      </c>
      <c r="B63" s="148" t="s">
        <v>326</v>
      </c>
      <c r="C63" s="165">
        <v>5998548.2599999998</v>
      </c>
      <c r="D63" s="165">
        <v>0</v>
      </c>
      <c r="E63" s="165">
        <f t="shared" si="2"/>
        <v>5998548.2599999998</v>
      </c>
      <c r="F63" s="170">
        <v>494.83</v>
      </c>
      <c r="G63" s="165">
        <f t="shared" si="3"/>
        <v>12122.442576238303</v>
      </c>
    </row>
    <row r="64" spans="1:7" ht="15" x14ac:dyDescent="0.2">
      <c r="A64" s="147">
        <v>2009</v>
      </c>
      <c r="B64" s="148" t="s">
        <v>327</v>
      </c>
      <c r="C64" s="165">
        <v>2454481.23</v>
      </c>
      <c r="D64" s="165">
        <v>0</v>
      </c>
      <c r="E64" s="165">
        <f t="shared" si="2"/>
        <v>2454481.23</v>
      </c>
      <c r="F64" s="170">
        <v>1075.45</v>
      </c>
      <c r="G64" s="165">
        <f t="shared" si="3"/>
        <v>2282.2829792180019</v>
      </c>
    </row>
    <row r="65" spans="1:7" ht="15" x14ac:dyDescent="0.2">
      <c r="A65" s="147">
        <v>2010</v>
      </c>
      <c r="B65" s="148" t="s">
        <v>328</v>
      </c>
      <c r="C65" s="165">
        <v>908277.10000000009</v>
      </c>
      <c r="D65" s="165">
        <v>0</v>
      </c>
      <c r="E65" s="165">
        <f t="shared" si="2"/>
        <v>908277.10000000009</v>
      </c>
      <c r="F65" s="170">
        <v>43.93</v>
      </c>
      <c r="G65" s="165">
        <f t="shared" si="3"/>
        <v>20675.554290917371</v>
      </c>
    </row>
    <row r="66" spans="1:7" ht="15" x14ac:dyDescent="0.2">
      <c r="A66" s="147">
        <v>2011</v>
      </c>
      <c r="B66" s="148" t="s">
        <v>329</v>
      </c>
      <c r="C66" s="165">
        <v>993216</v>
      </c>
      <c r="D66" s="165">
        <v>0</v>
      </c>
      <c r="E66" s="165">
        <f t="shared" si="2"/>
        <v>993216</v>
      </c>
      <c r="F66" s="170">
        <v>55.74</v>
      </c>
      <c r="G66" s="165">
        <f t="shared" si="3"/>
        <v>17818.729817007534</v>
      </c>
    </row>
    <row r="67" spans="1:7" ht="15" x14ac:dyDescent="0.2">
      <c r="A67" s="147">
        <v>2012</v>
      </c>
      <c r="B67" s="148" t="s">
        <v>330</v>
      </c>
      <c r="C67" s="165">
        <v>837957.08000000007</v>
      </c>
      <c r="D67" s="165">
        <v>0</v>
      </c>
      <c r="E67" s="165">
        <f t="shared" si="2"/>
        <v>837957.08000000007</v>
      </c>
      <c r="F67" s="170">
        <v>23.1</v>
      </c>
      <c r="G67" s="165">
        <f t="shared" si="3"/>
        <v>36275.198268398271</v>
      </c>
    </row>
    <row r="68" spans="1:7" ht="15" x14ac:dyDescent="0.2">
      <c r="A68" s="147">
        <v>2014</v>
      </c>
      <c r="B68" s="148" t="s">
        <v>331</v>
      </c>
      <c r="C68" s="165">
        <v>8107316.8399999999</v>
      </c>
      <c r="D68" s="165">
        <v>0</v>
      </c>
      <c r="E68" s="165">
        <f t="shared" si="2"/>
        <v>8107316.8399999999</v>
      </c>
      <c r="F68" s="170">
        <v>747.26</v>
      </c>
      <c r="G68" s="165">
        <f t="shared" si="3"/>
        <v>10849.392232957738</v>
      </c>
    </row>
    <row r="69" spans="1:7" ht="15" x14ac:dyDescent="0.2">
      <c r="A69" s="147">
        <v>2015</v>
      </c>
      <c r="B69" s="148" t="s">
        <v>332</v>
      </c>
      <c r="C69" s="165">
        <v>6612966.9000000004</v>
      </c>
      <c r="D69" s="165">
        <v>0</v>
      </c>
      <c r="E69" s="165">
        <f t="shared" si="2"/>
        <v>6612966.9000000004</v>
      </c>
      <c r="F69" s="170">
        <v>932.96</v>
      </c>
      <c r="G69" s="165">
        <f t="shared" si="3"/>
        <v>7088.1569413479683</v>
      </c>
    </row>
    <row r="70" spans="1:7" ht="15" x14ac:dyDescent="0.2">
      <c r="A70" s="147">
        <v>2016</v>
      </c>
      <c r="B70" s="148" t="s">
        <v>333</v>
      </c>
      <c r="C70" s="165">
        <v>192464.81</v>
      </c>
      <c r="D70" s="165">
        <v>0</v>
      </c>
      <c r="E70" s="165">
        <f t="shared" si="2"/>
        <v>192464.81</v>
      </c>
      <c r="F70" s="170">
        <v>3</v>
      </c>
      <c r="G70" s="165">
        <f t="shared" si="3"/>
        <v>64154.936666666668</v>
      </c>
    </row>
    <row r="71" spans="1:7" ht="15" x14ac:dyDescent="0.2">
      <c r="A71" s="147">
        <v>2017</v>
      </c>
      <c r="B71" s="148" t="s">
        <v>334</v>
      </c>
      <c r="C71" s="165">
        <v>187211.17</v>
      </c>
      <c r="D71" s="165">
        <v>0</v>
      </c>
      <c r="E71" s="165">
        <f t="shared" ref="E71:E102" si="4">C71-D71</f>
        <v>187211.17</v>
      </c>
      <c r="F71" s="170">
        <v>9.25</v>
      </c>
      <c r="G71" s="165">
        <f t="shared" ref="G71:G102" si="5">E71/F71</f>
        <v>20239.045405405406</v>
      </c>
    </row>
    <row r="72" spans="1:7" ht="15" x14ac:dyDescent="0.2">
      <c r="A72" s="147">
        <v>2018</v>
      </c>
      <c r="B72" s="148" t="s">
        <v>335</v>
      </c>
      <c r="C72" s="165">
        <v>204670.26</v>
      </c>
      <c r="D72" s="165">
        <v>0</v>
      </c>
      <c r="E72" s="165">
        <f t="shared" si="4"/>
        <v>204670.26</v>
      </c>
      <c r="F72" s="170">
        <v>4</v>
      </c>
      <c r="G72" s="165">
        <f t="shared" si="5"/>
        <v>51167.565000000002</v>
      </c>
    </row>
    <row r="73" spans="1:7" ht="15" x14ac:dyDescent="0.2">
      <c r="A73" s="147">
        <v>2019</v>
      </c>
      <c r="B73" s="148" t="s">
        <v>336</v>
      </c>
      <c r="C73" s="165">
        <v>231341.83000000002</v>
      </c>
      <c r="D73" s="165">
        <v>0</v>
      </c>
      <c r="E73" s="165">
        <f t="shared" si="4"/>
        <v>231341.83000000002</v>
      </c>
      <c r="F73" s="170">
        <v>14.55</v>
      </c>
      <c r="G73" s="165">
        <f t="shared" si="5"/>
        <v>15899.782130584194</v>
      </c>
    </row>
    <row r="74" spans="1:7" ht="15" x14ac:dyDescent="0.2">
      <c r="A74" s="147">
        <v>2020</v>
      </c>
      <c r="B74" s="148" t="s">
        <v>337</v>
      </c>
      <c r="C74" s="165">
        <v>218425.01</v>
      </c>
      <c r="D74" s="165">
        <v>0</v>
      </c>
      <c r="E74" s="165">
        <f t="shared" si="4"/>
        <v>218425.01</v>
      </c>
      <c r="F74" s="170">
        <v>7.38</v>
      </c>
      <c r="G74" s="165">
        <f t="shared" si="5"/>
        <v>29596.884823848239</v>
      </c>
    </row>
    <row r="75" spans="1:7" ht="15" x14ac:dyDescent="0.2">
      <c r="A75" s="147">
        <v>2021</v>
      </c>
      <c r="B75" s="148" t="s">
        <v>338</v>
      </c>
      <c r="C75" s="165">
        <v>217968.46</v>
      </c>
      <c r="D75" s="165">
        <v>0</v>
      </c>
      <c r="E75" s="165">
        <f t="shared" si="4"/>
        <v>217968.46</v>
      </c>
      <c r="F75" s="170">
        <v>0.62</v>
      </c>
      <c r="G75" s="165">
        <f t="shared" si="5"/>
        <v>351562.03225806449</v>
      </c>
    </row>
    <row r="76" spans="1:7" ht="15" x14ac:dyDescent="0.2">
      <c r="A76" s="147">
        <v>2022</v>
      </c>
      <c r="B76" s="148" t="s">
        <v>339</v>
      </c>
      <c r="C76" s="165">
        <v>301708</v>
      </c>
      <c r="D76" s="165">
        <v>0</v>
      </c>
      <c r="E76" s="165">
        <f t="shared" si="4"/>
        <v>301708</v>
      </c>
      <c r="F76" s="170">
        <v>9.59</v>
      </c>
      <c r="G76" s="165">
        <f t="shared" si="5"/>
        <v>31460.688216892599</v>
      </c>
    </row>
    <row r="77" spans="1:7" ht="15" x14ac:dyDescent="0.2">
      <c r="A77" s="147">
        <v>2023</v>
      </c>
      <c r="B77" s="148" t="s">
        <v>340</v>
      </c>
      <c r="C77" s="165">
        <v>9420228.4800000004</v>
      </c>
      <c r="D77" s="165">
        <v>0</v>
      </c>
      <c r="E77" s="165">
        <f t="shared" si="4"/>
        <v>9420228.4800000004</v>
      </c>
      <c r="F77" s="170">
        <v>1014.07</v>
      </c>
      <c r="G77" s="165">
        <f t="shared" si="5"/>
        <v>9289.5248651473757</v>
      </c>
    </row>
    <row r="78" spans="1:7" ht="15" x14ac:dyDescent="0.2">
      <c r="A78" s="147">
        <v>2024</v>
      </c>
      <c r="B78" s="148" t="s">
        <v>341</v>
      </c>
      <c r="C78" s="165">
        <v>49654775.969999999</v>
      </c>
      <c r="D78" s="165">
        <v>88729.06</v>
      </c>
      <c r="E78" s="165">
        <f t="shared" si="4"/>
        <v>49566046.909999996</v>
      </c>
      <c r="F78" s="170">
        <v>3853.51</v>
      </c>
      <c r="G78" s="165">
        <f t="shared" si="5"/>
        <v>12862.571242840941</v>
      </c>
    </row>
    <row r="79" spans="1:7" ht="15" x14ac:dyDescent="0.2">
      <c r="A79" s="147">
        <v>2039</v>
      </c>
      <c r="B79" s="148" t="s">
        <v>342</v>
      </c>
      <c r="C79" s="165">
        <v>24767812.16</v>
      </c>
      <c r="D79" s="165">
        <v>0</v>
      </c>
      <c r="E79" s="165">
        <f t="shared" si="4"/>
        <v>24767812.16</v>
      </c>
      <c r="F79" s="170">
        <v>2264.2199999999998</v>
      </c>
      <c r="G79" s="165">
        <f t="shared" si="5"/>
        <v>10938.783404439499</v>
      </c>
    </row>
    <row r="80" spans="1:7" ht="15" x14ac:dyDescent="0.2">
      <c r="A80" s="147">
        <v>2041</v>
      </c>
      <c r="B80" s="148" t="s">
        <v>343</v>
      </c>
      <c r="C80" s="165">
        <v>31783382.200000003</v>
      </c>
      <c r="D80" s="165">
        <v>79123.92</v>
      </c>
      <c r="E80" s="165">
        <f t="shared" si="4"/>
        <v>31704258.280000001</v>
      </c>
      <c r="F80" s="170">
        <v>2438.2399999999998</v>
      </c>
      <c r="G80" s="165">
        <f t="shared" si="5"/>
        <v>13002.927636327844</v>
      </c>
    </row>
    <row r="81" spans="1:7" ht="15" x14ac:dyDescent="0.2">
      <c r="A81" s="147">
        <v>2042</v>
      </c>
      <c r="B81" s="148" t="s">
        <v>344</v>
      </c>
      <c r="C81" s="165">
        <v>46851261.490000002</v>
      </c>
      <c r="D81" s="165">
        <v>39632</v>
      </c>
      <c r="E81" s="165">
        <f t="shared" si="4"/>
        <v>46811629.490000002</v>
      </c>
      <c r="F81" s="170">
        <v>4658.8</v>
      </c>
      <c r="G81" s="165">
        <f t="shared" si="5"/>
        <v>10048.00152185112</v>
      </c>
    </row>
    <row r="82" spans="1:7" ht="15" x14ac:dyDescent="0.2">
      <c r="A82" s="147">
        <v>2043</v>
      </c>
      <c r="B82" s="148" t="s">
        <v>345</v>
      </c>
      <c r="C82" s="165">
        <v>41900804.880000003</v>
      </c>
      <c r="D82" s="165">
        <v>30132.92</v>
      </c>
      <c r="E82" s="165">
        <f t="shared" si="4"/>
        <v>41870671.960000001</v>
      </c>
      <c r="F82" s="170">
        <v>4165.87</v>
      </c>
      <c r="G82" s="165">
        <f t="shared" si="5"/>
        <v>10050.882999229452</v>
      </c>
    </row>
    <row r="83" spans="1:7" ht="15" x14ac:dyDescent="0.2">
      <c r="A83" s="147">
        <v>2044</v>
      </c>
      <c r="B83" s="148" t="s">
        <v>346</v>
      </c>
      <c r="C83" s="165">
        <v>10677539.370000001</v>
      </c>
      <c r="D83" s="165">
        <v>0</v>
      </c>
      <c r="E83" s="165">
        <f t="shared" si="4"/>
        <v>10677539.370000001</v>
      </c>
      <c r="F83" s="170">
        <v>1013.46</v>
      </c>
      <c r="G83" s="165">
        <f t="shared" si="5"/>
        <v>10535.728464862945</v>
      </c>
    </row>
    <row r="84" spans="1:7" ht="15" x14ac:dyDescent="0.2">
      <c r="A84" s="147">
        <v>2045</v>
      </c>
      <c r="B84" s="148" t="s">
        <v>347</v>
      </c>
      <c r="C84" s="165">
        <v>2652599.6</v>
      </c>
      <c r="D84" s="165">
        <v>0</v>
      </c>
      <c r="E84" s="165">
        <f t="shared" si="4"/>
        <v>2652599.6</v>
      </c>
      <c r="F84" s="170">
        <v>214.21</v>
      </c>
      <c r="G84" s="165">
        <f t="shared" si="5"/>
        <v>12383.173521310862</v>
      </c>
    </row>
    <row r="85" spans="1:7" ht="15" x14ac:dyDescent="0.2">
      <c r="A85" s="147">
        <v>2046</v>
      </c>
      <c r="B85" s="148" t="s">
        <v>348</v>
      </c>
      <c r="C85" s="165">
        <v>3114760.67</v>
      </c>
      <c r="D85" s="165">
        <v>0</v>
      </c>
      <c r="E85" s="165">
        <f t="shared" si="4"/>
        <v>3114760.67</v>
      </c>
      <c r="F85" s="170">
        <v>185.59</v>
      </c>
      <c r="G85" s="165">
        <f t="shared" si="5"/>
        <v>16783.019936418987</v>
      </c>
    </row>
    <row r="86" spans="1:7" ht="15" x14ac:dyDescent="0.2">
      <c r="A86" s="147">
        <v>2047</v>
      </c>
      <c r="B86" s="148" t="s">
        <v>349</v>
      </c>
      <c r="C86" s="165">
        <v>362562</v>
      </c>
      <c r="D86" s="165">
        <v>0</v>
      </c>
      <c r="E86" s="165">
        <f t="shared" si="4"/>
        <v>362562</v>
      </c>
      <c r="F86" s="170">
        <v>19</v>
      </c>
      <c r="G86" s="165">
        <f t="shared" si="5"/>
        <v>19082.21052631579</v>
      </c>
    </row>
    <row r="87" spans="1:7" ht="15" x14ac:dyDescent="0.2">
      <c r="A87" s="147">
        <v>2048</v>
      </c>
      <c r="B87" s="148" t="s">
        <v>350</v>
      </c>
      <c r="C87" s="165">
        <v>140439224.84</v>
      </c>
      <c r="D87" s="165">
        <v>70518.12</v>
      </c>
      <c r="E87" s="165">
        <f t="shared" si="4"/>
        <v>140368706.72</v>
      </c>
      <c r="F87" s="170">
        <v>13896.56</v>
      </c>
      <c r="G87" s="165">
        <f t="shared" si="5"/>
        <v>10100.96791723995</v>
      </c>
    </row>
    <row r="88" spans="1:7" ht="15" x14ac:dyDescent="0.2">
      <c r="A88" s="147">
        <v>2050</v>
      </c>
      <c r="B88" s="148" t="s">
        <v>351</v>
      </c>
      <c r="C88" s="165">
        <v>7429105.9900000002</v>
      </c>
      <c r="D88" s="165">
        <v>23215.29</v>
      </c>
      <c r="E88" s="165">
        <f t="shared" si="4"/>
        <v>7405890.7000000002</v>
      </c>
      <c r="F88" s="170">
        <v>656.06</v>
      </c>
      <c r="G88" s="165">
        <f t="shared" si="5"/>
        <v>11288.435051672104</v>
      </c>
    </row>
    <row r="89" spans="1:7" ht="15" x14ac:dyDescent="0.2">
      <c r="A89" s="147">
        <v>2051</v>
      </c>
      <c r="B89" s="148" t="s">
        <v>352</v>
      </c>
      <c r="C89" s="165">
        <v>212356.47999999998</v>
      </c>
      <c r="D89" s="165">
        <v>0</v>
      </c>
      <c r="E89" s="165">
        <f t="shared" si="4"/>
        <v>212356.47999999998</v>
      </c>
      <c r="F89" s="170">
        <v>10.99</v>
      </c>
      <c r="G89" s="165">
        <f t="shared" si="5"/>
        <v>19322.700636942674</v>
      </c>
    </row>
    <row r="90" spans="1:7" ht="15" x14ac:dyDescent="0.2">
      <c r="A90" s="147">
        <v>2052</v>
      </c>
      <c r="B90" s="148" t="s">
        <v>353</v>
      </c>
      <c r="C90" s="165">
        <v>595978.11</v>
      </c>
      <c r="D90" s="165">
        <v>0</v>
      </c>
      <c r="E90" s="165">
        <f t="shared" si="4"/>
        <v>595978.11</v>
      </c>
      <c r="F90" s="170">
        <v>20.5</v>
      </c>
      <c r="G90" s="165">
        <f t="shared" si="5"/>
        <v>29072.102926829266</v>
      </c>
    </row>
    <row r="91" spans="1:7" ht="15" x14ac:dyDescent="0.2">
      <c r="A91" s="147">
        <v>2053</v>
      </c>
      <c r="B91" s="148" t="s">
        <v>354</v>
      </c>
      <c r="C91" s="165">
        <v>30662894.359999999</v>
      </c>
      <c r="D91" s="165">
        <v>0</v>
      </c>
      <c r="E91" s="165">
        <f t="shared" si="4"/>
        <v>30662894.359999999</v>
      </c>
      <c r="F91" s="170">
        <v>2744.93</v>
      </c>
      <c r="G91" s="165">
        <f t="shared" si="5"/>
        <v>11170.73818275876</v>
      </c>
    </row>
    <row r="92" spans="1:7" ht="15" x14ac:dyDescent="0.2">
      <c r="A92" s="147">
        <v>2054</v>
      </c>
      <c r="B92" s="148" t="s">
        <v>355</v>
      </c>
      <c r="C92" s="165">
        <v>62273106.740000002</v>
      </c>
      <c r="D92" s="165">
        <v>4746.3</v>
      </c>
      <c r="E92" s="165">
        <f t="shared" si="4"/>
        <v>62268360.440000005</v>
      </c>
      <c r="F92" s="170">
        <v>5467.89</v>
      </c>
      <c r="G92" s="165">
        <f t="shared" si="5"/>
        <v>11388.005325637494</v>
      </c>
    </row>
    <row r="93" spans="1:7" ht="15" x14ac:dyDescent="0.2">
      <c r="A93" s="147">
        <v>2055</v>
      </c>
      <c r="B93" s="148" t="s">
        <v>356</v>
      </c>
      <c r="C93" s="165">
        <v>47086857.68</v>
      </c>
      <c r="D93" s="165">
        <v>18130.88</v>
      </c>
      <c r="E93" s="165">
        <f t="shared" si="4"/>
        <v>47068726.799999997</v>
      </c>
      <c r="F93" s="170">
        <v>4405.6099999999997</v>
      </c>
      <c r="G93" s="165">
        <f t="shared" si="5"/>
        <v>10683.816043635274</v>
      </c>
    </row>
    <row r="94" spans="1:7" ht="15" x14ac:dyDescent="0.2">
      <c r="A94" s="147">
        <v>2056</v>
      </c>
      <c r="B94" s="148" t="s">
        <v>473</v>
      </c>
      <c r="C94" s="165">
        <v>27141005.510000002</v>
      </c>
      <c r="D94" s="165">
        <v>0</v>
      </c>
      <c r="E94" s="165">
        <f t="shared" si="4"/>
        <v>27141005.510000002</v>
      </c>
      <c r="F94" s="170">
        <v>2629.52</v>
      </c>
      <c r="G94" s="165">
        <f t="shared" si="5"/>
        <v>10321.65775883051</v>
      </c>
    </row>
    <row r="95" spans="1:7" ht="15" x14ac:dyDescent="0.2">
      <c r="A95" s="147">
        <v>2057</v>
      </c>
      <c r="B95" s="148" t="s">
        <v>357</v>
      </c>
      <c r="C95" s="165">
        <v>66968120.009999998</v>
      </c>
      <c r="D95" s="165">
        <v>16500</v>
      </c>
      <c r="E95" s="165">
        <f t="shared" si="4"/>
        <v>66951620.009999998</v>
      </c>
      <c r="F95" s="170">
        <v>6928.75</v>
      </c>
      <c r="G95" s="165">
        <f t="shared" si="5"/>
        <v>9662.8713707378665</v>
      </c>
    </row>
    <row r="96" spans="1:7" ht="15" x14ac:dyDescent="0.2">
      <c r="A96" s="147">
        <v>2059</v>
      </c>
      <c r="B96" s="148" t="s">
        <v>358</v>
      </c>
      <c r="C96" s="165">
        <v>9568223.7599999998</v>
      </c>
      <c r="D96" s="165">
        <v>222548.33</v>
      </c>
      <c r="E96" s="165">
        <f t="shared" si="4"/>
        <v>9345675.4299999997</v>
      </c>
      <c r="F96" s="170">
        <v>728.88</v>
      </c>
      <c r="G96" s="165">
        <f t="shared" si="5"/>
        <v>12821.967168806936</v>
      </c>
    </row>
    <row r="97" spans="1:7" ht="15" x14ac:dyDescent="0.2">
      <c r="A97" s="147">
        <v>2060</v>
      </c>
      <c r="B97" s="148" t="s">
        <v>359</v>
      </c>
      <c r="C97" s="165">
        <v>2408961.6399999997</v>
      </c>
      <c r="D97" s="165">
        <v>0</v>
      </c>
      <c r="E97" s="165">
        <f t="shared" si="4"/>
        <v>2408961.6399999997</v>
      </c>
      <c r="F97" s="170">
        <v>207.39</v>
      </c>
      <c r="G97" s="165">
        <f t="shared" si="5"/>
        <v>11615.611360239162</v>
      </c>
    </row>
    <row r="98" spans="1:7" ht="15" x14ac:dyDescent="0.2">
      <c r="A98" s="147">
        <v>2061</v>
      </c>
      <c r="B98" s="148" t="s">
        <v>360</v>
      </c>
      <c r="C98" s="165">
        <v>3083019.88</v>
      </c>
      <c r="D98" s="165">
        <v>0</v>
      </c>
      <c r="E98" s="165">
        <f t="shared" si="4"/>
        <v>3083019.88</v>
      </c>
      <c r="F98" s="170">
        <v>243.47</v>
      </c>
      <c r="G98" s="165">
        <f t="shared" si="5"/>
        <v>12662.832710395531</v>
      </c>
    </row>
    <row r="99" spans="1:7" ht="15" x14ac:dyDescent="0.2">
      <c r="A99" s="147">
        <v>2062</v>
      </c>
      <c r="B99" s="148" t="s">
        <v>361</v>
      </c>
      <c r="C99" s="165">
        <v>315183</v>
      </c>
      <c r="D99" s="165">
        <v>34435</v>
      </c>
      <c r="E99" s="165">
        <f t="shared" si="4"/>
        <v>280748</v>
      </c>
      <c r="F99" s="170">
        <v>9.5</v>
      </c>
      <c r="G99" s="165">
        <f t="shared" si="5"/>
        <v>29552.42105263158</v>
      </c>
    </row>
    <row r="100" spans="1:7" ht="15" x14ac:dyDescent="0.2">
      <c r="A100" s="147">
        <v>2063</v>
      </c>
      <c r="B100" s="148" t="s">
        <v>362</v>
      </c>
      <c r="C100" s="165">
        <v>318425.39</v>
      </c>
      <c r="D100" s="165">
        <v>0</v>
      </c>
      <c r="E100" s="165">
        <f t="shared" si="4"/>
        <v>318425.39</v>
      </c>
      <c r="F100" s="170">
        <v>13.53</v>
      </c>
      <c r="G100" s="165">
        <f t="shared" si="5"/>
        <v>23534.76644493718</v>
      </c>
    </row>
    <row r="101" spans="1:7" ht="15" x14ac:dyDescent="0.2">
      <c r="A101" s="147">
        <v>2081</v>
      </c>
      <c r="B101" s="148" t="s">
        <v>363</v>
      </c>
      <c r="C101" s="165">
        <v>8858992.9000000004</v>
      </c>
      <c r="D101" s="165">
        <v>0</v>
      </c>
      <c r="E101" s="165">
        <f t="shared" si="4"/>
        <v>8858992.9000000004</v>
      </c>
      <c r="F101" s="170">
        <v>935.31</v>
      </c>
      <c r="G101" s="165">
        <f t="shared" si="5"/>
        <v>9471.718360757397</v>
      </c>
    </row>
    <row r="102" spans="1:7" ht="15" x14ac:dyDescent="0.2">
      <c r="A102" s="147">
        <v>2082</v>
      </c>
      <c r="B102" s="148" t="s">
        <v>364</v>
      </c>
      <c r="C102" s="165">
        <v>174103451</v>
      </c>
      <c r="D102" s="165">
        <v>0</v>
      </c>
      <c r="E102" s="165">
        <f t="shared" si="4"/>
        <v>174103451</v>
      </c>
      <c r="F102" s="170">
        <v>16225.1</v>
      </c>
      <c r="G102" s="165">
        <f t="shared" si="5"/>
        <v>10730.500952228338</v>
      </c>
    </row>
    <row r="103" spans="1:7" ht="15" x14ac:dyDescent="0.2">
      <c r="A103" s="147">
        <v>2083</v>
      </c>
      <c r="B103" s="148" t="s">
        <v>365</v>
      </c>
      <c r="C103" s="165">
        <v>102990429.38</v>
      </c>
      <c r="D103" s="165">
        <v>349.84</v>
      </c>
      <c r="E103" s="165">
        <f t="shared" ref="E103:E134" si="6">C103-D103</f>
        <v>102990079.53999999</v>
      </c>
      <c r="F103" s="170">
        <v>9586.74</v>
      </c>
      <c r="G103" s="165">
        <f t="shared" ref="G103:G134" si="7">E103/F103</f>
        <v>10742.972015513093</v>
      </c>
    </row>
    <row r="104" spans="1:7" ht="15" x14ac:dyDescent="0.2">
      <c r="A104" s="147">
        <v>2084</v>
      </c>
      <c r="B104" s="148" t="s">
        <v>366</v>
      </c>
      <c r="C104" s="165">
        <v>12992988.130000001</v>
      </c>
      <c r="D104" s="165">
        <v>4146.5200000000004</v>
      </c>
      <c r="E104" s="165">
        <f t="shared" si="6"/>
        <v>12988841.610000001</v>
      </c>
      <c r="F104" s="170">
        <v>1354.14</v>
      </c>
      <c r="G104" s="165">
        <f t="shared" si="7"/>
        <v>9591.9488457618863</v>
      </c>
    </row>
    <row r="105" spans="1:7" ht="15" x14ac:dyDescent="0.2">
      <c r="A105" s="147">
        <v>2085</v>
      </c>
      <c r="B105" s="148" t="s">
        <v>367</v>
      </c>
      <c r="C105" s="165">
        <v>2501536.5499999998</v>
      </c>
      <c r="D105" s="165">
        <v>0</v>
      </c>
      <c r="E105" s="165">
        <f t="shared" si="6"/>
        <v>2501536.5499999998</v>
      </c>
      <c r="F105" s="170">
        <v>132.93</v>
      </c>
      <c r="G105" s="165">
        <f t="shared" si="7"/>
        <v>18818.449936056568</v>
      </c>
    </row>
    <row r="106" spans="1:7" ht="15" x14ac:dyDescent="0.2">
      <c r="A106" s="147">
        <v>2086</v>
      </c>
      <c r="B106" s="148" t="s">
        <v>368</v>
      </c>
      <c r="C106" s="165">
        <v>12609668.399999999</v>
      </c>
      <c r="D106" s="165">
        <v>0</v>
      </c>
      <c r="E106" s="165">
        <f t="shared" si="6"/>
        <v>12609668.399999999</v>
      </c>
      <c r="F106" s="170">
        <v>1110.3699999999999</v>
      </c>
      <c r="G106" s="165">
        <f t="shared" si="7"/>
        <v>11356.27619622288</v>
      </c>
    </row>
    <row r="107" spans="1:7" ht="15" x14ac:dyDescent="0.2">
      <c r="A107" s="147">
        <v>2087</v>
      </c>
      <c r="B107" s="148" t="s">
        <v>369</v>
      </c>
      <c r="C107" s="165">
        <v>28427012.940000001</v>
      </c>
      <c r="D107" s="165">
        <v>0</v>
      </c>
      <c r="E107" s="165">
        <f t="shared" si="6"/>
        <v>28427012.940000001</v>
      </c>
      <c r="F107" s="170">
        <v>2728.91</v>
      </c>
      <c r="G107" s="165">
        <f t="shared" si="7"/>
        <v>10416.984415022849</v>
      </c>
    </row>
    <row r="108" spans="1:7" ht="15" x14ac:dyDescent="0.2">
      <c r="A108" s="147">
        <v>2088</v>
      </c>
      <c r="B108" s="148" t="s">
        <v>370</v>
      </c>
      <c r="C108" s="165">
        <v>55245092.890000001</v>
      </c>
      <c r="D108" s="165">
        <v>217500</v>
      </c>
      <c r="E108" s="165">
        <f t="shared" si="6"/>
        <v>55027592.890000001</v>
      </c>
      <c r="F108" s="170">
        <v>5178.78</v>
      </c>
      <c r="G108" s="165">
        <f t="shared" si="7"/>
        <v>10625.589982582771</v>
      </c>
    </row>
    <row r="109" spans="1:7" ht="15" x14ac:dyDescent="0.2">
      <c r="A109" s="147">
        <v>2089</v>
      </c>
      <c r="B109" s="148" t="s">
        <v>371</v>
      </c>
      <c r="C109" s="165">
        <v>3285148.09</v>
      </c>
      <c r="D109" s="165">
        <v>0</v>
      </c>
      <c r="E109" s="165">
        <f t="shared" si="6"/>
        <v>3285148.09</v>
      </c>
      <c r="F109" s="170">
        <v>249.74</v>
      </c>
      <c r="G109" s="165">
        <f t="shared" si="7"/>
        <v>13154.272803715863</v>
      </c>
    </row>
    <row r="110" spans="1:7" ht="15" x14ac:dyDescent="0.2">
      <c r="A110" s="147">
        <v>2090</v>
      </c>
      <c r="B110" s="148" t="s">
        <v>372</v>
      </c>
      <c r="C110" s="165">
        <v>3051582.2199999997</v>
      </c>
      <c r="D110" s="165">
        <v>0</v>
      </c>
      <c r="E110" s="165">
        <f t="shared" si="6"/>
        <v>3051582.2199999997</v>
      </c>
      <c r="F110" s="170">
        <v>169.6</v>
      </c>
      <c r="G110" s="165">
        <f t="shared" si="7"/>
        <v>17992.819693396224</v>
      </c>
    </row>
    <row r="111" spans="1:7" ht="15" x14ac:dyDescent="0.2">
      <c r="A111" s="147">
        <v>2091</v>
      </c>
      <c r="B111" s="148" t="s">
        <v>373</v>
      </c>
      <c r="C111" s="165">
        <v>15948054.699999999</v>
      </c>
      <c r="D111" s="165">
        <v>0</v>
      </c>
      <c r="E111" s="165">
        <f t="shared" si="6"/>
        <v>15948054.699999999</v>
      </c>
      <c r="F111" s="170">
        <v>1589.31</v>
      </c>
      <c r="G111" s="165">
        <f t="shared" si="7"/>
        <v>10034.57770982376</v>
      </c>
    </row>
    <row r="112" spans="1:7" ht="15" x14ac:dyDescent="0.2">
      <c r="A112" s="147">
        <v>2092</v>
      </c>
      <c r="B112" s="148" t="s">
        <v>374</v>
      </c>
      <c r="C112" s="165">
        <v>10942889.970000001</v>
      </c>
      <c r="D112" s="165">
        <v>53568.959999999999</v>
      </c>
      <c r="E112" s="165">
        <f t="shared" si="6"/>
        <v>10889321.01</v>
      </c>
      <c r="F112" s="170">
        <v>1122.24</v>
      </c>
      <c r="G112" s="165">
        <f t="shared" si="7"/>
        <v>9703.2016413601359</v>
      </c>
    </row>
    <row r="113" spans="1:7" ht="15" x14ac:dyDescent="0.2">
      <c r="A113" s="147">
        <v>2093</v>
      </c>
      <c r="B113" s="148" t="s">
        <v>375</v>
      </c>
      <c r="C113" s="165">
        <v>5902266.0500000007</v>
      </c>
      <c r="D113" s="165">
        <v>0</v>
      </c>
      <c r="E113" s="165">
        <f t="shared" si="6"/>
        <v>5902266.0500000007</v>
      </c>
      <c r="F113" s="170">
        <v>494.49</v>
      </c>
      <c r="G113" s="165">
        <f t="shared" si="7"/>
        <v>11936.067564561468</v>
      </c>
    </row>
    <row r="114" spans="1:7" ht="15" x14ac:dyDescent="0.2">
      <c r="A114" s="147">
        <v>2094</v>
      </c>
      <c r="B114" s="148" t="s">
        <v>376</v>
      </c>
      <c r="C114" s="165">
        <v>7112915.21</v>
      </c>
      <c r="D114" s="165">
        <v>0</v>
      </c>
      <c r="E114" s="165">
        <f t="shared" si="6"/>
        <v>7112915.21</v>
      </c>
      <c r="F114" s="170">
        <v>775.33</v>
      </c>
      <c r="G114" s="165">
        <f t="shared" si="7"/>
        <v>9174.0487405362874</v>
      </c>
    </row>
    <row r="115" spans="1:7" ht="15" x14ac:dyDescent="0.2">
      <c r="A115" s="147">
        <v>2095</v>
      </c>
      <c r="B115" s="148" t="s">
        <v>377</v>
      </c>
      <c r="C115" s="165">
        <v>2911150.6100000003</v>
      </c>
      <c r="D115" s="165">
        <v>0</v>
      </c>
      <c r="E115" s="165">
        <f t="shared" si="6"/>
        <v>2911150.6100000003</v>
      </c>
      <c r="F115" s="170">
        <v>352.99</v>
      </c>
      <c r="G115" s="165">
        <f t="shared" si="7"/>
        <v>8247.1192101759261</v>
      </c>
    </row>
    <row r="116" spans="1:7" ht="15" x14ac:dyDescent="0.2">
      <c r="A116" s="147">
        <v>2096</v>
      </c>
      <c r="B116" s="148" t="s">
        <v>378</v>
      </c>
      <c r="C116" s="165">
        <v>15103917.780000001</v>
      </c>
      <c r="D116" s="165">
        <v>0</v>
      </c>
      <c r="E116" s="165">
        <f t="shared" si="6"/>
        <v>15103917.780000001</v>
      </c>
      <c r="F116" s="170">
        <v>1181.5899999999999</v>
      </c>
      <c r="G116" s="165">
        <f t="shared" si="7"/>
        <v>12782.706167113805</v>
      </c>
    </row>
    <row r="117" spans="1:7" ht="15" x14ac:dyDescent="0.2">
      <c r="A117" s="147">
        <v>2097</v>
      </c>
      <c r="B117" s="148" t="s">
        <v>379</v>
      </c>
      <c r="C117" s="165">
        <v>55251937.210000001</v>
      </c>
      <c r="D117" s="165">
        <v>213843.93</v>
      </c>
      <c r="E117" s="165">
        <f t="shared" si="6"/>
        <v>55038093.280000001</v>
      </c>
      <c r="F117" s="170">
        <v>5121.75</v>
      </c>
      <c r="G117" s="165">
        <f t="shared" si="7"/>
        <v>10745.95466002831</v>
      </c>
    </row>
    <row r="118" spans="1:7" ht="15" x14ac:dyDescent="0.2">
      <c r="A118" s="147">
        <v>2099</v>
      </c>
      <c r="B118" s="148" t="s">
        <v>380</v>
      </c>
      <c r="C118" s="165">
        <v>7466584.8700000001</v>
      </c>
      <c r="D118" s="165">
        <v>250</v>
      </c>
      <c r="E118" s="165">
        <f t="shared" si="6"/>
        <v>7466334.8700000001</v>
      </c>
      <c r="F118" s="170">
        <v>742.5</v>
      </c>
      <c r="G118" s="165">
        <f t="shared" si="7"/>
        <v>10055.669858585859</v>
      </c>
    </row>
    <row r="119" spans="1:7" ht="15" x14ac:dyDescent="0.2">
      <c r="A119" s="147">
        <v>2100</v>
      </c>
      <c r="B119" s="148" t="s">
        <v>381</v>
      </c>
      <c r="C119" s="165">
        <v>92774571.849999994</v>
      </c>
      <c r="D119" s="165">
        <v>0</v>
      </c>
      <c r="E119" s="165">
        <f t="shared" si="6"/>
        <v>92774571.849999994</v>
      </c>
      <c r="F119" s="170">
        <v>8942.6299999999992</v>
      </c>
      <c r="G119" s="165">
        <f t="shared" si="7"/>
        <v>10374.416905317563</v>
      </c>
    </row>
    <row r="120" spans="1:7" ht="15" x14ac:dyDescent="0.2">
      <c r="A120" s="147">
        <v>2101</v>
      </c>
      <c r="B120" s="148" t="s">
        <v>382</v>
      </c>
      <c r="C120" s="165">
        <v>38875534.380000003</v>
      </c>
      <c r="D120" s="165">
        <v>0</v>
      </c>
      <c r="E120" s="165">
        <f t="shared" si="6"/>
        <v>38875534.380000003</v>
      </c>
      <c r="F120" s="170">
        <v>3990.99</v>
      </c>
      <c r="G120" s="165">
        <f t="shared" si="7"/>
        <v>9740.8248028684629</v>
      </c>
    </row>
    <row r="121" spans="1:7" ht="15" x14ac:dyDescent="0.2">
      <c r="A121" s="147">
        <v>2102</v>
      </c>
      <c r="B121" s="148" t="s">
        <v>383</v>
      </c>
      <c r="C121" s="165">
        <v>20929539.969999999</v>
      </c>
      <c r="D121" s="165">
        <v>0</v>
      </c>
      <c r="E121" s="165">
        <f t="shared" si="6"/>
        <v>20929539.969999999</v>
      </c>
      <c r="F121" s="170">
        <v>2203.0300000000002</v>
      </c>
      <c r="G121" s="165">
        <f t="shared" si="7"/>
        <v>9500.342696195692</v>
      </c>
    </row>
    <row r="122" spans="1:7" ht="15" x14ac:dyDescent="0.2">
      <c r="A122" s="147">
        <v>2103</v>
      </c>
      <c r="B122" s="148" t="s">
        <v>384</v>
      </c>
      <c r="C122" s="165">
        <v>24895263.830000002</v>
      </c>
      <c r="D122" s="165">
        <v>0</v>
      </c>
      <c r="E122" s="165">
        <f t="shared" si="6"/>
        <v>24895263.830000002</v>
      </c>
      <c r="F122" s="170">
        <v>1977.84</v>
      </c>
      <c r="G122" s="165">
        <f t="shared" si="7"/>
        <v>12587.096949197105</v>
      </c>
    </row>
    <row r="123" spans="1:7" ht="15" x14ac:dyDescent="0.2">
      <c r="A123" s="147">
        <v>2104</v>
      </c>
      <c r="B123" s="148" t="s">
        <v>385</v>
      </c>
      <c r="C123" s="165">
        <v>52215617.25</v>
      </c>
      <c r="D123" s="165">
        <v>1399423.92</v>
      </c>
      <c r="E123" s="165">
        <f t="shared" si="6"/>
        <v>50816193.329999998</v>
      </c>
      <c r="F123" s="170">
        <v>3256.64</v>
      </c>
      <c r="G123" s="165">
        <f t="shared" si="7"/>
        <v>15603.871883290754</v>
      </c>
    </row>
    <row r="124" spans="1:7" ht="15" x14ac:dyDescent="0.2">
      <c r="A124" s="147">
        <v>2105</v>
      </c>
      <c r="B124" s="148" t="s">
        <v>386</v>
      </c>
      <c r="C124" s="165">
        <v>5821796.8700000001</v>
      </c>
      <c r="D124" s="165">
        <v>0</v>
      </c>
      <c r="E124" s="165">
        <f t="shared" si="6"/>
        <v>5821796.8700000001</v>
      </c>
      <c r="F124" s="170">
        <v>541.91999999999996</v>
      </c>
      <c r="G124" s="165">
        <f t="shared" si="7"/>
        <v>10742.908307499263</v>
      </c>
    </row>
    <row r="125" spans="1:7" ht="15" x14ac:dyDescent="0.2">
      <c r="A125" s="147">
        <v>2107</v>
      </c>
      <c r="B125" s="148" t="s">
        <v>387</v>
      </c>
      <c r="C125" s="165">
        <v>1526306.9300000002</v>
      </c>
      <c r="D125" s="165">
        <v>51156</v>
      </c>
      <c r="E125" s="165">
        <f t="shared" si="6"/>
        <v>1475150.9300000002</v>
      </c>
      <c r="F125" s="170">
        <v>58.33</v>
      </c>
      <c r="G125" s="165">
        <f t="shared" si="7"/>
        <v>25289.746785530606</v>
      </c>
    </row>
    <row r="126" spans="1:7" ht="15" x14ac:dyDescent="0.2">
      <c r="A126" s="147">
        <v>2108</v>
      </c>
      <c r="B126" s="148" t="s">
        <v>388</v>
      </c>
      <c r="C126" s="165">
        <v>29631897.530000001</v>
      </c>
      <c r="D126" s="165">
        <v>0</v>
      </c>
      <c r="E126" s="165">
        <f t="shared" si="6"/>
        <v>29631897.530000001</v>
      </c>
      <c r="F126" s="170">
        <v>2603.67</v>
      </c>
      <c r="G126" s="165">
        <f t="shared" si="7"/>
        <v>11380.819201358083</v>
      </c>
    </row>
    <row r="127" spans="1:7" ht="15" x14ac:dyDescent="0.2">
      <c r="A127" s="147">
        <v>2109</v>
      </c>
      <c r="B127" s="148" t="s">
        <v>389</v>
      </c>
      <c r="C127" s="165">
        <v>163620.22999999998</v>
      </c>
      <c r="D127" s="165">
        <v>0</v>
      </c>
      <c r="E127" s="165">
        <f t="shared" si="6"/>
        <v>163620.22999999998</v>
      </c>
      <c r="F127" s="170">
        <v>3.98</v>
      </c>
      <c r="G127" s="165">
        <f t="shared" si="7"/>
        <v>41110.610552763814</v>
      </c>
    </row>
    <row r="128" spans="1:7" ht="15" x14ac:dyDescent="0.2">
      <c r="A128" s="147">
        <v>2110</v>
      </c>
      <c r="B128" s="148" t="s">
        <v>390</v>
      </c>
      <c r="C128" s="165">
        <v>12641475.529999999</v>
      </c>
      <c r="D128" s="165">
        <v>6400</v>
      </c>
      <c r="E128" s="165">
        <f t="shared" si="6"/>
        <v>12635075.529999999</v>
      </c>
      <c r="F128" s="170">
        <v>1176.67</v>
      </c>
      <c r="G128" s="165">
        <f t="shared" si="7"/>
        <v>10737.99411049827</v>
      </c>
    </row>
    <row r="129" spans="1:7" ht="15" x14ac:dyDescent="0.2">
      <c r="A129" s="147">
        <v>2111</v>
      </c>
      <c r="B129" s="148" t="s">
        <v>391</v>
      </c>
      <c r="C129" s="165">
        <v>1812427.9100000001</v>
      </c>
      <c r="D129" s="165">
        <v>0</v>
      </c>
      <c r="E129" s="165">
        <f t="shared" si="6"/>
        <v>1812427.9100000001</v>
      </c>
      <c r="F129" s="170">
        <v>105.51</v>
      </c>
      <c r="G129" s="165">
        <f t="shared" si="7"/>
        <v>17177.783243294474</v>
      </c>
    </row>
    <row r="130" spans="1:7" ht="15" x14ac:dyDescent="0.2">
      <c r="A130" s="147">
        <v>2112</v>
      </c>
      <c r="B130" s="148" t="s">
        <v>392</v>
      </c>
      <c r="C130" s="165">
        <v>7330.26</v>
      </c>
      <c r="D130" s="165">
        <v>0</v>
      </c>
      <c r="E130" s="165">
        <f t="shared" si="6"/>
        <v>7330.26</v>
      </c>
      <c r="F130" s="170">
        <v>1.88</v>
      </c>
      <c r="G130" s="165">
        <f t="shared" si="7"/>
        <v>3899.0744680851067</v>
      </c>
    </row>
    <row r="131" spans="1:7" ht="15" x14ac:dyDescent="0.2">
      <c r="A131" s="147">
        <v>2113</v>
      </c>
      <c r="B131" s="148" t="s">
        <v>393</v>
      </c>
      <c r="C131" s="165">
        <v>3734266.9400000004</v>
      </c>
      <c r="D131" s="165">
        <v>5072.2299999999996</v>
      </c>
      <c r="E131" s="165">
        <f t="shared" si="6"/>
        <v>3729194.7100000004</v>
      </c>
      <c r="F131" s="170">
        <v>259.51</v>
      </c>
      <c r="G131" s="165">
        <f t="shared" si="7"/>
        <v>14370.138761512082</v>
      </c>
    </row>
    <row r="132" spans="1:7" ht="15" x14ac:dyDescent="0.2">
      <c r="A132" s="147">
        <v>2114</v>
      </c>
      <c r="B132" s="148" t="s">
        <v>394</v>
      </c>
      <c r="C132" s="165">
        <v>1863098.33</v>
      </c>
      <c r="D132" s="165">
        <v>0</v>
      </c>
      <c r="E132" s="165">
        <f t="shared" si="6"/>
        <v>1863098.33</v>
      </c>
      <c r="F132" s="170">
        <v>230.75</v>
      </c>
      <c r="G132" s="165">
        <f t="shared" si="7"/>
        <v>8074.0989382448543</v>
      </c>
    </row>
    <row r="133" spans="1:7" ht="15" x14ac:dyDescent="0.2">
      <c r="A133" s="147">
        <v>2115</v>
      </c>
      <c r="B133" s="148" t="s">
        <v>395</v>
      </c>
      <c r="C133" s="165">
        <v>281358.77999999997</v>
      </c>
      <c r="D133" s="165">
        <v>0</v>
      </c>
      <c r="E133" s="165">
        <f t="shared" si="6"/>
        <v>281358.77999999997</v>
      </c>
      <c r="F133" s="170">
        <v>13.33</v>
      </c>
      <c r="G133" s="165">
        <f t="shared" si="7"/>
        <v>21107.185296324078</v>
      </c>
    </row>
    <row r="134" spans="1:7" ht="15" x14ac:dyDescent="0.2">
      <c r="A134" s="147">
        <v>2116</v>
      </c>
      <c r="B134" s="148" t="s">
        <v>396</v>
      </c>
      <c r="C134" s="165">
        <v>9627117.6099999994</v>
      </c>
      <c r="D134" s="165">
        <v>0</v>
      </c>
      <c r="E134" s="165">
        <f t="shared" si="6"/>
        <v>9627117.6099999994</v>
      </c>
      <c r="F134" s="170">
        <v>859.52</v>
      </c>
      <c r="G134" s="165">
        <f t="shared" si="7"/>
        <v>11200.574285647803</v>
      </c>
    </row>
    <row r="135" spans="1:7" ht="15" x14ac:dyDescent="0.2">
      <c r="A135" s="147">
        <v>2137</v>
      </c>
      <c r="B135" s="148" t="s">
        <v>397</v>
      </c>
      <c r="C135" s="165">
        <v>15183958.17</v>
      </c>
      <c r="D135" s="165">
        <v>7500</v>
      </c>
      <c r="E135" s="165">
        <f t="shared" ref="E135:E166" si="8">C135-D135</f>
        <v>15176458.17</v>
      </c>
      <c r="F135" s="170">
        <v>1300.79</v>
      </c>
      <c r="G135" s="165">
        <f t="shared" ref="G135:G166" si="9">E135/F135</f>
        <v>11667.108580170512</v>
      </c>
    </row>
    <row r="136" spans="1:7" ht="15" x14ac:dyDescent="0.2">
      <c r="A136" s="147">
        <v>2138</v>
      </c>
      <c r="B136" s="148" t="s">
        <v>398</v>
      </c>
      <c r="C136" s="165">
        <v>42243611.609999999</v>
      </c>
      <c r="D136" s="165">
        <v>260150.52</v>
      </c>
      <c r="E136" s="165">
        <f t="shared" si="8"/>
        <v>41983461.089999996</v>
      </c>
      <c r="F136" s="170">
        <v>3511.1</v>
      </c>
      <c r="G136" s="165">
        <f t="shared" si="9"/>
        <v>11957.352707128819</v>
      </c>
    </row>
    <row r="137" spans="1:7" ht="15" x14ac:dyDescent="0.2">
      <c r="A137" s="147">
        <v>2139</v>
      </c>
      <c r="B137" s="148" t="s">
        <v>399</v>
      </c>
      <c r="C137" s="165">
        <v>24912165.239999998</v>
      </c>
      <c r="D137" s="165">
        <v>0</v>
      </c>
      <c r="E137" s="165">
        <f t="shared" si="8"/>
        <v>24912165.239999998</v>
      </c>
      <c r="F137" s="170">
        <v>2537.0100000000002</v>
      </c>
      <c r="G137" s="165">
        <f t="shared" si="9"/>
        <v>9819.498243995884</v>
      </c>
    </row>
    <row r="138" spans="1:7" ht="15" x14ac:dyDescent="0.2">
      <c r="A138" s="147">
        <v>2140</v>
      </c>
      <c r="B138" s="148" t="s">
        <v>400</v>
      </c>
      <c r="C138" s="165">
        <v>8660716.1400000006</v>
      </c>
      <c r="D138" s="165">
        <v>0</v>
      </c>
      <c r="E138" s="165">
        <f t="shared" si="8"/>
        <v>8660716.1400000006</v>
      </c>
      <c r="F138" s="170">
        <v>772.54</v>
      </c>
      <c r="G138" s="165">
        <f t="shared" si="9"/>
        <v>11210.702539674323</v>
      </c>
    </row>
    <row r="139" spans="1:7" ht="15" x14ac:dyDescent="0.2">
      <c r="A139" s="147">
        <v>2141</v>
      </c>
      <c r="B139" s="148" t="s">
        <v>401</v>
      </c>
      <c r="C139" s="165">
        <v>18508698.640000001</v>
      </c>
      <c r="D139" s="165">
        <v>135965.85</v>
      </c>
      <c r="E139" s="165">
        <f t="shared" si="8"/>
        <v>18372732.789999999</v>
      </c>
      <c r="F139" s="170">
        <v>1663.92</v>
      </c>
      <c r="G139" s="165">
        <f t="shared" si="9"/>
        <v>11041.836620750997</v>
      </c>
    </row>
    <row r="140" spans="1:7" ht="15" x14ac:dyDescent="0.2">
      <c r="A140" s="147">
        <v>2142</v>
      </c>
      <c r="B140" s="148" t="s">
        <v>402</v>
      </c>
      <c r="C140" s="165">
        <v>435991652.07999998</v>
      </c>
      <c r="D140" s="165">
        <v>97400</v>
      </c>
      <c r="E140" s="165">
        <f t="shared" si="8"/>
        <v>435894252.07999998</v>
      </c>
      <c r="F140" s="170">
        <v>38701.11</v>
      </c>
      <c r="G140" s="165">
        <f t="shared" si="9"/>
        <v>11263.094316416247</v>
      </c>
    </row>
    <row r="141" spans="1:7" ht="15" x14ac:dyDescent="0.2">
      <c r="A141" s="147">
        <v>2143</v>
      </c>
      <c r="B141" s="148" t="s">
        <v>403</v>
      </c>
      <c r="C141" s="165">
        <v>21621767.850000001</v>
      </c>
      <c r="D141" s="165">
        <v>0</v>
      </c>
      <c r="E141" s="165">
        <f t="shared" si="8"/>
        <v>21621767.850000001</v>
      </c>
      <c r="F141" s="170">
        <v>2024.92</v>
      </c>
      <c r="G141" s="165">
        <f t="shared" si="9"/>
        <v>10677.838062738281</v>
      </c>
    </row>
    <row r="142" spans="1:7" ht="15" x14ac:dyDescent="0.2">
      <c r="A142" s="147">
        <v>2144</v>
      </c>
      <c r="B142" s="148" t="s">
        <v>404</v>
      </c>
      <c r="C142" s="165">
        <v>3196381.12</v>
      </c>
      <c r="D142" s="165">
        <v>0</v>
      </c>
      <c r="E142" s="165">
        <f t="shared" si="8"/>
        <v>3196381.12</v>
      </c>
      <c r="F142" s="170">
        <v>246.48</v>
      </c>
      <c r="G142" s="165">
        <f t="shared" si="9"/>
        <v>12968.115546900359</v>
      </c>
    </row>
    <row r="143" spans="1:7" ht="15" x14ac:dyDescent="0.2">
      <c r="A143" s="147">
        <v>2145</v>
      </c>
      <c r="B143" s="148" t="s">
        <v>405</v>
      </c>
      <c r="C143" s="165">
        <v>8379346.54</v>
      </c>
      <c r="D143" s="165">
        <v>0</v>
      </c>
      <c r="E143" s="165">
        <f t="shared" si="8"/>
        <v>8379346.54</v>
      </c>
      <c r="F143" s="170">
        <v>625.77</v>
      </c>
      <c r="G143" s="165">
        <f t="shared" si="9"/>
        <v>13390.457420457997</v>
      </c>
    </row>
    <row r="144" spans="1:7" ht="15" x14ac:dyDescent="0.2">
      <c r="A144" s="147">
        <v>2146</v>
      </c>
      <c r="B144" s="148" t="s">
        <v>406</v>
      </c>
      <c r="C144" s="165">
        <v>64537321.129999995</v>
      </c>
      <c r="D144" s="165">
        <v>50347.6</v>
      </c>
      <c r="E144" s="165">
        <f t="shared" si="8"/>
        <v>64486973.529999994</v>
      </c>
      <c r="F144" s="170">
        <v>5185.74</v>
      </c>
      <c r="G144" s="165">
        <f t="shared" si="9"/>
        <v>12435.442874112468</v>
      </c>
    </row>
    <row r="145" spans="1:7" ht="15" x14ac:dyDescent="0.2">
      <c r="A145" s="147">
        <v>2147</v>
      </c>
      <c r="B145" s="148" t="s">
        <v>407</v>
      </c>
      <c r="C145" s="165">
        <v>26502464.460000001</v>
      </c>
      <c r="D145" s="165">
        <v>60815.3</v>
      </c>
      <c r="E145" s="165">
        <f t="shared" si="8"/>
        <v>26441649.16</v>
      </c>
      <c r="F145" s="170">
        <v>2263.46</v>
      </c>
      <c r="G145" s="165">
        <f t="shared" si="9"/>
        <v>11681.959990457088</v>
      </c>
    </row>
    <row r="146" spans="1:7" ht="15" x14ac:dyDescent="0.2">
      <c r="A146" s="147">
        <v>2180</v>
      </c>
      <c r="B146" s="148" t="s">
        <v>408</v>
      </c>
      <c r="C146" s="165">
        <v>620280089.05999994</v>
      </c>
      <c r="D146" s="165">
        <v>11004.33</v>
      </c>
      <c r="E146" s="165">
        <f t="shared" si="8"/>
        <v>620269084.7299999</v>
      </c>
      <c r="F146" s="170">
        <v>44747.48</v>
      </c>
      <c r="G146" s="165">
        <f t="shared" si="9"/>
        <v>13861.542252882171</v>
      </c>
    </row>
    <row r="147" spans="1:7" ht="15" x14ac:dyDescent="0.2">
      <c r="A147" s="147">
        <v>2181</v>
      </c>
      <c r="B147" s="148" t="s">
        <v>409</v>
      </c>
      <c r="C147" s="165">
        <v>31803797.329999998</v>
      </c>
      <c r="D147" s="165">
        <v>12693.46</v>
      </c>
      <c r="E147" s="165">
        <f t="shared" si="8"/>
        <v>31791103.869999997</v>
      </c>
      <c r="F147" s="170">
        <v>2728.26</v>
      </c>
      <c r="G147" s="165">
        <f t="shared" si="9"/>
        <v>11652.519873472467</v>
      </c>
    </row>
    <row r="148" spans="1:7" ht="15" x14ac:dyDescent="0.2">
      <c r="A148" s="147">
        <v>2182</v>
      </c>
      <c r="B148" s="148" t="s">
        <v>410</v>
      </c>
      <c r="C148" s="165">
        <v>117225501.83000001</v>
      </c>
      <c r="D148" s="165">
        <v>0</v>
      </c>
      <c r="E148" s="165">
        <f t="shared" si="8"/>
        <v>117225501.83000001</v>
      </c>
      <c r="F148" s="170">
        <v>9673.4</v>
      </c>
      <c r="G148" s="165">
        <f t="shared" si="9"/>
        <v>12118.335004238428</v>
      </c>
    </row>
    <row r="149" spans="1:7" ht="15" x14ac:dyDescent="0.2">
      <c r="A149" s="147">
        <v>2183</v>
      </c>
      <c r="B149" s="148" t="s">
        <v>411</v>
      </c>
      <c r="C149" s="165">
        <v>119809308.37</v>
      </c>
      <c r="D149" s="165">
        <v>184314.06</v>
      </c>
      <c r="E149" s="165">
        <f t="shared" si="8"/>
        <v>119624994.31</v>
      </c>
      <c r="F149" s="170">
        <v>11285.71</v>
      </c>
      <c r="G149" s="165">
        <f t="shared" si="9"/>
        <v>10599.687065324202</v>
      </c>
    </row>
    <row r="150" spans="1:7" ht="15" x14ac:dyDescent="0.2">
      <c r="A150" s="147">
        <v>2185</v>
      </c>
      <c r="B150" s="148" t="s">
        <v>412</v>
      </c>
      <c r="C150" s="165">
        <v>63566707.810000002</v>
      </c>
      <c r="D150" s="165">
        <v>0</v>
      </c>
      <c r="E150" s="165">
        <f t="shared" si="8"/>
        <v>63566707.810000002</v>
      </c>
      <c r="F150" s="170">
        <v>5480.42</v>
      </c>
      <c r="G150" s="165">
        <f t="shared" si="9"/>
        <v>11598.875234014911</v>
      </c>
    </row>
    <row r="151" spans="1:7" ht="15" x14ac:dyDescent="0.2">
      <c r="A151" s="147">
        <v>2186</v>
      </c>
      <c r="B151" s="148" t="s">
        <v>413</v>
      </c>
      <c r="C151" s="165">
        <v>11924667.130000001</v>
      </c>
      <c r="D151" s="165">
        <v>129130</v>
      </c>
      <c r="E151" s="165">
        <f t="shared" si="8"/>
        <v>11795537.130000001</v>
      </c>
      <c r="F151" s="170">
        <v>1033.02</v>
      </c>
      <c r="G151" s="165">
        <f t="shared" si="9"/>
        <v>11418.498315618286</v>
      </c>
    </row>
    <row r="152" spans="1:7" ht="15" x14ac:dyDescent="0.2">
      <c r="A152" s="147">
        <v>2187</v>
      </c>
      <c r="B152" s="148" t="s">
        <v>414</v>
      </c>
      <c r="C152" s="165">
        <v>104631683.72999999</v>
      </c>
      <c r="D152" s="165">
        <v>0</v>
      </c>
      <c r="E152" s="165">
        <f t="shared" si="8"/>
        <v>104631683.72999999</v>
      </c>
      <c r="F152" s="170">
        <v>8696.98</v>
      </c>
      <c r="G152" s="165">
        <f t="shared" si="9"/>
        <v>12030.806524793663</v>
      </c>
    </row>
    <row r="153" spans="1:7" ht="15" x14ac:dyDescent="0.2">
      <c r="A153" s="147">
        <v>2188</v>
      </c>
      <c r="B153" s="148" t="s">
        <v>415</v>
      </c>
      <c r="C153" s="165">
        <v>9689658.5500000007</v>
      </c>
      <c r="D153" s="165">
        <v>848701.6</v>
      </c>
      <c r="E153" s="165">
        <f t="shared" si="8"/>
        <v>8840956.9500000011</v>
      </c>
      <c r="F153" s="170">
        <v>537.59</v>
      </c>
      <c r="G153" s="165">
        <f t="shared" si="9"/>
        <v>16445.538328465933</v>
      </c>
    </row>
    <row r="154" spans="1:7" ht="15" x14ac:dyDescent="0.2">
      <c r="A154" s="147">
        <v>2190</v>
      </c>
      <c r="B154" s="148" t="s">
        <v>416</v>
      </c>
      <c r="C154" s="165">
        <v>33190351.030000001</v>
      </c>
      <c r="D154" s="165">
        <v>213450.4</v>
      </c>
      <c r="E154" s="165">
        <f t="shared" si="8"/>
        <v>32976900.630000003</v>
      </c>
      <c r="F154" s="170">
        <v>3018.79</v>
      </c>
      <c r="G154" s="165">
        <f t="shared" si="9"/>
        <v>10923.880306347908</v>
      </c>
    </row>
    <row r="155" spans="1:7" ht="15" x14ac:dyDescent="0.2">
      <c r="A155" s="147">
        <v>2191</v>
      </c>
      <c r="B155" s="148" t="s">
        <v>417</v>
      </c>
      <c r="C155" s="165">
        <v>33301641.400000002</v>
      </c>
      <c r="D155" s="165">
        <v>0</v>
      </c>
      <c r="E155" s="165">
        <f t="shared" si="8"/>
        <v>33301641.400000002</v>
      </c>
      <c r="F155" s="170">
        <v>3146.46</v>
      </c>
      <c r="G155" s="165">
        <f t="shared" si="9"/>
        <v>10583.843875339271</v>
      </c>
    </row>
    <row r="156" spans="1:7" ht="15" x14ac:dyDescent="0.2">
      <c r="A156" s="147">
        <v>2192</v>
      </c>
      <c r="B156" s="148" t="s">
        <v>418</v>
      </c>
      <c r="C156" s="165">
        <v>3440510.0700000003</v>
      </c>
      <c r="D156" s="165">
        <v>0</v>
      </c>
      <c r="E156" s="165">
        <f t="shared" si="8"/>
        <v>3440510.0700000003</v>
      </c>
      <c r="F156" s="170">
        <v>294.29000000000002</v>
      </c>
      <c r="G156" s="165">
        <f t="shared" si="9"/>
        <v>11690.883380339121</v>
      </c>
    </row>
    <row r="157" spans="1:7" ht="15" x14ac:dyDescent="0.2">
      <c r="A157" s="147">
        <v>2193</v>
      </c>
      <c r="B157" s="148" t="s">
        <v>419</v>
      </c>
      <c r="C157" s="165">
        <v>2894298.21</v>
      </c>
      <c r="D157" s="165">
        <v>0</v>
      </c>
      <c r="E157" s="165">
        <f t="shared" si="8"/>
        <v>2894298.21</v>
      </c>
      <c r="F157" s="170">
        <v>174.03</v>
      </c>
      <c r="G157" s="165">
        <f t="shared" si="9"/>
        <v>16631.030339596622</v>
      </c>
    </row>
    <row r="158" spans="1:7" ht="15" x14ac:dyDescent="0.2">
      <c r="A158" s="147">
        <v>2195</v>
      </c>
      <c r="B158" s="148" t="s">
        <v>420</v>
      </c>
      <c r="C158" s="165">
        <v>2896591.88</v>
      </c>
      <c r="D158" s="165">
        <v>6162.38</v>
      </c>
      <c r="E158" s="165">
        <f t="shared" si="8"/>
        <v>2890429.5</v>
      </c>
      <c r="F158" s="170">
        <v>250.58</v>
      </c>
      <c r="G158" s="165">
        <f t="shared" si="9"/>
        <v>11534.956899992017</v>
      </c>
    </row>
    <row r="159" spans="1:7" ht="15" x14ac:dyDescent="0.2">
      <c r="A159" s="147">
        <v>2197</v>
      </c>
      <c r="B159" s="148" t="s">
        <v>421</v>
      </c>
      <c r="C159" s="165">
        <v>19757797.760000002</v>
      </c>
      <c r="D159" s="165">
        <v>57500</v>
      </c>
      <c r="E159" s="165">
        <f t="shared" si="8"/>
        <v>19700297.760000002</v>
      </c>
      <c r="F159" s="170">
        <v>2094.06</v>
      </c>
      <c r="G159" s="165">
        <f t="shared" si="9"/>
        <v>9407.7045356866583</v>
      </c>
    </row>
    <row r="160" spans="1:7" ht="15" x14ac:dyDescent="0.2">
      <c r="A160" s="147">
        <v>2198</v>
      </c>
      <c r="B160" s="148" t="s">
        <v>422</v>
      </c>
      <c r="C160" s="165">
        <v>11400825.869999999</v>
      </c>
      <c r="D160" s="165">
        <v>0</v>
      </c>
      <c r="E160" s="165">
        <f t="shared" si="8"/>
        <v>11400825.869999999</v>
      </c>
      <c r="F160" s="170">
        <v>694.84</v>
      </c>
      <c r="G160" s="165">
        <f t="shared" si="9"/>
        <v>16407.843345230554</v>
      </c>
    </row>
    <row r="161" spans="1:7" ht="15" x14ac:dyDescent="0.2">
      <c r="A161" s="147">
        <v>2199</v>
      </c>
      <c r="B161" s="148" t="s">
        <v>423</v>
      </c>
      <c r="C161" s="165">
        <v>6055928.1600000001</v>
      </c>
      <c r="D161" s="165">
        <v>0</v>
      </c>
      <c r="E161" s="165">
        <f t="shared" si="8"/>
        <v>6055928.1600000001</v>
      </c>
      <c r="F161" s="170">
        <v>472.89</v>
      </c>
      <c r="G161" s="165">
        <f t="shared" si="9"/>
        <v>12806.20897037366</v>
      </c>
    </row>
    <row r="162" spans="1:7" ht="15" x14ac:dyDescent="0.2">
      <c r="A162" s="147">
        <v>2201</v>
      </c>
      <c r="B162" s="148" t="s">
        <v>424</v>
      </c>
      <c r="C162" s="165">
        <v>2338679.88</v>
      </c>
      <c r="D162" s="165">
        <v>0</v>
      </c>
      <c r="E162" s="165">
        <f t="shared" si="8"/>
        <v>2338679.88</v>
      </c>
      <c r="F162" s="170">
        <v>159.57</v>
      </c>
      <c r="G162" s="165">
        <f t="shared" si="9"/>
        <v>14656.137619853356</v>
      </c>
    </row>
    <row r="163" spans="1:7" ht="15" x14ac:dyDescent="0.2">
      <c r="A163" s="147">
        <v>2202</v>
      </c>
      <c r="B163" s="148" t="s">
        <v>425</v>
      </c>
      <c r="C163" s="165">
        <v>3688822.5700000003</v>
      </c>
      <c r="D163" s="165">
        <v>0</v>
      </c>
      <c r="E163" s="165">
        <f t="shared" si="8"/>
        <v>3688822.5700000003</v>
      </c>
      <c r="F163" s="170">
        <v>284.24</v>
      </c>
      <c r="G163" s="165">
        <f t="shared" si="9"/>
        <v>12977.844673515339</v>
      </c>
    </row>
    <row r="164" spans="1:7" ht="15" x14ac:dyDescent="0.2">
      <c r="A164" s="147">
        <v>2203</v>
      </c>
      <c r="B164" s="148" t="s">
        <v>426</v>
      </c>
      <c r="C164" s="165">
        <v>3141326.83</v>
      </c>
      <c r="D164" s="165">
        <v>0</v>
      </c>
      <c r="E164" s="165">
        <f t="shared" si="8"/>
        <v>3141326.83</v>
      </c>
      <c r="F164" s="170">
        <v>302.14</v>
      </c>
      <c r="G164" s="165">
        <f t="shared" si="9"/>
        <v>10396.924703779705</v>
      </c>
    </row>
    <row r="165" spans="1:7" ht="15" x14ac:dyDescent="0.2">
      <c r="A165" s="147">
        <v>2204</v>
      </c>
      <c r="B165" s="148" t="s">
        <v>427</v>
      </c>
      <c r="C165" s="165">
        <v>14214187.890000001</v>
      </c>
      <c r="D165" s="165">
        <v>0</v>
      </c>
      <c r="E165" s="165">
        <f t="shared" si="8"/>
        <v>14214187.890000001</v>
      </c>
      <c r="F165" s="170">
        <v>1361.89</v>
      </c>
      <c r="G165" s="165">
        <f t="shared" si="9"/>
        <v>10437.104237493482</v>
      </c>
    </row>
    <row r="166" spans="1:7" ht="15" x14ac:dyDescent="0.2">
      <c r="A166" s="147">
        <v>2205</v>
      </c>
      <c r="B166" s="148" t="s">
        <v>428</v>
      </c>
      <c r="C166" s="165">
        <v>17505350.050000001</v>
      </c>
      <c r="D166" s="165">
        <v>0</v>
      </c>
      <c r="E166" s="165">
        <f t="shared" si="8"/>
        <v>17505350.050000001</v>
      </c>
      <c r="F166" s="170">
        <v>1642.1</v>
      </c>
      <c r="G166" s="165">
        <f t="shared" si="9"/>
        <v>10660.343493088119</v>
      </c>
    </row>
    <row r="167" spans="1:7" ht="15" x14ac:dyDescent="0.2">
      <c r="A167" s="147">
        <v>2206</v>
      </c>
      <c r="B167" s="148" t="s">
        <v>429</v>
      </c>
      <c r="C167" s="165">
        <v>56770883.799999997</v>
      </c>
      <c r="D167" s="165">
        <v>0</v>
      </c>
      <c r="E167" s="165">
        <f t="shared" ref="E167:E198" si="10">C167-D167</f>
        <v>56770883.799999997</v>
      </c>
      <c r="F167" s="170">
        <v>5342.42</v>
      </c>
      <c r="G167" s="165">
        <f t="shared" ref="G167:G198" si="11">E167/F167</f>
        <v>10626.435922297385</v>
      </c>
    </row>
    <row r="168" spans="1:7" ht="15" x14ac:dyDescent="0.2">
      <c r="A168" s="147">
        <v>2207</v>
      </c>
      <c r="B168" s="148" t="s">
        <v>430</v>
      </c>
      <c r="C168" s="165">
        <v>30267789.41</v>
      </c>
      <c r="D168" s="165">
        <v>0</v>
      </c>
      <c r="E168" s="165">
        <f t="shared" si="10"/>
        <v>30267789.41</v>
      </c>
      <c r="F168" s="170">
        <v>2978.92</v>
      </c>
      <c r="G168" s="165">
        <f t="shared" si="11"/>
        <v>10160.658698454474</v>
      </c>
    </row>
    <row r="169" spans="1:7" ht="15" x14ac:dyDescent="0.2">
      <c r="A169" s="147">
        <v>2208</v>
      </c>
      <c r="B169" s="148" t="s">
        <v>431</v>
      </c>
      <c r="C169" s="165">
        <v>6046487.7400000002</v>
      </c>
      <c r="D169" s="165">
        <v>0</v>
      </c>
      <c r="E169" s="165">
        <f t="shared" si="10"/>
        <v>6046487.7400000002</v>
      </c>
      <c r="F169" s="170">
        <v>587.53</v>
      </c>
      <c r="G169" s="165">
        <f t="shared" si="11"/>
        <v>10291.368508842103</v>
      </c>
    </row>
    <row r="170" spans="1:7" ht="15" x14ac:dyDescent="0.2">
      <c r="A170" s="147">
        <v>2209</v>
      </c>
      <c r="B170" s="148" t="s">
        <v>432</v>
      </c>
      <c r="C170" s="165">
        <v>5020341.3</v>
      </c>
      <c r="D170" s="165">
        <v>0</v>
      </c>
      <c r="E170" s="165">
        <f t="shared" si="10"/>
        <v>5020341.3</v>
      </c>
      <c r="F170" s="170">
        <v>521.14</v>
      </c>
      <c r="G170" s="165">
        <f t="shared" si="11"/>
        <v>9633.3831599953937</v>
      </c>
    </row>
    <row r="171" spans="1:7" ht="15" x14ac:dyDescent="0.2">
      <c r="A171" s="147">
        <v>2210</v>
      </c>
      <c r="B171" s="148" t="s">
        <v>433</v>
      </c>
      <c r="C171" s="165">
        <v>849480.97</v>
      </c>
      <c r="D171" s="165">
        <v>2058.25</v>
      </c>
      <c r="E171" s="165">
        <f t="shared" si="10"/>
        <v>847422.72</v>
      </c>
      <c r="F171" s="170">
        <v>22.99</v>
      </c>
      <c r="G171" s="165">
        <f t="shared" si="11"/>
        <v>36860.492387994782</v>
      </c>
    </row>
    <row r="172" spans="1:7" ht="15" x14ac:dyDescent="0.2">
      <c r="A172" s="147">
        <v>2212</v>
      </c>
      <c r="B172" s="148" t="s">
        <v>434</v>
      </c>
      <c r="C172" s="165">
        <v>21135443.120000001</v>
      </c>
      <c r="D172" s="165">
        <v>27232.45</v>
      </c>
      <c r="E172" s="165">
        <f t="shared" si="10"/>
        <v>21108210.670000002</v>
      </c>
      <c r="F172" s="170">
        <v>2096.98</v>
      </c>
      <c r="G172" s="165">
        <f t="shared" si="11"/>
        <v>10066.004763993935</v>
      </c>
    </row>
    <row r="173" spans="1:7" ht="15" x14ac:dyDescent="0.2">
      <c r="A173" s="147">
        <v>2213</v>
      </c>
      <c r="B173" s="148" t="s">
        <v>435</v>
      </c>
      <c r="C173" s="165">
        <v>3909179.32</v>
      </c>
      <c r="D173" s="165">
        <v>69722.75</v>
      </c>
      <c r="E173" s="165">
        <f t="shared" si="10"/>
        <v>3839456.57</v>
      </c>
      <c r="F173" s="170">
        <v>364.54</v>
      </c>
      <c r="G173" s="165">
        <f t="shared" si="11"/>
        <v>10532.332720689086</v>
      </c>
    </row>
    <row r="174" spans="1:7" ht="15" x14ac:dyDescent="0.2">
      <c r="A174" s="147">
        <v>2214</v>
      </c>
      <c r="B174" s="148" t="s">
        <v>436</v>
      </c>
      <c r="C174" s="165">
        <v>3609456.42</v>
      </c>
      <c r="D174" s="165">
        <v>0</v>
      </c>
      <c r="E174" s="165">
        <f t="shared" si="10"/>
        <v>3609456.42</v>
      </c>
      <c r="F174" s="170">
        <v>266.88</v>
      </c>
      <c r="G174" s="165">
        <f t="shared" si="11"/>
        <v>13524.64186151079</v>
      </c>
    </row>
    <row r="175" spans="1:7" ht="15" x14ac:dyDescent="0.2">
      <c r="A175" s="147">
        <v>2215</v>
      </c>
      <c r="B175" s="148" t="s">
        <v>437</v>
      </c>
      <c r="C175" s="165">
        <v>3485773.88</v>
      </c>
      <c r="D175" s="165">
        <v>0</v>
      </c>
      <c r="E175" s="165">
        <f t="shared" si="10"/>
        <v>3485773.88</v>
      </c>
      <c r="F175" s="170">
        <v>288.39999999999998</v>
      </c>
      <c r="G175" s="165">
        <f t="shared" si="11"/>
        <v>12086.594590846047</v>
      </c>
    </row>
    <row r="176" spans="1:7" ht="15" x14ac:dyDescent="0.2">
      <c r="A176" s="147">
        <v>2216</v>
      </c>
      <c r="B176" s="148" t="s">
        <v>438</v>
      </c>
      <c r="C176" s="165">
        <v>3554638.57</v>
      </c>
      <c r="D176" s="165">
        <v>0</v>
      </c>
      <c r="E176" s="165">
        <f t="shared" si="10"/>
        <v>3554638.57</v>
      </c>
      <c r="F176" s="170">
        <v>312.72000000000003</v>
      </c>
      <c r="G176" s="165">
        <f t="shared" si="11"/>
        <v>11366.841167817855</v>
      </c>
    </row>
    <row r="177" spans="1:7" ht="15" x14ac:dyDescent="0.2">
      <c r="A177" s="147">
        <v>2217</v>
      </c>
      <c r="B177" s="148" t="s">
        <v>439</v>
      </c>
      <c r="C177" s="165">
        <v>4333340.38</v>
      </c>
      <c r="D177" s="165">
        <v>0</v>
      </c>
      <c r="E177" s="165">
        <f t="shared" si="10"/>
        <v>4333340.38</v>
      </c>
      <c r="F177" s="170">
        <v>392.47</v>
      </c>
      <c r="G177" s="165">
        <f t="shared" si="11"/>
        <v>11041.201569546716</v>
      </c>
    </row>
    <row r="178" spans="1:7" ht="15" x14ac:dyDescent="0.2">
      <c r="A178" s="147">
        <v>2219</v>
      </c>
      <c r="B178" s="148" t="s">
        <v>440</v>
      </c>
      <c r="C178" s="165">
        <v>2922163.79</v>
      </c>
      <c r="D178" s="165">
        <v>0</v>
      </c>
      <c r="E178" s="165">
        <f t="shared" si="10"/>
        <v>2922163.79</v>
      </c>
      <c r="F178" s="170">
        <v>275.39</v>
      </c>
      <c r="G178" s="165">
        <f t="shared" si="11"/>
        <v>10611.001815606958</v>
      </c>
    </row>
    <row r="179" spans="1:7" ht="15" x14ac:dyDescent="0.2">
      <c r="A179" s="147">
        <v>2220</v>
      </c>
      <c r="B179" s="148" t="s">
        <v>441</v>
      </c>
      <c r="C179" s="165">
        <v>2693101.39</v>
      </c>
      <c r="D179" s="165">
        <v>0</v>
      </c>
      <c r="E179" s="165">
        <f t="shared" si="10"/>
        <v>2693101.39</v>
      </c>
      <c r="F179" s="170">
        <v>196.89</v>
      </c>
      <c r="G179" s="165">
        <f t="shared" si="11"/>
        <v>13678.203006755042</v>
      </c>
    </row>
    <row r="180" spans="1:7" ht="15" x14ac:dyDescent="0.2">
      <c r="A180" s="147">
        <v>2221</v>
      </c>
      <c r="B180" s="148" t="s">
        <v>442</v>
      </c>
      <c r="C180" s="165">
        <v>4387445.99</v>
      </c>
      <c r="D180" s="165">
        <v>0</v>
      </c>
      <c r="E180" s="165">
        <f t="shared" si="10"/>
        <v>4387445.99</v>
      </c>
      <c r="F180" s="170">
        <v>398.05</v>
      </c>
      <c r="G180" s="165">
        <f t="shared" si="11"/>
        <v>11022.34892601432</v>
      </c>
    </row>
    <row r="181" spans="1:7" ht="15" x14ac:dyDescent="0.2">
      <c r="A181" s="147">
        <v>2222</v>
      </c>
      <c r="B181" s="148" t="s">
        <v>443</v>
      </c>
      <c r="C181" s="165">
        <v>194657.99</v>
      </c>
      <c r="D181" s="165">
        <v>0</v>
      </c>
      <c r="E181" s="165">
        <f t="shared" si="10"/>
        <v>194657.99</v>
      </c>
      <c r="F181" s="170">
        <v>2</v>
      </c>
      <c r="G181" s="165">
        <f t="shared" si="11"/>
        <v>97328.994999999995</v>
      </c>
    </row>
    <row r="182" spans="1:7" ht="15" x14ac:dyDescent="0.2">
      <c r="A182" s="147">
        <v>2225</v>
      </c>
      <c r="B182" s="148" t="s">
        <v>444</v>
      </c>
      <c r="C182" s="165">
        <v>3083215.0700000003</v>
      </c>
      <c r="D182" s="165">
        <v>0</v>
      </c>
      <c r="E182" s="165">
        <f t="shared" si="10"/>
        <v>3083215.0700000003</v>
      </c>
      <c r="F182" s="170">
        <v>219.61</v>
      </c>
      <c r="G182" s="165">
        <f t="shared" si="11"/>
        <v>14039.502162925186</v>
      </c>
    </row>
    <row r="183" spans="1:7" ht="15" x14ac:dyDescent="0.2">
      <c r="A183" s="147">
        <v>2229</v>
      </c>
      <c r="B183" s="148" t="s">
        <v>445</v>
      </c>
      <c r="C183" s="165">
        <v>3901715.4000000004</v>
      </c>
      <c r="D183" s="165">
        <v>40300.29</v>
      </c>
      <c r="E183" s="165">
        <f t="shared" si="10"/>
        <v>3861415.1100000003</v>
      </c>
      <c r="F183" s="170">
        <v>350.94</v>
      </c>
      <c r="G183" s="165">
        <f t="shared" si="11"/>
        <v>11003.063515130792</v>
      </c>
    </row>
    <row r="184" spans="1:7" ht="15" x14ac:dyDescent="0.2">
      <c r="A184" s="147">
        <v>2239</v>
      </c>
      <c r="B184" s="148" t="s">
        <v>446</v>
      </c>
      <c r="C184" s="165">
        <v>204066613.09</v>
      </c>
      <c r="D184" s="165">
        <v>0</v>
      </c>
      <c r="E184" s="165">
        <f t="shared" si="10"/>
        <v>204066613.09</v>
      </c>
      <c r="F184" s="170">
        <v>18724.68</v>
      </c>
      <c r="G184" s="165">
        <f t="shared" si="11"/>
        <v>10898.269721565335</v>
      </c>
    </row>
    <row r="185" spans="1:7" ht="15" x14ac:dyDescent="0.2">
      <c r="A185" s="147">
        <v>2240</v>
      </c>
      <c r="B185" s="148" t="s">
        <v>447</v>
      </c>
      <c r="C185" s="165">
        <v>10111959.27</v>
      </c>
      <c r="D185" s="165">
        <v>0</v>
      </c>
      <c r="E185" s="165">
        <f t="shared" si="10"/>
        <v>10111959.27</v>
      </c>
      <c r="F185" s="170">
        <v>931.33</v>
      </c>
      <c r="G185" s="165">
        <f t="shared" si="11"/>
        <v>10857.54702414826</v>
      </c>
    </row>
    <row r="186" spans="1:7" ht="15" x14ac:dyDescent="0.2">
      <c r="A186" s="147">
        <v>2241</v>
      </c>
      <c r="B186" s="148" t="s">
        <v>448</v>
      </c>
      <c r="C186" s="165">
        <v>64131989.57</v>
      </c>
      <c r="D186" s="165">
        <v>28487.42</v>
      </c>
      <c r="E186" s="165">
        <f t="shared" si="10"/>
        <v>64103502.149999999</v>
      </c>
      <c r="F186" s="170">
        <v>5704.32</v>
      </c>
      <c r="G186" s="165">
        <f t="shared" si="11"/>
        <v>11237.711445010098</v>
      </c>
    </row>
    <row r="187" spans="1:7" ht="15" x14ac:dyDescent="0.2">
      <c r="A187" s="147">
        <v>2242</v>
      </c>
      <c r="B187" s="148" t="s">
        <v>255</v>
      </c>
      <c r="C187" s="165">
        <v>135117114.82999998</v>
      </c>
      <c r="D187" s="165">
        <v>160484</v>
      </c>
      <c r="E187" s="165">
        <f t="shared" si="10"/>
        <v>134956630.82999998</v>
      </c>
      <c r="F187" s="170">
        <v>11638.87</v>
      </c>
      <c r="G187" s="165">
        <f t="shared" si="11"/>
        <v>11595.337934868245</v>
      </c>
    </row>
    <row r="188" spans="1:7" ht="15" x14ac:dyDescent="0.2">
      <c r="A188" s="147">
        <v>2243</v>
      </c>
      <c r="B188" s="148" t="s">
        <v>449</v>
      </c>
      <c r="C188" s="165">
        <v>437101504.78999996</v>
      </c>
      <c r="D188" s="165">
        <v>227128</v>
      </c>
      <c r="E188" s="165">
        <f t="shared" si="10"/>
        <v>436874376.78999996</v>
      </c>
      <c r="F188" s="170">
        <v>38965.72</v>
      </c>
      <c r="G188" s="165">
        <f t="shared" si="11"/>
        <v>11211.7619484511</v>
      </c>
    </row>
    <row r="189" spans="1:7" ht="15" x14ac:dyDescent="0.2">
      <c r="A189" s="147">
        <v>2244</v>
      </c>
      <c r="B189" s="148" t="s">
        <v>450</v>
      </c>
      <c r="C189" s="165">
        <v>53474742.119999997</v>
      </c>
      <c r="D189" s="165">
        <v>112416</v>
      </c>
      <c r="E189" s="165">
        <f t="shared" si="10"/>
        <v>53362326.119999997</v>
      </c>
      <c r="F189" s="170">
        <v>4899.41</v>
      </c>
      <c r="G189" s="165">
        <f t="shared" si="11"/>
        <v>10891.582072127052</v>
      </c>
    </row>
    <row r="190" spans="1:7" ht="15" x14ac:dyDescent="0.2">
      <c r="A190" s="147">
        <v>2245</v>
      </c>
      <c r="B190" s="148" t="s">
        <v>451</v>
      </c>
      <c r="C190" s="165">
        <v>5263908.84</v>
      </c>
      <c r="D190" s="165">
        <v>0</v>
      </c>
      <c r="E190" s="165">
        <f t="shared" si="10"/>
        <v>5263908.84</v>
      </c>
      <c r="F190" s="170">
        <v>475.05</v>
      </c>
      <c r="G190" s="165">
        <f t="shared" si="11"/>
        <v>11080.74695295232</v>
      </c>
    </row>
    <row r="191" spans="1:7" ht="15" x14ac:dyDescent="0.2">
      <c r="A191" s="147">
        <v>2247</v>
      </c>
      <c r="B191" s="148" t="s">
        <v>452</v>
      </c>
      <c r="C191" s="165">
        <v>1126814.71</v>
      </c>
      <c r="D191" s="165">
        <v>0</v>
      </c>
      <c r="E191" s="165">
        <f t="shared" si="10"/>
        <v>1126814.71</v>
      </c>
      <c r="F191" s="170">
        <v>64.33</v>
      </c>
      <c r="G191" s="165">
        <f t="shared" si="11"/>
        <v>17516.162132752994</v>
      </c>
    </row>
    <row r="192" spans="1:7" ht="15" x14ac:dyDescent="0.2">
      <c r="A192" s="147">
        <v>2248</v>
      </c>
      <c r="B192" s="148" t="s">
        <v>453</v>
      </c>
      <c r="C192" s="165">
        <v>11403017.68</v>
      </c>
      <c r="D192" s="165">
        <v>0</v>
      </c>
      <c r="E192" s="165">
        <f t="shared" si="10"/>
        <v>11403017.68</v>
      </c>
      <c r="F192" s="170">
        <v>1429.41</v>
      </c>
      <c r="G192" s="165">
        <f t="shared" si="11"/>
        <v>7977.4296248102355</v>
      </c>
    </row>
    <row r="193" spans="1:7" ht="15" x14ac:dyDescent="0.2">
      <c r="A193" s="147">
        <v>2249</v>
      </c>
      <c r="B193" s="148" t="s">
        <v>454</v>
      </c>
      <c r="C193" s="165">
        <v>14243781.35</v>
      </c>
      <c r="D193" s="165">
        <v>0</v>
      </c>
      <c r="E193" s="165">
        <f t="shared" si="10"/>
        <v>14243781.35</v>
      </c>
      <c r="F193" s="170">
        <v>1226.78</v>
      </c>
      <c r="G193" s="165">
        <f t="shared" si="11"/>
        <v>11610.705546226707</v>
      </c>
    </row>
    <row r="194" spans="1:7" ht="15" x14ac:dyDescent="0.2">
      <c r="A194" s="147">
        <v>2251</v>
      </c>
      <c r="B194" s="148" t="s">
        <v>455</v>
      </c>
      <c r="C194" s="165">
        <v>9762144.4199999999</v>
      </c>
      <c r="D194" s="165">
        <v>159354.74</v>
      </c>
      <c r="E194" s="165">
        <f t="shared" si="10"/>
        <v>9602789.6799999997</v>
      </c>
      <c r="F194" s="170">
        <v>1011</v>
      </c>
      <c r="G194" s="165">
        <f t="shared" si="11"/>
        <v>9498.3082888229474</v>
      </c>
    </row>
    <row r="195" spans="1:7" ht="15" x14ac:dyDescent="0.2">
      <c r="A195" s="147">
        <v>2252</v>
      </c>
      <c r="B195" s="148" t="s">
        <v>456</v>
      </c>
      <c r="C195" s="165">
        <v>7923132.5</v>
      </c>
      <c r="D195" s="165">
        <v>0</v>
      </c>
      <c r="E195" s="165">
        <f t="shared" si="10"/>
        <v>7923132.5</v>
      </c>
      <c r="F195" s="170">
        <v>785.76</v>
      </c>
      <c r="G195" s="165">
        <f t="shared" si="11"/>
        <v>10083.400147627775</v>
      </c>
    </row>
    <row r="196" spans="1:7" ht="15" x14ac:dyDescent="0.2">
      <c r="A196" s="147">
        <v>2253</v>
      </c>
      <c r="B196" s="148" t="s">
        <v>457</v>
      </c>
      <c r="C196" s="165">
        <v>9901887.4199999999</v>
      </c>
      <c r="D196" s="165">
        <v>94772.6</v>
      </c>
      <c r="E196" s="165">
        <f t="shared" si="10"/>
        <v>9807114.8200000003</v>
      </c>
      <c r="F196" s="170">
        <v>883.72</v>
      </c>
      <c r="G196" s="165">
        <f t="shared" si="11"/>
        <v>11097.536346354049</v>
      </c>
    </row>
    <row r="197" spans="1:7" ht="15" x14ac:dyDescent="0.2">
      <c r="A197" s="147">
        <v>2254</v>
      </c>
      <c r="B197" s="148" t="s">
        <v>458</v>
      </c>
      <c r="C197" s="165">
        <v>51273067.620000005</v>
      </c>
      <c r="D197" s="165">
        <v>35310.6</v>
      </c>
      <c r="E197" s="165">
        <f t="shared" si="10"/>
        <v>51237757.020000003</v>
      </c>
      <c r="F197" s="170">
        <v>4250.32</v>
      </c>
      <c r="G197" s="165">
        <f t="shared" si="11"/>
        <v>12055.035155000096</v>
      </c>
    </row>
    <row r="198" spans="1:7" ht="15" x14ac:dyDescent="0.2">
      <c r="A198" s="147">
        <v>2255</v>
      </c>
      <c r="B198" s="148" t="s">
        <v>459</v>
      </c>
      <c r="C198" s="165">
        <v>8323248.71</v>
      </c>
      <c r="D198" s="165">
        <v>135219.5</v>
      </c>
      <c r="E198" s="165">
        <f t="shared" si="10"/>
        <v>8188029.21</v>
      </c>
      <c r="F198" s="170">
        <v>847.18</v>
      </c>
      <c r="G198" s="165">
        <f t="shared" si="11"/>
        <v>9665.0407351448339</v>
      </c>
    </row>
    <row r="199" spans="1:7" ht="15" x14ac:dyDescent="0.2">
      <c r="A199" s="147">
        <v>2256</v>
      </c>
      <c r="B199" s="148" t="s">
        <v>460</v>
      </c>
      <c r="C199" s="165">
        <v>68075270.860000014</v>
      </c>
      <c r="D199" s="165">
        <v>0</v>
      </c>
      <c r="E199" s="165">
        <f t="shared" ref="E199:E230" si="12">C199-D199</f>
        <v>68075270.860000014</v>
      </c>
      <c r="F199" s="170">
        <v>6338.1</v>
      </c>
      <c r="G199" s="165">
        <f t="shared" ref="G199:G230" si="13">E199/F199</f>
        <v>10740.643230621166</v>
      </c>
    </row>
    <row r="200" spans="1:7" ht="15" x14ac:dyDescent="0.2">
      <c r="A200" s="147">
        <v>2257</v>
      </c>
      <c r="B200" s="148" t="s">
        <v>461</v>
      </c>
      <c r="C200" s="165">
        <v>8959235.75</v>
      </c>
      <c r="D200" s="165">
        <v>0</v>
      </c>
      <c r="E200" s="165">
        <f t="shared" si="12"/>
        <v>8959235.75</v>
      </c>
      <c r="F200" s="170">
        <v>907.67</v>
      </c>
      <c r="G200" s="165">
        <f t="shared" si="13"/>
        <v>9870.5870525631562</v>
      </c>
    </row>
    <row r="201" spans="1:7" ht="15" x14ac:dyDescent="0.2">
      <c r="A201" s="147">
        <v>2262</v>
      </c>
      <c r="B201" s="148" t="s">
        <v>462</v>
      </c>
      <c r="C201" s="165">
        <v>5324469.8</v>
      </c>
      <c r="D201" s="165">
        <v>0</v>
      </c>
      <c r="E201" s="165">
        <f t="shared" si="12"/>
        <v>5324469.8</v>
      </c>
      <c r="F201" s="170">
        <v>471.11</v>
      </c>
      <c r="G201" s="165">
        <f t="shared" si="13"/>
        <v>11301.967268790728</v>
      </c>
    </row>
    <row r="202" spans="1:7" ht="15" x14ac:dyDescent="0.2">
      <c r="A202" s="147">
        <v>3997</v>
      </c>
      <c r="B202" s="148" t="s">
        <v>463</v>
      </c>
      <c r="C202" s="165">
        <v>2991552.83</v>
      </c>
      <c r="D202" s="165">
        <v>0</v>
      </c>
      <c r="E202" s="165">
        <f t="shared" si="12"/>
        <v>2991552.83</v>
      </c>
      <c r="F202" s="170">
        <v>128.19999999999999</v>
      </c>
      <c r="G202" s="165">
        <f t="shared" si="13"/>
        <v>23335.045475819035</v>
      </c>
    </row>
    <row r="203" spans="1:7" ht="15" x14ac:dyDescent="0.2">
      <c r="A203" s="147">
        <v>4131</v>
      </c>
      <c r="B203" s="148" t="s">
        <v>464</v>
      </c>
      <c r="C203" s="165">
        <v>29109322.159999996</v>
      </c>
      <c r="D203" s="165">
        <v>0</v>
      </c>
      <c r="E203" s="165">
        <f t="shared" si="12"/>
        <v>29109322.159999996</v>
      </c>
      <c r="F203" s="170">
        <v>2720.23</v>
      </c>
      <c r="G203" s="165">
        <f t="shared" si="13"/>
        <v>10701.051808119166</v>
      </c>
    </row>
    <row r="204" spans="1:7" ht="13.5" thickBot="1" x14ac:dyDescent="0.25">
      <c r="A204" s="153"/>
      <c r="B204" s="153"/>
      <c r="C204" s="166"/>
      <c r="D204" s="166"/>
      <c r="E204" s="166"/>
      <c r="F204" s="171"/>
      <c r="G204" s="166"/>
    </row>
    <row r="205" spans="1:7" ht="15.75" thickTop="1" x14ac:dyDescent="0.25">
      <c r="A205" s="134">
        <v>197</v>
      </c>
      <c r="B205" s="134"/>
      <c r="C205" s="167">
        <f>SUM(C7:C204)</f>
        <v>6088171975.9699993</v>
      </c>
      <c r="D205" s="167">
        <f>SUM(D7:D204)</f>
        <v>7964007.3699999992</v>
      </c>
      <c r="E205" s="167">
        <f>SUM(E7:E204)</f>
        <v>6080207968.6000004</v>
      </c>
      <c r="F205" s="172">
        <f>SUM(F7:F204)</f>
        <v>544528.38999999978</v>
      </c>
      <c r="G205" s="167">
        <f>E205/F205</f>
        <v>11166.007283109706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93DC-28B3-48D8-A091-63404660A686}">
  <dimension ref="A1:G205"/>
  <sheetViews>
    <sheetView workbookViewId="0">
      <pane xSplit="2" ySplit="6" topLeftCell="C196" activePane="bottomRight" state="frozen"/>
      <selection pane="topRight" activeCell="C1" sqref="C1"/>
      <selection pane="bottomLeft" activeCell="A8" sqref="A8"/>
      <selection pane="bottomRight" activeCell="G205" sqref="G205"/>
    </sheetView>
  </sheetViews>
  <sheetFormatPr defaultRowHeight="12.75" x14ac:dyDescent="0.2"/>
  <cols>
    <col min="2" max="2" width="13" customWidth="1"/>
    <col min="3" max="3" width="16.140625" customWidth="1"/>
    <col min="4" max="4" width="17.85546875" bestFit="1" customWidth="1"/>
    <col min="5" max="5" width="18.140625" customWidth="1"/>
    <col min="6" max="6" width="13.5703125" customWidth="1"/>
    <col min="7" max="7" width="13.28515625" customWidth="1"/>
  </cols>
  <sheetData>
    <row r="1" spans="1:7" ht="15" x14ac:dyDescent="0.25">
      <c r="A1" s="161" t="s">
        <v>517</v>
      </c>
    </row>
    <row r="2" spans="1:7" ht="15" x14ac:dyDescent="0.25">
      <c r="A2" s="162" t="s">
        <v>518</v>
      </c>
    </row>
    <row r="3" spans="1:7" ht="15" x14ac:dyDescent="0.25">
      <c r="A3" s="161" t="s">
        <v>531</v>
      </c>
    </row>
    <row r="4" spans="1:7" ht="15" x14ac:dyDescent="0.25">
      <c r="A4" s="162" t="s">
        <v>519</v>
      </c>
    </row>
    <row r="6" spans="1:7" ht="15" x14ac:dyDescent="0.25">
      <c r="A6" s="174" t="s">
        <v>492</v>
      </c>
      <c r="B6" s="174" t="s">
        <v>493</v>
      </c>
      <c r="C6" s="175" t="s">
        <v>525</v>
      </c>
      <c r="D6" s="175" t="s">
        <v>526</v>
      </c>
      <c r="E6" s="175" t="s">
        <v>527</v>
      </c>
      <c r="F6" s="176" t="s">
        <v>496</v>
      </c>
      <c r="G6" s="175" t="s">
        <v>497</v>
      </c>
    </row>
    <row r="7" spans="1:7" ht="15" x14ac:dyDescent="0.2">
      <c r="A7" s="177">
        <v>1894</v>
      </c>
      <c r="B7" s="178" t="s">
        <v>270</v>
      </c>
      <c r="C7" s="179">
        <v>49172630.559999995</v>
      </c>
      <c r="D7" s="179">
        <v>479283.4</v>
      </c>
      <c r="E7" s="179">
        <v>48693347.159999996</v>
      </c>
      <c r="F7" s="180">
        <v>4565.3</v>
      </c>
      <c r="G7" s="179">
        <v>10665.968755612992</v>
      </c>
    </row>
    <row r="8" spans="1:7" ht="15" x14ac:dyDescent="0.2">
      <c r="A8" s="177">
        <v>1895</v>
      </c>
      <c r="B8" s="178" t="s">
        <v>271</v>
      </c>
      <c r="C8" s="179">
        <v>1708652.77</v>
      </c>
      <c r="D8" s="179">
        <v>0</v>
      </c>
      <c r="E8" s="179">
        <v>1708652.77</v>
      </c>
      <c r="F8" s="180">
        <v>84.23</v>
      </c>
      <c r="G8" s="179">
        <v>20285.560607859432</v>
      </c>
    </row>
    <row r="9" spans="1:7" ht="15" x14ac:dyDescent="0.2">
      <c r="A9" s="177">
        <v>1896</v>
      </c>
      <c r="B9" s="178" t="s">
        <v>272</v>
      </c>
      <c r="C9" s="179">
        <v>1043008</v>
      </c>
      <c r="D9" s="179">
        <v>0</v>
      </c>
      <c r="E9" s="179">
        <v>1043008</v>
      </c>
      <c r="F9" s="180">
        <v>26.51</v>
      </c>
      <c r="G9" s="179">
        <v>39343.945680875142</v>
      </c>
    </row>
    <row r="10" spans="1:7" ht="15" x14ac:dyDescent="0.2">
      <c r="A10" s="177">
        <v>1897</v>
      </c>
      <c r="B10" s="178" t="s">
        <v>273</v>
      </c>
      <c r="C10" s="179">
        <v>3266177.9000000004</v>
      </c>
      <c r="D10" s="179">
        <v>0</v>
      </c>
      <c r="E10" s="179">
        <v>3266177.9000000004</v>
      </c>
      <c r="F10" s="180">
        <v>189.67</v>
      </c>
      <c r="G10" s="179">
        <v>17220.318975061953</v>
      </c>
    </row>
    <row r="11" spans="1:7" ht="15" x14ac:dyDescent="0.2">
      <c r="A11" s="177">
        <v>1898</v>
      </c>
      <c r="B11" s="178" t="s">
        <v>274</v>
      </c>
      <c r="C11" s="179">
        <v>4073422.13</v>
      </c>
      <c r="D11" s="179">
        <v>0</v>
      </c>
      <c r="E11" s="179">
        <v>4073422.13</v>
      </c>
      <c r="F11" s="180">
        <v>379.38</v>
      </c>
      <c r="G11" s="179">
        <v>10737.05026622384</v>
      </c>
    </row>
    <row r="12" spans="1:7" ht="15" x14ac:dyDescent="0.2">
      <c r="A12" s="177">
        <v>1899</v>
      </c>
      <c r="B12" s="178" t="s">
        <v>275</v>
      </c>
      <c r="C12" s="179">
        <v>7661035</v>
      </c>
      <c r="D12" s="179">
        <v>285557</v>
      </c>
      <c r="E12" s="179">
        <v>7375478</v>
      </c>
      <c r="F12" s="180">
        <v>468.8</v>
      </c>
      <c r="G12" s="179">
        <v>15732.674914675768</v>
      </c>
    </row>
    <row r="13" spans="1:7" ht="15" x14ac:dyDescent="0.2">
      <c r="A13" s="177">
        <v>1900</v>
      </c>
      <c r="B13" s="178" t="s">
        <v>276</v>
      </c>
      <c r="C13" s="179">
        <v>20251467.760000002</v>
      </c>
      <c r="D13" s="179">
        <v>122805.06</v>
      </c>
      <c r="E13" s="179">
        <v>20128662.700000003</v>
      </c>
      <c r="F13" s="180">
        <v>1586.59</v>
      </c>
      <c r="G13" s="179">
        <v>12686.744968769503</v>
      </c>
    </row>
    <row r="14" spans="1:7" ht="15" x14ac:dyDescent="0.2">
      <c r="A14" s="177">
        <v>1901</v>
      </c>
      <c r="B14" s="178" t="s">
        <v>277</v>
      </c>
      <c r="C14" s="179">
        <v>81885852.699999988</v>
      </c>
      <c r="D14" s="179">
        <v>0</v>
      </c>
      <c r="E14" s="179">
        <v>81885852.699999988</v>
      </c>
      <c r="F14" s="180">
        <v>6265.93</v>
      </c>
      <c r="G14" s="179">
        <v>13068.42762367278</v>
      </c>
    </row>
    <row r="15" spans="1:7" ht="15" x14ac:dyDescent="0.2">
      <c r="A15" s="177">
        <v>1922</v>
      </c>
      <c r="B15" s="178" t="s">
        <v>278</v>
      </c>
      <c r="C15" s="179">
        <v>114333472.06999999</v>
      </c>
      <c r="D15" s="179">
        <v>338361.16</v>
      </c>
      <c r="E15" s="179">
        <v>113995110.91</v>
      </c>
      <c r="F15" s="180">
        <v>9064.2199999999993</v>
      </c>
      <c r="G15" s="179">
        <v>12576.383948094817</v>
      </c>
    </row>
    <row r="16" spans="1:7" ht="15" x14ac:dyDescent="0.2">
      <c r="A16" s="177">
        <v>1923</v>
      </c>
      <c r="B16" s="178" t="s">
        <v>279</v>
      </c>
      <c r="C16" s="179">
        <v>92530275.989999995</v>
      </c>
      <c r="D16" s="179">
        <v>623727.34</v>
      </c>
      <c r="E16" s="179">
        <v>91906548.649999991</v>
      </c>
      <c r="F16" s="180">
        <v>6794.64</v>
      </c>
      <c r="G16" s="179">
        <v>13526.330850493916</v>
      </c>
    </row>
    <row r="17" spans="1:7" ht="15" x14ac:dyDescent="0.2">
      <c r="A17" s="177">
        <v>1924</v>
      </c>
      <c r="B17" s="178" t="s">
        <v>280</v>
      </c>
      <c r="C17" s="179">
        <v>198272242.05000001</v>
      </c>
      <c r="D17" s="179">
        <v>7044.44</v>
      </c>
      <c r="E17" s="179">
        <v>198265197.61000001</v>
      </c>
      <c r="F17" s="180">
        <v>16659.84</v>
      </c>
      <c r="G17" s="179">
        <v>11900.786418717107</v>
      </c>
    </row>
    <row r="18" spans="1:7" ht="15" x14ac:dyDescent="0.2">
      <c r="A18" s="177">
        <v>1925</v>
      </c>
      <c r="B18" s="178" t="s">
        <v>281</v>
      </c>
      <c r="C18" s="179">
        <v>28455823.07</v>
      </c>
      <c r="D18" s="179">
        <v>0</v>
      </c>
      <c r="E18" s="179">
        <v>28455823.07</v>
      </c>
      <c r="F18" s="180">
        <v>2534.6799999999998</v>
      </c>
      <c r="G18" s="179">
        <v>11226.593917180868</v>
      </c>
    </row>
    <row r="19" spans="1:7" ht="15" x14ac:dyDescent="0.2">
      <c r="A19" s="177">
        <v>1926</v>
      </c>
      <c r="B19" s="178" t="s">
        <v>282</v>
      </c>
      <c r="C19" s="179">
        <v>45777555.459999993</v>
      </c>
      <c r="D19" s="179">
        <v>150098.14000000001</v>
      </c>
      <c r="E19" s="179">
        <v>45627457.319999993</v>
      </c>
      <c r="F19" s="180">
        <v>4289.78</v>
      </c>
      <c r="G19" s="179">
        <v>10636.316389185458</v>
      </c>
    </row>
    <row r="20" spans="1:7" ht="15" x14ac:dyDescent="0.2">
      <c r="A20" s="177">
        <v>1927</v>
      </c>
      <c r="B20" s="178" t="s">
        <v>283</v>
      </c>
      <c r="C20" s="179">
        <v>8243174.8300000001</v>
      </c>
      <c r="D20" s="179">
        <v>0</v>
      </c>
      <c r="E20" s="179">
        <v>8243174.8300000001</v>
      </c>
      <c r="F20" s="180">
        <v>592.65</v>
      </c>
      <c r="G20" s="179">
        <v>13909.010090272506</v>
      </c>
    </row>
    <row r="21" spans="1:7" ht="15" x14ac:dyDescent="0.2">
      <c r="A21" s="177">
        <v>1928</v>
      </c>
      <c r="B21" s="178" t="s">
        <v>284</v>
      </c>
      <c r="C21" s="179">
        <v>77502505.129999995</v>
      </c>
      <c r="D21" s="179">
        <v>35722.879999999997</v>
      </c>
      <c r="E21" s="179">
        <v>77466782.25</v>
      </c>
      <c r="F21" s="180">
        <v>7203.27</v>
      </c>
      <c r="G21" s="179">
        <v>10754.391026575429</v>
      </c>
    </row>
    <row r="22" spans="1:7" ht="15" x14ac:dyDescent="0.2">
      <c r="A22" s="177">
        <v>1929</v>
      </c>
      <c r="B22" s="178" t="s">
        <v>285</v>
      </c>
      <c r="C22" s="179">
        <v>50163498.960000008</v>
      </c>
      <c r="D22" s="179">
        <v>0</v>
      </c>
      <c r="E22" s="179">
        <v>50163498.960000008</v>
      </c>
      <c r="F22" s="180">
        <v>4189.79</v>
      </c>
      <c r="G22" s="179">
        <v>11972.795524358025</v>
      </c>
    </row>
    <row r="23" spans="1:7" ht="15" x14ac:dyDescent="0.2">
      <c r="A23" s="177">
        <v>1930</v>
      </c>
      <c r="B23" s="178" t="s">
        <v>286</v>
      </c>
      <c r="C23" s="179">
        <v>32917280.530000001</v>
      </c>
      <c r="D23" s="179">
        <v>3037.5</v>
      </c>
      <c r="E23" s="179">
        <v>32914243.030000001</v>
      </c>
      <c r="F23" s="180">
        <v>3097.04</v>
      </c>
      <c r="G23" s="179">
        <v>10627.645438870664</v>
      </c>
    </row>
    <row r="24" spans="1:7" ht="15" x14ac:dyDescent="0.2">
      <c r="A24" s="177">
        <v>1931</v>
      </c>
      <c r="B24" s="178" t="s">
        <v>287</v>
      </c>
      <c r="C24" s="179">
        <v>20856385.419999998</v>
      </c>
      <c r="D24" s="179">
        <v>0</v>
      </c>
      <c r="E24" s="179">
        <v>20856385.419999998</v>
      </c>
      <c r="F24" s="180">
        <v>1663.07</v>
      </c>
      <c r="G24" s="179">
        <v>12540.894502336041</v>
      </c>
    </row>
    <row r="25" spans="1:7" ht="15" x14ac:dyDescent="0.2">
      <c r="A25" s="177">
        <v>1933</v>
      </c>
      <c r="B25" s="178" t="s">
        <v>288</v>
      </c>
      <c r="C25" s="179">
        <v>19968698.82</v>
      </c>
      <c r="D25" s="179">
        <v>230789.61</v>
      </c>
      <c r="E25" s="179">
        <v>19737909.210000001</v>
      </c>
      <c r="F25" s="180">
        <v>1759.8</v>
      </c>
      <c r="G25" s="179">
        <v>11215.995687009889</v>
      </c>
    </row>
    <row r="26" spans="1:7" ht="15" x14ac:dyDescent="0.2">
      <c r="A26" s="177">
        <v>1934</v>
      </c>
      <c r="B26" s="178" t="s">
        <v>289</v>
      </c>
      <c r="C26" s="179">
        <v>4577704.3499999996</v>
      </c>
      <c r="D26" s="179">
        <v>75928</v>
      </c>
      <c r="E26" s="179">
        <v>4501776.3499999996</v>
      </c>
      <c r="F26" s="180">
        <v>112.48</v>
      </c>
      <c r="G26" s="179">
        <v>40022.904960881933</v>
      </c>
    </row>
    <row r="27" spans="1:7" ht="15" x14ac:dyDescent="0.2">
      <c r="A27" s="177">
        <v>1935</v>
      </c>
      <c r="B27" s="178" t="s">
        <v>290</v>
      </c>
      <c r="C27" s="179">
        <v>17934934.329999998</v>
      </c>
      <c r="D27" s="179">
        <v>0</v>
      </c>
      <c r="E27" s="179">
        <v>17934934.329999998</v>
      </c>
      <c r="F27" s="180">
        <v>1461.42</v>
      </c>
      <c r="G27" s="179">
        <v>12272.265556787232</v>
      </c>
    </row>
    <row r="28" spans="1:7" ht="15" x14ac:dyDescent="0.2">
      <c r="A28" s="177">
        <v>1936</v>
      </c>
      <c r="B28" s="178" t="s">
        <v>291</v>
      </c>
      <c r="C28" s="179">
        <v>10542441.800000001</v>
      </c>
      <c r="D28" s="179">
        <v>324439.90999999997</v>
      </c>
      <c r="E28" s="179">
        <v>10218001.890000001</v>
      </c>
      <c r="F28" s="180">
        <v>982.97</v>
      </c>
      <c r="G28" s="179">
        <v>10395.029237921808</v>
      </c>
    </row>
    <row r="29" spans="1:7" ht="15" x14ac:dyDescent="0.2">
      <c r="A29" s="177">
        <v>1944</v>
      </c>
      <c r="B29" s="178" t="s">
        <v>292</v>
      </c>
      <c r="C29" s="179">
        <v>24222683.829999998</v>
      </c>
      <c r="D29" s="179">
        <v>79181.990000000005</v>
      </c>
      <c r="E29" s="179">
        <v>24143501.84</v>
      </c>
      <c r="F29" s="180">
        <v>2197.9899999999998</v>
      </c>
      <c r="G29" s="179">
        <v>10984.354724088827</v>
      </c>
    </row>
    <row r="30" spans="1:7" ht="15" x14ac:dyDescent="0.2">
      <c r="A30" s="177">
        <v>1945</v>
      </c>
      <c r="B30" s="178" t="s">
        <v>293</v>
      </c>
      <c r="C30" s="179">
        <v>9094076.3900000006</v>
      </c>
      <c r="D30" s="179">
        <v>0</v>
      </c>
      <c r="E30" s="179">
        <v>9094076.3900000006</v>
      </c>
      <c r="F30" s="180">
        <v>691.01</v>
      </c>
      <c r="G30" s="179">
        <v>13160.556851565101</v>
      </c>
    </row>
    <row r="31" spans="1:7" ht="15" x14ac:dyDescent="0.2">
      <c r="A31" s="177">
        <v>1946</v>
      </c>
      <c r="B31" s="178" t="s">
        <v>294</v>
      </c>
      <c r="C31" s="179">
        <v>9107145.3599999994</v>
      </c>
      <c r="D31" s="179">
        <v>0</v>
      </c>
      <c r="E31" s="179">
        <v>9107145.3599999994</v>
      </c>
      <c r="F31" s="180">
        <v>821.77</v>
      </c>
      <c r="G31" s="179">
        <v>11082.353164510751</v>
      </c>
    </row>
    <row r="32" spans="1:7" ht="15" x14ac:dyDescent="0.2">
      <c r="A32" s="177">
        <v>1947</v>
      </c>
      <c r="B32" s="178" t="s">
        <v>295</v>
      </c>
      <c r="C32" s="179">
        <v>6954466.209999999</v>
      </c>
      <c r="D32" s="179">
        <v>0</v>
      </c>
      <c r="E32" s="179">
        <v>6954466.209999999</v>
      </c>
      <c r="F32" s="180">
        <v>571.54999999999995</v>
      </c>
      <c r="G32" s="179">
        <v>12167.730224827223</v>
      </c>
    </row>
    <row r="33" spans="1:7" ht="15" x14ac:dyDescent="0.2">
      <c r="A33" s="177">
        <v>1948</v>
      </c>
      <c r="B33" s="178" t="s">
        <v>296</v>
      </c>
      <c r="C33" s="179">
        <v>31868771.520000003</v>
      </c>
      <c r="D33" s="179">
        <v>0</v>
      </c>
      <c r="E33" s="179">
        <v>31868771.520000003</v>
      </c>
      <c r="F33" s="180">
        <v>2773.93</v>
      </c>
      <c r="G33" s="179">
        <v>11488.671855454177</v>
      </c>
    </row>
    <row r="34" spans="1:7" ht="15" x14ac:dyDescent="0.2">
      <c r="A34" s="177">
        <v>1964</v>
      </c>
      <c r="B34" s="178" t="s">
        <v>297</v>
      </c>
      <c r="C34" s="179">
        <v>12735974.609999999</v>
      </c>
      <c r="D34" s="179">
        <v>0</v>
      </c>
      <c r="E34" s="179">
        <v>12735974.609999999</v>
      </c>
      <c r="F34" s="180">
        <v>1229.9000000000001</v>
      </c>
      <c r="G34" s="179">
        <v>10355.292796162288</v>
      </c>
    </row>
    <row r="35" spans="1:7" ht="15" x14ac:dyDescent="0.2">
      <c r="A35" s="177">
        <v>1965</v>
      </c>
      <c r="B35" s="178" t="s">
        <v>298</v>
      </c>
      <c r="C35" s="179">
        <v>33724597.090000004</v>
      </c>
      <c r="D35" s="179">
        <v>0</v>
      </c>
      <c r="E35" s="179">
        <v>33724597.090000004</v>
      </c>
      <c r="F35" s="180">
        <v>3021.7</v>
      </c>
      <c r="G35" s="179">
        <v>11160.802558162626</v>
      </c>
    </row>
    <row r="36" spans="1:7" ht="15" x14ac:dyDescent="0.2">
      <c r="A36" s="177">
        <v>1966</v>
      </c>
      <c r="B36" s="178" t="s">
        <v>299</v>
      </c>
      <c r="C36" s="179">
        <v>36191091.689999998</v>
      </c>
      <c r="D36" s="179">
        <v>0</v>
      </c>
      <c r="E36" s="179">
        <v>36191091.689999998</v>
      </c>
      <c r="F36" s="180">
        <v>3353.37</v>
      </c>
      <c r="G36" s="179">
        <v>10792.454065611608</v>
      </c>
    </row>
    <row r="37" spans="1:7" ht="15" x14ac:dyDescent="0.2">
      <c r="A37" s="177">
        <v>1967</v>
      </c>
      <c r="B37" s="178" t="s">
        <v>300</v>
      </c>
      <c r="C37" s="179">
        <v>2097431.4299999997</v>
      </c>
      <c r="D37" s="179">
        <v>0</v>
      </c>
      <c r="E37" s="179">
        <v>2097431.4299999997</v>
      </c>
      <c r="F37" s="180">
        <v>122.29</v>
      </c>
      <c r="G37" s="179">
        <v>17151.291438384167</v>
      </c>
    </row>
    <row r="38" spans="1:7" ht="15" x14ac:dyDescent="0.2">
      <c r="A38" s="177">
        <v>1968</v>
      </c>
      <c r="B38" s="178" t="s">
        <v>301</v>
      </c>
      <c r="C38" s="179">
        <v>6720595.5700000003</v>
      </c>
      <c r="D38" s="179">
        <v>0</v>
      </c>
      <c r="E38" s="179">
        <v>6720595.5700000003</v>
      </c>
      <c r="F38" s="180">
        <v>525.23</v>
      </c>
      <c r="G38" s="179">
        <v>12795.528758829465</v>
      </c>
    </row>
    <row r="39" spans="1:7" ht="15" x14ac:dyDescent="0.2">
      <c r="A39" s="177">
        <v>1969</v>
      </c>
      <c r="B39" s="178" t="s">
        <v>302</v>
      </c>
      <c r="C39" s="179">
        <v>8087389.6899999995</v>
      </c>
      <c r="D39" s="179">
        <v>0</v>
      </c>
      <c r="E39" s="179">
        <v>8087389.6899999995</v>
      </c>
      <c r="F39" s="180">
        <v>651.24</v>
      </c>
      <c r="G39" s="179">
        <v>12418.447408021619</v>
      </c>
    </row>
    <row r="40" spans="1:7" ht="15" x14ac:dyDescent="0.2">
      <c r="A40" s="177">
        <v>1970</v>
      </c>
      <c r="B40" s="178" t="s">
        <v>303</v>
      </c>
      <c r="C40" s="179">
        <v>33291776.619999997</v>
      </c>
      <c r="D40" s="179">
        <v>0</v>
      </c>
      <c r="E40" s="179">
        <v>33291776.619999997</v>
      </c>
      <c r="F40" s="180">
        <v>3238.04</v>
      </c>
      <c r="G40" s="179">
        <v>10281.459345777075</v>
      </c>
    </row>
    <row r="41" spans="1:7" ht="15" x14ac:dyDescent="0.2">
      <c r="A41" s="177">
        <v>1972</v>
      </c>
      <c r="B41" s="178" t="s">
        <v>304</v>
      </c>
      <c r="C41" s="179">
        <v>5228213.82</v>
      </c>
      <c r="D41" s="179">
        <v>0</v>
      </c>
      <c r="E41" s="179">
        <v>5228213.82</v>
      </c>
      <c r="F41" s="180">
        <v>426.67</v>
      </c>
      <c r="G41" s="179">
        <v>12253.530409918672</v>
      </c>
    </row>
    <row r="42" spans="1:7" ht="15" x14ac:dyDescent="0.2">
      <c r="A42" s="177">
        <v>1973</v>
      </c>
      <c r="B42" s="178" t="s">
        <v>305</v>
      </c>
      <c r="C42" s="179">
        <v>3226683</v>
      </c>
      <c r="D42" s="179">
        <v>0</v>
      </c>
      <c r="E42" s="179">
        <v>3226683</v>
      </c>
      <c r="F42" s="180">
        <v>221.53</v>
      </c>
      <c r="G42" s="179">
        <v>14565.444860741209</v>
      </c>
    </row>
    <row r="43" spans="1:7" ht="15" x14ac:dyDescent="0.2">
      <c r="A43" s="177">
        <v>1974</v>
      </c>
      <c r="B43" s="178" t="s">
        <v>306</v>
      </c>
      <c r="C43" s="179">
        <v>13387979.76</v>
      </c>
      <c r="D43" s="179">
        <v>14699.12</v>
      </c>
      <c r="E43" s="179">
        <v>13373280.640000001</v>
      </c>
      <c r="F43" s="180">
        <v>1357.46</v>
      </c>
      <c r="G43" s="179">
        <v>9851.6940757002048</v>
      </c>
    </row>
    <row r="44" spans="1:7" ht="15" x14ac:dyDescent="0.2">
      <c r="A44" s="177">
        <v>1976</v>
      </c>
      <c r="B44" s="178" t="s">
        <v>307</v>
      </c>
      <c r="C44" s="179">
        <v>183494654.19</v>
      </c>
      <c r="D44" s="179">
        <v>18386.919999999998</v>
      </c>
      <c r="E44" s="179">
        <v>183476267.27000001</v>
      </c>
      <c r="F44" s="180">
        <v>17151.47</v>
      </c>
      <c r="G44" s="179">
        <v>10697.407701497306</v>
      </c>
    </row>
    <row r="45" spans="1:7" ht="15" x14ac:dyDescent="0.2">
      <c r="A45" s="177">
        <v>1977</v>
      </c>
      <c r="B45" s="178" t="s">
        <v>308</v>
      </c>
      <c r="C45" s="179">
        <v>75907572.980000004</v>
      </c>
      <c r="D45" s="179">
        <v>1432.36</v>
      </c>
      <c r="E45" s="179">
        <v>75906140.620000005</v>
      </c>
      <c r="F45" s="180">
        <v>6963.25</v>
      </c>
      <c r="G45" s="179">
        <v>10900.964437583027</v>
      </c>
    </row>
    <row r="46" spans="1:7" ht="15" x14ac:dyDescent="0.2">
      <c r="A46" s="177">
        <v>1978</v>
      </c>
      <c r="B46" s="178" t="s">
        <v>309</v>
      </c>
      <c r="C46" s="179">
        <v>13789818.789999999</v>
      </c>
      <c r="D46" s="179">
        <v>70475.81</v>
      </c>
      <c r="E46" s="179">
        <v>13719342.979999999</v>
      </c>
      <c r="F46" s="180">
        <v>1146.76</v>
      </c>
      <c r="G46" s="179">
        <v>11963.569517597403</v>
      </c>
    </row>
    <row r="47" spans="1:7" ht="15" x14ac:dyDescent="0.2">
      <c r="A47" s="177">
        <v>1990</v>
      </c>
      <c r="B47" s="178" t="s">
        <v>310</v>
      </c>
      <c r="C47" s="179">
        <v>6308821.0300000003</v>
      </c>
      <c r="D47" s="179">
        <v>0</v>
      </c>
      <c r="E47" s="179">
        <v>6308821.0300000003</v>
      </c>
      <c r="F47" s="180">
        <v>626.09</v>
      </c>
      <c r="G47" s="179">
        <v>10076.540161957546</v>
      </c>
    </row>
    <row r="48" spans="1:7" ht="15" x14ac:dyDescent="0.2">
      <c r="A48" s="177">
        <v>1991</v>
      </c>
      <c r="B48" s="178" t="s">
        <v>311</v>
      </c>
      <c r="C48" s="179">
        <v>54850099.609999999</v>
      </c>
      <c r="D48" s="179">
        <v>0</v>
      </c>
      <c r="E48" s="179">
        <v>54850099.609999999</v>
      </c>
      <c r="F48" s="180">
        <v>5612.6</v>
      </c>
      <c r="G48" s="179">
        <v>9772.6721323450802</v>
      </c>
    </row>
    <row r="49" spans="1:7" ht="15" x14ac:dyDescent="0.2">
      <c r="A49" s="177">
        <v>1992</v>
      </c>
      <c r="B49" s="178" t="s">
        <v>312</v>
      </c>
      <c r="C49" s="179">
        <v>7793808.1900000004</v>
      </c>
      <c r="D49" s="179">
        <v>0</v>
      </c>
      <c r="E49" s="179">
        <v>7793808.1900000004</v>
      </c>
      <c r="F49" s="180">
        <v>702.33</v>
      </c>
      <c r="G49" s="179">
        <v>11097.074295559067</v>
      </c>
    </row>
    <row r="50" spans="1:7" ht="15" x14ac:dyDescent="0.2">
      <c r="A50" s="177">
        <v>1993</v>
      </c>
      <c r="B50" s="178" t="s">
        <v>313</v>
      </c>
      <c r="C50" s="179">
        <v>3040639.0999999996</v>
      </c>
      <c r="D50" s="179">
        <v>0</v>
      </c>
      <c r="E50" s="179">
        <v>3040639.0999999996</v>
      </c>
      <c r="F50" s="180">
        <v>229.4</v>
      </c>
      <c r="G50" s="179">
        <v>13254.747602441148</v>
      </c>
    </row>
    <row r="51" spans="1:7" ht="15" x14ac:dyDescent="0.2">
      <c r="A51" s="177">
        <v>1994</v>
      </c>
      <c r="B51" s="178" t="s">
        <v>314</v>
      </c>
      <c r="C51" s="179">
        <v>14571788.880000001</v>
      </c>
      <c r="D51" s="179">
        <v>0</v>
      </c>
      <c r="E51" s="179">
        <v>14571788.880000001</v>
      </c>
      <c r="F51" s="180">
        <v>1453.95</v>
      </c>
      <c r="G51" s="179">
        <v>10022.207696275664</v>
      </c>
    </row>
    <row r="52" spans="1:7" ht="15" x14ac:dyDescent="0.2">
      <c r="A52" s="177">
        <v>1995</v>
      </c>
      <c r="B52" s="178" t="s">
        <v>315</v>
      </c>
      <c r="C52" s="179">
        <v>2931891.75</v>
      </c>
      <c r="D52" s="179">
        <v>0</v>
      </c>
      <c r="E52" s="179">
        <v>2931891.75</v>
      </c>
      <c r="F52" s="180">
        <v>208.68</v>
      </c>
      <c r="G52" s="179">
        <v>14049.701696377228</v>
      </c>
    </row>
    <row r="53" spans="1:7" ht="15" x14ac:dyDescent="0.2">
      <c r="A53" s="177">
        <v>1996</v>
      </c>
      <c r="B53" s="178" t="s">
        <v>316</v>
      </c>
      <c r="C53" s="179">
        <v>4349583.55</v>
      </c>
      <c r="D53" s="179">
        <v>0</v>
      </c>
      <c r="E53" s="179">
        <v>4349583.55</v>
      </c>
      <c r="F53" s="180">
        <v>343.2</v>
      </c>
      <c r="G53" s="179">
        <v>12673.611742424242</v>
      </c>
    </row>
    <row r="54" spans="1:7" ht="15" x14ac:dyDescent="0.2">
      <c r="A54" s="177">
        <v>1997</v>
      </c>
      <c r="B54" s="178" t="s">
        <v>317</v>
      </c>
      <c r="C54" s="179">
        <v>3875989.3099999996</v>
      </c>
      <c r="D54" s="179">
        <v>0</v>
      </c>
      <c r="E54" s="179">
        <v>3875989.3099999996</v>
      </c>
      <c r="F54" s="180">
        <v>259.11</v>
      </c>
      <c r="G54" s="179">
        <v>14958.856508818646</v>
      </c>
    </row>
    <row r="55" spans="1:7" ht="15" x14ac:dyDescent="0.2">
      <c r="A55" s="177">
        <v>1998</v>
      </c>
      <c r="B55" s="178" t="s">
        <v>318</v>
      </c>
      <c r="C55" s="179">
        <v>3507808.68</v>
      </c>
      <c r="D55" s="179">
        <v>37441</v>
      </c>
      <c r="E55" s="179">
        <v>3470367.68</v>
      </c>
      <c r="F55" s="180">
        <v>222.56</v>
      </c>
      <c r="G55" s="179">
        <v>15592.953271028038</v>
      </c>
    </row>
    <row r="56" spans="1:7" ht="15" x14ac:dyDescent="0.2">
      <c r="A56" s="177">
        <v>1999</v>
      </c>
      <c r="B56" s="178" t="s">
        <v>319</v>
      </c>
      <c r="C56" s="179">
        <v>4645378.38</v>
      </c>
      <c r="D56" s="179">
        <v>0</v>
      </c>
      <c r="E56" s="179">
        <v>4645378.38</v>
      </c>
      <c r="F56" s="180">
        <v>342.89</v>
      </c>
      <c r="G56" s="179">
        <v>13547.721951646301</v>
      </c>
    </row>
    <row r="57" spans="1:7" ht="15" x14ac:dyDescent="0.2">
      <c r="A57" s="177">
        <v>2000</v>
      </c>
      <c r="B57" s="178" t="s">
        <v>320</v>
      </c>
      <c r="C57" s="179">
        <v>3753325.92</v>
      </c>
      <c r="D57" s="179">
        <v>0</v>
      </c>
      <c r="E57" s="179">
        <v>3753325.92</v>
      </c>
      <c r="F57" s="180">
        <v>283.73</v>
      </c>
      <c r="G57" s="179">
        <v>13228.512740986147</v>
      </c>
    </row>
    <row r="58" spans="1:7" ht="15" x14ac:dyDescent="0.2">
      <c r="A58" s="177">
        <v>2001</v>
      </c>
      <c r="B58" s="178" t="s">
        <v>321</v>
      </c>
      <c r="C58" s="179">
        <v>8110282.6500000004</v>
      </c>
      <c r="D58" s="179">
        <v>0</v>
      </c>
      <c r="E58" s="179">
        <v>8110282.6500000004</v>
      </c>
      <c r="F58" s="180">
        <v>585.23</v>
      </c>
      <c r="G58" s="179">
        <v>13858.282470139946</v>
      </c>
    </row>
    <row r="59" spans="1:7" ht="15" x14ac:dyDescent="0.2">
      <c r="A59" s="177">
        <v>2002</v>
      </c>
      <c r="B59" s="178" t="s">
        <v>322</v>
      </c>
      <c r="C59" s="179">
        <v>14750925.280000001</v>
      </c>
      <c r="D59" s="179">
        <v>0</v>
      </c>
      <c r="E59" s="179">
        <v>14750925.280000001</v>
      </c>
      <c r="F59" s="180">
        <v>1313.28</v>
      </c>
      <c r="G59" s="179">
        <v>11232.12512183236</v>
      </c>
    </row>
    <row r="60" spans="1:7" ht="15" x14ac:dyDescent="0.2">
      <c r="A60" s="177">
        <v>2003</v>
      </c>
      <c r="B60" s="178" t="s">
        <v>323</v>
      </c>
      <c r="C60" s="179">
        <v>13675808</v>
      </c>
      <c r="D60" s="179">
        <v>0</v>
      </c>
      <c r="E60" s="179">
        <v>13675808</v>
      </c>
      <c r="F60" s="180">
        <v>1352.38</v>
      </c>
      <c r="G60" s="179">
        <v>10112.400360845324</v>
      </c>
    </row>
    <row r="61" spans="1:7" ht="15" x14ac:dyDescent="0.2">
      <c r="A61" s="177">
        <v>2005</v>
      </c>
      <c r="B61" s="178" t="s">
        <v>324</v>
      </c>
      <c r="C61" s="179">
        <v>2498989.62</v>
      </c>
      <c r="D61" s="179">
        <v>0</v>
      </c>
      <c r="E61" s="179">
        <v>2498989.62</v>
      </c>
      <c r="F61" s="180">
        <v>138.46</v>
      </c>
      <c r="G61" s="179">
        <v>18048.458905098945</v>
      </c>
    </row>
    <row r="62" spans="1:7" ht="15" x14ac:dyDescent="0.2">
      <c r="A62" s="177">
        <v>2006</v>
      </c>
      <c r="B62" s="178" t="s">
        <v>325</v>
      </c>
      <c r="C62" s="179">
        <v>2208208.2999999998</v>
      </c>
      <c r="D62" s="179">
        <v>17390.7</v>
      </c>
      <c r="E62" s="179">
        <v>2190817.5999999996</v>
      </c>
      <c r="F62" s="180">
        <v>122.28</v>
      </c>
      <c r="G62" s="179">
        <v>17916.401701014063</v>
      </c>
    </row>
    <row r="63" spans="1:7" ht="15" x14ac:dyDescent="0.2">
      <c r="A63" s="177">
        <v>2008</v>
      </c>
      <c r="B63" s="178" t="s">
        <v>326</v>
      </c>
      <c r="C63" s="179">
        <v>7008585.2400000002</v>
      </c>
      <c r="D63" s="179">
        <v>1665</v>
      </c>
      <c r="E63" s="179">
        <v>7006920.2400000002</v>
      </c>
      <c r="F63" s="180">
        <v>464.07</v>
      </c>
      <c r="G63" s="179">
        <v>15098.843364147651</v>
      </c>
    </row>
    <row r="64" spans="1:7" ht="15" x14ac:dyDescent="0.2">
      <c r="A64" s="177">
        <v>2009</v>
      </c>
      <c r="B64" s="178" t="s">
        <v>327</v>
      </c>
      <c r="C64" s="179">
        <v>12703156.800000001</v>
      </c>
      <c r="D64" s="179">
        <v>0</v>
      </c>
      <c r="E64" s="179">
        <v>12703156.800000001</v>
      </c>
      <c r="F64" s="180">
        <v>1210.78</v>
      </c>
      <c r="G64" s="179">
        <v>10491.713440922382</v>
      </c>
    </row>
    <row r="65" spans="1:7" ht="15" x14ac:dyDescent="0.2">
      <c r="A65" s="177">
        <v>2010</v>
      </c>
      <c r="B65" s="178" t="s">
        <v>328</v>
      </c>
      <c r="C65" s="179">
        <v>1202386.45</v>
      </c>
      <c r="D65" s="179">
        <v>0</v>
      </c>
      <c r="E65" s="179">
        <v>1202386.45</v>
      </c>
      <c r="F65" s="180">
        <v>61.71</v>
      </c>
      <c r="G65" s="179">
        <v>19484.466861124612</v>
      </c>
    </row>
    <row r="66" spans="1:7" ht="15" x14ac:dyDescent="0.2">
      <c r="A66" s="177">
        <v>2011</v>
      </c>
      <c r="B66" s="178" t="s">
        <v>329</v>
      </c>
      <c r="C66" s="179">
        <v>1318327.6300000001</v>
      </c>
      <c r="D66" s="179">
        <v>0</v>
      </c>
      <c r="E66" s="179">
        <v>1318327.6300000001</v>
      </c>
      <c r="F66" s="180">
        <v>54.45</v>
      </c>
      <c r="G66" s="179">
        <v>24211.710376492196</v>
      </c>
    </row>
    <row r="67" spans="1:7" ht="15" x14ac:dyDescent="0.2">
      <c r="A67" s="177">
        <v>2012</v>
      </c>
      <c r="B67" s="178" t="s">
        <v>330</v>
      </c>
      <c r="C67" s="179">
        <v>763376.60000000009</v>
      </c>
      <c r="D67" s="179">
        <v>0</v>
      </c>
      <c r="E67" s="179">
        <v>763376.60000000009</v>
      </c>
      <c r="F67" s="180">
        <v>25.31</v>
      </c>
      <c r="G67" s="179">
        <v>30161.066772026872</v>
      </c>
    </row>
    <row r="68" spans="1:7" ht="15" x14ac:dyDescent="0.2">
      <c r="A68" s="177">
        <v>2014</v>
      </c>
      <c r="B68" s="178" t="s">
        <v>331</v>
      </c>
      <c r="C68" s="179">
        <v>9147839.2100000009</v>
      </c>
      <c r="D68" s="179">
        <v>0</v>
      </c>
      <c r="E68" s="179">
        <v>9147839.2100000009</v>
      </c>
      <c r="F68" s="180">
        <v>721.8</v>
      </c>
      <c r="G68" s="179">
        <v>12673.648115821559</v>
      </c>
    </row>
    <row r="69" spans="1:7" ht="15" x14ac:dyDescent="0.2">
      <c r="A69" s="177">
        <v>2015</v>
      </c>
      <c r="B69" s="178" t="s">
        <v>332</v>
      </c>
      <c r="C69" s="179">
        <v>9741107.1699999999</v>
      </c>
      <c r="D69" s="179">
        <v>0</v>
      </c>
      <c r="E69" s="179">
        <v>9741107.1699999999</v>
      </c>
      <c r="F69" s="180">
        <v>919.42</v>
      </c>
      <c r="G69" s="179">
        <v>10594.839322616432</v>
      </c>
    </row>
    <row r="70" spans="1:7" ht="15" x14ac:dyDescent="0.2">
      <c r="A70" s="177">
        <v>2016</v>
      </c>
      <c r="B70" s="178" t="s">
        <v>333</v>
      </c>
      <c r="C70" s="179">
        <v>175453.58000000002</v>
      </c>
      <c r="D70" s="179">
        <v>0</v>
      </c>
      <c r="E70" s="179">
        <v>175453.58000000002</v>
      </c>
      <c r="F70" s="180">
        <v>3</v>
      </c>
      <c r="G70" s="179">
        <v>58484.526666666672</v>
      </c>
    </row>
    <row r="71" spans="1:7" ht="15" x14ac:dyDescent="0.2">
      <c r="A71" s="177">
        <v>2017</v>
      </c>
      <c r="B71" s="178" t="s">
        <v>334</v>
      </c>
      <c r="C71" s="179">
        <v>297275.62</v>
      </c>
      <c r="D71" s="179">
        <v>0</v>
      </c>
      <c r="E71" s="179">
        <v>297275.62</v>
      </c>
      <c r="F71" s="180">
        <v>10.33</v>
      </c>
      <c r="G71" s="179">
        <v>28777.891577928363</v>
      </c>
    </row>
    <row r="72" spans="1:7" ht="15" x14ac:dyDescent="0.2">
      <c r="A72" s="177">
        <v>2018</v>
      </c>
      <c r="B72" s="178" t="s">
        <v>335</v>
      </c>
      <c r="C72" s="179">
        <v>142297.97999999998</v>
      </c>
      <c r="D72" s="179">
        <v>0</v>
      </c>
      <c r="E72" s="179">
        <v>142297.97999999998</v>
      </c>
      <c r="F72" s="180">
        <v>2</v>
      </c>
      <c r="G72" s="179">
        <v>71148.989999999991</v>
      </c>
    </row>
    <row r="73" spans="1:7" ht="15" x14ac:dyDescent="0.2">
      <c r="A73" s="177">
        <v>2019</v>
      </c>
      <c r="B73" s="178" t="s">
        <v>336</v>
      </c>
      <c r="C73" s="179">
        <v>334138.98</v>
      </c>
      <c r="D73" s="179">
        <v>0</v>
      </c>
      <c r="E73" s="179">
        <v>334138.98</v>
      </c>
      <c r="F73" s="180">
        <v>8.4499999999999993</v>
      </c>
      <c r="G73" s="179">
        <v>39543.074556213018</v>
      </c>
    </row>
    <row r="74" spans="1:7" ht="15" x14ac:dyDescent="0.2">
      <c r="A74" s="177">
        <v>2020</v>
      </c>
      <c r="B74" s="178" t="s">
        <v>337</v>
      </c>
      <c r="C74" s="179">
        <v>297297.12</v>
      </c>
      <c r="D74" s="179">
        <v>0</v>
      </c>
      <c r="E74" s="179">
        <v>297297.12</v>
      </c>
      <c r="F74" s="180">
        <v>5</v>
      </c>
      <c r="G74" s="179">
        <v>59459.423999999999</v>
      </c>
    </row>
    <row r="75" spans="1:7" ht="15" x14ac:dyDescent="0.2">
      <c r="A75" s="177">
        <v>2021</v>
      </c>
      <c r="B75" s="178" t="s">
        <v>338</v>
      </c>
      <c r="C75" s="179">
        <v>211894.9</v>
      </c>
      <c r="D75" s="179">
        <v>0</v>
      </c>
      <c r="E75" s="179">
        <v>211894.9</v>
      </c>
      <c r="F75" s="180">
        <v>2.98</v>
      </c>
      <c r="G75" s="179">
        <v>71105.671140939594</v>
      </c>
    </row>
    <row r="76" spans="1:7" ht="15" x14ac:dyDescent="0.2">
      <c r="A76" s="177">
        <v>2022</v>
      </c>
      <c r="B76" s="178" t="s">
        <v>339</v>
      </c>
      <c r="C76" s="179">
        <v>328773</v>
      </c>
      <c r="D76" s="179">
        <v>0</v>
      </c>
      <c r="E76" s="179">
        <v>328773</v>
      </c>
      <c r="F76" s="180">
        <v>7.16</v>
      </c>
      <c r="G76" s="179">
        <v>45918.016759776532</v>
      </c>
    </row>
    <row r="77" spans="1:7" ht="15" x14ac:dyDescent="0.2">
      <c r="A77" s="177">
        <v>2023</v>
      </c>
      <c r="B77" s="178" t="s">
        <v>340</v>
      </c>
      <c r="C77" s="179">
        <v>9940496.3300000001</v>
      </c>
      <c r="D77" s="179">
        <v>0</v>
      </c>
      <c r="E77" s="179">
        <v>9940496.3300000001</v>
      </c>
      <c r="F77" s="180">
        <v>972.86</v>
      </c>
      <c r="G77" s="179">
        <v>10217.807629052484</v>
      </c>
    </row>
    <row r="78" spans="1:7" ht="15" x14ac:dyDescent="0.2">
      <c r="A78" s="177">
        <v>2024</v>
      </c>
      <c r="B78" s="178" t="s">
        <v>341</v>
      </c>
      <c r="C78" s="179">
        <v>52929613.109999999</v>
      </c>
      <c r="D78" s="179">
        <v>51600</v>
      </c>
      <c r="E78" s="179">
        <v>52878013.109999999</v>
      </c>
      <c r="F78" s="180">
        <v>3795.81</v>
      </c>
      <c r="G78" s="179">
        <v>13930.626957092161</v>
      </c>
    </row>
    <row r="79" spans="1:7" ht="15" x14ac:dyDescent="0.2">
      <c r="A79" s="177">
        <v>2039</v>
      </c>
      <c r="B79" s="178" t="s">
        <v>342</v>
      </c>
      <c r="C79" s="179">
        <v>28526127.780000001</v>
      </c>
      <c r="D79" s="179">
        <v>0</v>
      </c>
      <c r="E79" s="179">
        <v>28526127.780000001</v>
      </c>
      <c r="F79" s="180">
        <v>2263.4299999999998</v>
      </c>
      <c r="G79" s="179">
        <v>12603.052791559714</v>
      </c>
    </row>
    <row r="80" spans="1:7" ht="15" x14ac:dyDescent="0.2">
      <c r="A80" s="177">
        <v>2041</v>
      </c>
      <c r="B80" s="178" t="s">
        <v>343</v>
      </c>
      <c r="C80" s="179">
        <v>34504247.119999997</v>
      </c>
      <c r="D80" s="179">
        <v>93479.05</v>
      </c>
      <c r="E80" s="179">
        <v>34410768.07</v>
      </c>
      <c r="F80" s="180">
        <v>2526.48</v>
      </c>
      <c r="G80" s="179">
        <v>13620.043724866217</v>
      </c>
    </row>
    <row r="81" spans="1:7" ht="15" x14ac:dyDescent="0.2">
      <c r="A81" s="177">
        <v>2042</v>
      </c>
      <c r="B81" s="178" t="s">
        <v>344</v>
      </c>
      <c r="C81" s="179">
        <v>50249103.539999999</v>
      </c>
      <c r="D81" s="179">
        <v>9504</v>
      </c>
      <c r="E81" s="179">
        <v>50239599.539999999</v>
      </c>
      <c r="F81" s="180">
        <v>4734.42</v>
      </c>
      <c r="G81" s="179">
        <v>10611.56372691903</v>
      </c>
    </row>
    <row r="82" spans="1:7" ht="15" x14ac:dyDescent="0.2">
      <c r="A82" s="177">
        <v>2043</v>
      </c>
      <c r="B82" s="178" t="s">
        <v>345</v>
      </c>
      <c r="C82" s="179">
        <v>48859304.349999994</v>
      </c>
      <c r="D82" s="179">
        <v>1585.28</v>
      </c>
      <c r="E82" s="179">
        <v>48857719.069999993</v>
      </c>
      <c r="F82" s="180">
        <v>4177.3599999999997</v>
      </c>
      <c r="G82" s="179">
        <v>11695.836382308444</v>
      </c>
    </row>
    <row r="83" spans="1:7" ht="15" x14ac:dyDescent="0.2">
      <c r="A83" s="177">
        <v>2044</v>
      </c>
      <c r="B83" s="178" t="s">
        <v>346</v>
      </c>
      <c r="C83" s="179">
        <v>11692782.59</v>
      </c>
      <c r="D83" s="179">
        <v>0</v>
      </c>
      <c r="E83" s="179">
        <v>11692782.59</v>
      </c>
      <c r="F83" s="180">
        <v>1070.28</v>
      </c>
      <c r="G83" s="179">
        <v>10924.975324214225</v>
      </c>
    </row>
    <row r="84" spans="1:7" ht="15" x14ac:dyDescent="0.2">
      <c r="A84" s="177">
        <v>2045</v>
      </c>
      <c r="B84" s="178" t="s">
        <v>347</v>
      </c>
      <c r="C84" s="179">
        <v>2946596.62</v>
      </c>
      <c r="D84" s="179">
        <v>0</v>
      </c>
      <c r="E84" s="179">
        <v>2946596.62</v>
      </c>
      <c r="F84" s="180">
        <v>226.52</v>
      </c>
      <c r="G84" s="179">
        <v>13008.107981635176</v>
      </c>
    </row>
    <row r="85" spans="1:7" ht="15" x14ac:dyDescent="0.2">
      <c r="A85" s="177">
        <v>2046</v>
      </c>
      <c r="B85" s="178" t="s">
        <v>348</v>
      </c>
      <c r="C85" s="179">
        <v>2989517.8600000003</v>
      </c>
      <c r="D85" s="179">
        <v>0</v>
      </c>
      <c r="E85" s="179">
        <v>2989517.8600000003</v>
      </c>
      <c r="F85" s="180">
        <v>184.87</v>
      </c>
      <c r="G85" s="179">
        <v>16170.919348731542</v>
      </c>
    </row>
    <row r="86" spans="1:7" ht="15" x14ac:dyDescent="0.2">
      <c r="A86" s="177">
        <v>2047</v>
      </c>
      <c r="B86" s="178" t="s">
        <v>349</v>
      </c>
      <c r="C86" s="179">
        <v>441134</v>
      </c>
      <c r="D86" s="179">
        <v>0</v>
      </c>
      <c r="E86" s="179">
        <v>441134</v>
      </c>
      <c r="F86" s="180">
        <v>22.1</v>
      </c>
      <c r="G86" s="179">
        <v>19960.814479638007</v>
      </c>
    </row>
    <row r="87" spans="1:7" ht="15" x14ac:dyDescent="0.2">
      <c r="A87" s="177">
        <v>2048</v>
      </c>
      <c r="B87" s="178" t="s">
        <v>350</v>
      </c>
      <c r="C87" s="179">
        <v>152500744.88</v>
      </c>
      <c r="D87" s="179">
        <v>42365</v>
      </c>
      <c r="E87" s="179">
        <v>152458379.88</v>
      </c>
      <c r="F87" s="180">
        <v>13642.29</v>
      </c>
      <c r="G87" s="179">
        <v>11175.424351776717</v>
      </c>
    </row>
    <row r="88" spans="1:7" ht="15" x14ac:dyDescent="0.2">
      <c r="A88" s="177">
        <v>2050</v>
      </c>
      <c r="B88" s="178" t="s">
        <v>351</v>
      </c>
      <c r="C88" s="179">
        <v>8438988.7800000012</v>
      </c>
      <c r="D88" s="179">
        <v>33446.370000000003</v>
      </c>
      <c r="E88" s="179">
        <v>8405542.410000002</v>
      </c>
      <c r="F88" s="180">
        <v>658.9</v>
      </c>
      <c r="G88" s="179">
        <v>12756.931871300656</v>
      </c>
    </row>
    <row r="89" spans="1:7" ht="15" x14ac:dyDescent="0.2">
      <c r="A89" s="177">
        <v>2051</v>
      </c>
      <c r="B89" s="178" t="s">
        <v>352</v>
      </c>
      <c r="C89" s="179">
        <v>309533.72000000003</v>
      </c>
      <c r="D89" s="179">
        <v>0</v>
      </c>
      <c r="E89" s="179">
        <v>309533.72000000003</v>
      </c>
      <c r="F89" s="180">
        <v>5</v>
      </c>
      <c r="G89" s="179">
        <v>61906.744000000006</v>
      </c>
    </row>
    <row r="90" spans="1:7" ht="15" x14ac:dyDescent="0.2">
      <c r="A90" s="177">
        <v>2052</v>
      </c>
      <c r="B90" s="178" t="s">
        <v>353</v>
      </c>
      <c r="C90" s="179">
        <v>562890.37</v>
      </c>
      <c r="D90" s="179">
        <v>0</v>
      </c>
      <c r="E90" s="179">
        <v>562890.37</v>
      </c>
      <c r="F90" s="180">
        <v>20.68</v>
      </c>
      <c r="G90" s="179">
        <v>27219.070116054158</v>
      </c>
    </row>
    <row r="91" spans="1:7" ht="15" x14ac:dyDescent="0.2">
      <c r="A91" s="177">
        <v>2053</v>
      </c>
      <c r="B91" s="178" t="s">
        <v>354</v>
      </c>
      <c r="C91" s="179">
        <v>33597932.920000002</v>
      </c>
      <c r="D91" s="179">
        <v>0</v>
      </c>
      <c r="E91" s="179">
        <v>33597932.920000002</v>
      </c>
      <c r="F91" s="180">
        <v>2767.82</v>
      </c>
      <c r="G91" s="179">
        <v>12138.770917183921</v>
      </c>
    </row>
    <row r="92" spans="1:7" ht="15" x14ac:dyDescent="0.2">
      <c r="A92" s="177">
        <v>2054</v>
      </c>
      <c r="B92" s="178" t="s">
        <v>355</v>
      </c>
      <c r="C92" s="179">
        <v>65207226.310000002</v>
      </c>
      <c r="D92" s="179">
        <v>1057</v>
      </c>
      <c r="E92" s="179">
        <v>65206169.310000002</v>
      </c>
      <c r="F92" s="180">
        <v>5570.95</v>
      </c>
      <c r="G92" s="179">
        <v>11704.676816341916</v>
      </c>
    </row>
    <row r="93" spans="1:7" ht="15" x14ac:dyDescent="0.2">
      <c r="A93" s="177">
        <v>2055</v>
      </c>
      <c r="B93" s="178" t="s">
        <v>356</v>
      </c>
      <c r="C93" s="179">
        <v>50567569.659999996</v>
      </c>
      <c r="D93" s="179">
        <v>128760.77</v>
      </c>
      <c r="E93" s="179">
        <v>50438808.889999993</v>
      </c>
      <c r="F93" s="180">
        <v>4401.3900000000003</v>
      </c>
      <c r="G93" s="179">
        <v>11459.745419060795</v>
      </c>
    </row>
    <row r="94" spans="1:7" ht="15" x14ac:dyDescent="0.2">
      <c r="A94" s="177">
        <v>2056</v>
      </c>
      <c r="B94" s="178" t="s">
        <v>473</v>
      </c>
      <c r="C94" s="179">
        <v>22321309.490000002</v>
      </c>
      <c r="D94" s="179">
        <v>0</v>
      </c>
      <c r="E94" s="179">
        <v>22321309.490000002</v>
      </c>
      <c r="F94" s="180">
        <v>2475.71</v>
      </c>
      <c r="G94" s="179">
        <v>9016.1244612656574</v>
      </c>
    </row>
    <row r="95" spans="1:7" ht="15" x14ac:dyDescent="0.2">
      <c r="A95" s="177">
        <v>2057</v>
      </c>
      <c r="B95" s="178" t="s">
        <v>357</v>
      </c>
      <c r="C95" s="179">
        <v>74437911.120000005</v>
      </c>
      <c r="D95" s="179">
        <v>20000</v>
      </c>
      <c r="E95" s="179">
        <v>74417911.120000005</v>
      </c>
      <c r="F95" s="180">
        <v>7036.7</v>
      </c>
      <c r="G95" s="179">
        <v>10575.683362940015</v>
      </c>
    </row>
    <row r="96" spans="1:7" ht="15" x14ac:dyDescent="0.2">
      <c r="A96" s="177">
        <v>2059</v>
      </c>
      <c r="B96" s="178" t="s">
        <v>358</v>
      </c>
      <c r="C96" s="179">
        <v>10110468.440000001</v>
      </c>
      <c r="D96" s="179">
        <v>160012.51</v>
      </c>
      <c r="E96" s="179">
        <v>9950455.9300000016</v>
      </c>
      <c r="F96" s="180">
        <v>736.04</v>
      </c>
      <c r="G96" s="179">
        <v>13518.906486060543</v>
      </c>
    </row>
    <row r="97" spans="1:7" ht="15" x14ac:dyDescent="0.2">
      <c r="A97" s="177">
        <v>2060</v>
      </c>
      <c r="B97" s="178" t="s">
        <v>359</v>
      </c>
      <c r="C97" s="179">
        <v>2772152.5300000003</v>
      </c>
      <c r="D97" s="179">
        <v>0</v>
      </c>
      <c r="E97" s="179">
        <v>2772152.5300000003</v>
      </c>
      <c r="F97" s="180">
        <v>205.67</v>
      </c>
      <c r="G97" s="179">
        <v>13478.6431176156</v>
      </c>
    </row>
    <row r="98" spans="1:7" ht="15" x14ac:dyDescent="0.2">
      <c r="A98" s="177">
        <v>2061</v>
      </c>
      <c r="B98" s="178" t="s">
        <v>360</v>
      </c>
      <c r="C98" s="179">
        <v>3664240.5599999996</v>
      </c>
      <c r="D98" s="179">
        <v>0</v>
      </c>
      <c r="E98" s="179">
        <v>3664240.5599999996</v>
      </c>
      <c r="F98" s="180">
        <v>222.16</v>
      </c>
      <c r="G98" s="179">
        <v>16493.700756211736</v>
      </c>
    </row>
    <row r="99" spans="1:7" ht="15" x14ac:dyDescent="0.2">
      <c r="A99" s="177">
        <v>2062</v>
      </c>
      <c r="B99" s="178" t="s">
        <v>361</v>
      </c>
      <c r="C99" s="179">
        <v>333052.90000000002</v>
      </c>
      <c r="D99" s="179">
        <v>12575</v>
      </c>
      <c r="E99" s="179">
        <v>320477.90000000002</v>
      </c>
      <c r="F99" s="180">
        <v>8.51</v>
      </c>
      <c r="G99" s="179">
        <v>37658.977673325506</v>
      </c>
    </row>
    <row r="100" spans="1:7" ht="15" x14ac:dyDescent="0.2">
      <c r="A100" s="177">
        <v>2063</v>
      </c>
      <c r="B100" s="178" t="s">
        <v>362</v>
      </c>
      <c r="C100" s="179">
        <v>371440.48</v>
      </c>
      <c r="D100" s="179">
        <v>0</v>
      </c>
      <c r="E100" s="179">
        <v>371440.48</v>
      </c>
      <c r="F100" s="180">
        <v>11.49</v>
      </c>
      <c r="G100" s="179">
        <v>32327.28285465622</v>
      </c>
    </row>
    <row r="101" spans="1:7" ht="15" x14ac:dyDescent="0.2">
      <c r="A101" s="177">
        <v>2081</v>
      </c>
      <c r="B101" s="178" t="s">
        <v>363</v>
      </c>
      <c r="C101" s="179">
        <v>8882520.5700000003</v>
      </c>
      <c r="D101" s="179">
        <v>0</v>
      </c>
      <c r="E101" s="179">
        <v>8882520.5700000003</v>
      </c>
      <c r="F101" s="180">
        <v>988.41</v>
      </c>
      <c r="G101" s="179">
        <v>8986.6761465383806</v>
      </c>
    </row>
    <row r="102" spans="1:7" ht="15" x14ac:dyDescent="0.2">
      <c r="A102" s="177">
        <v>2082</v>
      </c>
      <c r="B102" s="178" t="s">
        <v>364</v>
      </c>
      <c r="C102" s="179">
        <v>200733460.37</v>
      </c>
      <c r="D102" s="179">
        <v>43200</v>
      </c>
      <c r="E102" s="179">
        <v>200690260.37</v>
      </c>
      <c r="F102" s="180">
        <v>16287.8</v>
      </c>
      <c r="G102" s="179">
        <v>12321.508145360332</v>
      </c>
    </row>
    <row r="103" spans="1:7" ht="15" x14ac:dyDescent="0.2">
      <c r="A103" s="177">
        <v>2083</v>
      </c>
      <c r="B103" s="178" t="s">
        <v>365</v>
      </c>
      <c r="C103" s="179">
        <v>106929420.44</v>
      </c>
      <c r="D103" s="179">
        <v>16925</v>
      </c>
      <c r="E103" s="179">
        <v>106912495.44</v>
      </c>
      <c r="F103" s="180">
        <v>9450.2199999999993</v>
      </c>
      <c r="G103" s="179">
        <v>11313.22820421112</v>
      </c>
    </row>
    <row r="104" spans="1:7" ht="15" x14ac:dyDescent="0.2">
      <c r="A104" s="177">
        <v>2084</v>
      </c>
      <c r="B104" s="178" t="s">
        <v>366</v>
      </c>
      <c r="C104" s="179">
        <v>14269752.369999999</v>
      </c>
      <c r="D104" s="179">
        <v>6164.44</v>
      </c>
      <c r="E104" s="179">
        <v>14263587.93</v>
      </c>
      <c r="F104" s="180">
        <v>1406.84</v>
      </c>
      <c r="G104" s="179">
        <v>10138.742095760712</v>
      </c>
    </row>
    <row r="105" spans="1:7" ht="15" x14ac:dyDescent="0.2">
      <c r="A105" s="177">
        <v>2085</v>
      </c>
      <c r="B105" s="178" t="s">
        <v>367</v>
      </c>
      <c r="C105" s="179">
        <v>2405184.4699999997</v>
      </c>
      <c r="D105" s="179">
        <v>0</v>
      </c>
      <c r="E105" s="179">
        <v>2405184.4699999997</v>
      </c>
      <c r="F105" s="180">
        <v>144.82</v>
      </c>
      <c r="G105" s="179">
        <v>16608.096050269298</v>
      </c>
    </row>
    <row r="106" spans="1:7" ht="15" x14ac:dyDescent="0.2">
      <c r="A106" s="177">
        <v>2086</v>
      </c>
      <c r="B106" s="178" t="s">
        <v>368</v>
      </c>
      <c r="C106" s="179">
        <v>13087017.859999999</v>
      </c>
      <c r="D106" s="179">
        <v>0</v>
      </c>
      <c r="E106" s="179">
        <v>13087017.859999999</v>
      </c>
      <c r="F106" s="180">
        <v>1114.76</v>
      </c>
      <c r="G106" s="179">
        <v>11739.762693315153</v>
      </c>
    </row>
    <row r="107" spans="1:7" ht="15" x14ac:dyDescent="0.2">
      <c r="A107" s="177">
        <v>2087</v>
      </c>
      <c r="B107" s="178" t="s">
        <v>369</v>
      </c>
      <c r="C107" s="179">
        <v>30622064.579999998</v>
      </c>
      <c r="D107" s="179">
        <v>0</v>
      </c>
      <c r="E107" s="179">
        <v>30622064.579999998</v>
      </c>
      <c r="F107" s="180">
        <v>2757.13</v>
      </c>
      <c r="G107" s="179">
        <v>11106.500085233556</v>
      </c>
    </row>
    <row r="108" spans="1:7" ht="15" x14ac:dyDescent="0.2">
      <c r="A108" s="177">
        <v>2088</v>
      </c>
      <c r="B108" s="178" t="s">
        <v>370</v>
      </c>
      <c r="C108" s="179">
        <v>58408304.960000001</v>
      </c>
      <c r="D108" s="179">
        <v>231000</v>
      </c>
      <c r="E108" s="179">
        <v>58177304.960000001</v>
      </c>
      <c r="F108" s="180">
        <v>5018.59</v>
      </c>
      <c r="G108" s="179">
        <v>11592.360595306649</v>
      </c>
    </row>
    <row r="109" spans="1:7" ht="15" x14ac:dyDescent="0.2">
      <c r="A109" s="177">
        <v>2089</v>
      </c>
      <c r="B109" s="178" t="s">
        <v>371</v>
      </c>
      <c r="C109" s="179">
        <v>4163953.8899999997</v>
      </c>
      <c r="D109" s="179">
        <v>0</v>
      </c>
      <c r="E109" s="179">
        <v>4163953.8899999997</v>
      </c>
      <c r="F109" s="180">
        <v>277.66000000000003</v>
      </c>
      <c r="G109" s="179">
        <v>14996.592559245117</v>
      </c>
    </row>
    <row r="110" spans="1:7" ht="15" x14ac:dyDescent="0.2">
      <c r="A110" s="177">
        <v>2090</v>
      </c>
      <c r="B110" s="178" t="s">
        <v>372</v>
      </c>
      <c r="C110" s="179">
        <v>3605488.87</v>
      </c>
      <c r="D110" s="179">
        <v>0</v>
      </c>
      <c r="E110" s="179">
        <v>3605488.87</v>
      </c>
      <c r="F110" s="180">
        <v>171.26</v>
      </c>
      <c r="G110" s="179">
        <v>21052.720249912414</v>
      </c>
    </row>
    <row r="111" spans="1:7" ht="15" x14ac:dyDescent="0.2">
      <c r="A111" s="177">
        <v>2091</v>
      </c>
      <c r="B111" s="178" t="s">
        <v>373</v>
      </c>
      <c r="C111" s="179">
        <v>18281806.859999999</v>
      </c>
      <c r="D111" s="179">
        <v>0</v>
      </c>
      <c r="E111" s="179">
        <v>18281806.859999999</v>
      </c>
      <c r="F111" s="180">
        <v>1647.52</v>
      </c>
      <c r="G111" s="179">
        <v>11096.561413518501</v>
      </c>
    </row>
    <row r="112" spans="1:7" ht="15" x14ac:dyDescent="0.2">
      <c r="A112" s="177">
        <v>2092</v>
      </c>
      <c r="B112" s="178" t="s">
        <v>374</v>
      </c>
      <c r="C112" s="179">
        <v>11413998.07</v>
      </c>
      <c r="D112" s="179">
        <v>56782.21</v>
      </c>
      <c r="E112" s="179">
        <v>11357215.859999999</v>
      </c>
      <c r="F112" s="180">
        <v>1019</v>
      </c>
      <c r="G112" s="179">
        <v>11145.45226692836</v>
      </c>
    </row>
    <row r="113" spans="1:7" ht="15" x14ac:dyDescent="0.2">
      <c r="A113" s="177">
        <v>2093</v>
      </c>
      <c r="B113" s="178" t="s">
        <v>375</v>
      </c>
      <c r="C113" s="179">
        <v>5973473.1200000001</v>
      </c>
      <c r="D113" s="179">
        <v>0</v>
      </c>
      <c r="E113" s="179">
        <v>5973473.1200000001</v>
      </c>
      <c r="F113" s="180">
        <v>498.96</v>
      </c>
      <c r="G113" s="179">
        <v>11971.847683181017</v>
      </c>
    </row>
    <row r="114" spans="1:7" ht="15" x14ac:dyDescent="0.2">
      <c r="A114" s="177">
        <v>2094</v>
      </c>
      <c r="B114" s="178" t="s">
        <v>376</v>
      </c>
      <c r="C114" s="179">
        <v>9512412.4800000004</v>
      </c>
      <c r="D114" s="179">
        <v>0</v>
      </c>
      <c r="E114" s="179">
        <v>9512412.4800000004</v>
      </c>
      <c r="F114" s="180">
        <v>848.14</v>
      </c>
      <c r="G114" s="179">
        <v>11215.615912467281</v>
      </c>
    </row>
    <row r="115" spans="1:7" ht="15" x14ac:dyDescent="0.2">
      <c r="A115" s="177">
        <v>2095</v>
      </c>
      <c r="B115" s="178" t="s">
        <v>377</v>
      </c>
      <c r="C115" s="179">
        <v>4784473.17</v>
      </c>
      <c r="D115" s="179">
        <v>0</v>
      </c>
      <c r="E115" s="179">
        <v>4784473.17</v>
      </c>
      <c r="F115" s="180">
        <v>389.73</v>
      </c>
      <c r="G115" s="179">
        <v>12276.378954660919</v>
      </c>
    </row>
    <row r="116" spans="1:7" ht="15" x14ac:dyDescent="0.2">
      <c r="A116" s="177">
        <v>2096</v>
      </c>
      <c r="B116" s="178" t="s">
        <v>378</v>
      </c>
      <c r="C116" s="179">
        <v>17509653.73</v>
      </c>
      <c r="D116" s="179">
        <v>0</v>
      </c>
      <c r="E116" s="179">
        <v>17509653.73</v>
      </c>
      <c r="F116" s="180">
        <v>1220.49</v>
      </c>
      <c r="G116" s="179">
        <v>14346.413104572754</v>
      </c>
    </row>
    <row r="117" spans="1:7" ht="15" x14ac:dyDescent="0.2">
      <c r="A117" s="177">
        <v>2097</v>
      </c>
      <c r="B117" s="178" t="s">
        <v>379</v>
      </c>
      <c r="C117" s="179">
        <v>59153501.18</v>
      </c>
      <c r="D117" s="179">
        <v>233317.81</v>
      </c>
      <c r="E117" s="179">
        <v>58920183.369999997</v>
      </c>
      <c r="F117" s="180">
        <v>5068.62</v>
      </c>
      <c r="G117" s="179">
        <v>11624.50200843622</v>
      </c>
    </row>
    <row r="118" spans="1:7" ht="15" x14ac:dyDescent="0.2">
      <c r="A118" s="177">
        <v>2099</v>
      </c>
      <c r="B118" s="178" t="s">
        <v>380</v>
      </c>
      <c r="C118" s="179">
        <v>8363765.959999999</v>
      </c>
      <c r="D118" s="179">
        <v>2590</v>
      </c>
      <c r="E118" s="179">
        <v>8361175.959999999</v>
      </c>
      <c r="F118" s="180">
        <v>775.46</v>
      </c>
      <c r="G118" s="179">
        <v>10782.214375983285</v>
      </c>
    </row>
    <row r="119" spans="1:7" ht="15" x14ac:dyDescent="0.2">
      <c r="A119" s="177">
        <v>2100</v>
      </c>
      <c r="B119" s="178" t="s">
        <v>381</v>
      </c>
      <c r="C119" s="179">
        <v>101301491.75</v>
      </c>
      <c r="D119" s="179">
        <v>0</v>
      </c>
      <c r="E119" s="179">
        <v>101301491.75</v>
      </c>
      <c r="F119" s="180">
        <v>8887.9599999999991</v>
      </c>
      <c r="G119" s="179">
        <v>11397.608872002125</v>
      </c>
    </row>
    <row r="120" spans="1:7" ht="15" x14ac:dyDescent="0.2">
      <c r="A120" s="177">
        <v>2101</v>
      </c>
      <c r="B120" s="178" t="s">
        <v>382</v>
      </c>
      <c r="C120" s="179">
        <v>43645887.350000001</v>
      </c>
      <c r="D120" s="179">
        <v>0</v>
      </c>
      <c r="E120" s="179">
        <v>43645887.350000001</v>
      </c>
      <c r="F120" s="180">
        <v>3997.11</v>
      </c>
      <c r="G120" s="179">
        <v>10919.361075877321</v>
      </c>
    </row>
    <row r="121" spans="1:7" ht="15" x14ac:dyDescent="0.2">
      <c r="A121" s="177">
        <v>2102</v>
      </c>
      <c r="B121" s="178" t="s">
        <v>383</v>
      </c>
      <c r="C121" s="179">
        <v>22597927.02</v>
      </c>
      <c r="D121" s="179">
        <v>0</v>
      </c>
      <c r="E121" s="179">
        <v>22597927.02</v>
      </c>
      <c r="F121" s="180">
        <v>2304.3000000000002</v>
      </c>
      <c r="G121" s="179">
        <v>9806.8511131363102</v>
      </c>
    </row>
    <row r="122" spans="1:7" ht="15" x14ac:dyDescent="0.2">
      <c r="A122" s="177">
        <v>2103</v>
      </c>
      <c r="B122" s="178" t="s">
        <v>384</v>
      </c>
      <c r="C122" s="179">
        <v>18545923.789999999</v>
      </c>
      <c r="D122" s="179">
        <v>0</v>
      </c>
      <c r="E122" s="179">
        <v>18545923.789999999</v>
      </c>
      <c r="F122" s="180">
        <v>1703.23</v>
      </c>
      <c r="G122" s="179">
        <v>10888.678446246249</v>
      </c>
    </row>
    <row r="123" spans="1:7" ht="15" x14ac:dyDescent="0.2">
      <c r="A123" s="177">
        <v>2104</v>
      </c>
      <c r="B123" s="178" t="s">
        <v>385</v>
      </c>
      <c r="C123" s="179">
        <v>30570684.200000003</v>
      </c>
      <c r="D123" s="179">
        <v>1053869.25</v>
      </c>
      <c r="E123" s="179">
        <v>29516814.950000003</v>
      </c>
      <c r="F123" s="180">
        <v>2789.91</v>
      </c>
      <c r="G123" s="179">
        <v>10579.84485162604</v>
      </c>
    </row>
    <row r="124" spans="1:7" ht="15" x14ac:dyDescent="0.2">
      <c r="A124" s="177">
        <v>2105</v>
      </c>
      <c r="B124" s="178" t="s">
        <v>386</v>
      </c>
      <c r="C124" s="179">
        <v>6363479.1099999994</v>
      </c>
      <c r="D124" s="179">
        <v>0</v>
      </c>
      <c r="E124" s="179">
        <v>6363479.1099999994</v>
      </c>
      <c r="F124" s="180">
        <v>538.14</v>
      </c>
      <c r="G124" s="179">
        <v>11824.950960716542</v>
      </c>
    </row>
    <row r="125" spans="1:7" ht="15" x14ac:dyDescent="0.2">
      <c r="A125" s="177">
        <v>2107</v>
      </c>
      <c r="B125" s="178" t="s">
        <v>387</v>
      </c>
      <c r="C125" s="179">
        <v>1406908.74</v>
      </c>
      <c r="D125" s="179">
        <v>19183.5</v>
      </c>
      <c r="E125" s="179">
        <v>1387725.24</v>
      </c>
      <c r="F125" s="180">
        <v>58.84</v>
      </c>
      <c r="G125" s="179">
        <v>23584.725356900068</v>
      </c>
    </row>
    <row r="126" spans="1:7" ht="15" x14ac:dyDescent="0.2">
      <c r="A126" s="177">
        <v>2108</v>
      </c>
      <c r="B126" s="178" t="s">
        <v>388</v>
      </c>
      <c r="C126" s="179">
        <v>29457217.660000004</v>
      </c>
      <c r="D126" s="179">
        <v>0</v>
      </c>
      <c r="E126" s="179">
        <v>29457217.660000004</v>
      </c>
      <c r="F126" s="180">
        <v>2592.34</v>
      </c>
      <c r="G126" s="179">
        <v>11363.176766936436</v>
      </c>
    </row>
    <row r="127" spans="1:7" ht="15" x14ac:dyDescent="0.2">
      <c r="A127" s="177">
        <v>2109</v>
      </c>
      <c r="B127" s="178" t="s">
        <v>389</v>
      </c>
      <c r="C127" s="179">
        <v>221664.97</v>
      </c>
      <c r="D127" s="179">
        <v>0</v>
      </c>
      <c r="E127" s="179">
        <v>221664.97</v>
      </c>
      <c r="F127" s="180">
        <v>3.3</v>
      </c>
      <c r="G127" s="179">
        <v>67171.203030303033</v>
      </c>
    </row>
    <row r="128" spans="1:7" ht="15" x14ac:dyDescent="0.2">
      <c r="A128" s="177">
        <v>2110</v>
      </c>
      <c r="B128" s="178" t="s">
        <v>390</v>
      </c>
      <c r="C128" s="179">
        <v>15062274.469999999</v>
      </c>
      <c r="D128" s="179">
        <v>0</v>
      </c>
      <c r="E128" s="179">
        <v>15062274.469999999</v>
      </c>
      <c r="F128" s="180">
        <v>1328.71</v>
      </c>
      <c r="G128" s="179">
        <v>11336.01347923926</v>
      </c>
    </row>
    <row r="129" spans="1:7" ht="15" x14ac:dyDescent="0.2">
      <c r="A129" s="177">
        <v>2111</v>
      </c>
      <c r="B129" s="178" t="s">
        <v>391</v>
      </c>
      <c r="C129" s="179">
        <v>1837199.1099999999</v>
      </c>
      <c r="D129" s="179">
        <v>0</v>
      </c>
      <c r="E129" s="179">
        <v>1837199.1099999999</v>
      </c>
      <c r="F129" s="180">
        <v>122.08</v>
      </c>
      <c r="G129" s="179">
        <v>15049.140809305372</v>
      </c>
    </row>
    <row r="130" spans="1:7" ht="15" x14ac:dyDescent="0.2">
      <c r="A130" s="177">
        <v>2112</v>
      </c>
      <c r="B130" s="178" t="s">
        <v>392</v>
      </c>
      <c r="C130" s="179">
        <v>50535.39</v>
      </c>
      <c r="D130" s="179">
        <v>0</v>
      </c>
      <c r="E130" s="179">
        <v>50535.39</v>
      </c>
      <c r="F130" s="180">
        <v>3</v>
      </c>
      <c r="G130" s="179">
        <v>16845.13</v>
      </c>
    </row>
    <row r="131" spans="1:7" ht="15" x14ac:dyDescent="0.2">
      <c r="A131" s="177">
        <v>2113</v>
      </c>
      <c r="B131" s="178" t="s">
        <v>393</v>
      </c>
      <c r="C131" s="179">
        <v>4142312.1100000003</v>
      </c>
      <c r="D131" s="179">
        <v>0</v>
      </c>
      <c r="E131" s="179">
        <v>4142312.1100000003</v>
      </c>
      <c r="F131" s="180">
        <v>267.54000000000002</v>
      </c>
      <c r="G131" s="179">
        <v>15482.963706361666</v>
      </c>
    </row>
    <row r="132" spans="1:7" ht="15" x14ac:dyDescent="0.2">
      <c r="A132" s="177">
        <v>2114</v>
      </c>
      <c r="B132" s="178" t="s">
        <v>394</v>
      </c>
      <c r="C132" s="179">
        <v>2228869.4500000002</v>
      </c>
      <c r="D132" s="179">
        <v>0</v>
      </c>
      <c r="E132" s="179">
        <v>2228869.4500000002</v>
      </c>
      <c r="F132" s="180">
        <v>239.04</v>
      </c>
      <c r="G132" s="179">
        <v>9324.2530538821957</v>
      </c>
    </row>
    <row r="133" spans="1:7" ht="15" x14ac:dyDescent="0.2">
      <c r="A133" s="177">
        <v>2115</v>
      </c>
      <c r="B133" s="178" t="s">
        <v>395</v>
      </c>
      <c r="C133" s="179">
        <v>282447.07</v>
      </c>
      <c r="D133" s="179">
        <v>0</v>
      </c>
      <c r="E133" s="179">
        <v>282447.07</v>
      </c>
      <c r="F133" s="180">
        <v>16.63</v>
      </c>
      <c r="G133" s="179">
        <v>16984.189416716777</v>
      </c>
    </row>
    <row r="134" spans="1:7" ht="15" x14ac:dyDescent="0.2">
      <c r="A134" s="177">
        <v>2116</v>
      </c>
      <c r="B134" s="178" t="s">
        <v>396</v>
      </c>
      <c r="C134" s="179">
        <v>10337177.199999999</v>
      </c>
      <c r="D134" s="179">
        <v>479</v>
      </c>
      <c r="E134" s="179">
        <v>10336698.199999999</v>
      </c>
      <c r="F134" s="180">
        <v>915.97</v>
      </c>
      <c r="G134" s="179">
        <v>11284.97461707261</v>
      </c>
    </row>
    <row r="135" spans="1:7" ht="15" x14ac:dyDescent="0.2">
      <c r="A135" s="177">
        <v>2137</v>
      </c>
      <c r="B135" s="178" t="s">
        <v>397</v>
      </c>
      <c r="C135" s="179">
        <v>14508759.280000001</v>
      </c>
      <c r="D135" s="179">
        <v>19484</v>
      </c>
      <c r="E135" s="179">
        <v>14489275.280000001</v>
      </c>
      <c r="F135" s="180">
        <v>1240.48</v>
      </c>
      <c r="G135" s="179">
        <v>11680.377982716369</v>
      </c>
    </row>
    <row r="136" spans="1:7" ht="15" x14ac:dyDescent="0.2">
      <c r="A136" s="177">
        <v>2138</v>
      </c>
      <c r="B136" s="178" t="s">
        <v>398</v>
      </c>
      <c r="C136" s="179">
        <v>45599091.810000002</v>
      </c>
      <c r="D136" s="179">
        <v>213774.07</v>
      </c>
      <c r="E136" s="179">
        <v>45385317.740000002</v>
      </c>
      <c r="F136" s="180">
        <v>3650.89</v>
      </c>
      <c r="G136" s="179">
        <v>12431.302433105353</v>
      </c>
    </row>
    <row r="137" spans="1:7" ht="15" x14ac:dyDescent="0.2">
      <c r="A137" s="177">
        <v>2139</v>
      </c>
      <c r="B137" s="178" t="s">
        <v>399</v>
      </c>
      <c r="C137" s="179">
        <v>28900997.68</v>
      </c>
      <c r="D137" s="179">
        <v>0</v>
      </c>
      <c r="E137" s="179">
        <v>28900997.68</v>
      </c>
      <c r="F137" s="180">
        <v>2651.7</v>
      </c>
      <c r="G137" s="179">
        <v>10899.045020175738</v>
      </c>
    </row>
    <row r="138" spans="1:7" ht="15" x14ac:dyDescent="0.2">
      <c r="A138" s="177">
        <v>2140</v>
      </c>
      <c r="B138" s="178" t="s">
        <v>400</v>
      </c>
      <c r="C138" s="179">
        <v>9389837.6699999999</v>
      </c>
      <c r="D138" s="179">
        <v>0</v>
      </c>
      <c r="E138" s="179">
        <v>9389837.6699999999</v>
      </c>
      <c r="F138" s="180">
        <v>746.2</v>
      </c>
      <c r="G138" s="179">
        <v>12583.540163495041</v>
      </c>
    </row>
    <row r="139" spans="1:7" ht="15" x14ac:dyDescent="0.2">
      <c r="A139" s="177">
        <v>2141</v>
      </c>
      <c r="B139" s="178" t="s">
        <v>401</v>
      </c>
      <c r="C139" s="179">
        <v>20817863.93</v>
      </c>
      <c r="D139" s="179">
        <v>93045.5</v>
      </c>
      <c r="E139" s="179">
        <v>20724818.43</v>
      </c>
      <c r="F139" s="180">
        <v>1658.2</v>
      </c>
      <c r="G139" s="179">
        <v>12498.382842841635</v>
      </c>
    </row>
    <row r="140" spans="1:7" ht="15" x14ac:dyDescent="0.2">
      <c r="A140" s="177">
        <v>2142</v>
      </c>
      <c r="B140" s="178" t="s">
        <v>402</v>
      </c>
      <c r="C140" s="179">
        <v>487635235.44999999</v>
      </c>
      <c r="D140" s="179">
        <v>89450</v>
      </c>
      <c r="E140" s="179">
        <v>487545785.44999999</v>
      </c>
      <c r="F140" s="180">
        <v>38352.33</v>
      </c>
      <c r="G140" s="179">
        <v>12712.285940645586</v>
      </c>
    </row>
    <row r="141" spans="1:7" ht="15" x14ac:dyDescent="0.2">
      <c r="A141" s="177">
        <v>2143</v>
      </c>
      <c r="B141" s="178" t="s">
        <v>403</v>
      </c>
      <c r="C141" s="179">
        <v>22588815.98</v>
      </c>
      <c r="D141" s="179">
        <v>0</v>
      </c>
      <c r="E141" s="179">
        <v>22588815.98</v>
      </c>
      <c r="F141" s="180">
        <v>2090.9499999999998</v>
      </c>
      <c r="G141" s="179">
        <v>10803.135407350726</v>
      </c>
    </row>
    <row r="142" spans="1:7" ht="15" x14ac:dyDescent="0.2">
      <c r="A142" s="177">
        <v>2144</v>
      </c>
      <c r="B142" s="178" t="s">
        <v>404</v>
      </c>
      <c r="C142" s="179">
        <v>3911973</v>
      </c>
      <c r="D142" s="179">
        <v>0</v>
      </c>
      <c r="E142" s="179">
        <v>3911973</v>
      </c>
      <c r="F142" s="180">
        <v>244.47</v>
      </c>
      <c r="G142" s="179">
        <v>16001.8529880967</v>
      </c>
    </row>
    <row r="143" spans="1:7" ht="15" x14ac:dyDescent="0.2">
      <c r="A143" s="177">
        <v>2145</v>
      </c>
      <c r="B143" s="178" t="s">
        <v>405</v>
      </c>
      <c r="C143" s="179">
        <v>7892152.2400000002</v>
      </c>
      <c r="D143" s="179">
        <v>0</v>
      </c>
      <c r="E143" s="179">
        <v>7892152.2400000002</v>
      </c>
      <c r="F143" s="180">
        <v>671.12</v>
      </c>
      <c r="G143" s="179">
        <v>11759.67373942067</v>
      </c>
    </row>
    <row r="144" spans="1:7" ht="15" x14ac:dyDescent="0.2">
      <c r="A144" s="177">
        <v>2146</v>
      </c>
      <c r="B144" s="178" t="s">
        <v>406</v>
      </c>
      <c r="C144" s="179">
        <v>69037761.460000008</v>
      </c>
      <c r="D144" s="179">
        <v>16936.98</v>
      </c>
      <c r="E144" s="179">
        <v>69020824.480000004</v>
      </c>
      <c r="F144" s="180">
        <v>5189.12</v>
      </c>
      <c r="G144" s="179">
        <v>13301.065398371979</v>
      </c>
    </row>
    <row r="145" spans="1:7" ht="15" x14ac:dyDescent="0.2">
      <c r="A145" s="177">
        <v>2147</v>
      </c>
      <c r="B145" s="178" t="s">
        <v>407</v>
      </c>
      <c r="C145" s="179">
        <v>29030380.140000001</v>
      </c>
      <c r="D145" s="179">
        <v>7000</v>
      </c>
      <c r="E145" s="179">
        <v>29023380.140000001</v>
      </c>
      <c r="F145" s="180">
        <v>2292.4</v>
      </c>
      <c r="G145" s="179">
        <v>12660.696274646658</v>
      </c>
    </row>
    <row r="146" spans="1:7" ht="15" x14ac:dyDescent="0.2">
      <c r="A146" s="177">
        <v>2180</v>
      </c>
      <c r="B146" s="178" t="s">
        <v>408</v>
      </c>
      <c r="C146" s="179">
        <v>667957390.99000001</v>
      </c>
      <c r="D146" s="179">
        <v>765.37</v>
      </c>
      <c r="E146" s="179">
        <v>667956625.62</v>
      </c>
      <c r="F146" s="180">
        <v>44517.52</v>
      </c>
      <c r="G146" s="179">
        <v>15004.353917738455</v>
      </c>
    </row>
    <row r="147" spans="1:7" ht="15" x14ac:dyDescent="0.2">
      <c r="A147" s="177">
        <v>2181</v>
      </c>
      <c r="B147" s="178" t="s">
        <v>409</v>
      </c>
      <c r="C147" s="179">
        <v>30491001.559999999</v>
      </c>
      <c r="D147" s="179">
        <v>3965.98</v>
      </c>
      <c r="E147" s="179">
        <v>30487035.579999998</v>
      </c>
      <c r="F147" s="180">
        <v>2812.69</v>
      </c>
      <c r="G147" s="179">
        <v>10839.102631288908</v>
      </c>
    </row>
    <row r="148" spans="1:7" ht="15" x14ac:dyDescent="0.2">
      <c r="A148" s="177">
        <v>2182</v>
      </c>
      <c r="B148" s="178" t="s">
        <v>410</v>
      </c>
      <c r="C148" s="179">
        <v>132688859.52000001</v>
      </c>
      <c r="D148" s="179">
        <v>0</v>
      </c>
      <c r="E148" s="179">
        <v>132688859.52000001</v>
      </c>
      <c r="F148" s="180">
        <v>9655.9599999999991</v>
      </c>
      <c r="G148" s="179">
        <v>13741.653809667814</v>
      </c>
    </row>
    <row r="149" spans="1:7" ht="15" x14ac:dyDescent="0.2">
      <c r="A149" s="177">
        <v>2183</v>
      </c>
      <c r="B149" s="178" t="s">
        <v>411</v>
      </c>
      <c r="C149" s="179">
        <v>135795811.03</v>
      </c>
      <c r="D149" s="179">
        <v>196920</v>
      </c>
      <c r="E149" s="179">
        <v>135598891.03</v>
      </c>
      <c r="F149" s="180">
        <v>11337.43</v>
      </c>
      <c r="G149" s="179">
        <v>11960.284740898069</v>
      </c>
    </row>
    <row r="150" spans="1:7" ht="15" x14ac:dyDescent="0.2">
      <c r="A150" s="177">
        <v>2185</v>
      </c>
      <c r="B150" s="178" t="s">
        <v>412</v>
      </c>
      <c r="C150" s="179">
        <v>67130383.530000001</v>
      </c>
      <c r="D150" s="179">
        <v>0</v>
      </c>
      <c r="E150" s="179">
        <v>67130383.530000001</v>
      </c>
      <c r="F150" s="180">
        <v>5425.8</v>
      </c>
      <c r="G150" s="179">
        <v>12372.439737918832</v>
      </c>
    </row>
    <row r="151" spans="1:7" ht="15" x14ac:dyDescent="0.2">
      <c r="A151" s="177">
        <v>2186</v>
      </c>
      <c r="B151" s="178" t="s">
        <v>413</v>
      </c>
      <c r="C151" s="179">
        <v>12727524.300000001</v>
      </c>
      <c r="D151" s="179">
        <v>128479</v>
      </c>
      <c r="E151" s="179">
        <v>12599045.300000001</v>
      </c>
      <c r="F151" s="180">
        <v>1030.77</v>
      </c>
      <c r="G151" s="179">
        <v>12222.945273921438</v>
      </c>
    </row>
    <row r="152" spans="1:7" ht="15" x14ac:dyDescent="0.2">
      <c r="A152" s="177">
        <v>2187</v>
      </c>
      <c r="B152" s="178" t="s">
        <v>414</v>
      </c>
      <c r="C152" s="179">
        <v>109897312.78</v>
      </c>
      <c r="D152" s="179">
        <v>0</v>
      </c>
      <c r="E152" s="179">
        <v>109897312.78</v>
      </c>
      <c r="F152" s="180">
        <v>8582.67</v>
      </c>
      <c r="G152" s="179">
        <v>12804.559977256495</v>
      </c>
    </row>
    <row r="153" spans="1:7" ht="15" x14ac:dyDescent="0.2">
      <c r="A153" s="177">
        <v>2188</v>
      </c>
      <c r="B153" s="178" t="s">
        <v>415</v>
      </c>
      <c r="C153" s="179">
        <v>10044592.66</v>
      </c>
      <c r="D153" s="179">
        <v>1138705.95</v>
      </c>
      <c r="E153" s="179">
        <v>8905886.7100000009</v>
      </c>
      <c r="F153" s="180">
        <v>506.29</v>
      </c>
      <c r="G153" s="179">
        <v>17590.485117225307</v>
      </c>
    </row>
    <row r="154" spans="1:7" ht="15" x14ac:dyDescent="0.2">
      <c r="A154" s="177">
        <v>2190</v>
      </c>
      <c r="B154" s="178" t="s">
        <v>416</v>
      </c>
      <c r="C154" s="179">
        <v>36460715.579999998</v>
      </c>
      <c r="D154" s="179">
        <v>169642.04</v>
      </c>
      <c r="E154" s="179">
        <v>36291073.539999999</v>
      </c>
      <c r="F154" s="180">
        <v>3020.39</v>
      </c>
      <c r="G154" s="179">
        <v>12015.360115746642</v>
      </c>
    </row>
    <row r="155" spans="1:7" ht="15" x14ac:dyDescent="0.2">
      <c r="A155" s="177">
        <v>2191</v>
      </c>
      <c r="B155" s="178" t="s">
        <v>417</v>
      </c>
      <c r="C155" s="179">
        <v>38531579.230000004</v>
      </c>
      <c r="D155" s="179">
        <v>0</v>
      </c>
      <c r="E155" s="179">
        <v>38531579.230000004</v>
      </c>
      <c r="F155" s="180">
        <v>3109.31</v>
      </c>
      <c r="G155" s="179">
        <v>12392.324737642759</v>
      </c>
    </row>
    <row r="156" spans="1:7" ht="15" x14ac:dyDescent="0.2">
      <c r="A156" s="177">
        <v>2192</v>
      </c>
      <c r="B156" s="178" t="s">
        <v>418</v>
      </c>
      <c r="C156" s="179">
        <v>3617482.1599999997</v>
      </c>
      <c r="D156" s="179">
        <v>0</v>
      </c>
      <c r="E156" s="179">
        <v>3617482.1599999997</v>
      </c>
      <c r="F156" s="180">
        <v>316.22000000000003</v>
      </c>
      <c r="G156" s="179">
        <v>11439.763961798746</v>
      </c>
    </row>
    <row r="157" spans="1:7" ht="15" x14ac:dyDescent="0.2">
      <c r="A157" s="177">
        <v>2193</v>
      </c>
      <c r="B157" s="178" t="s">
        <v>419</v>
      </c>
      <c r="C157" s="179">
        <v>3338882.34</v>
      </c>
      <c r="D157" s="179">
        <v>0</v>
      </c>
      <c r="E157" s="179">
        <v>3338882.34</v>
      </c>
      <c r="F157" s="180">
        <v>178.79</v>
      </c>
      <c r="G157" s="179">
        <v>18674.883047150288</v>
      </c>
    </row>
    <row r="158" spans="1:7" ht="15" x14ac:dyDescent="0.2">
      <c r="A158" s="177">
        <v>2195</v>
      </c>
      <c r="B158" s="178" t="s">
        <v>420</v>
      </c>
      <c r="C158" s="179">
        <v>3137221.1100000003</v>
      </c>
      <c r="D158" s="179">
        <v>0</v>
      </c>
      <c r="E158" s="179">
        <v>3137221.1100000003</v>
      </c>
      <c r="F158" s="180">
        <v>276.89</v>
      </c>
      <c r="G158" s="179">
        <v>11330.207338654342</v>
      </c>
    </row>
    <row r="159" spans="1:7" ht="15" x14ac:dyDescent="0.2">
      <c r="A159" s="177">
        <v>2197</v>
      </c>
      <c r="B159" s="178" t="s">
        <v>421</v>
      </c>
      <c r="C159" s="179">
        <v>21664079.969999999</v>
      </c>
      <c r="D159" s="179">
        <v>30000</v>
      </c>
      <c r="E159" s="179">
        <v>21634079.969999999</v>
      </c>
      <c r="F159" s="180">
        <v>2049.19</v>
      </c>
      <c r="G159" s="179">
        <v>10557.381194520762</v>
      </c>
    </row>
    <row r="160" spans="1:7" ht="15" x14ac:dyDescent="0.2">
      <c r="A160" s="177">
        <v>2198</v>
      </c>
      <c r="B160" s="178" t="s">
        <v>422</v>
      </c>
      <c r="C160" s="179">
        <v>13019848.43</v>
      </c>
      <c r="D160" s="179">
        <v>800</v>
      </c>
      <c r="E160" s="179">
        <v>13019048.43</v>
      </c>
      <c r="F160" s="180">
        <v>717.91</v>
      </c>
      <c r="G160" s="179">
        <v>18134.652574835287</v>
      </c>
    </row>
    <row r="161" spans="1:7" ht="15" x14ac:dyDescent="0.2">
      <c r="A161" s="177">
        <v>2199</v>
      </c>
      <c r="B161" s="178" t="s">
        <v>423</v>
      </c>
      <c r="C161" s="179">
        <v>7298256.8600000003</v>
      </c>
      <c r="D161" s="179">
        <v>0</v>
      </c>
      <c r="E161" s="179">
        <v>7298256.8600000003</v>
      </c>
      <c r="F161" s="180">
        <v>511.13</v>
      </c>
      <c r="G161" s="179">
        <v>14278.670514350557</v>
      </c>
    </row>
    <row r="162" spans="1:7" ht="15" x14ac:dyDescent="0.2">
      <c r="A162" s="177">
        <v>2201</v>
      </c>
      <c r="B162" s="178" t="s">
        <v>424</v>
      </c>
      <c r="C162" s="179">
        <v>2737921.1500000004</v>
      </c>
      <c r="D162" s="179">
        <v>0</v>
      </c>
      <c r="E162" s="179">
        <v>2737921.1500000004</v>
      </c>
      <c r="F162" s="180">
        <v>148.27000000000001</v>
      </c>
      <c r="G162" s="179">
        <v>18465.779658730695</v>
      </c>
    </row>
    <row r="163" spans="1:7" ht="15" x14ac:dyDescent="0.2">
      <c r="A163" s="177">
        <v>2202</v>
      </c>
      <c r="B163" s="178" t="s">
        <v>425</v>
      </c>
      <c r="C163" s="179">
        <v>4087782.1799999997</v>
      </c>
      <c r="D163" s="179">
        <v>0</v>
      </c>
      <c r="E163" s="179">
        <v>4087782.1799999997</v>
      </c>
      <c r="F163" s="180">
        <v>296.38</v>
      </c>
      <c r="G163" s="179">
        <v>13792.368513394966</v>
      </c>
    </row>
    <row r="164" spans="1:7" ht="15" x14ac:dyDescent="0.2">
      <c r="A164" s="177">
        <v>2203</v>
      </c>
      <c r="B164" s="178" t="s">
        <v>426</v>
      </c>
      <c r="C164" s="179">
        <v>3349575</v>
      </c>
      <c r="D164" s="179">
        <v>0</v>
      </c>
      <c r="E164" s="179">
        <v>3349575</v>
      </c>
      <c r="F164" s="180">
        <v>309.06</v>
      </c>
      <c r="G164" s="179">
        <v>10837.944088526499</v>
      </c>
    </row>
    <row r="165" spans="1:7" ht="15" x14ac:dyDescent="0.2">
      <c r="A165" s="177">
        <v>2204</v>
      </c>
      <c r="B165" s="178" t="s">
        <v>427</v>
      </c>
      <c r="C165" s="179">
        <v>16692406.079999998</v>
      </c>
      <c r="D165" s="179">
        <v>0</v>
      </c>
      <c r="E165" s="179">
        <v>16692406.079999998</v>
      </c>
      <c r="F165" s="180">
        <v>1373.87</v>
      </c>
      <c r="G165" s="179">
        <v>12149.91671701107</v>
      </c>
    </row>
    <row r="166" spans="1:7" ht="15" x14ac:dyDescent="0.2">
      <c r="A166" s="177">
        <v>2205</v>
      </c>
      <c r="B166" s="178" t="s">
        <v>428</v>
      </c>
      <c r="C166" s="179">
        <v>19284126.669999998</v>
      </c>
      <c r="D166" s="179">
        <v>0</v>
      </c>
      <c r="E166" s="179">
        <v>19284126.669999998</v>
      </c>
      <c r="F166" s="180">
        <v>1578.95</v>
      </c>
      <c r="G166" s="179">
        <v>12213.259868900217</v>
      </c>
    </row>
    <row r="167" spans="1:7" ht="15" x14ac:dyDescent="0.2">
      <c r="A167" s="177">
        <v>2206</v>
      </c>
      <c r="B167" s="178" t="s">
        <v>429</v>
      </c>
      <c r="C167" s="179">
        <v>63733468.740000002</v>
      </c>
      <c r="D167" s="179">
        <v>1326.28</v>
      </c>
      <c r="E167" s="179">
        <v>63732142.460000001</v>
      </c>
      <c r="F167" s="180">
        <v>5344.47</v>
      </c>
      <c r="G167" s="179">
        <v>11924.87607938673</v>
      </c>
    </row>
    <row r="168" spans="1:7" ht="15" x14ac:dyDescent="0.2">
      <c r="A168" s="177">
        <v>2207</v>
      </c>
      <c r="B168" s="178" t="s">
        <v>430</v>
      </c>
      <c r="C168" s="179">
        <v>34313282.799999997</v>
      </c>
      <c r="D168" s="179">
        <v>0</v>
      </c>
      <c r="E168" s="179">
        <v>34313282.799999997</v>
      </c>
      <c r="F168" s="180">
        <v>2940.99</v>
      </c>
      <c r="G168" s="179">
        <v>11667.255856021271</v>
      </c>
    </row>
    <row r="169" spans="1:7" ht="15" x14ac:dyDescent="0.2">
      <c r="A169" s="177">
        <v>2208</v>
      </c>
      <c r="B169" s="178" t="s">
        <v>431</v>
      </c>
      <c r="C169" s="179">
        <v>7403844.2999999998</v>
      </c>
      <c r="D169" s="179">
        <v>0</v>
      </c>
      <c r="E169" s="179">
        <v>7403844.2999999998</v>
      </c>
      <c r="F169" s="180">
        <v>557.33000000000004</v>
      </c>
      <c r="G169" s="179">
        <v>13284.489081872498</v>
      </c>
    </row>
    <row r="170" spans="1:7" ht="15" x14ac:dyDescent="0.2">
      <c r="A170" s="177">
        <v>2209</v>
      </c>
      <c r="B170" s="178" t="s">
        <v>432</v>
      </c>
      <c r="C170" s="179">
        <v>5976997.0800000001</v>
      </c>
      <c r="D170" s="179">
        <v>0</v>
      </c>
      <c r="E170" s="179">
        <v>5976997.0800000001</v>
      </c>
      <c r="F170" s="180">
        <v>526.69000000000005</v>
      </c>
      <c r="G170" s="179">
        <v>11348.225863411113</v>
      </c>
    </row>
    <row r="171" spans="1:7" ht="15" x14ac:dyDescent="0.2">
      <c r="A171" s="177">
        <v>2210</v>
      </c>
      <c r="B171" s="178" t="s">
        <v>433</v>
      </c>
      <c r="C171" s="179">
        <v>972992.46</v>
      </c>
      <c r="D171" s="179">
        <v>0</v>
      </c>
      <c r="E171" s="179">
        <v>972992.46</v>
      </c>
      <c r="F171" s="180">
        <v>23.88</v>
      </c>
      <c r="G171" s="179">
        <v>40745.077889447239</v>
      </c>
    </row>
    <row r="172" spans="1:7" ht="15" x14ac:dyDescent="0.2">
      <c r="A172" s="177">
        <v>2212</v>
      </c>
      <c r="B172" s="178" t="s">
        <v>434</v>
      </c>
      <c r="C172" s="179">
        <v>20396358.52</v>
      </c>
      <c r="D172" s="179">
        <v>27232.45</v>
      </c>
      <c r="E172" s="179">
        <v>20369126.07</v>
      </c>
      <c r="F172" s="180">
        <v>2089.5500000000002</v>
      </c>
      <c r="G172" s="179">
        <v>9748.0922064559345</v>
      </c>
    </row>
    <row r="173" spans="1:7" ht="15" x14ac:dyDescent="0.2">
      <c r="A173" s="177">
        <v>2213</v>
      </c>
      <c r="B173" s="178" t="s">
        <v>435</v>
      </c>
      <c r="C173" s="179">
        <v>4446116.8599999994</v>
      </c>
      <c r="D173" s="179">
        <v>0</v>
      </c>
      <c r="E173" s="179">
        <v>4446116.8599999994</v>
      </c>
      <c r="F173" s="180">
        <v>376.78</v>
      </c>
      <c r="G173" s="179">
        <v>11800.299538192048</v>
      </c>
    </row>
    <row r="174" spans="1:7" ht="15" x14ac:dyDescent="0.2">
      <c r="A174" s="177">
        <v>2214</v>
      </c>
      <c r="B174" s="178" t="s">
        <v>436</v>
      </c>
      <c r="C174" s="179">
        <v>3395954.1500000004</v>
      </c>
      <c r="D174" s="179">
        <v>0</v>
      </c>
      <c r="E174" s="179">
        <v>3395954.1500000004</v>
      </c>
      <c r="F174" s="180">
        <v>270.45</v>
      </c>
      <c r="G174" s="179">
        <v>12556.680162691811</v>
      </c>
    </row>
    <row r="175" spans="1:7" ht="15" x14ac:dyDescent="0.2">
      <c r="A175" s="177">
        <v>2215</v>
      </c>
      <c r="B175" s="178" t="s">
        <v>437</v>
      </c>
      <c r="C175" s="179">
        <v>3912042.1899999995</v>
      </c>
      <c r="D175" s="179">
        <v>0</v>
      </c>
      <c r="E175" s="179">
        <v>3912042.1899999995</v>
      </c>
      <c r="F175" s="180">
        <v>297.73</v>
      </c>
      <c r="G175" s="179">
        <v>13139.563329190874</v>
      </c>
    </row>
    <row r="176" spans="1:7" ht="15" x14ac:dyDescent="0.2">
      <c r="A176" s="177">
        <v>2216</v>
      </c>
      <c r="B176" s="178" t="s">
        <v>438</v>
      </c>
      <c r="C176" s="179">
        <v>3630524.93</v>
      </c>
      <c r="D176" s="179">
        <v>0</v>
      </c>
      <c r="E176" s="179">
        <v>3630524.93</v>
      </c>
      <c r="F176" s="180">
        <v>291.14</v>
      </c>
      <c r="G176" s="179">
        <v>12470.031359483412</v>
      </c>
    </row>
    <row r="177" spans="1:7" ht="15" x14ac:dyDescent="0.2">
      <c r="A177" s="177">
        <v>2217</v>
      </c>
      <c r="B177" s="178" t="s">
        <v>439</v>
      </c>
      <c r="C177" s="179">
        <v>5173040.0199999996</v>
      </c>
      <c r="D177" s="179">
        <v>0</v>
      </c>
      <c r="E177" s="179">
        <v>5173040.0199999996</v>
      </c>
      <c r="F177" s="180">
        <v>393.76</v>
      </c>
      <c r="G177" s="179">
        <v>13137.545763917105</v>
      </c>
    </row>
    <row r="178" spans="1:7" ht="15" x14ac:dyDescent="0.2">
      <c r="A178" s="177">
        <v>2219</v>
      </c>
      <c r="B178" s="178" t="s">
        <v>440</v>
      </c>
      <c r="C178" s="179">
        <v>3244644.2</v>
      </c>
      <c r="D178" s="179">
        <v>0</v>
      </c>
      <c r="E178" s="179">
        <v>3244644.2</v>
      </c>
      <c r="F178" s="180">
        <v>263.06</v>
      </c>
      <c r="G178" s="179">
        <v>12334.236295902076</v>
      </c>
    </row>
    <row r="179" spans="1:7" ht="15" x14ac:dyDescent="0.2">
      <c r="A179" s="177">
        <v>2220</v>
      </c>
      <c r="B179" s="178" t="s">
        <v>441</v>
      </c>
      <c r="C179" s="179">
        <v>2998161.65</v>
      </c>
      <c r="D179" s="179">
        <v>0</v>
      </c>
      <c r="E179" s="179">
        <v>2998161.65</v>
      </c>
      <c r="F179" s="180">
        <v>191.27</v>
      </c>
      <c r="G179" s="179">
        <v>15675.023004130286</v>
      </c>
    </row>
    <row r="180" spans="1:7" ht="15" x14ac:dyDescent="0.2">
      <c r="A180" s="177">
        <v>2221</v>
      </c>
      <c r="B180" s="178" t="s">
        <v>442</v>
      </c>
      <c r="C180" s="179">
        <v>4470750.4399999995</v>
      </c>
      <c r="D180" s="179">
        <v>0</v>
      </c>
      <c r="E180" s="179">
        <v>4470750.4399999995</v>
      </c>
      <c r="F180" s="180">
        <v>420.02</v>
      </c>
      <c r="G180" s="179">
        <v>10644.137041093281</v>
      </c>
    </row>
    <row r="181" spans="1:7" ht="15" x14ac:dyDescent="0.2">
      <c r="A181" s="177">
        <v>2222</v>
      </c>
      <c r="B181" s="178" t="s">
        <v>443</v>
      </c>
      <c r="C181" s="179">
        <v>195441.87</v>
      </c>
      <c r="D181" s="179">
        <v>0</v>
      </c>
      <c r="E181" s="179">
        <v>195441.87</v>
      </c>
      <c r="F181" s="180">
        <v>2</v>
      </c>
      <c r="G181" s="179">
        <v>97720.934999999998</v>
      </c>
    </row>
    <row r="182" spans="1:7" ht="15" x14ac:dyDescent="0.2">
      <c r="A182" s="177">
        <v>2225</v>
      </c>
      <c r="B182" s="178" t="s">
        <v>444</v>
      </c>
      <c r="C182" s="179">
        <v>3992661.81</v>
      </c>
      <c r="D182" s="179">
        <v>0</v>
      </c>
      <c r="E182" s="179">
        <v>3992661.81</v>
      </c>
      <c r="F182" s="180">
        <v>220.24</v>
      </c>
      <c r="G182" s="179">
        <v>18128.686024337087</v>
      </c>
    </row>
    <row r="183" spans="1:7" ht="15" x14ac:dyDescent="0.2">
      <c r="A183" s="177">
        <v>2229</v>
      </c>
      <c r="B183" s="178" t="s">
        <v>445</v>
      </c>
      <c r="C183" s="179">
        <v>5024185.0999999996</v>
      </c>
      <c r="D183" s="179">
        <v>68618.009999999995</v>
      </c>
      <c r="E183" s="179">
        <v>4955567.09</v>
      </c>
      <c r="F183" s="180">
        <v>330.43</v>
      </c>
      <c r="G183" s="179">
        <v>14997.327996852586</v>
      </c>
    </row>
    <row r="184" spans="1:7" ht="15" x14ac:dyDescent="0.2">
      <c r="A184" s="177">
        <v>2239</v>
      </c>
      <c r="B184" s="178" t="s">
        <v>446</v>
      </c>
      <c r="C184" s="179">
        <v>229154325.81999999</v>
      </c>
      <c r="D184" s="179">
        <v>0</v>
      </c>
      <c r="E184" s="179">
        <v>229154325.81999999</v>
      </c>
      <c r="F184" s="180">
        <v>18727.09</v>
      </c>
      <c r="G184" s="179">
        <v>12236.515434058361</v>
      </c>
    </row>
    <row r="185" spans="1:7" ht="15" x14ac:dyDescent="0.2">
      <c r="A185" s="177">
        <v>2240</v>
      </c>
      <c r="B185" s="178" t="s">
        <v>447</v>
      </c>
      <c r="C185" s="179">
        <v>11854111.300000001</v>
      </c>
      <c r="D185" s="179">
        <v>0</v>
      </c>
      <c r="E185" s="179">
        <v>11854111.300000001</v>
      </c>
      <c r="F185" s="180">
        <v>1059.54</v>
      </c>
      <c r="G185" s="179">
        <v>11187.979028635069</v>
      </c>
    </row>
    <row r="186" spans="1:7" ht="15" x14ac:dyDescent="0.2">
      <c r="A186" s="177">
        <v>2241</v>
      </c>
      <c r="B186" s="178" t="s">
        <v>448</v>
      </c>
      <c r="C186" s="179">
        <v>71336609.960000008</v>
      </c>
      <c r="D186" s="179">
        <v>39421.58</v>
      </c>
      <c r="E186" s="179">
        <v>71297188.38000001</v>
      </c>
      <c r="F186" s="180">
        <v>5744.15</v>
      </c>
      <c r="G186" s="179">
        <v>12412.139024921009</v>
      </c>
    </row>
    <row r="187" spans="1:7" ht="15" x14ac:dyDescent="0.2">
      <c r="A187" s="177">
        <v>2242</v>
      </c>
      <c r="B187" s="178" t="s">
        <v>255</v>
      </c>
      <c r="C187" s="179">
        <v>152752781.35999998</v>
      </c>
      <c r="D187" s="179">
        <v>48200</v>
      </c>
      <c r="E187" s="179">
        <v>152704581.35999998</v>
      </c>
      <c r="F187" s="180">
        <v>11513.03</v>
      </c>
      <c r="G187" s="179">
        <v>13263.630978117835</v>
      </c>
    </row>
    <row r="188" spans="1:7" ht="15" x14ac:dyDescent="0.2">
      <c r="A188" s="177">
        <v>2243</v>
      </c>
      <c r="B188" s="178" t="s">
        <v>449</v>
      </c>
      <c r="C188" s="179">
        <v>473227818.64000005</v>
      </c>
      <c r="D188" s="179">
        <v>324055.99</v>
      </c>
      <c r="E188" s="179">
        <v>472903762.65000004</v>
      </c>
      <c r="F188" s="180">
        <v>38292.69</v>
      </c>
      <c r="G188" s="179">
        <v>12349.7138135242</v>
      </c>
    </row>
    <row r="189" spans="1:7" ht="15" x14ac:dyDescent="0.2">
      <c r="A189" s="177">
        <v>2244</v>
      </c>
      <c r="B189" s="178" t="s">
        <v>450</v>
      </c>
      <c r="C189" s="179">
        <v>55137295.5</v>
      </c>
      <c r="D189" s="179">
        <v>180807.18</v>
      </c>
      <c r="E189" s="179">
        <v>54956488.32</v>
      </c>
      <c r="F189" s="180">
        <v>4883.74</v>
      </c>
      <c r="G189" s="179">
        <v>11252.95128733307</v>
      </c>
    </row>
    <row r="190" spans="1:7" ht="15" x14ac:dyDescent="0.2">
      <c r="A190" s="177">
        <v>2245</v>
      </c>
      <c r="B190" s="178" t="s">
        <v>451</v>
      </c>
      <c r="C190" s="179">
        <v>6444834.6400000006</v>
      </c>
      <c r="D190" s="179">
        <v>0</v>
      </c>
      <c r="E190" s="179">
        <v>6444834.6400000006</v>
      </c>
      <c r="F190" s="180">
        <v>491.3</v>
      </c>
      <c r="G190" s="179">
        <v>13117.921107266437</v>
      </c>
    </row>
    <row r="191" spans="1:7" ht="15" x14ac:dyDescent="0.2">
      <c r="A191" s="177">
        <v>2247</v>
      </c>
      <c r="B191" s="178" t="s">
        <v>452</v>
      </c>
      <c r="C191" s="179">
        <v>1277609.67</v>
      </c>
      <c r="D191" s="179">
        <v>0</v>
      </c>
      <c r="E191" s="179">
        <v>1277609.67</v>
      </c>
      <c r="F191" s="180">
        <v>61.95</v>
      </c>
      <c r="G191" s="179">
        <v>20623.239225181595</v>
      </c>
    </row>
    <row r="192" spans="1:7" ht="15" x14ac:dyDescent="0.2">
      <c r="A192" s="177">
        <v>2248</v>
      </c>
      <c r="B192" s="178" t="s">
        <v>453</v>
      </c>
      <c r="C192" s="179">
        <v>15884096.159999998</v>
      </c>
      <c r="D192" s="179">
        <v>0</v>
      </c>
      <c r="E192" s="179">
        <v>15884096.159999998</v>
      </c>
      <c r="F192" s="180">
        <v>1771.49</v>
      </c>
      <c r="G192" s="179">
        <v>8966.5175417304072</v>
      </c>
    </row>
    <row r="193" spans="1:7" ht="15" x14ac:dyDescent="0.2">
      <c r="A193" s="177">
        <v>2249</v>
      </c>
      <c r="B193" s="178" t="s">
        <v>454</v>
      </c>
      <c r="C193" s="179">
        <v>11037762.560000001</v>
      </c>
      <c r="D193" s="179">
        <v>0</v>
      </c>
      <c r="E193" s="179">
        <v>11037762.560000001</v>
      </c>
      <c r="F193" s="180">
        <v>1168.9000000000001</v>
      </c>
      <c r="G193" s="179">
        <v>9442.8629994011462</v>
      </c>
    </row>
    <row r="194" spans="1:7" ht="15" x14ac:dyDescent="0.2">
      <c r="A194" s="177">
        <v>2251</v>
      </c>
      <c r="B194" s="178" t="s">
        <v>455</v>
      </c>
      <c r="C194" s="179">
        <v>10756827.48</v>
      </c>
      <c r="D194" s="179">
        <v>221540</v>
      </c>
      <c r="E194" s="179">
        <v>10535287.48</v>
      </c>
      <c r="F194" s="180">
        <v>1088.21</v>
      </c>
      <c r="G194" s="179">
        <v>9681.3000064325824</v>
      </c>
    </row>
    <row r="195" spans="1:7" ht="15" x14ac:dyDescent="0.2">
      <c r="A195" s="177">
        <v>2252</v>
      </c>
      <c r="B195" s="178" t="s">
        <v>456</v>
      </c>
      <c r="C195" s="179">
        <v>8788932.379999999</v>
      </c>
      <c r="D195" s="179">
        <v>0</v>
      </c>
      <c r="E195" s="179">
        <v>8788932.379999999</v>
      </c>
      <c r="F195" s="180">
        <v>743.4</v>
      </c>
      <c r="G195" s="179">
        <v>11822.615523271454</v>
      </c>
    </row>
    <row r="196" spans="1:7" ht="15" x14ac:dyDescent="0.2">
      <c r="A196" s="177">
        <v>2253</v>
      </c>
      <c r="B196" s="178" t="s">
        <v>457</v>
      </c>
      <c r="C196" s="179">
        <v>9976021.2699999996</v>
      </c>
      <c r="D196" s="179">
        <v>59152.97</v>
      </c>
      <c r="E196" s="179">
        <v>9916868.2999999989</v>
      </c>
      <c r="F196" s="180">
        <v>852.52</v>
      </c>
      <c r="G196" s="179">
        <v>11632.417186693567</v>
      </c>
    </row>
    <row r="197" spans="1:7" ht="15" x14ac:dyDescent="0.2">
      <c r="A197" s="177">
        <v>2254</v>
      </c>
      <c r="B197" s="178" t="s">
        <v>458</v>
      </c>
      <c r="C197" s="179">
        <v>49889489.609999999</v>
      </c>
      <c r="D197" s="179">
        <v>37425</v>
      </c>
      <c r="E197" s="179">
        <v>49852064.609999999</v>
      </c>
      <c r="F197" s="180">
        <v>4149.1000000000004</v>
      </c>
      <c r="G197" s="179">
        <v>12015.151384637631</v>
      </c>
    </row>
    <row r="198" spans="1:7" ht="15" x14ac:dyDescent="0.2">
      <c r="A198" s="177">
        <v>2255</v>
      </c>
      <c r="B198" s="178" t="s">
        <v>459</v>
      </c>
      <c r="C198" s="179">
        <v>9526328.0199999996</v>
      </c>
      <c r="D198" s="179">
        <v>241556.5</v>
      </c>
      <c r="E198" s="179">
        <v>9284771.5199999996</v>
      </c>
      <c r="F198" s="180">
        <v>874.33</v>
      </c>
      <c r="G198" s="179">
        <v>10619.298800224171</v>
      </c>
    </row>
    <row r="199" spans="1:7" ht="15" x14ac:dyDescent="0.2">
      <c r="A199" s="177">
        <v>2256</v>
      </c>
      <c r="B199" s="178" t="s">
        <v>460</v>
      </c>
      <c r="C199" s="179">
        <v>71192193.060000002</v>
      </c>
      <c r="D199" s="179">
        <v>0</v>
      </c>
      <c r="E199" s="179">
        <v>71192193.060000002</v>
      </c>
      <c r="F199" s="180">
        <v>6400.26</v>
      </c>
      <c r="G199" s="179">
        <v>11123.328280413609</v>
      </c>
    </row>
    <row r="200" spans="1:7" ht="15" x14ac:dyDescent="0.2">
      <c r="A200" s="177">
        <v>2257</v>
      </c>
      <c r="B200" s="178" t="s">
        <v>461</v>
      </c>
      <c r="C200" s="179">
        <v>11206644.890000001</v>
      </c>
      <c r="D200" s="179">
        <v>0</v>
      </c>
      <c r="E200" s="179">
        <v>11206644.890000001</v>
      </c>
      <c r="F200" s="180">
        <v>953.75</v>
      </c>
      <c r="G200" s="179">
        <v>11750.086385321101</v>
      </c>
    </row>
    <row r="201" spans="1:7" ht="15" x14ac:dyDescent="0.2">
      <c r="A201" s="177">
        <v>2262</v>
      </c>
      <c r="B201" s="178" t="s">
        <v>462</v>
      </c>
      <c r="C201" s="179">
        <v>6079581.2300000004</v>
      </c>
      <c r="D201" s="179">
        <v>0</v>
      </c>
      <c r="E201" s="179">
        <v>6079581.2300000004</v>
      </c>
      <c r="F201" s="180">
        <v>448.73</v>
      </c>
      <c r="G201" s="179">
        <v>13548.417155082121</v>
      </c>
    </row>
    <row r="202" spans="1:7" ht="15" x14ac:dyDescent="0.2">
      <c r="A202" s="177">
        <v>3997</v>
      </c>
      <c r="B202" s="178" t="s">
        <v>463</v>
      </c>
      <c r="C202" s="179">
        <v>4022645.64</v>
      </c>
      <c r="D202" s="179">
        <v>0</v>
      </c>
      <c r="E202" s="179">
        <v>4022645.64</v>
      </c>
      <c r="F202" s="180">
        <v>135.31</v>
      </c>
      <c r="G202" s="179">
        <v>29729.108269898752</v>
      </c>
    </row>
    <row r="203" spans="1:7" ht="15" x14ac:dyDescent="0.2">
      <c r="A203" s="177">
        <v>4131</v>
      </c>
      <c r="B203" s="178" t="s">
        <v>464</v>
      </c>
      <c r="C203" s="179">
        <v>50051802.359999999</v>
      </c>
      <c r="D203" s="179">
        <v>0</v>
      </c>
      <c r="E203" s="179">
        <v>50051802.359999999</v>
      </c>
      <c r="F203" s="180">
        <v>2762.84</v>
      </c>
      <c r="G203" s="179">
        <v>18116.069826700063</v>
      </c>
    </row>
    <row r="204" spans="1:7" ht="13.5" thickBot="1" x14ac:dyDescent="0.25">
      <c r="A204" s="181"/>
      <c r="B204" s="181"/>
      <c r="C204" s="181"/>
      <c r="D204" s="181"/>
      <c r="E204" s="181"/>
      <c r="F204" s="182"/>
      <c r="G204" s="181"/>
    </row>
    <row r="205" spans="1:7" ht="15.75" thickTop="1" x14ac:dyDescent="0.25">
      <c r="A205" s="134">
        <v>197</v>
      </c>
      <c r="B205" s="134"/>
      <c r="C205" s="135">
        <v>6641384858.949996</v>
      </c>
      <c r="D205" s="135">
        <v>8493668.379999999</v>
      </c>
      <c r="E205" s="135">
        <v>6632891190.569993</v>
      </c>
      <c r="F205" s="183">
        <v>543526.27000000048</v>
      </c>
      <c r="G205" s="135">
        <f>E205/F205</f>
        <v>12203.441777653152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B20" sqref="B20"/>
    </sheetView>
  </sheetViews>
  <sheetFormatPr defaultRowHeight="12.75" x14ac:dyDescent="0.2"/>
  <cols>
    <col min="2" max="2" width="12.5703125" customWidth="1"/>
  </cols>
  <sheetData>
    <row r="1" spans="1:2" x14ac:dyDescent="0.2">
      <c r="A1" s="58" t="s">
        <v>468</v>
      </c>
    </row>
    <row r="4" spans="1:2" x14ac:dyDescent="0.2">
      <c r="A4" s="59" t="s">
        <v>471</v>
      </c>
      <c r="B4" s="60">
        <f>'Parameters Calc'!G19</f>
        <v>-3.1581211855565949E-2</v>
      </c>
    </row>
    <row r="5" spans="1:2" x14ac:dyDescent="0.2">
      <c r="A5" s="59" t="s">
        <v>469</v>
      </c>
      <c r="B5" s="60">
        <f>'Parameters Calc'!I19</f>
        <v>1.6831617640009622E-2</v>
      </c>
    </row>
    <row r="6" spans="1:2" x14ac:dyDescent="0.2">
      <c r="A6" s="59" t="s">
        <v>470</v>
      </c>
      <c r="B6" s="60">
        <f>'Parameters Calc'!K19</f>
        <v>8.0600744947818548E-3</v>
      </c>
    </row>
    <row r="7" spans="1:2" x14ac:dyDescent="0.2">
      <c r="A7" s="59" t="s">
        <v>479</v>
      </c>
      <c r="B7" s="60">
        <f>'Parameters Calc'!M19</f>
        <v>9.9954354515470412E-2</v>
      </c>
    </row>
    <row r="8" spans="1:2" x14ac:dyDescent="0.2">
      <c r="A8" s="59" t="s">
        <v>480</v>
      </c>
      <c r="B8" s="60">
        <f>'Parameters Calc'!O19</f>
        <v>5.5655871556022252E-2</v>
      </c>
    </row>
    <row r="9" spans="1:2" x14ac:dyDescent="0.2">
      <c r="A9" s="59" t="s">
        <v>499</v>
      </c>
      <c r="B9" s="60">
        <f>'Parameters Calc'!Q19</f>
        <v>4.9684942684034006E-2</v>
      </c>
    </row>
    <row r="10" spans="1:2" x14ac:dyDescent="0.2">
      <c r="A10" s="59" t="s">
        <v>500</v>
      </c>
      <c r="B10" s="60">
        <f>'Parameters Calc'!S19</f>
        <v>3.5575483400905661E-2</v>
      </c>
    </row>
    <row r="11" spans="1:2" x14ac:dyDescent="0.2">
      <c r="A11" s="59" t="s">
        <v>502</v>
      </c>
      <c r="B11" s="60">
        <f>'Parameters Calc'!U19</f>
        <v>8.7405703371833177E-2</v>
      </c>
    </row>
    <row r="12" spans="1:2" x14ac:dyDescent="0.2">
      <c r="A12" s="59" t="s">
        <v>503</v>
      </c>
      <c r="B12" s="60">
        <f>'Parameters Calc'!W19</f>
        <v>1.3567444652896388E-2</v>
      </c>
    </row>
    <row r="13" spans="1:2" x14ac:dyDescent="0.2">
      <c r="A13" s="59" t="s">
        <v>506</v>
      </c>
      <c r="B13" s="60">
        <f>'Parameters Calc'!Y19</f>
        <v>6.0626603767301113E-2</v>
      </c>
    </row>
    <row r="14" spans="1:2" x14ac:dyDescent="0.2">
      <c r="A14" s="59" t="s">
        <v>507</v>
      </c>
      <c r="B14" s="60">
        <f>'Parameters Calc'!AA19</f>
        <v>4.845814147803762E-2</v>
      </c>
    </row>
    <row r="15" spans="1:2" x14ac:dyDescent="0.2">
      <c r="A15" s="59" t="s">
        <v>513</v>
      </c>
      <c r="B15" s="60">
        <f>'Parameters Calc'!AC19</f>
        <v>6.7200324523570831E-3</v>
      </c>
    </row>
    <row r="16" spans="1:2" x14ac:dyDescent="0.2">
      <c r="A16" s="59" t="s">
        <v>514</v>
      </c>
      <c r="B16" s="60">
        <f>'Parameters Calc'!AE19</f>
        <v>3.7688689720966728E-2</v>
      </c>
    </row>
    <row r="17" spans="1:2" x14ac:dyDescent="0.2">
      <c r="A17" s="59" t="s">
        <v>520</v>
      </c>
      <c r="B17" s="60">
        <f>'Parameters Calc'!AG19</f>
        <v>4.8682052318073321E-2</v>
      </c>
    </row>
    <row r="18" spans="1:2" x14ac:dyDescent="0.2">
      <c r="A18" s="59" t="s">
        <v>523</v>
      </c>
      <c r="B18" s="60">
        <f>'Parameters Calc'!AI19</f>
        <v>4.460482626906237E-2</v>
      </c>
    </row>
    <row r="19" spans="1:2" x14ac:dyDescent="0.2">
      <c r="A19" s="185" t="s">
        <v>535</v>
      </c>
      <c r="B19" s="60">
        <f>'Parameters Calc'!AK19</f>
        <v>6.2093785176776661E-2</v>
      </c>
    </row>
    <row r="38" spans="7:7" x14ac:dyDescent="0.2">
      <c r="G38" s="59" t="s">
        <v>472</v>
      </c>
    </row>
  </sheetData>
  <customSheetViews>
    <customSheetView guid="{28872955-5421-4224-B499-16C8624B44C2}">
      <selection activeCell="B7" sqref="B7"/>
      <pageMargins left="0.7" right="0.7" top="0.75" bottom="0.75" header="0.3" footer="0.3"/>
      <pageSetup orientation="portrait" r:id="rId1"/>
    </customSheetView>
    <customSheetView guid="{893AB55A-276E-48DE-A72E-991CBB459AAF}">
      <selection activeCell="B7" sqref="B7"/>
      <pageMargins left="0.7" right="0.7" top="0.75" bottom="0.75" header="0.3" footer="0.3"/>
      <pageSetup orientation="portrait" r:id="rId2"/>
    </customSheetView>
    <customSheetView guid="{3A6669F1-A5AA-4E52-8C7F-B2E5CA5E220D}">
      <selection activeCell="B7" sqref="B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3"/>
  <sheetViews>
    <sheetView topLeftCell="B1" workbookViewId="0">
      <selection activeCell="L10" sqref="L10"/>
    </sheetView>
  </sheetViews>
  <sheetFormatPr defaultColWidth="9.140625" defaultRowHeight="12.75" x14ac:dyDescent="0.2"/>
  <cols>
    <col min="1" max="1" width="8.7109375" customWidth="1"/>
    <col min="2" max="2" width="38.5703125" customWidth="1"/>
    <col min="3" max="4" width="14.5703125" customWidth="1"/>
    <col min="5" max="5" width="14.7109375" style="3" customWidth="1"/>
    <col min="6" max="6" width="10.7109375" style="5" customWidth="1"/>
    <col min="7" max="7" width="12.7109375" style="3" customWidth="1"/>
  </cols>
  <sheetData>
    <row r="1" spans="1:7" ht="23.25" x14ac:dyDescent="0.35">
      <c r="A1" s="6" t="s">
        <v>198</v>
      </c>
    </row>
    <row r="2" spans="1:7" ht="15.75" x14ac:dyDescent="0.25">
      <c r="A2" s="7" t="s">
        <v>199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1"/>
      <c r="B7" s="1"/>
      <c r="C7" s="1"/>
      <c r="D7" s="1"/>
      <c r="E7" s="2"/>
      <c r="F7" s="4"/>
      <c r="G7" s="2"/>
    </row>
    <row r="8" spans="1:7" ht="12.75" customHeight="1" x14ac:dyDescent="0.2">
      <c r="A8" s="1">
        <v>1894</v>
      </c>
      <c r="B8" s="1" t="s">
        <v>2</v>
      </c>
      <c r="C8" s="2">
        <v>13909298.449999999</v>
      </c>
      <c r="D8" s="2">
        <v>2001.75</v>
      </c>
      <c r="E8" s="2">
        <f t="shared" ref="E8:E39" si="0">+C8-D8</f>
        <v>13907296.699999999</v>
      </c>
      <c r="F8" s="30">
        <v>2203.3000000000002</v>
      </c>
      <c r="G8" s="2">
        <f t="shared" ref="G8:G39" si="1">+E8/F8</f>
        <v>6312.0304543185212</v>
      </c>
    </row>
    <row r="9" spans="1:7" ht="12.75" customHeight="1" x14ac:dyDescent="0.2">
      <c r="A9" s="1">
        <v>1895</v>
      </c>
      <c r="B9" s="1" t="s">
        <v>3</v>
      </c>
      <c r="C9" s="2">
        <v>943263</v>
      </c>
      <c r="D9" s="2">
        <v>0</v>
      </c>
      <c r="E9" s="2">
        <f t="shared" si="0"/>
        <v>943263</v>
      </c>
      <c r="F9" s="30">
        <v>113.4</v>
      </c>
      <c r="G9" s="2">
        <f t="shared" si="1"/>
        <v>8318.0158730158728</v>
      </c>
    </row>
    <row r="10" spans="1:7" ht="12.75" customHeight="1" x14ac:dyDescent="0.2">
      <c r="A10" s="1">
        <v>1896</v>
      </c>
      <c r="B10" s="1" t="s">
        <v>4</v>
      </c>
      <c r="C10" s="2">
        <v>920623</v>
      </c>
      <c r="D10" s="2">
        <v>0</v>
      </c>
      <c r="E10" s="2">
        <f t="shared" si="0"/>
        <v>920623</v>
      </c>
      <c r="F10" s="30">
        <v>107.7</v>
      </c>
      <c r="G10" s="2">
        <f t="shared" si="1"/>
        <v>8548.0315691736305</v>
      </c>
    </row>
    <row r="11" spans="1:7" ht="12.75" customHeight="1" x14ac:dyDescent="0.2">
      <c r="A11" s="1">
        <v>1897</v>
      </c>
      <c r="B11" s="1" t="s">
        <v>5</v>
      </c>
      <c r="C11" s="2">
        <v>2220187.66</v>
      </c>
      <c r="D11" s="2">
        <v>0</v>
      </c>
      <c r="E11" s="2">
        <f t="shared" si="0"/>
        <v>2220187.66</v>
      </c>
      <c r="F11" s="30">
        <v>327.3</v>
      </c>
      <c r="G11" s="2">
        <f t="shared" si="1"/>
        <v>6783.3414604338532</v>
      </c>
    </row>
    <row r="12" spans="1:7" ht="12.75" customHeight="1" x14ac:dyDescent="0.2">
      <c r="A12" s="1">
        <v>1898</v>
      </c>
      <c r="B12" s="1" t="s">
        <v>6</v>
      </c>
      <c r="C12" s="2">
        <v>2800483.21</v>
      </c>
      <c r="D12" s="2">
        <v>0</v>
      </c>
      <c r="E12" s="2">
        <f t="shared" si="0"/>
        <v>2800483.21</v>
      </c>
      <c r="F12" s="30">
        <v>478.1</v>
      </c>
      <c r="G12" s="2">
        <f t="shared" si="1"/>
        <v>5857.5260614934114</v>
      </c>
    </row>
    <row r="13" spans="1:7" ht="12.75" customHeight="1" x14ac:dyDescent="0.2">
      <c r="A13" s="1">
        <v>1899</v>
      </c>
      <c r="B13" s="1" t="s">
        <v>7</v>
      </c>
      <c r="C13" s="2">
        <v>1608101</v>
      </c>
      <c r="D13" s="2">
        <v>0</v>
      </c>
      <c r="E13" s="2">
        <f t="shared" si="0"/>
        <v>1608101</v>
      </c>
      <c r="F13" s="30">
        <v>221.5</v>
      </c>
      <c r="G13" s="2">
        <f t="shared" si="1"/>
        <v>7260.0496613995483</v>
      </c>
    </row>
    <row r="14" spans="1:7" ht="12.75" customHeight="1" x14ac:dyDescent="0.2">
      <c r="A14" s="1">
        <v>1900</v>
      </c>
      <c r="B14" s="1" t="s">
        <v>8</v>
      </c>
      <c r="C14" s="2">
        <v>9335007.7699999996</v>
      </c>
      <c r="D14" s="2">
        <v>18351</v>
      </c>
      <c r="E14" s="2">
        <f t="shared" si="0"/>
        <v>9316656.7699999996</v>
      </c>
      <c r="F14" s="30">
        <v>1851.1</v>
      </c>
      <c r="G14" s="2">
        <f t="shared" si="1"/>
        <v>5033.0380692561184</v>
      </c>
    </row>
    <row r="15" spans="1:7" ht="12.75" customHeight="1" x14ac:dyDescent="0.2">
      <c r="A15" s="1">
        <v>1901</v>
      </c>
      <c r="B15" s="1" t="s">
        <v>9</v>
      </c>
      <c r="C15" s="2">
        <v>37065349.18</v>
      </c>
      <c r="D15" s="2">
        <v>37402.25</v>
      </c>
      <c r="E15" s="2">
        <f t="shared" si="0"/>
        <v>37027946.93</v>
      </c>
      <c r="F15" s="30">
        <v>6982.2</v>
      </c>
      <c r="G15" s="2">
        <f t="shared" si="1"/>
        <v>5303.1919638509353</v>
      </c>
    </row>
    <row r="16" spans="1:7" ht="12.75" customHeight="1" x14ac:dyDescent="0.2">
      <c r="A16" s="1">
        <v>1922</v>
      </c>
      <c r="B16" s="1" t="s">
        <v>10</v>
      </c>
      <c r="C16" s="2">
        <v>37495000.299999997</v>
      </c>
      <c r="D16" s="2">
        <v>333462.43</v>
      </c>
      <c r="E16" s="2">
        <f t="shared" si="0"/>
        <v>37161537.869999997</v>
      </c>
      <c r="F16" s="30">
        <v>7163.2</v>
      </c>
      <c r="G16" s="2">
        <f t="shared" si="1"/>
        <v>5187.8403325329464</v>
      </c>
    </row>
    <row r="17" spans="1:7" ht="12.75" customHeight="1" x14ac:dyDescent="0.2">
      <c r="A17" s="1">
        <v>1923</v>
      </c>
      <c r="B17" s="1" t="s">
        <v>11</v>
      </c>
      <c r="C17" s="2">
        <v>37755590.909999996</v>
      </c>
      <c r="D17" s="2">
        <v>180902.77</v>
      </c>
      <c r="E17" s="2">
        <f t="shared" si="0"/>
        <v>37574688.139999993</v>
      </c>
      <c r="F17" s="30">
        <v>6896.9</v>
      </c>
      <c r="G17" s="2">
        <f t="shared" si="1"/>
        <v>5448.0546535399953</v>
      </c>
    </row>
    <row r="18" spans="1:7" ht="12.75" customHeight="1" x14ac:dyDescent="0.2">
      <c r="A18" s="1">
        <v>1924</v>
      </c>
      <c r="B18" s="1" t="s">
        <v>12</v>
      </c>
      <c r="C18" s="2">
        <v>77665311.269999996</v>
      </c>
      <c r="D18" s="2">
        <v>740</v>
      </c>
      <c r="E18" s="2">
        <f t="shared" si="0"/>
        <v>77664571.269999996</v>
      </c>
      <c r="F18" s="30">
        <v>14069.5</v>
      </c>
      <c r="G18" s="2">
        <f t="shared" si="1"/>
        <v>5520.0661906961868</v>
      </c>
    </row>
    <row r="19" spans="1:7" ht="12.75" customHeight="1" x14ac:dyDescent="0.2">
      <c r="A19" s="1">
        <v>1925</v>
      </c>
      <c r="B19" s="1" t="s">
        <v>13</v>
      </c>
      <c r="C19" s="2">
        <v>15237503.859999999</v>
      </c>
      <c r="D19" s="2">
        <v>0</v>
      </c>
      <c r="E19" s="2">
        <f t="shared" si="0"/>
        <v>15237503.859999999</v>
      </c>
      <c r="F19" s="30">
        <v>2751.4</v>
      </c>
      <c r="G19" s="2">
        <f t="shared" si="1"/>
        <v>5538.0911027113461</v>
      </c>
    </row>
    <row r="20" spans="1:7" ht="12.75" customHeight="1" x14ac:dyDescent="0.2">
      <c r="A20" s="1">
        <v>1926</v>
      </c>
      <c r="B20" s="1" t="s">
        <v>14</v>
      </c>
      <c r="C20" s="2">
        <v>21951467.32</v>
      </c>
      <c r="D20" s="2">
        <v>0</v>
      </c>
      <c r="E20" s="2">
        <f t="shared" si="0"/>
        <v>21951467.32</v>
      </c>
      <c r="F20" s="30">
        <v>4009.9</v>
      </c>
      <c r="G20" s="2">
        <f t="shared" si="1"/>
        <v>5474.3178932142946</v>
      </c>
    </row>
    <row r="21" spans="1:7" ht="12.75" customHeight="1" x14ac:dyDescent="0.2">
      <c r="A21" s="1">
        <v>1927</v>
      </c>
      <c r="B21" s="1" t="s">
        <v>15</v>
      </c>
      <c r="C21" s="2">
        <v>4207595.04</v>
      </c>
      <c r="D21" s="2">
        <v>0</v>
      </c>
      <c r="E21" s="2">
        <f t="shared" si="0"/>
        <v>4207595.04</v>
      </c>
      <c r="F21" s="30">
        <v>792.6</v>
      </c>
      <c r="G21" s="2">
        <f t="shared" si="1"/>
        <v>5308.5983345950035</v>
      </c>
    </row>
    <row r="22" spans="1:7" ht="12.75" customHeight="1" x14ac:dyDescent="0.2">
      <c r="A22" s="1">
        <v>1928</v>
      </c>
      <c r="B22" s="1" t="s">
        <v>16</v>
      </c>
      <c r="C22" s="2">
        <v>37965626.850000001</v>
      </c>
      <c r="D22" s="2">
        <v>28622.92</v>
      </c>
      <c r="E22" s="2">
        <f t="shared" si="0"/>
        <v>37937003.93</v>
      </c>
      <c r="F22" s="30">
        <v>7182</v>
      </c>
      <c r="G22" s="2">
        <f t="shared" si="1"/>
        <v>5282.2339083820661</v>
      </c>
    </row>
    <row r="23" spans="1:7" ht="12.75" customHeight="1" x14ac:dyDescent="0.2">
      <c r="A23" s="1">
        <v>1929</v>
      </c>
      <c r="B23" s="1" t="s">
        <v>17</v>
      </c>
      <c r="C23" s="2">
        <v>26634115.420000002</v>
      </c>
      <c r="D23" s="2">
        <v>18788</v>
      </c>
      <c r="E23" s="2">
        <f t="shared" si="0"/>
        <v>26615327.420000002</v>
      </c>
      <c r="F23" s="30">
        <v>5006.8</v>
      </c>
      <c r="G23" s="2">
        <f t="shared" si="1"/>
        <v>5315.8359471119284</v>
      </c>
    </row>
    <row r="24" spans="1:7" ht="12.75" customHeight="1" x14ac:dyDescent="0.2">
      <c r="A24" s="1">
        <v>1930</v>
      </c>
      <c r="B24" s="1" t="s">
        <v>18</v>
      </c>
      <c r="C24" s="2">
        <v>12162646.449999999</v>
      </c>
      <c r="D24" s="2">
        <v>31293.45</v>
      </c>
      <c r="E24" s="2">
        <f t="shared" si="0"/>
        <v>12131353</v>
      </c>
      <c r="F24" s="30">
        <v>2298.1999999999998</v>
      </c>
      <c r="G24" s="2">
        <f t="shared" si="1"/>
        <v>5278.6324079714559</v>
      </c>
    </row>
    <row r="25" spans="1:7" ht="12.75" customHeight="1" x14ac:dyDescent="0.2">
      <c r="A25" s="1">
        <v>1931</v>
      </c>
      <c r="B25" s="1" t="s">
        <v>19</v>
      </c>
      <c r="C25" s="2">
        <v>12379115.460000001</v>
      </c>
      <c r="D25" s="2">
        <v>0</v>
      </c>
      <c r="E25" s="2">
        <f t="shared" si="0"/>
        <v>12379115.460000001</v>
      </c>
      <c r="F25" s="30">
        <v>2346.9</v>
      </c>
      <c r="G25" s="2">
        <f t="shared" si="1"/>
        <v>5274.6667774511061</v>
      </c>
    </row>
    <row r="26" spans="1:7" ht="12.75" customHeight="1" x14ac:dyDescent="0.2">
      <c r="A26" s="1">
        <v>1933</v>
      </c>
      <c r="B26" s="1" t="s">
        <v>20</v>
      </c>
      <c r="C26" s="2">
        <v>12668892.35</v>
      </c>
      <c r="D26" s="2">
        <v>148387.5</v>
      </c>
      <c r="E26" s="2">
        <f t="shared" si="0"/>
        <v>12520504.85</v>
      </c>
      <c r="F26" s="30">
        <v>2186.9</v>
      </c>
      <c r="G26" s="2">
        <f t="shared" si="1"/>
        <v>5725.2297087201059</v>
      </c>
    </row>
    <row r="27" spans="1:7" ht="12.75" customHeight="1" x14ac:dyDescent="0.2">
      <c r="A27" s="1">
        <v>1934</v>
      </c>
      <c r="B27" s="1" t="s">
        <v>21</v>
      </c>
      <c r="C27" s="2">
        <v>1603228.66</v>
      </c>
      <c r="D27" s="2">
        <v>0</v>
      </c>
      <c r="E27" s="2">
        <f t="shared" si="0"/>
        <v>1603228.66</v>
      </c>
      <c r="F27" s="30">
        <v>143.6</v>
      </c>
      <c r="G27" s="2">
        <f t="shared" si="1"/>
        <v>11164.544986072424</v>
      </c>
    </row>
    <row r="28" spans="1:7" ht="12.75" customHeight="1" x14ac:dyDescent="0.2">
      <c r="A28" s="1">
        <v>1935</v>
      </c>
      <c r="B28" s="1" t="s">
        <v>22</v>
      </c>
      <c r="C28" s="2">
        <v>9281114.2799999993</v>
      </c>
      <c r="D28" s="2">
        <v>0</v>
      </c>
      <c r="E28" s="2">
        <f t="shared" si="0"/>
        <v>9281114.2799999993</v>
      </c>
      <c r="F28" s="30">
        <v>1617.6</v>
      </c>
      <c r="G28" s="2">
        <f t="shared" si="1"/>
        <v>5737.5830118694357</v>
      </c>
    </row>
    <row r="29" spans="1:7" ht="12.75" customHeight="1" x14ac:dyDescent="0.2">
      <c r="A29" s="1">
        <v>1936</v>
      </c>
      <c r="B29" s="1" t="s">
        <v>23</v>
      </c>
      <c r="C29" s="2">
        <v>4775945.9000000004</v>
      </c>
      <c r="D29" s="2">
        <v>12403</v>
      </c>
      <c r="E29" s="2">
        <f t="shared" si="0"/>
        <v>4763542.9000000004</v>
      </c>
      <c r="F29" s="30">
        <v>822</v>
      </c>
      <c r="G29" s="2">
        <f t="shared" si="1"/>
        <v>5795.064355231144</v>
      </c>
    </row>
    <row r="30" spans="1:7" ht="12.75" customHeight="1" x14ac:dyDescent="0.2">
      <c r="A30" s="1">
        <v>1944</v>
      </c>
      <c r="B30" s="1" t="s">
        <v>24</v>
      </c>
      <c r="C30" s="2">
        <v>10932092.67</v>
      </c>
      <c r="D30" s="2">
        <v>9338.01</v>
      </c>
      <c r="E30" s="2">
        <f t="shared" si="0"/>
        <v>10922754.66</v>
      </c>
      <c r="F30" s="30">
        <v>2088.1</v>
      </c>
      <c r="G30" s="2">
        <f t="shared" si="1"/>
        <v>5230.9538144724875</v>
      </c>
    </row>
    <row r="31" spans="1:7" ht="12.75" customHeight="1" x14ac:dyDescent="0.2">
      <c r="A31" s="1">
        <v>1945</v>
      </c>
      <c r="B31" s="1" t="s">
        <v>25</v>
      </c>
      <c r="C31" s="2">
        <v>5111729.46</v>
      </c>
      <c r="D31" s="2">
        <v>40404.07</v>
      </c>
      <c r="E31" s="2">
        <f t="shared" si="0"/>
        <v>5071325.3899999997</v>
      </c>
      <c r="F31" s="30">
        <v>929</v>
      </c>
      <c r="G31" s="2">
        <f t="shared" si="1"/>
        <v>5458.9078471474704</v>
      </c>
    </row>
    <row r="32" spans="1:7" ht="12.75" customHeight="1" x14ac:dyDescent="0.2">
      <c r="A32" s="1">
        <v>1946</v>
      </c>
      <c r="B32" s="1" t="s">
        <v>26</v>
      </c>
      <c r="C32" s="2">
        <v>7921181.9699999997</v>
      </c>
      <c r="D32" s="2">
        <v>0</v>
      </c>
      <c r="E32" s="2">
        <f t="shared" si="0"/>
        <v>7921181.9699999997</v>
      </c>
      <c r="F32" s="30">
        <v>1326.6</v>
      </c>
      <c r="G32" s="2">
        <f t="shared" si="1"/>
        <v>5971.0402306648575</v>
      </c>
    </row>
    <row r="33" spans="1:7" ht="12.75" customHeight="1" x14ac:dyDescent="0.2">
      <c r="A33" s="1">
        <v>1947</v>
      </c>
      <c r="B33" s="1" t="s">
        <v>27</v>
      </c>
      <c r="C33" s="2">
        <v>4157285.27</v>
      </c>
      <c r="D33" s="2">
        <v>2875</v>
      </c>
      <c r="E33" s="2">
        <f t="shared" si="0"/>
        <v>4154410.27</v>
      </c>
      <c r="F33" s="30">
        <v>772.8</v>
      </c>
      <c r="G33" s="2">
        <f t="shared" si="1"/>
        <v>5375.7896868530024</v>
      </c>
    </row>
    <row r="34" spans="1:7" ht="12.75" customHeight="1" x14ac:dyDescent="0.2">
      <c r="A34" s="1">
        <v>1948</v>
      </c>
      <c r="B34" s="1" t="s">
        <v>28</v>
      </c>
      <c r="C34" s="2">
        <v>16370255.710000001</v>
      </c>
      <c r="D34" s="2">
        <v>0</v>
      </c>
      <c r="E34" s="2">
        <f t="shared" si="0"/>
        <v>16370255.710000001</v>
      </c>
      <c r="F34" s="30">
        <v>3162.7</v>
      </c>
      <c r="G34" s="2">
        <f t="shared" si="1"/>
        <v>5176.0381035191458</v>
      </c>
    </row>
    <row r="35" spans="1:7" ht="12.75" customHeight="1" x14ac:dyDescent="0.2">
      <c r="A35" s="1">
        <v>1964</v>
      </c>
      <c r="B35" s="1" t="s">
        <v>29</v>
      </c>
      <c r="C35" s="2">
        <v>5895894.6399999997</v>
      </c>
      <c r="D35" s="2">
        <v>49580</v>
      </c>
      <c r="E35" s="2">
        <f t="shared" si="0"/>
        <v>5846314.6399999997</v>
      </c>
      <c r="F35" s="30">
        <v>1112</v>
      </c>
      <c r="G35" s="2">
        <f t="shared" si="1"/>
        <v>5257.4771942446041</v>
      </c>
    </row>
    <row r="36" spans="1:7" ht="12.75" customHeight="1" x14ac:dyDescent="0.2">
      <c r="A36" s="1">
        <v>1965</v>
      </c>
      <c r="B36" s="1" t="s">
        <v>30</v>
      </c>
      <c r="C36" s="2">
        <v>20459851.98</v>
      </c>
      <c r="D36" s="2">
        <v>0</v>
      </c>
      <c r="E36" s="2">
        <f t="shared" si="0"/>
        <v>20459851.98</v>
      </c>
      <c r="F36" s="30">
        <v>3927.3</v>
      </c>
      <c r="G36" s="2">
        <f t="shared" si="1"/>
        <v>5209.6483538308757</v>
      </c>
    </row>
    <row r="37" spans="1:7" ht="12.75" customHeight="1" x14ac:dyDescent="0.2">
      <c r="A37" s="1">
        <v>1966</v>
      </c>
      <c r="B37" s="1" t="s">
        <v>31</v>
      </c>
      <c r="C37" s="2">
        <v>13913242</v>
      </c>
      <c r="D37" s="2">
        <v>8500</v>
      </c>
      <c r="E37" s="2">
        <f t="shared" si="0"/>
        <v>13904742</v>
      </c>
      <c r="F37" s="30">
        <v>2553.5</v>
      </c>
      <c r="G37" s="2">
        <f t="shared" si="1"/>
        <v>5445.365968278833</v>
      </c>
    </row>
    <row r="38" spans="1:7" ht="12.75" customHeight="1" x14ac:dyDescent="0.2">
      <c r="A38" s="1">
        <v>1967</v>
      </c>
      <c r="B38" s="1" t="s">
        <v>32</v>
      </c>
      <c r="C38" s="2">
        <v>1313735</v>
      </c>
      <c r="D38" s="2">
        <v>0</v>
      </c>
      <c r="E38" s="2">
        <f t="shared" si="0"/>
        <v>1313735</v>
      </c>
      <c r="F38" s="30">
        <v>158.5</v>
      </c>
      <c r="G38" s="2">
        <f t="shared" si="1"/>
        <v>8288.5488958990536</v>
      </c>
    </row>
    <row r="39" spans="1:7" ht="12.75" customHeight="1" x14ac:dyDescent="0.2">
      <c r="A39" s="1">
        <v>1968</v>
      </c>
      <c r="B39" s="1" t="s">
        <v>33</v>
      </c>
      <c r="C39" s="2">
        <v>4968848.7300000004</v>
      </c>
      <c r="D39" s="2">
        <v>0</v>
      </c>
      <c r="E39" s="2">
        <f t="shared" si="0"/>
        <v>4968848.7300000004</v>
      </c>
      <c r="F39" s="30">
        <v>882.4</v>
      </c>
      <c r="G39" s="2">
        <f t="shared" si="1"/>
        <v>5631.0615707162287</v>
      </c>
    </row>
    <row r="40" spans="1:7" ht="12.75" customHeight="1" x14ac:dyDescent="0.2">
      <c r="A40" s="1">
        <v>1969</v>
      </c>
      <c r="B40" s="1" t="s">
        <v>34</v>
      </c>
      <c r="C40" s="2">
        <v>4773923.95</v>
      </c>
      <c r="D40" s="2">
        <v>1619.4</v>
      </c>
      <c r="E40" s="2">
        <f t="shared" ref="E40:E71" si="2">+C40-D40</f>
        <v>4772304.55</v>
      </c>
      <c r="F40" s="30">
        <v>855.8</v>
      </c>
      <c r="G40" s="2">
        <f t="shared" ref="G40:G71" si="3">+E40/F40</f>
        <v>5576.4250408974058</v>
      </c>
    </row>
    <row r="41" spans="1:7" ht="12.75" customHeight="1" x14ac:dyDescent="0.2">
      <c r="A41" s="1">
        <v>1970</v>
      </c>
      <c r="B41" s="1" t="s">
        <v>35</v>
      </c>
      <c r="C41" s="2">
        <v>15589757.33</v>
      </c>
      <c r="D41" s="2">
        <v>0</v>
      </c>
      <c r="E41" s="2">
        <f t="shared" si="2"/>
        <v>15589757.33</v>
      </c>
      <c r="F41" s="30">
        <v>3117.8</v>
      </c>
      <c r="G41" s="2">
        <f t="shared" si="3"/>
        <v>5000.2429052537045</v>
      </c>
    </row>
    <row r="42" spans="1:7" ht="12.75" customHeight="1" x14ac:dyDescent="0.2">
      <c r="A42" s="1">
        <v>1972</v>
      </c>
      <c r="B42" s="1" t="s">
        <v>36</v>
      </c>
      <c r="C42" s="2">
        <v>4157660.15</v>
      </c>
      <c r="D42" s="2">
        <v>1225</v>
      </c>
      <c r="E42" s="2">
        <f t="shared" si="2"/>
        <v>4156435.15</v>
      </c>
      <c r="F42" s="30">
        <v>761.7</v>
      </c>
      <c r="G42" s="2">
        <f t="shared" si="3"/>
        <v>5456.7876460548769</v>
      </c>
    </row>
    <row r="43" spans="1:7" ht="12.75" customHeight="1" x14ac:dyDescent="0.2">
      <c r="A43" s="1">
        <v>1973</v>
      </c>
      <c r="B43" s="1" t="s">
        <v>37</v>
      </c>
      <c r="C43" s="2">
        <v>3242755.96</v>
      </c>
      <c r="D43" s="2">
        <v>0</v>
      </c>
      <c r="E43" s="2">
        <f t="shared" si="2"/>
        <v>3242755.96</v>
      </c>
      <c r="F43" s="30">
        <v>466.5</v>
      </c>
      <c r="G43" s="2">
        <f t="shared" si="3"/>
        <v>6951.2453590568057</v>
      </c>
    </row>
    <row r="44" spans="1:7" ht="12.75" customHeight="1" x14ac:dyDescent="0.2">
      <c r="A44" s="1">
        <v>1974</v>
      </c>
      <c r="B44" s="1" t="s">
        <v>38</v>
      </c>
      <c r="C44" s="2">
        <v>9865208.7799999993</v>
      </c>
      <c r="D44" s="2">
        <v>61431.040000000001</v>
      </c>
      <c r="E44" s="2">
        <f t="shared" si="2"/>
        <v>9803777.7400000002</v>
      </c>
      <c r="F44" s="30">
        <v>1849.9</v>
      </c>
      <c r="G44" s="2">
        <f t="shared" si="3"/>
        <v>5299.6257851775772</v>
      </c>
    </row>
    <row r="45" spans="1:7" ht="12.75" customHeight="1" x14ac:dyDescent="0.2">
      <c r="A45" s="1">
        <v>1976</v>
      </c>
      <c r="B45" s="1" t="s">
        <v>39</v>
      </c>
      <c r="C45" s="2">
        <v>66029961.990000002</v>
      </c>
      <c r="D45" s="2">
        <v>15557.76</v>
      </c>
      <c r="E45" s="2">
        <f t="shared" si="2"/>
        <v>66014404.230000004</v>
      </c>
      <c r="F45" s="30">
        <v>12162.3</v>
      </c>
      <c r="G45" s="2">
        <f t="shared" si="3"/>
        <v>5427.7894995190063</v>
      </c>
    </row>
    <row r="46" spans="1:7" ht="12.75" customHeight="1" x14ac:dyDescent="0.2">
      <c r="A46" s="1">
        <v>1977</v>
      </c>
      <c r="B46" s="1" t="s">
        <v>40</v>
      </c>
      <c r="C46" s="2">
        <v>27235101.039999999</v>
      </c>
      <c r="D46" s="2">
        <v>11909</v>
      </c>
      <c r="E46" s="2">
        <f t="shared" si="2"/>
        <v>27223192.039999999</v>
      </c>
      <c r="F46" s="30">
        <v>5299.5</v>
      </c>
      <c r="G46" s="2">
        <f t="shared" si="3"/>
        <v>5136.9359449004623</v>
      </c>
    </row>
    <row r="47" spans="1:7" ht="12.75" customHeight="1" x14ac:dyDescent="0.2">
      <c r="A47" s="1">
        <v>1978</v>
      </c>
      <c r="B47" s="1" t="s">
        <v>41</v>
      </c>
      <c r="C47" s="2">
        <v>5919676.2400000002</v>
      </c>
      <c r="D47" s="2">
        <v>153369</v>
      </c>
      <c r="E47" s="2">
        <f t="shared" si="2"/>
        <v>5766307.2400000002</v>
      </c>
      <c r="F47" s="30">
        <v>1162</v>
      </c>
      <c r="G47" s="2">
        <f t="shared" si="3"/>
        <v>4962.3986574870914</v>
      </c>
    </row>
    <row r="48" spans="1:7" ht="12.75" customHeight="1" x14ac:dyDescent="0.2">
      <c r="A48" s="1">
        <v>1979</v>
      </c>
      <c r="B48" s="1" t="s">
        <v>42</v>
      </c>
      <c r="C48" s="2">
        <v>165051</v>
      </c>
      <c r="D48" s="2">
        <v>0</v>
      </c>
      <c r="E48" s="2">
        <f t="shared" si="2"/>
        <v>165051</v>
      </c>
      <c r="F48" s="30">
        <v>15.2</v>
      </c>
      <c r="G48" s="2">
        <f t="shared" si="3"/>
        <v>10858.618421052632</v>
      </c>
    </row>
    <row r="49" spans="1:7" ht="12.75" customHeight="1" x14ac:dyDescent="0.2">
      <c r="A49" s="1">
        <v>1990</v>
      </c>
      <c r="B49" s="1" t="s">
        <v>43</v>
      </c>
      <c r="C49" s="2">
        <v>3290888</v>
      </c>
      <c r="D49" s="2">
        <v>3600</v>
      </c>
      <c r="E49" s="2">
        <f t="shared" si="2"/>
        <v>3287288</v>
      </c>
      <c r="F49" s="30">
        <v>587.9</v>
      </c>
      <c r="G49" s="2">
        <f t="shared" si="3"/>
        <v>5591.5767987753024</v>
      </c>
    </row>
    <row r="50" spans="1:7" ht="12.75" customHeight="1" x14ac:dyDescent="0.2">
      <c r="A50" s="1">
        <v>1991</v>
      </c>
      <c r="B50" s="1" t="s">
        <v>44</v>
      </c>
      <c r="C50" s="2">
        <v>33705842</v>
      </c>
      <c r="D50" s="2">
        <v>14968.6</v>
      </c>
      <c r="E50" s="2">
        <f t="shared" si="2"/>
        <v>33690873.399999999</v>
      </c>
      <c r="F50" s="30">
        <v>6500.7</v>
      </c>
      <c r="G50" s="2">
        <f t="shared" si="3"/>
        <v>5182.6531604288766</v>
      </c>
    </row>
    <row r="51" spans="1:7" ht="12.75" customHeight="1" x14ac:dyDescent="0.2">
      <c r="A51" s="1">
        <v>1992</v>
      </c>
      <c r="B51" s="1" t="s">
        <v>45</v>
      </c>
      <c r="C51" s="2">
        <v>4944449.58</v>
      </c>
      <c r="D51" s="2">
        <v>0</v>
      </c>
      <c r="E51" s="2">
        <f t="shared" si="2"/>
        <v>4944449.58</v>
      </c>
      <c r="F51" s="30">
        <v>898.5</v>
      </c>
      <c r="G51" s="2">
        <f t="shared" si="3"/>
        <v>5503.0045409015029</v>
      </c>
    </row>
    <row r="52" spans="1:7" ht="12.75" customHeight="1" x14ac:dyDescent="0.2">
      <c r="A52" s="1">
        <v>1993</v>
      </c>
      <c r="B52" s="1" t="s">
        <v>46</v>
      </c>
      <c r="C52" s="2">
        <v>1597009.85</v>
      </c>
      <c r="D52" s="2">
        <v>0</v>
      </c>
      <c r="E52" s="2">
        <f t="shared" si="2"/>
        <v>1597009.85</v>
      </c>
      <c r="F52" s="30">
        <v>242.3</v>
      </c>
      <c r="G52" s="2">
        <f t="shared" si="3"/>
        <v>6591.043541064796</v>
      </c>
    </row>
    <row r="53" spans="1:7" ht="12.75" customHeight="1" x14ac:dyDescent="0.2">
      <c r="A53" s="1">
        <v>1994</v>
      </c>
      <c r="B53" s="1" t="s">
        <v>47</v>
      </c>
      <c r="C53" s="2">
        <v>10031938.140000001</v>
      </c>
      <c r="D53" s="2">
        <v>40</v>
      </c>
      <c r="E53" s="2">
        <f t="shared" si="2"/>
        <v>10031898.140000001</v>
      </c>
      <c r="F53" s="30">
        <v>1894.7</v>
      </c>
      <c r="G53" s="2">
        <f t="shared" si="3"/>
        <v>5294.715860030612</v>
      </c>
    </row>
    <row r="54" spans="1:7" ht="12.75" customHeight="1" x14ac:dyDescent="0.2">
      <c r="A54" s="1">
        <v>1995</v>
      </c>
      <c r="B54" s="1" t="s">
        <v>48</v>
      </c>
      <c r="C54" s="2">
        <v>1035626.74</v>
      </c>
      <c r="D54" s="2">
        <v>0</v>
      </c>
      <c r="E54" s="2">
        <f t="shared" si="2"/>
        <v>1035626.74</v>
      </c>
      <c r="F54" s="30">
        <v>139.4</v>
      </c>
      <c r="G54" s="2">
        <f t="shared" si="3"/>
        <v>7429.1731707317067</v>
      </c>
    </row>
    <row r="55" spans="1:7" ht="12.75" customHeight="1" x14ac:dyDescent="0.2">
      <c r="A55" s="1">
        <v>1996</v>
      </c>
      <c r="B55" s="1" t="s">
        <v>49</v>
      </c>
      <c r="C55" s="2">
        <v>2472254.41</v>
      </c>
      <c r="D55" s="2">
        <v>7942</v>
      </c>
      <c r="E55" s="2">
        <f t="shared" si="2"/>
        <v>2464312.41</v>
      </c>
      <c r="F55" s="30">
        <v>427.4</v>
      </c>
      <c r="G55" s="2">
        <f t="shared" si="3"/>
        <v>5765.8222040243336</v>
      </c>
    </row>
    <row r="56" spans="1:7" ht="12.75" customHeight="1" x14ac:dyDescent="0.2">
      <c r="A56" s="1">
        <v>1997</v>
      </c>
      <c r="B56" s="1" t="s">
        <v>50</v>
      </c>
      <c r="C56" s="2">
        <v>2314443.4700000002</v>
      </c>
      <c r="D56" s="2">
        <v>31726.7</v>
      </c>
      <c r="E56" s="2">
        <f t="shared" si="2"/>
        <v>2282716.77</v>
      </c>
      <c r="F56" s="30">
        <v>406.6</v>
      </c>
      <c r="G56" s="2">
        <f t="shared" si="3"/>
        <v>5614.1583128381699</v>
      </c>
    </row>
    <row r="57" spans="1:7" ht="12.75" customHeight="1" x14ac:dyDescent="0.2">
      <c r="A57" s="1">
        <v>1998</v>
      </c>
      <c r="B57" s="1" t="s">
        <v>51</v>
      </c>
      <c r="C57" s="2">
        <v>1574642.77</v>
      </c>
      <c r="D57" s="2">
        <v>0</v>
      </c>
      <c r="E57" s="2">
        <f t="shared" si="2"/>
        <v>1574642.77</v>
      </c>
      <c r="F57" s="30">
        <v>215.5</v>
      </c>
      <c r="G57" s="2">
        <f t="shared" si="3"/>
        <v>7306.9270069605573</v>
      </c>
    </row>
    <row r="58" spans="1:7" ht="12.75" customHeight="1" x14ac:dyDescent="0.2">
      <c r="A58" s="1">
        <v>1999</v>
      </c>
      <c r="B58" s="1" t="s">
        <v>52</v>
      </c>
      <c r="C58" s="2">
        <v>2621504.9300000002</v>
      </c>
      <c r="D58" s="2">
        <v>0</v>
      </c>
      <c r="E58" s="2">
        <f t="shared" si="2"/>
        <v>2621504.9300000002</v>
      </c>
      <c r="F58" s="30">
        <v>519.79999999999995</v>
      </c>
      <c r="G58" s="2">
        <f t="shared" si="3"/>
        <v>5043.2953636013863</v>
      </c>
    </row>
    <row r="59" spans="1:7" ht="12.75" customHeight="1" x14ac:dyDescent="0.2">
      <c r="A59" s="1">
        <v>2000</v>
      </c>
      <c r="B59" s="1" t="s">
        <v>53</v>
      </c>
      <c r="C59" s="2">
        <v>2890491.7</v>
      </c>
      <c r="D59" s="2">
        <v>0</v>
      </c>
      <c r="E59" s="2">
        <f t="shared" si="2"/>
        <v>2890491.7</v>
      </c>
      <c r="F59" s="30">
        <v>481.6</v>
      </c>
      <c r="G59" s="2">
        <f t="shared" si="3"/>
        <v>6001.8515365448502</v>
      </c>
    </row>
    <row r="60" spans="1:7" ht="12.75" customHeight="1" x14ac:dyDescent="0.2">
      <c r="A60" s="1">
        <v>2001</v>
      </c>
      <c r="B60" s="1" t="s">
        <v>54</v>
      </c>
      <c r="C60" s="2">
        <v>4860446.45</v>
      </c>
      <c r="D60" s="2">
        <v>0</v>
      </c>
      <c r="E60" s="2">
        <f t="shared" si="2"/>
        <v>4860446.45</v>
      </c>
      <c r="F60" s="30">
        <v>899.9</v>
      </c>
      <c r="G60" s="2">
        <f t="shared" si="3"/>
        <v>5401.0961773530398</v>
      </c>
    </row>
    <row r="61" spans="1:7" ht="12.75" customHeight="1" x14ac:dyDescent="0.2">
      <c r="A61" s="1">
        <v>2002</v>
      </c>
      <c r="B61" s="1" t="s">
        <v>55</v>
      </c>
      <c r="C61" s="2">
        <v>8780880.6099999994</v>
      </c>
      <c r="D61" s="2">
        <v>4798.82</v>
      </c>
      <c r="E61" s="2">
        <f t="shared" si="2"/>
        <v>8776081.7899999991</v>
      </c>
      <c r="F61" s="30">
        <v>1593.5</v>
      </c>
      <c r="G61" s="2">
        <f t="shared" si="3"/>
        <v>5507.4250329463439</v>
      </c>
    </row>
    <row r="62" spans="1:7" ht="12.75" customHeight="1" x14ac:dyDescent="0.2">
      <c r="A62" s="1">
        <v>2003</v>
      </c>
      <c r="B62" s="1" t="s">
        <v>56</v>
      </c>
      <c r="C62" s="2">
        <v>7110528.2599999998</v>
      </c>
      <c r="D62" s="2">
        <v>8403.2199999999993</v>
      </c>
      <c r="E62" s="2">
        <f t="shared" si="2"/>
        <v>7102125.04</v>
      </c>
      <c r="F62" s="30">
        <v>1364.9</v>
      </c>
      <c r="G62" s="2">
        <f t="shared" si="3"/>
        <v>5203.4032090263017</v>
      </c>
    </row>
    <row r="63" spans="1:7" ht="12.75" customHeight="1" x14ac:dyDescent="0.2">
      <c r="A63" s="1">
        <v>2005</v>
      </c>
      <c r="B63" s="1" t="s">
        <v>57</v>
      </c>
      <c r="C63" s="2">
        <v>1411729.35</v>
      </c>
      <c r="D63" s="2">
        <v>0</v>
      </c>
      <c r="E63" s="2">
        <f t="shared" si="2"/>
        <v>1411729.35</v>
      </c>
      <c r="F63" s="30">
        <v>152.80000000000001</v>
      </c>
      <c r="G63" s="2">
        <f t="shared" si="3"/>
        <v>9239.0664267015709</v>
      </c>
    </row>
    <row r="64" spans="1:7" ht="12.75" customHeight="1" x14ac:dyDescent="0.2">
      <c r="A64" s="1">
        <v>2006</v>
      </c>
      <c r="B64" s="1" t="s">
        <v>58</v>
      </c>
      <c r="C64" s="2">
        <v>1821925.91</v>
      </c>
      <c r="D64" s="2">
        <v>28130.53</v>
      </c>
      <c r="E64" s="2">
        <f t="shared" si="2"/>
        <v>1793795.38</v>
      </c>
      <c r="F64" s="30">
        <v>207.4</v>
      </c>
      <c r="G64" s="2">
        <f t="shared" si="3"/>
        <v>8648.9651880424299</v>
      </c>
    </row>
    <row r="65" spans="1:7" ht="12.75" customHeight="1" x14ac:dyDescent="0.2">
      <c r="A65" s="1">
        <v>2008</v>
      </c>
      <c r="B65" s="1" t="s">
        <v>59</v>
      </c>
      <c r="C65" s="2">
        <v>5742475.1399999997</v>
      </c>
      <c r="D65" s="2">
        <v>42270.28</v>
      </c>
      <c r="E65" s="2">
        <f t="shared" si="2"/>
        <v>5700204.8599999994</v>
      </c>
      <c r="F65" s="30">
        <v>973</v>
      </c>
      <c r="G65" s="2">
        <f t="shared" si="3"/>
        <v>5858.3811510791356</v>
      </c>
    </row>
    <row r="66" spans="1:7" ht="12.75" customHeight="1" x14ac:dyDescent="0.2">
      <c r="A66" s="1">
        <v>2009</v>
      </c>
      <c r="B66" s="1" t="s">
        <v>60</v>
      </c>
      <c r="C66" s="2">
        <v>1734743</v>
      </c>
      <c r="D66" s="2">
        <v>16909</v>
      </c>
      <c r="E66" s="2">
        <f t="shared" si="2"/>
        <v>1717834</v>
      </c>
      <c r="F66" s="30">
        <v>241.8</v>
      </c>
      <c r="G66" s="2">
        <f t="shared" si="3"/>
        <v>7104.3589743589737</v>
      </c>
    </row>
    <row r="67" spans="1:7" ht="12.75" customHeight="1" x14ac:dyDescent="0.2">
      <c r="A67" s="1">
        <v>2010</v>
      </c>
      <c r="B67" s="1" t="s">
        <v>61</v>
      </c>
      <c r="C67" s="2">
        <v>609893</v>
      </c>
      <c r="D67" s="2">
        <v>0</v>
      </c>
      <c r="E67" s="2">
        <f t="shared" si="2"/>
        <v>609893</v>
      </c>
      <c r="F67" s="30">
        <v>69.599999999999994</v>
      </c>
      <c r="G67" s="2">
        <f t="shared" si="3"/>
        <v>8762.8304597701153</v>
      </c>
    </row>
    <row r="68" spans="1:7" ht="12.75" customHeight="1" x14ac:dyDescent="0.2">
      <c r="A68" s="1">
        <v>2011</v>
      </c>
      <c r="B68" s="1" t="s">
        <v>62</v>
      </c>
      <c r="C68" s="2">
        <v>729602.14</v>
      </c>
      <c r="D68" s="2">
        <v>1000</v>
      </c>
      <c r="E68" s="2">
        <f t="shared" si="2"/>
        <v>728602.14</v>
      </c>
      <c r="F68" s="30">
        <v>78.900000000000006</v>
      </c>
      <c r="G68" s="2">
        <f t="shared" si="3"/>
        <v>9234.5011406844096</v>
      </c>
    </row>
    <row r="69" spans="1:7" ht="12.75" customHeight="1" x14ac:dyDescent="0.2">
      <c r="A69" s="1">
        <v>2012</v>
      </c>
      <c r="B69" s="1" t="s">
        <v>63</v>
      </c>
      <c r="C69" s="2">
        <v>810681.14</v>
      </c>
      <c r="D69" s="2">
        <v>0</v>
      </c>
      <c r="E69" s="2">
        <f t="shared" si="2"/>
        <v>810681.14</v>
      </c>
      <c r="F69" s="30">
        <v>88.2</v>
      </c>
      <c r="G69" s="2">
        <f t="shared" si="3"/>
        <v>9191.396145124716</v>
      </c>
    </row>
    <row r="70" spans="1:7" ht="12.75" customHeight="1" x14ac:dyDescent="0.2">
      <c r="A70" s="1">
        <v>2014</v>
      </c>
      <c r="B70" s="1" t="s">
        <v>64</v>
      </c>
      <c r="C70" s="2">
        <v>7260563.75</v>
      </c>
      <c r="D70" s="2">
        <v>0</v>
      </c>
      <c r="E70" s="2">
        <f t="shared" si="2"/>
        <v>7260563.75</v>
      </c>
      <c r="F70" s="30">
        <v>1188.7</v>
      </c>
      <c r="G70" s="2">
        <f t="shared" si="3"/>
        <v>6107.9866661058295</v>
      </c>
    </row>
    <row r="71" spans="1:7" ht="12.75" customHeight="1" x14ac:dyDescent="0.2">
      <c r="A71" s="1">
        <v>2015</v>
      </c>
      <c r="B71" s="1" t="s">
        <v>65</v>
      </c>
      <c r="C71" s="2">
        <v>688036.02</v>
      </c>
      <c r="D71" s="2">
        <v>0</v>
      </c>
      <c r="E71" s="2">
        <f t="shared" si="2"/>
        <v>688036.02</v>
      </c>
      <c r="F71" s="30">
        <v>78.7</v>
      </c>
      <c r="G71" s="2">
        <f t="shared" si="3"/>
        <v>8742.5161372299881</v>
      </c>
    </row>
    <row r="72" spans="1:7" ht="12.75" customHeight="1" x14ac:dyDescent="0.2">
      <c r="A72" s="1">
        <v>2016</v>
      </c>
      <c r="B72" s="1" t="s">
        <v>66</v>
      </c>
      <c r="C72" s="2">
        <v>120935</v>
      </c>
      <c r="D72" s="2">
        <v>0</v>
      </c>
      <c r="E72" s="2">
        <f t="shared" ref="E72:E103" si="4">+C72-D72</f>
        <v>120935</v>
      </c>
      <c r="F72" s="30">
        <v>9.4</v>
      </c>
      <c r="G72" s="2">
        <f t="shared" ref="G72:G103" si="5">+E72/F72</f>
        <v>12865.425531914892</v>
      </c>
    </row>
    <row r="73" spans="1:7" ht="12.75" customHeight="1" x14ac:dyDescent="0.2">
      <c r="A73" s="1">
        <v>2017</v>
      </c>
      <c r="B73" s="1" t="s">
        <v>67</v>
      </c>
      <c r="C73" s="2">
        <v>103881.42</v>
      </c>
      <c r="D73" s="2">
        <v>0</v>
      </c>
      <c r="E73" s="2">
        <f t="shared" si="4"/>
        <v>103881.42</v>
      </c>
      <c r="F73" s="30">
        <v>7</v>
      </c>
      <c r="G73" s="2">
        <f t="shared" si="5"/>
        <v>14840.202857142856</v>
      </c>
    </row>
    <row r="74" spans="1:7" ht="12.75" customHeight="1" x14ac:dyDescent="0.2">
      <c r="A74" s="1">
        <v>2018</v>
      </c>
      <c r="B74" s="1" t="s">
        <v>68</v>
      </c>
      <c r="C74" s="2">
        <v>112629.94</v>
      </c>
      <c r="D74" s="2">
        <v>0</v>
      </c>
      <c r="E74" s="2">
        <f t="shared" si="4"/>
        <v>112629.94</v>
      </c>
      <c r="F74" s="30">
        <v>12.6</v>
      </c>
      <c r="G74" s="2">
        <f t="shared" si="5"/>
        <v>8938.8841269841269</v>
      </c>
    </row>
    <row r="75" spans="1:7" ht="12.75" customHeight="1" x14ac:dyDescent="0.2">
      <c r="A75" s="1">
        <v>2019</v>
      </c>
      <c r="B75" s="1" t="s">
        <v>69</v>
      </c>
      <c r="C75" s="2">
        <v>128835.46</v>
      </c>
      <c r="D75" s="2">
        <v>0</v>
      </c>
      <c r="E75" s="2">
        <f t="shared" si="4"/>
        <v>128835.46</v>
      </c>
      <c r="F75" s="30">
        <v>12</v>
      </c>
      <c r="G75" s="2">
        <f t="shared" si="5"/>
        <v>10736.288333333334</v>
      </c>
    </row>
    <row r="76" spans="1:7" ht="12.75" customHeight="1" x14ac:dyDescent="0.2">
      <c r="A76" s="1">
        <v>2020</v>
      </c>
      <c r="B76" s="1" t="s">
        <v>70</v>
      </c>
      <c r="C76" s="2">
        <v>132862.39999999999</v>
      </c>
      <c r="D76" s="2">
        <v>0</v>
      </c>
      <c r="E76" s="2">
        <f t="shared" si="4"/>
        <v>132862.39999999999</v>
      </c>
      <c r="F76" s="30">
        <v>14.4</v>
      </c>
      <c r="G76" s="2">
        <f t="shared" si="5"/>
        <v>9226.5555555555547</v>
      </c>
    </row>
    <row r="77" spans="1:7" ht="12.75" customHeight="1" x14ac:dyDescent="0.2">
      <c r="A77" s="1">
        <v>2021</v>
      </c>
      <c r="B77" s="1" t="s">
        <v>71</v>
      </c>
      <c r="C77" s="2">
        <v>81057</v>
      </c>
      <c r="D77" s="2">
        <v>0</v>
      </c>
      <c r="E77" s="2">
        <f t="shared" si="4"/>
        <v>81057</v>
      </c>
      <c r="F77" s="30">
        <v>3.3</v>
      </c>
      <c r="G77" s="2">
        <f t="shared" si="5"/>
        <v>24562.727272727276</v>
      </c>
    </row>
    <row r="78" spans="1:7" ht="12.75" customHeight="1" x14ac:dyDescent="0.2">
      <c r="A78" s="1">
        <v>2022</v>
      </c>
      <c r="B78" s="1" t="s">
        <v>72</v>
      </c>
      <c r="C78" s="2">
        <v>142247.70000000001</v>
      </c>
      <c r="D78" s="2">
        <v>0</v>
      </c>
      <c r="E78" s="2">
        <f t="shared" si="4"/>
        <v>142247.70000000001</v>
      </c>
      <c r="F78" s="30">
        <v>16.3</v>
      </c>
      <c r="G78" s="2">
        <f t="shared" si="5"/>
        <v>8726.8527607361975</v>
      </c>
    </row>
    <row r="79" spans="1:7" ht="12.75" customHeight="1" x14ac:dyDescent="0.2">
      <c r="A79" s="1">
        <v>2023</v>
      </c>
      <c r="B79" s="1" t="s">
        <v>73</v>
      </c>
      <c r="C79" s="2">
        <v>747599.81</v>
      </c>
      <c r="D79" s="2">
        <v>13300</v>
      </c>
      <c r="E79" s="2">
        <f t="shared" si="4"/>
        <v>734299.81</v>
      </c>
      <c r="F79" s="30">
        <v>81.599999999999994</v>
      </c>
      <c r="G79" s="2">
        <f t="shared" si="5"/>
        <v>8998.7721813725511</v>
      </c>
    </row>
    <row r="80" spans="1:7" ht="12.75" customHeight="1" x14ac:dyDescent="0.2">
      <c r="A80" s="1">
        <v>2024</v>
      </c>
      <c r="B80" s="1" t="s">
        <v>74</v>
      </c>
      <c r="C80" s="2">
        <v>22176830.699999999</v>
      </c>
      <c r="D80" s="2">
        <v>0</v>
      </c>
      <c r="E80" s="2">
        <f t="shared" si="4"/>
        <v>22176830.699999999</v>
      </c>
      <c r="F80" s="30">
        <v>3526</v>
      </c>
      <c r="G80" s="2">
        <f t="shared" si="5"/>
        <v>6289.5152297220648</v>
      </c>
    </row>
    <row r="81" spans="1:7" ht="12.75" customHeight="1" x14ac:dyDescent="0.2">
      <c r="A81" s="1">
        <v>2039</v>
      </c>
      <c r="B81" s="1" t="s">
        <v>75</v>
      </c>
      <c r="C81" s="2">
        <v>14919410.25</v>
      </c>
      <c r="D81" s="2">
        <v>53700</v>
      </c>
      <c r="E81" s="2">
        <f t="shared" si="4"/>
        <v>14865710.25</v>
      </c>
      <c r="F81" s="30">
        <v>2712.6</v>
      </c>
      <c r="G81" s="2">
        <f t="shared" si="5"/>
        <v>5480.2441384649419</v>
      </c>
    </row>
    <row r="82" spans="1:7" ht="12.75" customHeight="1" x14ac:dyDescent="0.2">
      <c r="A82" s="1">
        <v>2041</v>
      </c>
      <c r="B82" s="1" t="s">
        <v>76</v>
      </c>
      <c r="C82" s="2">
        <v>18495789.09</v>
      </c>
      <c r="D82" s="2">
        <v>5000</v>
      </c>
      <c r="E82" s="2">
        <f t="shared" si="4"/>
        <v>18490789.09</v>
      </c>
      <c r="F82" s="30">
        <v>3289.8</v>
      </c>
      <c r="G82" s="2">
        <f t="shared" si="5"/>
        <v>5620.6423156422879</v>
      </c>
    </row>
    <row r="83" spans="1:7" ht="12.75" customHeight="1" x14ac:dyDescent="0.2">
      <c r="A83" s="1">
        <v>2042</v>
      </c>
      <c r="B83" s="1" t="s">
        <v>77</v>
      </c>
      <c r="C83" s="2">
        <v>21441963.09</v>
      </c>
      <c r="D83" s="2">
        <v>0</v>
      </c>
      <c r="E83" s="2">
        <f t="shared" si="4"/>
        <v>21441963.09</v>
      </c>
      <c r="F83" s="30">
        <v>4465.8</v>
      </c>
      <c r="G83" s="2">
        <f t="shared" si="5"/>
        <v>4801.3711070804784</v>
      </c>
    </row>
    <row r="84" spans="1:7" ht="12.75" customHeight="1" x14ac:dyDescent="0.2">
      <c r="A84" s="1">
        <v>2043</v>
      </c>
      <c r="B84" s="1" t="s">
        <v>78</v>
      </c>
      <c r="C84" s="2">
        <v>20125661.800000001</v>
      </c>
      <c r="D84" s="2">
        <v>21072.34</v>
      </c>
      <c r="E84" s="2">
        <f t="shared" si="4"/>
        <v>20104589.460000001</v>
      </c>
      <c r="F84" s="30">
        <v>3836.6</v>
      </c>
      <c r="G84" s="2">
        <f t="shared" si="5"/>
        <v>5240.2099410936771</v>
      </c>
    </row>
    <row r="85" spans="1:7" ht="12.75" customHeight="1" x14ac:dyDescent="0.2">
      <c r="A85" s="1">
        <v>2044</v>
      </c>
      <c r="B85" s="1" t="s">
        <v>79</v>
      </c>
      <c r="C85" s="2">
        <v>6586655.5599999996</v>
      </c>
      <c r="D85" s="2">
        <v>0</v>
      </c>
      <c r="E85" s="2">
        <f t="shared" si="4"/>
        <v>6586655.5599999996</v>
      </c>
      <c r="F85" s="30">
        <v>1234.7</v>
      </c>
      <c r="G85" s="2">
        <f t="shared" si="5"/>
        <v>5334.6201992386814</v>
      </c>
    </row>
    <row r="86" spans="1:7" ht="12.75" customHeight="1" x14ac:dyDescent="0.2">
      <c r="A86" s="1">
        <v>2045</v>
      </c>
      <c r="B86" s="1" t="s">
        <v>80</v>
      </c>
      <c r="C86" s="2">
        <v>1216283.3400000001</v>
      </c>
      <c r="D86" s="2">
        <v>0</v>
      </c>
      <c r="E86" s="2">
        <f t="shared" si="4"/>
        <v>1216283.3400000001</v>
      </c>
      <c r="F86" s="30">
        <v>182</v>
      </c>
      <c r="G86" s="2">
        <f t="shared" si="5"/>
        <v>6682.8754945054952</v>
      </c>
    </row>
    <row r="87" spans="1:7" ht="12.75" customHeight="1" x14ac:dyDescent="0.2">
      <c r="A87" s="1">
        <v>2046</v>
      </c>
      <c r="B87" s="1" t="s">
        <v>81</v>
      </c>
      <c r="C87" s="2">
        <v>1688423</v>
      </c>
      <c r="D87" s="2">
        <v>0</v>
      </c>
      <c r="E87" s="2">
        <f t="shared" si="4"/>
        <v>1688423</v>
      </c>
      <c r="F87" s="30">
        <v>224.4</v>
      </c>
      <c r="G87" s="2">
        <f t="shared" si="5"/>
        <v>7524.1666666666661</v>
      </c>
    </row>
    <row r="88" spans="1:7" ht="12.75" customHeight="1" x14ac:dyDescent="0.2">
      <c r="A88" s="1">
        <v>2047</v>
      </c>
      <c r="B88" s="1" t="s">
        <v>82</v>
      </c>
      <c r="C88" s="2">
        <v>423831</v>
      </c>
      <c r="D88" s="2">
        <v>0</v>
      </c>
      <c r="E88" s="2">
        <f t="shared" si="4"/>
        <v>423831</v>
      </c>
      <c r="F88" s="30">
        <v>42.8</v>
      </c>
      <c r="G88" s="2">
        <f t="shared" si="5"/>
        <v>9902.5934579439254</v>
      </c>
    </row>
    <row r="89" spans="1:7" ht="12.75" customHeight="1" x14ac:dyDescent="0.2">
      <c r="A89" s="1">
        <v>2048</v>
      </c>
      <c r="B89" s="1" t="s">
        <v>83</v>
      </c>
      <c r="C89" s="2">
        <v>67603555.159999996</v>
      </c>
      <c r="D89" s="2">
        <v>5381</v>
      </c>
      <c r="E89" s="2">
        <f t="shared" si="4"/>
        <v>67598174.159999996</v>
      </c>
      <c r="F89" s="30">
        <v>12044.4</v>
      </c>
      <c r="G89" s="2">
        <f t="shared" si="5"/>
        <v>5612.4152435986844</v>
      </c>
    </row>
    <row r="90" spans="1:7" ht="12.75" customHeight="1" x14ac:dyDescent="0.2">
      <c r="A90" s="1">
        <v>2050</v>
      </c>
      <c r="B90" s="1" t="s">
        <v>84</v>
      </c>
      <c r="C90" s="2">
        <v>2895940.19</v>
      </c>
      <c r="D90" s="2">
        <v>18170</v>
      </c>
      <c r="E90" s="2">
        <f t="shared" si="4"/>
        <v>2877770.19</v>
      </c>
      <c r="F90" s="30">
        <v>505.6</v>
      </c>
      <c r="G90" s="2">
        <f t="shared" si="5"/>
        <v>5691.7923061708861</v>
      </c>
    </row>
    <row r="91" spans="1:7" ht="12.75" customHeight="1" x14ac:dyDescent="0.2">
      <c r="A91" s="1">
        <v>2051</v>
      </c>
      <c r="B91" s="1" t="s">
        <v>85</v>
      </c>
      <c r="C91" s="2">
        <v>137845</v>
      </c>
      <c r="D91" s="2">
        <v>0</v>
      </c>
      <c r="E91" s="2">
        <f t="shared" si="4"/>
        <v>137845</v>
      </c>
      <c r="F91" s="30">
        <v>11.5</v>
      </c>
      <c r="G91" s="2">
        <f t="shared" si="5"/>
        <v>11986.521739130434</v>
      </c>
    </row>
    <row r="92" spans="1:7" ht="12.75" customHeight="1" x14ac:dyDescent="0.2">
      <c r="A92" s="1">
        <v>2052</v>
      </c>
      <c r="B92" s="1" t="s">
        <v>86</v>
      </c>
      <c r="C92" s="2">
        <v>306509.42</v>
      </c>
      <c r="D92" s="2">
        <v>0</v>
      </c>
      <c r="E92" s="2">
        <f t="shared" si="4"/>
        <v>306509.42</v>
      </c>
      <c r="F92" s="30">
        <v>52.6</v>
      </c>
      <c r="G92" s="2">
        <f t="shared" si="5"/>
        <v>5827.1752851711026</v>
      </c>
    </row>
    <row r="93" spans="1:7" ht="12.75" customHeight="1" x14ac:dyDescent="0.2">
      <c r="A93" s="1">
        <v>2053</v>
      </c>
      <c r="B93" s="1" t="s">
        <v>87</v>
      </c>
      <c r="C93" s="2">
        <v>19101648.190000001</v>
      </c>
      <c r="D93" s="2">
        <v>0</v>
      </c>
      <c r="E93" s="2">
        <f t="shared" si="4"/>
        <v>19101648.190000001</v>
      </c>
      <c r="F93" s="30">
        <v>2986.7</v>
      </c>
      <c r="G93" s="2">
        <f t="shared" si="5"/>
        <v>6395.5697559179034</v>
      </c>
    </row>
    <row r="94" spans="1:7" ht="12.75" customHeight="1" x14ac:dyDescent="0.2">
      <c r="A94" s="1">
        <v>2054</v>
      </c>
      <c r="B94" s="1" t="s">
        <v>88</v>
      </c>
      <c r="C94" s="2">
        <v>26518933.210000001</v>
      </c>
      <c r="D94" s="2">
        <v>1447</v>
      </c>
      <c r="E94" s="2">
        <f t="shared" si="4"/>
        <v>26517486.210000001</v>
      </c>
      <c r="F94" s="30">
        <v>5132.3999999999996</v>
      </c>
      <c r="G94" s="2">
        <f t="shared" si="5"/>
        <v>5166.6834638765495</v>
      </c>
    </row>
    <row r="95" spans="1:7" ht="12.75" customHeight="1" x14ac:dyDescent="0.2">
      <c r="A95" s="1">
        <v>2055</v>
      </c>
      <c r="B95" s="1" t="s">
        <v>89</v>
      </c>
      <c r="C95" s="2">
        <v>33062588.039999999</v>
      </c>
      <c r="D95" s="2">
        <v>20731.41</v>
      </c>
      <c r="E95" s="2">
        <f t="shared" si="4"/>
        <v>33041856.629999999</v>
      </c>
      <c r="F95" s="30">
        <v>6003.6</v>
      </c>
      <c r="G95" s="2">
        <f t="shared" si="5"/>
        <v>5503.6739006596035</v>
      </c>
    </row>
    <row r="96" spans="1:7" ht="12.75" customHeight="1" x14ac:dyDescent="0.2">
      <c r="A96" s="1">
        <v>2056</v>
      </c>
      <c r="B96" s="1" t="s">
        <v>90</v>
      </c>
      <c r="C96" s="2">
        <v>23248082.5</v>
      </c>
      <c r="D96" s="2">
        <v>0</v>
      </c>
      <c r="E96" s="2">
        <f t="shared" si="4"/>
        <v>23248082.5</v>
      </c>
      <c r="F96" s="30">
        <v>4031.7</v>
      </c>
      <c r="G96" s="2">
        <f t="shared" si="5"/>
        <v>5766.3225190366347</v>
      </c>
    </row>
    <row r="97" spans="1:7" ht="12.75" customHeight="1" x14ac:dyDescent="0.2">
      <c r="A97" s="1">
        <v>2057</v>
      </c>
      <c r="B97" s="1" t="s">
        <v>91</v>
      </c>
      <c r="C97" s="2">
        <v>37754078.909999996</v>
      </c>
      <c r="D97" s="2">
        <v>12486.18</v>
      </c>
      <c r="E97" s="2">
        <f t="shared" si="4"/>
        <v>37741592.729999997</v>
      </c>
      <c r="F97" s="30">
        <v>6841.7</v>
      </c>
      <c r="G97" s="2">
        <f t="shared" si="5"/>
        <v>5516.4056784132599</v>
      </c>
    </row>
    <row r="98" spans="1:7" ht="12.75" customHeight="1" x14ac:dyDescent="0.2">
      <c r="A98" s="1">
        <v>2059</v>
      </c>
      <c r="B98" s="1" t="s">
        <v>92</v>
      </c>
      <c r="C98" s="2">
        <v>5515951.8099999996</v>
      </c>
      <c r="D98" s="2">
        <v>11220</v>
      </c>
      <c r="E98" s="2">
        <f t="shared" si="4"/>
        <v>5504731.8099999996</v>
      </c>
      <c r="F98" s="30">
        <v>974.5</v>
      </c>
      <c r="G98" s="2">
        <f t="shared" si="5"/>
        <v>5648.775587480759</v>
      </c>
    </row>
    <row r="99" spans="1:7" ht="12.75" customHeight="1" x14ac:dyDescent="0.2">
      <c r="A99" s="1">
        <v>2060</v>
      </c>
      <c r="B99" s="1" t="s">
        <v>93</v>
      </c>
      <c r="C99" s="2">
        <v>935568</v>
      </c>
      <c r="D99" s="2">
        <v>0</v>
      </c>
      <c r="E99" s="2">
        <f t="shared" si="4"/>
        <v>935568</v>
      </c>
      <c r="F99" s="30">
        <v>97.9</v>
      </c>
      <c r="G99" s="2">
        <f t="shared" si="5"/>
        <v>9556.363636363636</v>
      </c>
    </row>
    <row r="100" spans="1:7" ht="12.75" customHeight="1" x14ac:dyDescent="0.2">
      <c r="A100" s="1">
        <v>2061</v>
      </c>
      <c r="B100" s="1" t="s">
        <v>94</v>
      </c>
      <c r="C100" s="2">
        <v>1901203.07</v>
      </c>
      <c r="D100" s="2">
        <v>0</v>
      </c>
      <c r="E100" s="2">
        <f t="shared" si="4"/>
        <v>1901203.07</v>
      </c>
      <c r="F100" s="30">
        <v>235.1</v>
      </c>
      <c r="G100" s="2">
        <f t="shared" si="5"/>
        <v>8086.784644831987</v>
      </c>
    </row>
    <row r="101" spans="1:7" ht="12.75" customHeight="1" x14ac:dyDescent="0.2">
      <c r="A101" s="1">
        <v>2062</v>
      </c>
      <c r="B101" s="1" t="s">
        <v>95</v>
      </c>
      <c r="C101" s="2">
        <v>134355</v>
      </c>
      <c r="D101" s="2">
        <v>0</v>
      </c>
      <c r="E101" s="2">
        <f t="shared" si="4"/>
        <v>134355</v>
      </c>
      <c r="F101" s="30">
        <v>14.4</v>
      </c>
      <c r="G101" s="2">
        <f t="shared" si="5"/>
        <v>9330.2083333333339</v>
      </c>
    </row>
    <row r="102" spans="1:7" ht="12.75" customHeight="1" x14ac:dyDescent="0.2">
      <c r="A102" s="1">
        <v>2063</v>
      </c>
      <c r="B102" s="1" t="s">
        <v>96</v>
      </c>
      <c r="C102" s="2">
        <v>210663.3</v>
      </c>
      <c r="D102" s="2">
        <v>31554.34</v>
      </c>
      <c r="E102" s="2">
        <f t="shared" si="4"/>
        <v>179108.96</v>
      </c>
      <c r="F102" s="30">
        <v>16.100000000000001</v>
      </c>
      <c r="G102" s="2">
        <f t="shared" si="5"/>
        <v>11124.780124223602</v>
      </c>
    </row>
    <row r="103" spans="1:7" ht="12.75" customHeight="1" x14ac:dyDescent="0.2">
      <c r="A103" s="1">
        <v>2081</v>
      </c>
      <c r="B103" s="1" t="s">
        <v>97</v>
      </c>
      <c r="C103" s="2">
        <v>7117741.4400000004</v>
      </c>
      <c r="D103" s="2">
        <v>0</v>
      </c>
      <c r="E103" s="2">
        <f t="shared" si="4"/>
        <v>7117741.4400000004</v>
      </c>
      <c r="F103" s="30">
        <v>1248.5</v>
      </c>
      <c r="G103" s="2">
        <f t="shared" si="5"/>
        <v>5701.034393271927</v>
      </c>
    </row>
    <row r="104" spans="1:7" ht="12.75" customHeight="1" x14ac:dyDescent="0.2">
      <c r="A104" s="1">
        <v>2082</v>
      </c>
      <c r="B104" s="1" t="s">
        <v>98</v>
      </c>
      <c r="C104" s="2">
        <v>97646015.299999997</v>
      </c>
      <c r="D104" s="2">
        <v>408172.04</v>
      </c>
      <c r="E104" s="2">
        <f t="shared" ref="E104:E135" si="6">+C104-D104</f>
        <v>97237843.25999999</v>
      </c>
      <c r="F104" s="30">
        <v>17824.2</v>
      </c>
      <c r="G104" s="2">
        <f t="shared" ref="G104:G135" si="7">+E104/F104</f>
        <v>5455.383313697108</v>
      </c>
    </row>
    <row r="105" spans="1:7" ht="12.75" customHeight="1" x14ac:dyDescent="0.2">
      <c r="A105" s="1">
        <v>2083</v>
      </c>
      <c r="B105" s="1" t="s">
        <v>99</v>
      </c>
      <c r="C105" s="2">
        <v>59720752.399999999</v>
      </c>
      <c r="D105" s="2">
        <v>2492.63</v>
      </c>
      <c r="E105" s="2">
        <f t="shared" si="6"/>
        <v>59718259.769999996</v>
      </c>
      <c r="F105" s="30">
        <v>10555.4</v>
      </c>
      <c r="G105" s="2">
        <f t="shared" si="7"/>
        <v>5657.6027218295849</v>
      </c>
    </row>
    <row r="106" spans="1:7" ht="12.75" customHeight="1" x14ac:dyDescent="0.2">
      <c r="A106" s="1">
        <v>2084</v>
      </c>
      <c r="B106" s="1" t="s">
        <v>212</v>
      </c>
      <c r="C106" s="2">
        <v>10373343</v>
      </c>
      <c r="D106" s="2">
        <v>0</v>
      </c>
      <c r="E106" s="2">
        <f t="shared" si="6"/>
        <v>10373343</v>
      </c>
      <c r="F106" s="30">
        <v>1864.6</v>
      </c>
      <c r="G106" s="2">
        <f t="shared" si="7"/>
        <v>5563.3074117773249</v>
      </c>
    </row>
    <row r="107" spans="1:7" ht="12.75" customHeight="1" x14ac:dyDescent="0.2">
      <c r="A107" s="1">
        <v>2085</v>
      </c>
      <c r="B107" s="1" t="s">
        <v>100</v>
      </c>
      <c r="C107" s="2">
        <v>2062560.8</v>
      </c>
      <c r="D107" s="2">
        <v>17109.82</v>
      </c>
      <c r="E107" s="2">
        <f t="shared" si="6"/>
        <v>2045450.98</v>
      </c>
      <c r="F107" s="30">
        <v>264</v>
      </c>
      <c r="G107" s="2">
        <f t="shared" si="7"/>
        <v>7747.9203787878787</v>
      </c>
    </row>
    <row r="108" spans="1:7" ht="12.75" customHeight="1" x14ac:dyDescent="0.2">
      <c r="A108" s="1">
        <v>2086</v>
      </c>
      <c r="B108" s="1" t="s">
        <v>101</v>
      </c>
      <c r="C108" s="2">
        <v>6185741.5099999998</v>
      </c>
      <c r="D108" s="2">
        <v>0</v>
      </c>
      <c r="E108" s="2">
        <f t="shared" si="6"/>
        <v>6185741.5099999998</v>
      </c>
      <c r="F108" s="30">
        <v>1193.2</v>
      </c>
      <c r="G108" s="2">
        <f t="shared" si="7"/>
        <v>5184.1615068722758</v>
      </c>
    </row>
    <row r="109" spans="1:7" ht="12.75" customHeight="1" x14ac:dyDescent="0.2">
      <c r="A109" s="1">
        <v>2087</v>
      </c>
      <c r="B109" s="1" t="s">
        <v>102</v>
      </c>
      <c r="C109" s="2">
        <v>14726075.15</v>
      </c>
      <c r="D109" s="2">
        <v>0</v>
      </c>
      <c r="E109" s="2">
        <f t="shared" si="6"/>
        <v>14726075.15</v>
      </c>
      <c r="F109" s="30">
        <v>2854.9</v>
      </c>
      <c r="G109" s="2">
        <f t="shared" si="7"/>
        <v>5158.1754702441413</v>
      </c>
    </row>
    <row r="110" spans="1:7" ht="12.75" customHeight="1" x14ac:dyDescent="0.2">
      <c r="A110" s="1">
        <v>2088</v>
      </c>
      <c r="B110" s="1" t="s">
        <v>103</v>
      </c>
      <c r="C110" s="2">
        <v>26381343</v>
      </c>
      <c r="D110" s="2">
        <v>0</v>
      </c>
      <c r="E110" s="2">
        <f t="shared" si="6"/>
        <v>26381343</v>
      </c>
      <c r="F110" s="30">
        <v>4962.8</v>
      </c>
      <c r="G110" s="2">
        <f t="shared" si="7"/>
        <v>5315.8182880631903</v>
      </c>
    </row>
    <row r="111" spans="1:7" ht="12.75" customHeight="1" x14ac:dyDescent="0.2">
      <c r="A111" s="1">
        <v>2089</v>
      </c>
      <c r="B111" s="1" t="s">
        <v>104</v>
      </c>
      <c r="C111" s="2">
        <v>2380272.62</v>
      </c>
      <c r="D111" s="2">
        <v>20698</v>
      </c>
      <c r="E111" s="2">
        <f t="shared" si="6"/>
        <v>2359574.62</v>
      </c>
      <c r="F111" s="30">
        <v>358.2</v>
      </c>
      <c r="G111" s="2">
        <f t="shared" si="7"/>
        <v>6587.3104969290907</v>
      </c>
    </row>
    <row r="112" spans="1:7" ht="12.75" customHeight="1" x14ac:dyDescent="0.2">
      <c r="A112" s="1">
        <v>2090</v>
      </c>
      <c r="B112" s="1" t="s">
        <v>105</v>
      </c>
      <c r="C112" s="2">
        <v>2219503.5699999998</v>
      </c>
      <c r="D112" s="2">
        <v>0</v>
      </c>
      <c r="E112" s="2">
        <f t="shared" si="6"/>
        <v>2219503.5699999998</v>
      </c>
      <c r="F112" s="30">
        <v>316</v>
      </c>
      <c r="G112" s="2">
        <f t="shared" si="7"/>
        <v>7023.7454746835438</v>
      </c>
    </row>
    <row r="113" spans="1:7" ht="12.75" customHeight="1" x14ac:dyDescent="0.2">
      <c r="A113" s="1">
        <v>2091</v>
      </c>
      <c r="B113" s="1" t="s">
        <v>106</v>
      </c>
      <c r="C113" s="2">
        <v>10259608.619999999</v>
      </c>
      <c r="D113" s="2">
        <v>0</v>
      </c>
      <c r="E113" s="2">
        <f t="shared" si="6"/>
        <v>10259608.619999999</v>
      </c>
      <c r="F113" s="30">
        <v>1964.3</v>
      </c>
      <c r="G113" s="2">
        <f t="shared" si="7"/>
        <v>5223.0354935600462</v>
      </c>
    </row>
    <row r="114" spans="1:7" ht="12.75" customHeight="1" x14ac:dyDescent="0.2">
      <c r="A114" s="1">
        <v>2092</v>
      </c>
      <c r="B114" s="1" t="s">
        <v>107</v>
      </c>
      <c r="C114" s="2">
        <v>2380220.73</v>
      </c>
      <c r="D114" s="2">
        <v>0</v>
      </c>
      <c r="E114" s="2">
        <f t="shared" si="6"/>
        <v>2380220.73</v>
      </c>
      <c r="F114" s="30">
        <v>389.6</v>
      </c>
      <c r="G114" s="2">
        <f t="shared" si="7"/>
        <v>6109.3961242299793</v>
      </c>
    </row>
    <row r="115" spans="1:7" ht="12.75" customHeight="1" x14ac:dyDescent="0.2">
      <c r="A115" s="1">
        <v>2093</v>
      </c>
      <c r="B115" s="1" t="s">
        <v>108</v>
      </c>
      <c r="C115" s="2">
        <v>5222607.9400000004</v>
      </c>
      <c r="D115" s="2">
        <v>0</v>
      </c>
      <c r="E115" s="2">
        <f t="shared" si="6"/>
        <v>5222607.9400000004</v>
      </c>
      <c r="F115" s="30">
        <v>846.5</v>
      </c>
      <c r="G115" s="2">
        <f t="shared" si="7"/>
        <v>6169.6490726520969</v>
      </c>
    </row>
    <row r="116" spans="1:7" ht="12.75" customHeight="1" x14ac:dyDescent="0.2">
      <c r="A116" s="1">
        <v>2094</v>
      </c>
      <c r="B116" s="1" t="s">
        <v>109</v>
      </c>
      <c r="C116" s="2">
        <v>1843684.47</v>
      </c>
      <c r="D116" s="2">
        <v>0</v>
      </c>
      <c r="E116" s="2">
        <f t="shared" si="6"/>
        <v>1843684.47</v>
      </c>
      <c r="F116" s="30">
        <v>284.3</v>
      </c>
      <c r="G116" s="2">
        <f t="shared" si="7"/>
        <v>6484.996377066479</v>
      </c>
    </row>
    <row r="117" spans="1:7" ht="12.75" customHeight="1" x14ac:dyDescent="0.2">
      <c r="A117" s="1">
        <v>2095</v>
      </c>
      <c r="B117" s="1" t="s">
        <v>110</v>
      </c>
      <c r="C117" s="2">
        <v>1170317.1000000001</v>
      </c>
      <c r="D117" s="2">
        <v>0</v>
      </c>
      <c r="E117" s="2">
        <f t="shared" si="6"/>
        <v>1170317.1000000001</v>
      </c>
      <c r="F117" s="30">
        <v>136.6</v>
      </c>
      <c r="G117" s="2">
        <f t="shared" si="7"/>
        <v>8567.475109809664</v>
      </c>
    </row>
    <row r="118" spans="1:7" ht="12.75" customHeight="1" x14ac:dyDescent="0.2">
      <c r="A118" s="1">
        <v>2096</v>
      </c>
      <c r="B118" s="1" t="s">
        <v>111</v>
      </c>
      <c r="C118" s="2">
        <v>9228245.0500000007</v>
      </c>
      <c r="D118" s="2">
        <v>0</v>
      </c>
      <c r="E118" s="2">
        <f t="shared" si="6"/>
        <v>9228245.0500000007</v>
      </c>
      <c r="F118" s="30">
        <v>1616.7</v>
      </c>
      <c r="G118" s="2">
        <f t="shared" si="7"/>
        <v>5708.0751221624296</v>
      </c>
    </row>
    <row r="119" spans="1:7" ht="12.75" customHeight="1" x14ac:dyDescent="0.2">
      <c r="A119" s="1">
        <v>2097</v>
      </c>
      <c r="B119" s="1" t="s">
        <v>112</v>
      </c>
      <c r="C119" s="2">
        <v>34753647.43</v>
      </c>
      <c r="D119" s="2">
        <v>0</v>
      </c>
      <c r="E119" s="2">
        <f t="shared" si="6"/>
        <v>34753647.43</v>
      </c>
      <c r="F119" s="30">
        <v>6422.2</v>
      </c>
      <c r="G119" s="2">
        <f t="shared" si="7"/>
        <v>5411.4863177727257</v>
      </c>
    </row>
    <row r="120" spans="1:7" ht="12.75" customHeight="1" x14ac:dyDescent="0.2">
      <c r="A120" s="1">
        <v>2099</v>
      </c>
      <c r="B120" s="1" t="s">
        <v>113</v>
      </c>
      <c r="C120" s="2">
        <v>3679471.06</v>
      </c>
      <c r="D120" s="2">
        <v>0</v>
      </c>
      <c r="E120" s="2">
        <f t="shared" si="6"/>
        <v>3679471.06</v>
      </c>
      <c r="F120" s="30">
        <v>723.6</v>
      </c>
      <c r="G120" s="2">
        <f t="shared" si="7"/>
        <v>5084.9517136539525</v>
      </c>
    </row>
    <row r="121" spans="1:7" ht="12.75" customHeight="1" x14ac:dyDescent="0.2">
      <c r="A121" s="1">
        <v>2100</v>
      </c>
      <c r="B121" s="1" t="s">
        <v>114</v>
      </c>
      <c r="C121" s="2">
        <v>40582609.240000002</v>
      </c>
      <c r="D121" s="2">
        <v>32861.839999999997</v>
      </c>
      <c r="E121" s="2">
        <f t="shared" si="6"/>
        <v>40549747.399999999</v>
      </c>
      <c r="F121" s="30">
        <v>7769.9</v>
      </c>
      <c r="G121" s="2">
        <f t="shared" si="7"/>
        <v>5218.8248754810229</v>
      </c>
    </row>
    <row r="122" spans="1:7" ht="12.75" customHeight="1" x14ac:dyDescent="0.2">
      <c r="A122" s="1">
        <v>2101</v>
      </c>
      <c r="B122" s="1" t="s">
        <v>115</v>
      </c>
      <c r="C122" s="2">
        <v>20292353.32</v>
      </c>
      <c r="D122" s="2">
        <v>46918</v>
      </c>
      <c r="E122" s="2">
        <f t="shared" si="6"/>
        <v>20245435.32</v>
      </c>
      <c r="F122" s="30">
        <v>4263.3999999999996</v>
      </c>
      <c r="G122" s="2">
        <f t="shared" si="7"/>
        <v>4748.6595956279034</v>
      </c>
    </row>
    <row r="123" spans="1:7" ht="12.75" customHeight="1" x14ac:dyDescent="0.2">
      <c r="A123" s="1">
        <v>2102</v>
      </c>
      <c r="B123" s="1" t="s">
        <v>116</v>
      </c>
      <c r="C123" s="2">
        <v>12574490.890000001</v>
      </c>
      <c r="D123" s="2">
        <v>18138</v>
      </c>
      <c r="E123" s="2">
        <f t="shared" si="6"/>
        <v>12556352.890000001</v>
      </c>
      <c r="F123" s="30">
        <v>2380.8000000000002</v>
      </c>
      <c r="G123" s="2">
        <f t="shared" si="7"/>
        <v>5274.0057501680103</v>
      </c>
    </row>
    <row r="124" spans="1:7" ht="12.75" customHeight="1" x14ac:dyDescent="0.2">
      <c r="A124" s="1">
        <v>2103</v>
      </c>
      <c r="B124" s="1" t="s">
        <v>117</v>
      </c>
      <c r="C124" s="2">
        <v>3473548.08</v>
      </c>
      <c r="D124" s="2">
        <v>0</v>
      </c>
      <c r="E124" s="2">
        <f t="shared" si="6"/>
        <v>3473548.08</v>
      </c>
      <c r="F124" s="30">
        <v>631.70000000000005</v>
      </c>
      <c r="G124" s="2">
        <f t="shared" si="7"/>
        <v>5498.7305366471428</v>
      </c>
    </row>
    <row r="125" spans="1:7" ht="12.75" customHeight="1" x14ac:dyDescent="0.2">
      <c r="A125" s="1">
        <v>2104</v>
      </c>
      <c r="B125" s="1" t="s">
        <v>118</v>
      </c>
      <c r="C125" s="2">
        <v>4758972.6500000004</v>
      </c>
      <c r="D125" s="2">
        <v>0</v>
      </c>
      <c r="E125" s="2">
        <f t="shared" si="6"/>
        <v>4758972.6500000004</v>
      </c>
      <c r="F125" s="30">
        <v>698.7</v>
      </c>
      <c r="G125" s="2">
        <f t="shared" si="7"/>
        <v>6811.1816945756409</v>
      </c>
    </row>
    <row r="126" spans="1:7" ht="12.75" customHeight="1" x14ac:dyDescent="0.2">
      <c r="A126" s="1">
        <v>2105</v>
      </c>
      <c r="B126" s="1" t="s">
        <v>119</v>
      </c>
      <c r="C126" s="2">
        <v>3905690.73</v>
      </c>
      <c r="D126" s="2">
        <v>0</v>
      </c>
      <c r="E126" s="2">
        <f t="shared" si="6"/>
        <v>3905690.73</v>
      </c>
      <c r="F126" s="30">
        <v>715.5</v>
      </c>
      <c r="G126" s="2">
        <f t="shared" si="7"/>
        <v>5458.6872536687633</v>
      </c>
    </row>
    <row r="127" spans="1:7" ht="12.75" customHeight="1" x14ac:dyDescent="0.2">
      <c r="A127" s="1">
        <v>2107</v>
      </c>
      <c r="B127" s="1" t="s">
        <v>120</v>
      </c>
      <c r="C127" s="2">
        <v>933726.15</v>
      </c>
      <c r="D127" s="2">
        <v>183008.1</v>
      </c>
      <c r="E127" s="2">
        <f t="shared" si="6"/>
        <v>750718.05</v>
      </c>
      <c r="F127" s="30">
        <v>74.400000000000006</v>
      </c>
      <c r="G127" s="2">
        <f t="shared" si="7"/>
        <v>10090.296370967742</v>
      </c>
    </row>
    <row r="128" spans="1:7" ht="12.75" customHeight="1" x14ac:dyDescent="0.2">
      <c r="A128" s="1">
        <v>2108</v>
      </c>
      <c r="B128" s="1" t="s">
        <v>121</v>
      </c>
      <c r="C128" s="2">
        <v>14399374.84</v>
      </c>
      <c r="D128" s="2">
        <v>1475</v>
      </c>
      <c r="E128" s="2">
        <f t="shared" si="6"/>
        <v>14397899.84</v>
      </c>
      <c r="F128" s="30">
        <v>2583.1999999999998</v>
      </c>
      <c r="G128" s="2">
        <f t="shared" si="7"/>
        <v>5573.6682564261382</v>
      </c>
    </row>
    <row r="129" spans="1:7" ht="12.75" customHeight="1" x14ac:dyDescent="0.2">
      <c r="A129" s="1">
        <v>2109</v>
      </c>
      <c r="B129" s="1" t="s">
        <v>122</v>
      </c>
      <c r="C129" s="2">
        <v>131918</v>
      </c>
      <c r="D129" s="2">
        <v>0</v>
      </c>
      <c r="E129" s="2">
        <f t="shared" si="6"/>
        <v>131918</v>
      </c>
      <c r="F129" s="30">
        <v>4.9000000000000004</v>
      </c>
      <c r="G129" s="2">
        <f t="shared" si="7"/>
        <v>26922.040816326527</v>
      </c>
    </row>
    <row r="130" spans="1:7" ht="12.75" customHeight="1" x14ac:dyDescent="0.2">
      <c r="A130" s="1">
        <v>2110</v>
      </c>
      <c r="B130" s="1" t="s">
        <v>123</v>
      </c>
      <c r="C130" s="2">
        <v>6846838.5</v>
      </c>
      <c r="D130" s="2">
        <v>15881.92</v>
      </c>
      <c r="E130" s="2">
        <f t="shared" si="6"/>
        <v>6830956.5800000001</v>
      </c>
      <c r="F130" s="30">
        <v>1199.9000000000001</v>
      </c>
      <c r="G130" s="2">
        <f t="shared" si="7"/>
        <v>5692.9382281856815</v>
      </c>
    </row>
    <row r="131" spans="1:7" ht="12.75" customHeight="1" x14ac:dyDescent="0.2">
      <c r="A131" s="1">
        <v>2111</v>
      </c>
      <c r="B131" s="1" t="s">
        <v>124</v>
      </c>
      <c r="C131" s="2">
        <v>588630.41</v>
      </c>
      <c r="D131" s="2">
        <v>0</v>
      </c>
      <c r="E131" s="2">
        <f t="shared" si="6"/>
        <v>588630.41</v>
      </c>
      <c r="F131" s="30">
        <v>86.4</v>
      </c>
      <c r="G131" s="2">
        <f t="shared" si="7"/>
        <v>6812.8519675925927</v>
      </c>
    </row>
    <row r="132" spans="1:7" ht="12.75" customHeight="1" x14ac:dyDescent="0.2">
      <c r="A132" s="1">
        <v>2112</v>
      </c>
      <c r="B132" s="1" t="s">
        <v>125</v>
      </c>
      <c r="C132" s="2">
        <v>48022</v>
      </c>
      <c r="D132" s="2">
        <v>0</v>
      </c>
      <c r="E132" s="2">
        <f t="shared" si="6"/>
        <v>48022</v>
      </c>
      <c r="F132" s="30">
        <v>9.1999999999999993</v>
      </c>
      <c r="G132" s="2">
        <f t="shared" si="7"/>
        <v>5219.7826086956529</v>
      </c>
    </row>
    <row r="133" spans="1:7" ht="12.75" customHeight="1" x14ac:dyDescent="0.2">
      <c r="A133" s="1">
        <v>2113</v>
      </c>
      <c r="B133" s="1" t="s">
        <v>126</v>
      </c>
      <c r="C133" s="2">
        <v>1634000.62</v>
      </c>
      <c r="D133" s="2">
        <v>0</v>
      </c>
      <c r="E133" s="2">
        <f t="shared" si="6"/>
        <v>1634000.62</v>
      </c>
      <c r="F133" s="30">
        <v>267.7</v>
      </c>
      <c r="G133" s="2">
        <f t="shared" si="7"/>
        <v>6103.8499066118793</v>
      </c>
    </row>
    <row r="134" spans="1:7" ht="12.75" customHeight="1" x14ac:dyDescent="0.2">
      <c r="A134" s="1">
        <v>2114</v>
      </c>
      <c r="B134" s="1" t="s">
        <v>127</v>
      </c>
      <c r="C134" s="2">
        <v>631437</v>
      </c>
      <c r="D134" s="2">
        <v>5550</v>
      </c>
      <c r="E134" s="2">
        <f t="shared" si="6"/>
        <v>625887</v>
      </c>
      <c r="F134" s="30">
        <v>74.7</v>
      </c>
      <c r="G134" s="2">
        <f t="shared" si="7"/>
        <v>8378.674698795181</v>
      </c>
    </row>
    <row r="135" spans="1:7" ht="12.75" customHeight="1" x14ac:dyDescent="0.2">
      <c r="A135" s="1">
        <v>2115</v>
      </c>
      <c r="B135" s="1" t="s">
        <v>128</v>
      </c>
      <c r="C135" s="2">
        <v>232461</v>
      </c>
      <c r="D135" s="2">
        <v>0</v>
      </c>
      <c r="E135" s="2">
        <f t="shared" si="6"/>
        <v>232461</v>
      </c>
      <c r="F135" s="30">
        <v>23.7</v>
      </c>
      <c r="G135" s="2">
        <f t="shared" si="7"/>
        <v>9808.4810126582288</v>
      </c>
    </row>
    <row r="136" spans="1:7" ht="12.75" customHeight="1" x14ac:dyDescent="0.2">
      <c r="A136" s="1">
        <v>2116</v>
      </c>
      <c r="B136" s="1" t="s">
        <v>129</v>
      </c>
      <c r="C136" s="2">
        <v>5693675</v>
      </c>
      <c r="D136" s="2">
        <v>28103</v>
      </c>
      <c r="E136" s="2">
        <f t="shared" ref="E136:E165" si="8">+C136-D136</f>
        <v>5665572</v>
      </c>
      <c r="F136" s="30">
        <v>1075.5</v>
      </c>
      <c r="G136" s="2">
        <f t="shared" ref="G136:G165" si="9">+E136/F136</f>
        <v>5267.8493723849369</v>
      </c>
    </row>
    <row r="137" spans="1:7" ht="12.75" customHeight="1" x14ac:dyDescent="0.2">
      <c r="A137" s="1">
        <v>2137</v>
      </c>
      <c r="B137" s="1" t="s">
        <v>130</v>
      </c>
      <c r="C137" s="2">
        <v>6368113</v>
      </c>
      <c r="D137" s="2">
        <v>7319</v>
      </c>
      <c r="E137" s="2">
        <f t="shared" si="8"/>
        <v>6360794</v>
      </c>
      <c r="F137" s="30">
        <v>1081.5999999999999</v>
      </c>
      <c r="G137" s="2">
        <f t="shared" si="9"/>
        <v>5880.9116124260363</v>
      </c>
    </row>
    <row r="138" spans="1:7" ht="12.75" customHeight="1" x14ac:dyDescent="0.2">
      <c r="A138" s="1">
        <v>2138</v>
      </c>
      <c r="B138" s="1" t="s">
        <v>131</v>
      </c>
      <c r="C138" s="2">
        <v>19277498.030000001</v>
      </c>
      <c r="D138" s="2">
        <v>326548.09999999998</v>
      </c>
      <c r="E138" s="2">
        <f t="shared" si="8"/>
        <v>18950949.93</v>
      </c>
      <c r="F138" s="30">
        <v>3483.3</v>
      </c>
      <c r="G138" s="2">
        <f t="shared" si="9"/>
        <v>5440.516157092412</v>
      </c>
    </row>
    <row r="139" spans="1:7" ht="12.75" customHeight="1" x14ac:dyDescent="0.2">
      <c r="A139" s="1">
        <v>2139</v>
      </c>
      <c r="B139" s="1" t="s">
        <v>132</v>
      </c>
      <c r="C139" s="2">
        <v>10699685.779999999</v>
      </c>
      <c r="D139" s="2">
        <v>141618.22</v>
      </c>
      <c r="E139" s="2">
        <f t="shared" si="8"/>
        <v>10558067.559999999</v>
      </c>
      <c r="F139" s="30">
        <v>2147.1</v>
      </c>
      <c r="G139" s="2">
        <f t="shared" si="9"/>
        <v>4917.3618182664986</v>
      </c>
    </row>
    <row r="140" spans="1:7" ht="12.75" customHeight="1" x14ac:dyDescent="0.2">
      <c r="A140" s="1">
        <v>2140</v>
      </c>
      <c r="B140" s="1" t="s">
        <v>133</v>
      </c>
      <c r="C140" s="2">
        <v>4713363.7699999996</v>
      </c>
      <c r="D140" s="2">
        <v>7650</v>
      </c>
      <c r="E140" s="2">
        <f t="shared" si="8"/>
        <v>4705713.7699999996</v>
      </c>
      <c r="F140" s="30">
        <v>902.3</v>
      </c>
      <c r="G140" s="2">
        <f t="shared" si="9"/>
        <v>5215.2430123018949</v>
      </c>
    </row>
    <row r="141" spans="1:7" ht="12.75" customHeight="1" x14ac:dyDescent="0.2">
      <c r="A141" s="1">
        <v>2141</v>
      </c>
      <c r="B141" s="1" t="s">
        <v>134</v>
      </c>
      <c r="C141" s="2">
        <v>9166264.6300000008</v>
      </c>
      <c r="D141" s="2">
        <v>518</v>
      </c>
      <c r="E141" s="2">
        <f t="shared" si="8"/>
        <v>9165746.6300000008</v>
      </c>
      <c r="F141" s="30">
        <v>1652.2</v>
      </c>
      <c r="G141" s="2">
        <f t="shared" si="9"/>
        <v>5547.6011560343786</v>
      </c>
    </row>
    <row r="142" spans="1:7" ht="12.75" customHeight="1" x14ac:dyDescent="0.2">
      <c r="A142" s="1">
        <v>2142</v>
      </c>
      <c r="B142" s="1" t="s">
        <v>135</v>
      </c>
      <c r="C142" s="2">
        <v>180555473.34</v>
      </c>
      <c r="D142" s="2">
        <v>613586.62</v>
      </c>
      <c r="E142" s="2">
        <f t="shared" si="8"/>
        <v>179941886.72</v>
      </c>
      <c r="F142" s="30">
        <v>32667</v>
      </c>
      <c r="G142" s="2">
        <f t="shared" si="9"/>
        <v>5508.3688958275934</v>
      </c>
    </row>
    <row r="143" spans="1:7" ht="12.75" customHeight="1" x14ac:dyDescent="0.2">
      <c r="A143" s="1">
        <v>2143</v>
      </c>
      <c r="B143" s="1" t="s">
        <v>136</v>
      </c>
      <c r="C143" s="2">
        <v>11464232.24</v>
      </c>
      <c r="D143" s="2">
        <v>0</v>
      </c>
      <c r="E143" s="2">
        <f t="shared" si="8"/>
        <v>11464232.24</v>
      </c>
      <c r="F143" s="30">
        <v>2281.1</v>
      </c>
      <c r="G143" s="2">
        <f t="shared" si="9"/>
        <v>5025.7473324273378</v>
      </c>
    </row>
    <row r="144" spans="1:7" ht="12.75" customHeight="1" x14ac:dyDescent="0.2">
      <c r="A144" s="1">
        <v>2144</v>
      </c>
      <c r="B144" s="1" t="s">
        <v>137</v>
      </c>
      <c r="C144" s="2">
        <v>1299872.98</v>
      </c>
      <c r="D144" s="2">
        <v>0</v>
      </c>
      <c r="E144" s="2">
        <f t="shared" si="8"/>
        <v>1299872.98</v>
      </c>
      <c r="F144" s="30">
        <v>239.6</v>
      </c>
      <c r="G144" s="2">
        <f t="shared" si="9"/>
        <v>5425.1793823038397</v>
      </c>
    </row>
    <row r="145" spans="1:7" ht="12.75" customHeight="1" x14ac:dyDescent="0.2">
      <c r="A145" s="1">
        <v>2145</v>
      </c>
      <c r="B145" s="1" t="s">
        <v>138</v>
      </c>
      <c r="C145" s="2">
        <v>4199037.07</v>
      </c>
      <c r="D145" s="2">
        <v>0</v>
      </c>
      <c r="E145" s="2">
        <f t="shared" si="8"/>
        <v>4199037.07</v>
      </c>
      <c r="F145" s="30">
        <v>722.5</v>
      </c>
      <c r="G145" s="2">
        <f t="shared" si="9"/>
        <v>5811.8160138408311</v>
      </c>
    </row>
    <row r="146" spans="1:7" ht="12.75" customHeight="1" x14ac:dyDescent="0.2">
      <c r="A146" s="1">
        <v>2146</v>
      </c>
      <c r="B146" s="1" t="s">
        <v>139</v>
      </c>
      <c r="C146" s="2">
        <v>22658778.52</v>
      </c>
      <c r="D146" s="2">
        <v>91525</v>
      </c>
      <c r="E146" s="2">
        <f t="shared" si="8"/>
        <v>22567253.52</v>
      </c>
      <c r="F146" s="30">
        <v>3746.4</v>
      </c>
      <c r="G146" s="2">
        <f t="shared" si="9"/>
        <v>6023.7170403587443</v>
      </c>
    </row>
    <row r="147" spans="1:7" ht="12.75" customHeight="1" x14ac:dyDescent="0.2">
      <c r="A147" s="1">
        <v>2147</v>
      </c>
      <c r="B147" s="1" t="s">
        <v>140</v>
      </c>
      <c r="C147" s="2">
        <v>13581843.640000001</v>
      </c>
      <c r="D147" s="2">
        <v>0</v>
      </c>
      <c r="E147" s="2">
        <f t="shared" si="8"/>
        <v>13581843.640000001</v>
      </c>
      <c r="F147" s="30">
        <v>2100.6999999999998</v>
      </c>
      <c r="G147" s="2">
        <f t="shared" si="9"/>
        <v>6465.3894606559725</v>
      </c>
    </row>
    <row r="148" spans="1:7" ht="12.75" customHeight="1" x14ac:dyDescent="0.2">
      <c r="A148" s="1">
        <v>2180</v>
      </c>
      <c r="B148" s="1" t="s">
        <v>141</v>
      </c>
      <c r="C148" s="2">
        <v>315965940.57999998</v>
      </c>
      <c r="D148" s="2">
        <v>185692</v>
      </c>
      <c r="E148" s="2">
        <f t="shared" si="8"/>
        <v>315780248.57999998</v>
      </c>
      <c r="F148" s="30">
        <v>48899.5</v>
      </c>
      <c r="G148" s="2">
        <f t="shared" si="9"/>
        <v>6457.739825151586</v>
      </c>
    </row>
    <row r="149" spans="1:7" ht="12.75" customHeight="1" x14ac:dyDescent="0.2">
      <c r="A149" s="1">
        <v>2181</v>
      </c>
      <c r="B149" s="1" t="s">
        <v>142</v>
      </c>
      <c r="C149" s="2">
        <v>19078880.670000002</v>
      </c>
      <c r="D149" s="2">
        <v>3265.72</v>
      </c>
      <c r="E149" s="2">
        <f t="shared" si="8"/>
        <v>19075614.950000003</v>
      </c>
      <c r="F149" s="30">
        <v>3414.1</v>
      </c>
      <c r="G149" s="2">
        <f t="shared" si="9"/>
        <v>5587.3041064995177</v>
      </c>
    </row>
    <row r="150" spans="1:7" ht="12.75" customHeight="1" x14ac:dyDescent="0.2">
      <c r="A150" s="1">
        <v>2182</v>
      </c>
      <c r="B150" s="1" t="s">
        <v>143</v>
      </c>
      <c r="C150" s="2">
        <v>49973381.68</v>
      </c>
      <c r="D150" s="2">
        <v>14060</v>
      </c>
      <c r="E150" s="2">
        <f t="shared" si="8"/>
        <v>49959321.68</v>
      </c>
      <c r="F150" s="30">
        <v>8896.2000000000007</v>
      </c>
      <c r="G150" s="2">
        <f t="shared" si="9"/>
        <v>5615.8046896427686</v>
      </c>
    </row>
    <row r="151" spans="1:7" ht="12.75" customHeight="1" x14ac:dyDescent="0.2">
      <c r="A151" s="1">
        <v>2183</v>
      </c>
      <c r="B151" s="1" t="s">
        <v>144</v>
      </c>
      <c r="C151" s="2">
        <v>58648595.960000001</v>
      </c>
      <c r="D151" s="2">
        <v>202994.4</v>
      </c>
      <c r="E151" s="2">
        <f t="shared" si="8"/>
        <v>58445601.560000002</v>
      </c>
      <c r="F151" s="30">
        <v>10890.9</v>
      </c>
      <c r="G151" s="2">
        <f t="shared" si="9"/>
        <v>5366.4620518047177</v>
      </c>
    </row>
    <row r="152" spans="1:7" ht="12.75" customHeight="1" x14ac:dyDescent="0.2">
      <c r="A152" s="1">
        <v>2185</v>
      </c>
      <c r="B152" s="1" t="s">
        <v>145</v>
      </c>
      <c r="C152" s="2">
        <v>32007136.170000002</v>
      </c>
      <c r="D152" s="2">
        <v>50815.86</v>
      </c>
      <c r="E152" s="2">
        <f t="shared" si="8"/>
        <v>31956320.310000002</v>
      </c>
      <c r="F152" s="30">
        <v>5854.5</v>
      </c>
      <c r="G152" s="2">
        <f t="shared" si="9"/>
        <v>5458.420071739688</v>
      </c>
    </row>
    <row r="153" spans="1:7" ht="12.75" customHeight="1" x14ac:dyDescent="0.2">
      <c r="A153" s="1">
        <v>2186</v>
      </c>
      <c r="B153" s="1" t="s">
        <v>146</v>
      </c>
      <c r="C153" s="2">
        <v>3468528.32</v>
      </c>
      <c r="D153" s="2">
        <v>0</v>
      </c>
      <c r="E153" s="2">
        <f t="shared" si="8"/>
        <v>3468528.32</v>
      </c>
      <c r="F153" s="30">
        <v>593.1</v>
      </c>
      <c r="G153" s="2">
        <f t="shared" si="9"/>
        <v>5848.1340751981115</v>
      </c>
    </row>
    <row r="154" spans="1:7" ht="12.75" customHeight="1" x14ac:dyDescent="0.2">
      <c r="A154" s="1">
        <v>2187</v>
      </c>
      <c r="B154" s="1" t="s">
        <v>147</v>
      </c>
      <c r="C154" s="2">
        <v>41623687.109999999</v>
      </c>
      <c r="D154" s="2">
        <v>27610.83</v>
      </c>
      <c r="E154" s="2">
        <f t="shared" si="8"/>
        <v>41596076.280000001</v>
      </c>
      <c r="F154" s="30">
        <v>7739.9</v>
      </c>
      <c r="G154" s="2">
        <f t="shared" si="9"/>
        <v>5374.2394966343236</v>
      </c>
    </row>
    <row r="155" spans="1:7" ht="12.75" customHeight="1" x14ac:dyDescent="0.2">
      <c r="A155" s="1">
        <v>2188</v>
      </c>
      <c r="B155" s="1" t="s">
        <v>148</v>
      </c>
      <c r="C155" s="2">
        <v>3892219.27</v>
      </c>
      <c r="D155" s="2">
        <v>301129.40000000002</v>
      </c>
      <c r="E155" s="2">
        <f t="shared" si="8"/>
        <v>3591089.87</v>
      </c>
      <c r="F155" s="30">
        <v>385.3</v>
      </c>
      <c r="G155" s="2">
        <f t="shared" si="9"/>
        <v>9320.2436283415518</v>
      </c>
    </row>
    <row r="156" spans="1:7" ht="12.75" customHeight="1" x14ac:dyDescent="0.2">
      <c r="A156" s="1">
        <v>2190</v>
      </c>
      <c r="B156" s="1" t="s">
        <v>149</v>
      </c>
      <c r="C156" s="2">
        <v>15568405.34</v>
      </c>
      <c r="D156" s="2">
        <v>18096.86</v>
      </c>
      <c r="E156" s="2">
        <f t="shared" si="8"/>
        <v>15550308.48</v>
      </c>
      <c r="F156" s="30">
        <v>3128.8</v>
      </c>
      <c r="G156" s="2">
        <f t="shared" si="9"/>
        <v>4970.0551265660952</v>
      </c>
    </row>
    <row r="157" spans="1:7" ht="12.75" customHeight="1" x14ac:dyDescent="0.2">
      <c r="A157" s="1">
        <v>2191</v>
      </c>
      <c r="B157" s="1" t="s">
        <v>150</v>
      </c>
      <c r="C157" s="2">
        <v>13703227.07</v>
      </c>
      <c r="D157" s="2">
        <v>28781.51</v>
      </c>
      <c r="E157" s="2">
        <f t="shared" si="8"/>
        <v>13674445.560000001</v>
      </c>
      <c r="F157" s="30">
        <v>2529.8000000000002</v>
      </c>
      <c r="G157" s="2">
        <f t="shared" si="9"/>
        <v>5405.3464937939752</v>
      </c>
    </row>
    <row r="158" spans="1:7" ht="12.75" customHeight="1" x14ac:dyDescent="0.2">
      <c r="A158" s="1">
        <v>2192</v>
      </c>
      <c r="B158" s="1" t="s">
        <v>151</v>
      </c>
      <c r="C158" s="2">
        <v>1455125.47</v>
      </c>
      <c r="D158" s="2">
        <v>26516.46</v>
      </c>
      <c r="E158" s="2">
        <f t="shared" si="8"/>
        <v>1428609.01</v>
      </c>
      <c r="F158" s="30">
        <v>306</v>
      </c>
      <c r="G158" s="2">
        <f t="shared" si="9"/>
        <v>4668.6568954248369</v>
      </c>
    </row>
    <row r="159" spans="1:7" ht="12.75" customHeight="1" x14ac:dyDescent="0.2">
      <c r="A159" s="1">
        <v>2193</v>
      </c>
      <c r="B159" s="1" t="s">
        <v>152</v>
      </c>
      <c r="C159" s="2">
        <v>1415148.34</v>
      </c>
      <c r="D159" s="2">
        <v>0</v>
      </c>
      <c r="E159" s="2">
        <f t="shared" si="8"/>
        <v>1415148.34</v>
      </c>
      <c r="F159" s="30">
        <v>207.1</v>
      </c>
      <c r="G159" s="2">
        <f t="shared" si="9"/>
        <v>6833.1643650410433</v>
      </c>
    </row>
    <row r="160" spans="1:7" ht="12.75" customHeight="1" x14ac:dyDescent="0.2">
      <c r="A160" s="1">
        <v>2195</v>
      </c>
      <c r="B160" s="1" t="s">
        <v>153</v>
      </c>
      <c r="C160" s="2">
        <v>3153011.07</v>
      </c>
      <c r="D160" s="2">
        <v>18492</v>
      </c>
      <c r="E160" s="2">
        <f t="shared" si="8"/>
        <v>3134519.07</v>
      </c>
      <c r="F160" s="30">
        <v>379.7</v>
      </c>
      <c r="G160" s="2">
        <f t="shared" si="9"/>
        <v>8255.2516987095078</v>
      </c>
    </row>
    <row r="161" spans="1:7" ht="12.75" customHeight="1" x14ac:dyDescent="0.2">
      <c r="A161" s="1">
        <v>2197</v>
      </c>
      <c r="B161" s="1" t="s">
        <v>154</v>
      </c>
      <c r="C161" s="2">
        <v>11863796.34</v>
      </c>
      <c r="D161" s="2">
        <v>71060</v>
      </c>
      <c r="E161" s="2">
        <f t="shared" si="8"/>
        <v>11792736.34</v>
      </c>
      <c r="F161" s="30">
        <v>2207.9</v>
      </c>
      <c r="G161" s="2">
        <f t="shared" si="9"/>
        <v>5341.155097604058</v>
      </c>
    </row>
    <row r="162" spans="1:7" ht="12.75" customHeight="1" x14ac:dyDescent="0.2">
      <c r="A162" s="1">
        <v>2198</v>
      </c>
      <c r="B162" s="1" t="s">
        <v>155</v>
      </c>
      <c r="C162" s="2">
        <v>5508875.3099999996</v>
      </c>
      <c r="D162" s="2">
        <v>0</v>
      </c>
      <c r="E162" s="2">
        <f t="shared" si="8"/>
        <v>5508875.3099999996</v>
      </c>
      <c r="F162" s="30">
        <v>787.2</v>
      </c>
      <c r="G162" s="2">
        <f t="shared" si="9"/>
        <v>6998.0631478658524</v>
      </c>
    </row>
    <row r="163" spans="1:7" ht="12.75" customHeight="1" x14ac:dyDescent="0.2">
      <c r="A163" s="1">
        <v>2199</v>
      </c>
      <c r="B163" s="1" t="s">
        <v>156</v>
      </c>
      <c r="C163" s="2">
        <v>4112069.83</v>
      </c>
      <c r="D163" s="2">
        <v>0</v>
      </c>
      <c r="E163" s="2">
        <f t="shared" si="8"/>
        <v>4112069.83</v>
      </c>
      <c r="F163" s="30">
        <v>632.6</v>
      </c>
      <c r="G163" s="2">
        <f t="shared" si="9"/>
        <v>6500.2684634840343</v>
      </c>
    </row>
    <row r="164" spans="1:7" ht="12.75" customHeight="1" x14ac:dyDescent="0.2">
      <c r="A164" s="1">
        <v>2201</v>
      </c>
      <c r="B164" s="1" t="s">
        <v>157</v>
      </c>
      <c r="C164" s="2">
        <v>1092119.3500000001</v>
      </c>
      <c r="D164" s="2">
        <v>0</v>
      </c>
      <c r="E164" s="2">
        <f t="shared" si="8"/>
        <v>1092119.3500000001</v>
      </c>
      <c r="F164" s="30">
        <v>152.9</v>
      </c>
      <c r="G164" s="2">
        <f t="shared" si="9"/>
        <v>7142.7034009156314</v>
      </c>
    </row>
    <row r="165" spans="1:7" ht="12.75" customHeight="1" x14ac:dyDescent="0.2">
      <c r="A165" s="1">
        <v>2202</v>
      </c>
      <c r="B165" s="1" t="s">
        <v>158</v>
      </c>
      <c r="C165" s="2">
        <v>2621634.6</v>
      </c>
      <c r="D165" s="2">
        <v>0</v>
      </c>
      <c r="E165" s="2">
        <f t="shared" si="8"/>
        <v>2621634.6</v>
      </c>
      <c r="F165" s="30">
        <v>484.8</v>
      </c>
      <c r="G165" s="2">
        <f t="shared" si="9"/>
        <v>5407.662128712871</v>
      </c>
    </row>
    <row r="166" spans="1:7" ht="12.75" customHeight="1" x14ac:dyDescent="0.2">
      <c r="A166" s="1">
        <v>2203</v>
      </c>
      <c r="B166" s="1" t="s">
        <v>215</v>
      </c>
      <c r="C166" s="2"/>
      <c r="D166" s="2"/>
      <c r="E166" s="2"/>
      <c r="F166" s="30">
        <v>231.3</v>
      </c>
      <c r="G166" s="2"/>
    </row>
    <row r="167" spans="1:7" ht="12.75" customHeight="1" x14ac:dyDescent="0.2">
      <c r="A167" s="1">
        <v>2204</v>
      </c>
      <c r="B167" s="1" t="s">
        <v>159</v>
      </c>
      <c r="C167" s="2">
        <v>6460411.9199999999</v>
      </c>
      <c r="D167" s="2">
        <v>0</v>
      </c>
      <c r="E167" s="2">
        <f t="shared" ref="E167:E205" si="10">+C167-D167</f>
        <v>6460411.9199999999</v>
      </c>
      <c r="F167" s="30">
        <v>1109.0999999999999</v>
      </c>
      <c r="G167" s="2">
        <f t="shared" ref="G167:G205" si="11">+E167/F167</f>
        <v>5824.9138220178529</v>
      </c>
    </row>
    <row r="168" spans="1:7" ht="12.75" customHeight="1" x14ac:dyDescent="0.2">
      <c r="A168" s="1">
        <v>2205</v>
      </c>
      <c r="B168" s="1" t="s">
        <v>160</v>
      </c>
      <c r="C168" s="2">
        <v>9867385.0399999991</v>
      </c>
      <c r="D168" s="2">
        <v>0</v>
      </c>
      <c r="E168" s="2">
        <f t="shared" si="10"/>
        <v>9867385.0399999991</v>
      </c>
      <c r="F168" s="30">
        <v>1830.8</v>
      </c>
      <c r="G168" s="2">
        <f t="shared" si="11"/>
        <v>5389.6575486126276</v>
      </c>
    </row>
    <row r="169" spans="1:7" ht="12.75" customHeight="1" x14ac:dyDescent="0.2">
      <c r="A169" s="1">
        <v>2206</v>
      </c>
      <c r="B169" s="1" t="s">
        <v>161</v>
      </c>
      <c r="C169" s="2">
        <v>22503024.609999999</v>
      </c>
      <c r="D169" s="2">
        <v>0</v>
      </c>
      <c r="E169" s="2">
        <f t="shared" si="10"/>
        <v>22503024.609999999</v>
      </c>
      <c r="F169" s="30">
        <v>3887.1</v>
      </c>
      <c r="G169" s="2">
        <f t="shared" si="11"/>
        <v>5789.155053896221</v>
      </c>
    </row>
    <row r="170" spans="1:7" ht="12.75" customHeight="1" x14ac:dyDescent="0.2">
      <c r="A170" s="1">
        <v>2207</v>
      </c>
      <c r="B170" s="1" t="s">
        <v>162</v>
      </c>
      <c r="C170" s="2">
        <v>18792211.59</v>
      </c>
      <c r="D170" s="2">
        <v>0</v>
      </c>
      <c r="E170" s="2">
        <f t="shared" si="10"/>
        <v>18792211.59</v>
      </c>
      <c r="F170" s="30">
        <v>3520.5</v>
      </c>
      <c r="G170" s="2">
        <f t="shared" si="11"/>
        <v>5337.9382445675328</v>
      </c>
    </row>
    <row r="171" spans="1:7" ht="12.75" customHeight="1" x14ac:dyDescent="0.2">
      <c r="A171" s="1">
        <v>2208</v>
      </c>
      <c r="B171" s="1" t="s">
        <v>163</v>
      </c>
      <c r="C171" s="2">
        <v>3517385.59</v>
      </c>
      <c r="D171" s="2">
        <v>0</v>
      </c>
      <c r="E171" s="2">
        <f t="shared" si="10"/>
        <v>3517385.59</v>
      </c>
      <c r="F171" s="30">
        <v>619</v>
      </c>
      <c r="G171" s="2">
        <f t="shared" si="11"/>
        <v>5682.3676736672051</v>
      </c>
    </row>
    <row r="172" spans="1:7" ht="12.75" customHeight="1" x14ac:dyDescent="0.2">
      <c r="A172" s="1">
        <v>2209</v>
      </c>
      <c r="B172" s="1" t="s">
        <v>164</v>
      </c>
      <c r="C172" s="2">
        <v>2603801.79</v>
      </c>
      <c r="D172" s="2">
        <v>0</v>
      </c>
      <c r="E172" s="2">
        <f t="shared" si="10"/>
        <v>2603801.79</v>
      </c>
      <c r="F172" s="30">
        <v>516.6</v>
      </c>
      <c r="G172" s="2">
        <f t="shared" si="11"/>
        <v>5040.2667247386762</v>
      </c>
    </row>
    <row r="173" spans="1:7" ht="12.75" customHeight="1" x14ac:dyDescent="0.2">
      <c r="A173" s="1">
        <v>2210</v>
      </c>
      <c r="B173" s="1" t="s">
        <v>165</v>
      </c>
      <c r="C173" s="2">
        <v>624925.46</v>
      </c>
      <c r="D173" s="2">
        <v>0</v>
      </c>
      <c r="E173" s="2">
        <f t="shared" si="10"/>
        <v>624925.46</v>
      </c>
      <c r="F173" s="30">
        <v>54.6</v>
      </c>
      <c r="G173" s="2">
        <f t="shared" si="11"/>
        <v>11445.521245421245</v>
      </c>
    </row>
    <row r="174" spans="1:7" ht="12.75" customHeight="1" x14ac:dyDescent="0.2">
      <c r="A174" s="1">
        <v>2212</v>
      </c>
      <c r="B174" s="1" t="s">
        <v>166</v>
      </c>
      <c r="C174" s="2">
        <v>12738918.449999999</v>
      </c>
      <c r="D174" s="2">
        <v>80192</v>
      </c>
      <c r="E174" s="2">
        <f t="shared" si="10"/>
        <v>12658726.449999999</v>
      </c>
      <c r="F174" s="30">
        <v>2536.9</v>
      </c>
      <c r="G174" s="2">
        <f t="shared" si="11"/>
        <v>4989.8405337222594</v>
      </c>
    </row>
    <row r="175" spans="1:7" ht="12.75" customHeight="1" x14ac:dyDescent="0.2">
      <c r="A175" s="1">
        <v>2213</v>
      </c>
      <c r="B175" s="1" t="s">
        <v>167</v>
      </c>
      <c r="C175" s="2">
        <v>2565920.0499999998</v>
      </c>
      <c r="D175" s="2">
        <v>0</v>
      </c>
      <c r="E175" s="2">
        <f t="shared" si="10"/>
        <v>2565920.0499999998</v>
      </c>
      <c r="F175" s="30">
        <v>511.2</v>
      </c>
      <c r="G175" s="2">
        <f t="shared" si="11"/>
        <v>5019.4054186228477</v>
      </c>
    </row>
    <row r="176" spans="1:7" ht="12.75" customHeight="1" x14ac:dyDescent="0.2">
      <c r="A176" s="1">
        <v>2214</v>
      </c>
      <c r="B176" s="1" t="s">
        <v>168</v>
      </c>
      <c r="C176" s="2">
        <v>1599668.51</v>
      </c>
      <c r="D176" s="2">
        <v>0</v>
      </c>
      <c r="E176" s="2">
        <f t="shared" si="10"/>
        <v>1599668.51</v>
      </c>
      <c r="F176" s="30">
        <v>263.89999999999998</v>
      </c>
      <c r="G176" s="2">
        <f t="shared" si="11"/>
        <v>6061.6464948844268</v>
      </c>
    </row>
    <row r="177" spans="1:7" ht="12.75" customHeight="1" x14ac:dyDescent="0.2">
      <c r="A177" s="1">
        <v>2215</v>
      </c>
      <c r="B177" s="1" t="s">
        <v>169</v>
      </c>
      <c r="C177" s="2">
        <v>1900756.7</v>
      </c>
      <c r="D177" s="2">
        <v>0</v>
      </c>
      <c r="E177" s="2">
        <f t="shared" si="10"/>
        <v>1900756.7</v>
      </c>
      <c r="F177" s="30">
        <v>365.7</v>
      </c>
      <c r="G177" s="2">
        <f t="shared" si="11"/>
        <v>5197.5846322121961</v>
      </c>
    </row>
    <row r="178" spans="1:7" ht="12.75" customHeight="1" x14ac:dyDescent="0.2">
      <c r="A178" s="1">
        <v>2216</v>
      </c>
      <c r="B178" s="1" t="s">
        <v>170</v>
      </c>
      <c r="C178" s="2">
        <v>1339420.46</v>
      </c>
      <c r="D178" s="2">
        <v>0</v>
      </c>
      <c r="E178" s="2">
        <f t="shared" si="10"/>
        <v>1339420.46</v>
      </c>
      <c r="F178" s="30">
        <v>235.3</v>
      </c>
      <c r="G178" s="2">
        <f t="shared" si="11"/>
        <v>5692.3946451338716</v>
      </c>
    </row>
    <row r="179" spans="1:7" ht="12.75" customHeight="1" x14ac:dyDescent="0.2">
      <c r="A179" s="1">
        <v>2217</v>
      </c>
      <c r="B179" s="1" t="s">
        <v>171</v>
      </c>
      <c r="C179" s="2">
        <v>2663201.2599999998</v>
      </c>
      <c r="D179" s="2">
        <v>0</v>
      </c>
      <c r="E179" s="2">
        <f t="shared" si="10"/>
        <v>2663201.2599999998</v>
      </c>
      <c r="F179" s="30">
        <v>480.1</v>
      </c>
      <c r="G179" s="2">
        <f t="shared" si="11"/>
        <v>5547.1802957717136</v>
      </c>
    </row>
    <row r="180" spans="1:7" ht="12.75" customHeight="1" x14ac:dyDescent="0.2">
      <c r="A180" s="1">
        <v>2219</v>
      </c>
      <c r="B180" s="1" t="s">
        <v>172</v>
      </c>
      <c r="C180" s="2">
        <v>2230070.0299999998</v>
      </c>
      <c r="D180" s="2">
        <v>0</v>
      </c>
      <c r="E180" s="2">
        <f t="shared" si="10"/>
        <v>2230070.0299999998</v>
      </c>
      <c r="F180" s="30">
        <v>350.1</v>
      </c>
      <c r="G180" s="2">
        <f t="shared" si="11"/>
        <v>6369.8087117966288</v>
      </c>
    </row>
    <row r="181" spans="1:7" ht="12.75" customHeight="1" x14ac:dyDescent="0.2">
      <c r="A181" s="1">
        <v>2220</v>
      </c>
      <c r="B181" s="1" t="s">
        <v>173</v>
      </c>
      <c r="C181" s="2">
        <v>2259244</v>
      </c>
      <c r="D181" s="2">
        <v>8000</v>
      </c>
      <c r="E181" s="2">
        <f t="shared" si="10"/>
        <v>2251244</v>
      </c>
      <c r="F181" s="30">
        <v>368.2</v>
      </c>
      <c r="G181" s="2">
        <f t="shared" si="11"/>
        <v>6114.1879413362303</v>
      </c>
    </row>
    <row r="182" spans="1:7" ht="12.75" customHeight="1" x14ac:dyDescent="0.2">
      <c r="A182" s="1">
        <v>2221</v>
      </c>
      <c r="B182" s="1" t="s">
        <v>174</v>
      </c>
      <c r="C182" s="2">
        <v>3440045.57</v>
      </c>
      <c r="D182" s="2">
        <v>0</v>
      </c>
      <c r="E182" s="2">
        <f t="shared" si="10"/>
        <v>3440045.57</v>
      </c>
      <c r="F182" s="30">
        <v>555.5</v>
      </c>
      <c r="G182" s="2">
        <f t="shared" si="11"/>
        <v>6192.7012961296123</v>
      </c>
    </row>
    <row r="183" spans="1:7" ht="12.75" customHeight="1" x14ac:dyDescent="0.2">
      <c r="A183" s="1">
        <v>2222</v>
      </c>
      <c r="B183" s="1" t="s">
        <v>175</v>
      </c>
      <c r="C183" s="2">
        <v>108399.03</v>
      </c>
      <c r="D183" s="2">
        <v>861</v>
      </c>
      <c r="E183" s="2">
        <f t="shared" si="10"/>
        <v>107538.03</v>
      </c>
      <c r="F183" s="30">
        <v>7.2</v>
      </c>
      <c r="G183" s="2">
        <f t="shared" si="11"/>
        <v>14935.8375</v>
      </c>
    </row>
    <row r="184" spans="1:7" ht="12.75" customHeight="1" x14ac:dyDescent="0.2">
      <c r="A184" s="1">
        <v>2225</v>
      </c>
      <c r="B184" s="1" t="s">
        <v>176</v>
      </c>
      <c r="C184" s="2">
        <v>2241522</v>
      </c>
      <c r="D184" s="2">
        <v>0</v>
      </c>
      <c r="E184" s="2">
        <f t="shared" si="10"/>
        <v>2241522</v>
      </c>
      <c r="F184" s="30">
        <v>306.5</v>
      </c>
      <c r="G184" s="2">
        <f t="shared" si="11"/>
        <v>7313.2854812398045</v>
      </c>
    </row>
    <row r="185" spans="1:7" ht="12.75" customHeight="1" x14ac:dyDescent="0.2">
      <c r="A185" s="1">
        <v>2226</v>
      </c>
      <c r="B185" s="1" t="s">
        <v>177</v>
      </c>
      <c r="C185" s="2">
        <v>6466956.7199999997</v>
      </c>
      <c r="D185" s="2">
        <v>0</v>
      </c>
      <c r="E185" s="2">
        <f t="shared" si="10"/>
        <v>6466956.7199999997</v>
      </c>
      <c r="F185" s="30">
        <v>1007.3</v>
      </c>
      <c r="G185" s="2">
        <f t="shared" si="11"/>
        <v>6420.0900625434333</v>
      </c>
    </row>
    <row r="186" spans="1:7" ht="12.75" customHeight="1" x14ac:dyDescent="0.2">
      <c r="A186" s="1">
        <v>2227</v>
      </c>
      <c r="B186" s="1" t="s">
        <v>178</v>
      </c>
      <c r="C186" s="2">
        <v>11170023.73</v>
      </c>
      <c r="D186" s="2">
        <v>0</v>
      </c>
      <c r="E186" s="2">
        <f t="shared" si="10"/>
        <v>11170023.73</v>
      </c>
      <c r="F186" s="30">
        <v>1913</v>
      </c>
      <c r="G186" s="2">
        <f t="shared" si="11"/>
        <v>5839.0087454260329</v>
      </c>
    </row>
    <row r="187" spans="1:7" ht="12.75" customHeight="1" x14ac:dyDescent="0.2">
      <c r="A187" s="1">
        <v>2229</v>
      </c>
      <c r="B187" s="1" t="s">
        <v>179</v>
      </c>
      <c r="C187" s="2">
        <v>2352680.89</v>
      </c>
      <c r="D187" s="2">
        <v>34641.800000000003</v>
      </c>
      <c r="E187" s="2">
        <f t="shared" si="10"/>
        <v>2318039.0900000003</v>
      </c>
      <c r="F187" s="30">
        <v>289</v>
      </c>
      <c r="G187" s="2">
        <f t="shared" si="11"/>
        <v>8020.8965051903124</v>
      </c>
    </row>
    <row r="188" spans="1:7" ht="12.75" customHeight="1" x14ac:dyDescent="0.2">
      <c r="A188" s="1">
        <v>2239</v>
      </c>
      <c r="B188" s="1" t="s">
        <v>180</v>
      </c>
      <c r="C188" s="2">
        <v>93239249.409999996</v>
      </c>
      <c r="D188" s="2">
        <v>0</v>
      </c>
      <c r="E188" s="2">
        <f t="shared" si="10"/>
        <v>93239249.409999996</v>
      </c>
      <c r="F188" s="30">
        <v>16722.599999999999</v>
      </c>
      <c r="G188" s="2">
        <f t="shared" si="11"/>
        <v>5575.6431063351392</v>
      </c>
    </row>
    <row r="189" spans="1:7" ht="12.75" customHeight="1" x14ac:dyDescent="0.2">
      <c r="A189" s="1">
        <v>2240</v>
      </c>
      <c r="B189" s="1" t="s">
        <v>181</v>
      </c>
      <c r="C189" s="2">
        <v>5119267.42</v>
      </c>
      <c r="D189" s="2">
        <v>0</v>
      </c>
      <c r="E189" s="2">
        <f t="shared" si="10"/>
        <v>5119267.42</v>
      </c>
      <c r="F189" s="30">
        <v>1052.5</v>
      </c>
      <c r="G189" s="2">
        <f t="shared" si="11"/>
        <v>4863.9120380047507</v>
      </c>
    </row>
    <row r="190" spans="1:7" ht="12.75" customHeight="1" x14ac:dyDescent="0.2">
      <c r="A190" s="1">
        <v>2241</v>
      </c>
      <c r="B190" s="1" t="s">
        <v>182</v>
      </c>
      <c r="C190" s="2">
        <v>28438069.329999998</v>
      </c>
      <c r="D190" s="2">
        <v>42651.17</v>
      </c>
      <c r="E190" s="2">
        <f t="shared" si="10"/>
        <v>28395418.159999996</v>
      </c>
      <c r="F190" s="30">
        <v>4894.1000000000004</v>
      </c>
      <c r="G190" s="2">
        <f t="shared" si="11"/>
        <v>5801.9693426779168</v>
      </c>
    </row>
    <row r="191" spans="1:7" ht="12.75" customHeight="1" x14ac:dyDescent="0.2">
      <c r="A191" s="1">
        <v>2242</v>
      </c>
      <c r="B191" s="1" t="s">
        <v>183</v>
      </c>
      <c r="C191" s="2">
        <v>56142598.799999997</v>
      </c>
      <c r="D191" s="2">
        <v>20003.68</v>
      </c>
      <c r="E191" s="2">
        <f t="shared" si="10"/>
        <v>56122595.119999997</v>
      </c>
      <c r="F191" s="30">
        <v>10828.3</v>
      </c>
      <c r="G191" s="2">
        <f t="shared" si="11"/>
        <v>5182.9553226268208</v>
      </c>
    </row>
    <row r="192" spans="1:7" ht="12.75" customHeight="1" x14ac:dyDescent="0.2">
      <c r="A192" s="1">
        <v>2243</v>
      </c>
      <c r="B192" s="1" t="s">
        <v>184</v>
      </c>
      <c r="C192" s="2">
        <v>164208756.40000001</v>
      </c>
      <c r="D192" s="2">
        <v>138345</v>
      </c>
      <c r="E192" s="2">
        <f t="shared" si="10"/>
        <v>164070411.40000001</v>
      </c>
      <c r="F192" s="30">
        <v>31143.200000000001</v>
      </c>
      <c r="G192" s="2">
        <f t="shared" si="11"/>
        <v>5268.2579632150837</v>
      </c>
    </row>
    <row r="193" spans="1:7" ht="12.75" customHeight="1" x14ac:dyDescent="0.2">
      <c r="A193" s="1">
        <v>2244</v>
      </c>
      <c r="B193" s="1" t="s">
        <v>185</v>
      </c>
      <c r="C193" s="2">
        <v>13174345</v>
      </c>
      <c r="D193" s="2">
        <v>45674</v>
      </c>
      <c r="E193" s="2">
        <f t="shared" si="10"/>
        <v>13128671</v>
      </c>
      <c r="F193" s="30">
        <v>2567.3000000000002</v>
      </c>
      <c r="G193" s="2">
        <f t="shared" si="11"/>
        <v>5113.8047754450199</v>
      </c>
    </row>
    <row r="194" spans="1:7" ht="12.75" customHeight="1" x14ac:dyDescent="0.2">
      <c r="A194" s="1">
        <v>2245</v>
      </c>
      <c r="B194" s="1" t="s">
        <v>186</v>
      </c>
      <c r="C194" s="2">
        <v>3209060.29</v>
      </c>
      <c r="D194" s="2">
        <v>420</v>
      </c>
      <c r="E194" s="2">
        <f t="shared" si="10"/>
        <v>3208640.29</v>
      </c>
      <c r="F194" s="30">
        <v>554.20000000000005</v>
      </c>
      <c r="G194" s="2">
        <f t="shared" si="11"/>
        <v>5789.6793395885961</v>
      </c>
    </row>
    <row r="195" spans="1:7" ht="12.75" customHeight="1" x14ac:dyDescent="0.2">
      <c r="A195" s="1">
        <v>2247</v>
      </c>
      <c r="B195" s="1" t="s">
        <v>187</v>
      </c>
      <c r="C195" s="2">
        <v>844528</v>
      </c>
      <c r="D195" s="2">
        <v>0</v>
      </c>
      <c r="E195" s="2">
        <f t="shared" si="10"/>
        <v>844528</v>
      </c>
      <c r="F195" s="30">
        <v>73.099999999999994</v>
      </c>
      <c r="G195" s="2">
        <f t="shared" si="11"/>
        <v>11553.050615595077</v>
      </c>
    </row>
    <row r="196" spans="1:7" ht="12.75" customHeight="1" x14ac:dyDescent="0.2">
      <c r="A196" s="1">
        <v>2248</v>
      </c>
      <c r="B196" s="1" t="s">
        <v>188</v>
      </c>
      <c r="C196" s="2">
        <v>1003787.2</v>
      </c>
      <c r="D196" s="2">
        <v>22562.880000000001</v>
      </c>
      <c r="E196" s="2">
        <f t="shared" si="10"/>
        <v>981224.32</v>
      </c>
      <c r="F196" s="30">
        <v>86.2</v>
      </c>
      <c r="G196" s="2">
        <f t="shared" si="11"/>
        <v>11383.11276102088</v>
      </c>
    </row>
    <row r="197" spans="1:7" ht="12.75" customHeight="1" x14ac:dyDescent="0.2">
      <c r="A197" s="1">
        <v>2249</v>
      </c>
      <c r="B197" s="1" t="s">
        <v>189</v>
      </c>
      <c r="C197" s="2">
        <v>797086.02</v>
      </c>
      <c r="D197" s="2">
        <v>0</v>
      </c>
      <c r="E197" s="2">
        <f t="shared" si="10"/>
        <v>797086.02</v>
      </c>
      <c r="F197" s="30">
        <v>68.900000000000006</v>
      </c>
      <c r="G197" s="2">
        <f t="shared" si="11"/>
        <v>11568.737590711175</v>
      </c>
    </row>
    <row r="198" spans="1:7" ht="12.75" customHeight="1" x14ac:dyDescent="0.2">
      <c r="A198" s="1">
        <v>2251</v>
      </c>
      <c r="B198" s="1" t="s">
        <v>190</v>
      </c>
      <c r="C198" s="2">
        <v>6955493.2199999997</v>
      </c>
      <c r="D198" s="2">
        <v>4500</v>
      </c>
      <c r="E198" s="2">
        <f t="shared" si="10"/>
        <v>6950993.2199999997</v>
      </c>
      <c r="F198" s="30">
        <v>1257.9000000000001</v>
      </c>
      <c r="G198" s="2">
        <f t="shared" si="11"/>
        <v>5525.8710708323388</v>
      </c>
    </row>
    <row r="199" spans="1:7" ht="12.75" customHeight="1" x14ac:dyDescent="0.2">
      <c r="A199" s="1">
        <v>2252</v>
      </c>
      <c r="B199" s="1" t="s">
        <v>191</v>
      </c>
      <c r="C199" s="2">
        <v>4458154.75</v>
      </c>
      <c r="D199" s="2">
        <v>37621</v>
      </c>
      <c r="E199" s="2">
        <f t="shared" si="10"/>
        <v>4420533.75</v>
      </c>
      <c r="F199" s="30">
        <v>877.6</v>
      </c>
      <c r="G199" s="2">
        <f t="shared" si="11"/>
        <v>5037.0712739288965</v>
      </c>
    </row>
    <row r="200" spans="1:7" ht="12.75" customHeight="1" x14ac:dyDescent="0.2">
      <c r="A200" s="1">
        <v>2253</v>
      </c>
      <c r="B200" s="1" t="s">
        <v>192</v>
      </c>
      <c r="C200" s="2">
        <v>5184083.82</v>
      </c>
      <c r="D200" s="2">
        <v>0</v>
      </c>
      <c r="E200" s="2">
        <f t="shared" si="10"/>
        <v>5184083.82</v>
      </c>
      <c r="F200" s="30">
        <v>961.1</v>
      </c>
      <c r="G200" s="2">
        <f t="shared" si="11"/>
        <v>5393.9067942982001</v>
      </c>
    </row>
    <row r="201" spans="1:7" ht="12.75" customHeight="1" x14ac:dyDescent="0.2">
      <c r="A201" s="1">
        <v>2254</v>
      </c>
      <c r="B201" s="1" t="s">
        <v>193</v>
      </c>
      <c r="C201" s="2">
        <v>25358315.719999999</v>
      </c>
      <c r="D201" s="2">
        <v>0</v>
      </c>
      <c r="E201" s="2">
        <f t="shared" si="10"/>
        <v>25358315.719999999</v>
      </c>
      <c r="F201" s="30">
        <v>4653.1000000000004</v>
      </c>
      <c r="G201" s="2">
        <f t="shared" si="11"/>
        <v>5449.7680514065887</v>
      </c>
    </row>
    <row r="202" spans="1:7" ht="12.75" customHeight="1" x14ac:dyDescent="0.2">
      <c r="A202" s="1">
        <v>2255</v>
      </c>
      <c r="B202" s="1" t="s">
        <v>194</v>
      </c>
      <c r="C202" s="2">
        <v>5341618.72</v>
      </c>
      <c r="D202" s="2">
        <v>17955.88</v>
      </c>
      <c r="E202" s="2">
        <f t="shared" si="10"/>
        <v>5323662.84</v>
      </c>
      <c r="F202" s="30">
        <v>991.6</v>
      </c>
      <c r="G202" s="2">
        <f t="shared" si="11"/>
        <v>5368.7604275917702</v>
      </c>
    </row>
    <row r="203" spans="1:7" ht="12.75" customHeight="1" x14ac:dyDescent="0.2">
      <c r="A203" s="1">
        <v>2256</v>
      </c>
      <c r="B203" s="1" t="s">
        <v>195</v>
      </c>
      <c r="C203" s="2">
        <v>27099991.469999999</v>
      </c>
      <c r="D203" s="2">
        <v>70188.12</v>
      </c>
      <c r="E203" s="2">
        <f t="shared" si="10"/>
        <v>27029803.349999998</v>
      </c>
      <c r="F203" s="30">
        <v>5083.8</v>
      </c>
      <c r="G203" s="2">
        <f t="shared" si="11"/>
        <v>5316.850259648294</v>
      </c>
    </row>
    <row r="204" spans="1:7" ht="12.75" customHeight="1" x14ac:dyDescent="0.2">
      <c r="A204" s="1">
        <v>2257</v>
      </c>
      <c r="B204" s="1" t="s">
        <v>196</v>
      </c>
      <c r="C204" s="2">
        <v>4994062.47</v>
      </c>
      <c r="D204" s="2">
        <v>0</v>
      </c>
      <c r="E204" s="2">
        <f t="shared" si="10"/>
        <v>4994062.47</v>
      </c>
      <c r="F204" s="30">
        <v>864.9</v>
      </c>
      <c r="G204" s="2">
        <f t="shared" si="11"/>
        <v>5774.1501560874085</v>
      </c>
    </row>
    <row r="205" spans="1:7" ht="12.75" customHeight="1" x14ac:dyDescent="0.2">
      <c r="A205" s="1">
        <v>2262</v>
      </c>
      <c r="B205" s="1" t="s">
        <v>197</v>
      </c>
      <c r="C205" s="2">
        <v>3291792.12</v>
      </c>
      <c r="D205" s="2">
        <v>100</v>
      </c>
      <c r="E205" s="2">
        <f t="shared" si="10"/>
        <v>3291692.12</v>
      </c>
      <c r="F205" s="30">
        <v>561.1</v>
      </c>
      <c r="G205" s="2">
        <f t="shared" si="11"/>
        <v>5866.4981643200854</v>
      </c>
    </row>
    <row r="206" spans="1:7" ht="12.75" customHeight="1" x14ac:dyDescent="0.2"/>
    <row r="207" spans="1:7" ht="12.75" customHeight="1" x14ac:dyDescent="0.2">
      <c r="B207" t="s">
        <v>204</v>
      </c>
      <c r="E207" s="3">
        <f>SUM(E8:E206)</f>
        <v>2889178754.9600015</v>
      </c>
      <c r="F207" s="5">
        <f>SUM(F8:F206)</f>
        <v>518446.69999999984</v>
      </c>
      <c r="G207" s="2">
        <f>+E207/F207</f>
        <v>5572.759465842877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</sheetData>
  <customSheetViews>
    <customSheetView guid="{28872955-5421-4224-B499-16C8624B44C2}" showPageBreaks="1" fitToPage="1" printArea="1">
      <selection activeCell="N10" sqref="N10"/>
      <pageMargins left="0.55000000000000004" right="0.4" top="1" bottom="1" header="0.5" footer="0.5"/>
      <pageSetup scale="85" fitToHeight="4" orientation="portrait" r:id="rId1"/>
      <headerFooter alignWithMargins="0"/>
    </customSheetView>
    <customSheetView guid="{893AB55A-276E-48DE-A72E-991CBB459AAF}" fitToPage="1">
      <selection activeCell="N10" sqref="N10"/>
      <pageMargins left="0.55000000000000004" right="0.4" top="1" bottom="1" header="0.5" footer="0.5"/>
      <pageSetup scale="88" fitToHeight="4" orientation="portrait" r:id="rId2"/>
      <headerFooter alignWithMargins="0"/>
    </customSheetView>
    <customSheetView guid="{3A6669F1-A5AA-4E52-8C7F-B2E5CA5E220D}" fitToPage="1">
      <selection activeCell="N10" sqref="N10"/>
      <pageMargins left="0.55000000000000004" right="0.4" top="1" bottom="1" header="0.5" footer="0.5"/>
      <pageSetup scale="85" fitToHeight="4" orientation="portrait" r:id="rId3"/>
      <headerFooter alignWithMargins="0"/>
    </customSheetView>
  </customSheetViews>
  <phoneticPr fontId="0" type="noConversion"/>
  <pageMargins left="0.55000000000000004" right="0.4" top="1" bottom="1" header="0.5" footer="0.5"/>
  <pageSetup scale="85" fitToHeight="4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7"/>
  <sheetViews>
    <sheetView workbookViewId="0">
      <selection activeCell="G111" sqref="G111"/>
    </sheetView>
  </sheetViews>
  <sheetFormatPr defaultColWidth="9.140625" defaultRowHeight="12.75" x14ac:dyDescent="0.2"/>
  <cols>
    <col min="2" max="2" width="32.28515625" customWidth="1"/>
    <col min="3" max="3" width="14.28515625" customWidth="1"/>
    <col min="4" max="4" width="11.42578125" customWidth="1"/>
    <col min="5" max="5" width="13.5703125" customWidth="1"/>
    <col min="7" max="7" width="12.42578125" customWidth="1"/>
  </cols>
  <sheetData>
    <row r="1" spans="1:7" ht="23.25" x14ac:dyDescent="0.35">
      <c r="A1" s="6" t="s">
        <v>198</v>
      </c>
      <c r="C1" s="3"/>
      <c r="D1" s="3"/>
      <c r="E1" s="3"/>
      <c r="F1" s="5"/>
      <c r="G1" s="3"/>
    </row>
    <row r="2" spans="1:7" ht="15.75" x14ac:dyDescent="0.25">
      <c r="A2" s="7" t="s">
        <v>213</v>
      </c>
      <c r="C2" s="3"/>
      <c r="D2" s="3"/>
      <c r="E2" s="3"/>
      <c r="F2" s="5"/>
      <c r="G2" s="3"/>
    </row>
    <row r="3" spans="1:7" x14ac:dyDescent="0.2">
      <c r="E3" s="3"/>
      <c r="F3" s="5"/>
      <c r="G3" s="9" t="s">
        <v>201</v>
      </c>
    </row>
    <row r="4" spans="1:7" x14ac:dyDescent="0.2">
      <c r="E4" s="9" t="s">
        <v>201</v>
      </c>
      <c r="F4" s="5"/>
      <c r="G4" s="9" t="s">
        <v>200</v>
      </c>
    </row>
    <row r="5" spans="1:7" x14ac:dyDescent="0.2">
      <c r="E5" s="9" t="s">
        <v>200</v>
      </c>
      <c r="F5" s="5"/>
      <c r="G5" s="8" t="s">
        <v>0</v>
      </c>
    </row>
    <row r="6" spans="1:7" ht="12.75" customHeight="1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2">
      <c r="A7" s="1"/>
      <c r="B7" s="1"/>
      <c r="C7" s="2"/>
      <c r="D7" s="2"/>
      <c r="E7" s="2"/>
      <c r="F7" s="4"/>
      <c r="G7" s="2"/>
    </row>
    <row r="8" spans="1:7" ht="12.75" customHeight="1" x14ac:dyDescent="0.2">
      <c r="A8" s="1">
        <v>1894</v>
      </c>
      <c r="B8" s="1" t="s">
        <v>2</v>
      </c>
      <c r="C8" s="2">
        <v>13253007.83</v>
      </c>
      <c r="D8" s="2">
        <v>6607.5</v>
      </c>
      <c r="E8" s="2">
        <f t="shared" ref="E8:E39" si="0">+C8-D8</f>
        <v>13246400.33</v>
      </c>
      <c r="F8" s="4">
        <v>2250.6</v>
      </c>
      <c r="G8" s="2">
        <f t="shared" ref="G8:G39" si="1">+E8/F8</f>
        <v>5885.7195103527947</v>
      </c>
    </row>
    <row r="9" spans="1:7" ht="12.75" customHeight="1" x14ac:dyDescent="0.2">
      <c r="A9" s="1">
        <v>1895</v>
      </c>
      <c r="B9" s="1" t="s">
        <v>3</v>
      </c>
      <c r="C9" s="2">
        <v>949872.98</v>
      </c>
      <c r="D9" s="2">
        <v>0</v>
      </c>
      <c r="E9" s="2">
        <f t="shared" si="0"/>
        <v>949872.98</v>
      </c>
      <c r="F9" s="4">
        <v>99.4</v>
      </c>
      <c r="G9" s="2">
        <f t="shared" si="1"/>
        <v>9556.0661971830978</v>
      </c>
    </row>
    <row r="10" spans="1:7" ht="12.75" customHeight="1" x14ac:dyDescent="0.2">
      <c r="A10" s="1">
        <v>1896</v>
      </c>
      <c r="B10" s="1" t="s">
        <v>4</v>
      </c>
      <c r="C10" s="2">
        <v>930355.01</v>
      </c>
      <c r="D10" s="2">
        <v>0</v>
      </c>
      <c r="E10" s="2">
        <f t="shared" si="0"/>
        <v>930355.01</v>
      </c>
      <c r="F10" s="4">
        <v>87.5</v>
      </c>
      <c r="G10" s="2">
        <f t="shared" si="1"/>
        <v>10632.628685714286</v>
      </c>
    </row>
    <row r="11" spans="1:7" ht="12.75" customHeight="1" x14ac:dyDescent="0.2">
      <c r="A11" s="1">
        <v>1897</v>
      </c>
      <c r="B11" s="1" t="s">
        <v>5</v>
      </c>
      <c r="C11" s="2">
        <v>2172234.41</v>
      </c>
      <c r="D11" s="2">
        <v>0</v>
      </c>
      <c r="E11" s="2">
        <f t="shared" si="0"/>
        <v>2172234.41</v>
      </c>
      <c r="F11" s="4">
        <v>315.8</v>
      </c>
      <c r="G11" s="2">
        <f t="shared" si="1"/>
        <v>6878.5130145661815</v>
      </c>
    </row>
    <row r="12" spans="1:7" ht="12.75" customHeight="1" x14ac:dyDescent="0.2">
      <c r="A12" s="1">
        <v>1898</v>
      </c>
      <c r="B12" s="1" t="s">
        <v>6</v>
      </c>
      <c r="C12" s="2">
        <v>2681809.6800000002</v>
      </c>
      <c r="D12" s="2">
        <v>0</v>
      </c>
      <c r="E12" s="2">
        <f t="shared" si="0"/>
        <v>2681809.6800000002</v>
      </c>
      <c r="F12" s="4">
        <v>426.4</v>
      </c>
      <c r="G12" s="2">
        <f t="shared" si="1"/>
        <v>6289.4223264540342</v>
      </c>
    </row>
    <row r="13" spans="1:7" ht="12.75" customHeight="1" x14ac:dyDescent="0.2">
      <c r="A13" s="1">
        <v>1899</v>
      </c>
      <c r="B13" s="1" t="s">
        <v>7</v>
      </c>
      <c r="C13" s="2">
        <v>1686258.33</v>
      </c>
      <c r="D13" s="2">
        <v>0</v>
      </c>
      <c r="E13" s="2">
        <f t="shared" si="0"/>
        <v>1686258.33</v>
      </c>
      <c r="F13" s="4">
        <v>204.3</v>
      </c>
      <c r="G13" s="2">
        <f t="shared" si="1"/>
        <v>8253.8342143906011</v>
      </c>
    </row>
    <row r="14" spans="1:7" ht="12.75" customHeight="1" x14ac:dyDescent="0.2">
      <c r="A14" s="1">
        <v>1900</v>
      </c>
      <c r="B14" s="1" t="s">
        <v>8</v>
      </c>
      <c r="C14" s="2">
        <v>9626914.5600000005</v>
      </c>
      <c r="D14" s="2">
        <v>5800</v>
      </c>
      <c r="E14" s="2">
        <f t="shared" si="0"/>
        <v>9621114.5600000005</v>
      </c>
      <c r="F14" s="4">
        <v>1794.6</v>
      </c>
      <c r="G14" s="2">
        <f t="shared" si="1"/>
        <v>5361.1470857015493</v>
      </c>
    </row>
    <row r="15" spans="1:7" ht="12.75" customHeight="1" x14ac:dyDescent="0.2">
      <c r="A15" s="1">
        <v>1901</v>
      </c>
      <c r="B15" s="1" t="s">
        <v>9</v>
      </c>
      <c r="C15" s="2">
        <v>39786698.960000001</v>
      </c>
      <c r="D15" s="2">
        <v>54508.61</v>
      </c>
      <c r="E15" s="2">
        <f t="shared" si="0"/>
        <v>39732190.350000001</v>
      </c>
      <c r="F15" s="4">
        <v>7114.7</v>
      </c>
      <c r="G15" s="2">
        <f t="shared" si="1"/>
        <v>5584.520830112303</v>
      </c>
    </row>
    <row r="16" spans="1:7" ht="12.75" customHeight="1" x14ac:dyDescent="0.2">
      <c r="A16" s="1">
        <v>1922</v>
      </c>
      <c r="B16" s="1" t="s">
        <v>10</v>
      </c>
      <c r="C16" s="2">
        <v>39721815.350000001</v>
      </c>
      <c r="D16" s="2">
        <v>368723.55</v>
      </c>
      <c r="E16" s="2">
        <f t="shared" si="0"/>
        <v>39353091.800000004</v>
      </c>
      <c r="F16" s="4">
        <v>7226.8</v>
      </c>
      <c r="G16" s="2">
        <f t="shared" si="1"/>
        <v>5445.438063873361</v>
      </c>
    </row>
    <row r="17" spans="1:7" ht="12.75" customHeight="1" x14ac:dyDescent="0.2">
      <c r="A17" s="1">
        <v>1923</v>
      </c>
      <c r="B17" s="1" t="s">
        <v>11</v>
      </c>
      <c r="C17" s="2">
        <v>41635721.770000003</v>
      </c>
      <c r="D17" s="2">
        <v>235440</v>
      </c>
      <c r="E17" s="2">
        <f t="shared" si="0"/>
        <v>41400281.770000003</v>
      </c>
      <c r="F17" s="4">
        <v>6882.7</v>
      </c>
      <c r="G17" s="2">
        <f t="shared" si="1"/>
        <v>6015.1222296482492</v>
      </c>
    </row>
    <row r="18" spans="1:7" ht="12.75" customHeight="1" x14ac:dyDescent="0.2">
      <c r="A18" s="1">
        <v>1924</v>
      </c>
      <c r="B18" s="1" t="s">
        <v>12</v>
      </c>
      <c r="C18" s="2">
        <v>82130938.189999998</v>
      </c>
      <c r="D18" s="2">
        <v>15092.5</v>
      </c>
      <c r="E18" s="2">
        <f t="shared" si="0"/>
        <v>82115845.689999998</v>
      </c>
      <c r="F18" s="4">
        <v>14421</v>
      </c>
      <c r="G18" s="2">
        <f t="shared" si="1"/>
        <v>5694.1852638513274</v>
      </c>
    </row>
    <row r="19" spans="1:7" ht="12.75" customHeight="1" x14ac:dyDescent="0.2">
      <c r="A19" s="1">
        <v>1925</v>
      </c>
      <c r="B19" s="1" t="s">
        <v>13</v>
      </c>
      <c r="C19" s="2">
        <v>16304229.289999999</v>
      </c>
      <c r="D19" s="2">
        <v>0</v>
      </c>
      <c r="E19" s="2">
        <f t="shared" si="0"/>
        <v>16304229.289999999</v>
      </c>
      <c r="F19" s="4">
        <v>2739.1</v>
      </c>
      <c r="G19" s="2">
        <f t="shared" si="1"/>
        <v>5952.4038151217555</v>
      </c>
    </row>
    <row r="20" spans="1:7" ht="12.75" customHeight="1" x14ac:dyDescent="0.2">
      <c r="A20" s="1">
        <v>1926</v>
      </c>
      <c r="B20" s="1" t="s">
        <v>14</v>
      </c>
      <c r="C20" s="2">
        <v>21258448.609999999</v>
      </c>
      <c r="D20" s="2">
        <v>0</v>
      </c>
      <c r="E20" s="2">
        <f t="shared" si="0"/>
        <v>21258448.609999999</v>
      </c>
      <c r="F20" s="4">
        <v>3973.2</v>
      </c>
      <c r="G20" s="2">
        <f t="shared" si="1"/>
        <v>5350.460236081748</v>
      </c>
    </row>
    <row r="21" spans="1:7" ht="12.75" customHeight="1" x14ac:dyDescent="0.2">
      <c r="A21" s="1">
        <v>1927</v>
      </c>
      <c r="B21" s="1" t="s">
        <v>15</v>
      </c>
      <c r="C21" s="2">
        <v>4352435.25</v>
      </c>
      <c r="D21" s="2">
        <v>0</v>
      </c>
      <c r="E21" s="2">
        <f t="shared" si="0"/>
        <v>4352435.25</v>
      </c>
      <c r="F21" s="4">
        <v>773</v>
      </c>
      <c r="G21" s="2">
        <f t="shared" si="1"/>
        <v>5630.5760025873224</v>
      </c>
    </row>
    <row r="22" spans="1:7" ht="12.75" customHeight="1" x14ac:dyDescent="0.2">
      <c r="A22" s="1">
        <v>1928</v>
      </c>
      <c r="B22" s="1" t="s">
        <v>16</v>
      </c>
      <c r="C22" s="2">
        <v>40865224.799999997</v>
      </c>
      <c r="D22" s="2">
        <v>18738.2</v>
      </c>
      <c r="E22" s="2">
        <f t="shared" si="0"/>
        <v>40846486.599999994</v>
      </c>
      <c r="F22" s="4">
        <v>7206.1</v>
      </c>
      <c r="G22" s="2">
        <f t="shared" si="1"/>
        <v>5668.3208115346706</v>
      </c>
    </row>
    <row r="23" spans="1:7" ht="12.75" customHeight="1" x14ac:dyDescent="0.2">
      <c r="A23" s="1">
        <v>1929</v>
      </c>
      <c r="B23" s="1" t="s">
        <v>17</v>
      </c>
      <c r="C23" s="2">
        <v>27741307.350000001</v>
      </c>
      <c r="D23" s="2">
        <v>22004.09</v>
      </c>
      <c r="E23" s="2">
        <f t="shared" si="0"/>
        <v>27719303.260000002</v>
      </c>
      <c r="F23" s="4">
        <v>5093.6000000000004</v>
      </c>
      <c r="G23" s="2">
        <f t="shared" si="1"/>
        <v>5441.9866616931049</v>
      </c>
    </row>
    <row r="24" spans="1:7" ht="12.75" customHeight="1" x14ac:dyDescent="0.2">
      <c r="A24" s="1">
        <v>1930</v>
      </c>
      <c r="B24" s="1" t="s">
        <v>18</v>
      </c>
      <c r="C24" s="2">
        <v>12612477.890000001</v>
      </c>
      <c r="D24" s="2">
        <v>56108.47</v>
      </c>
      <c r="E24" s="2">
        <f t="shared" si="0"/>
        <v>12556369.42</v>
      </c>
      <c r="F24" s="4">
        <v>2262.6</v>
      </c>
      <c r="G24" s="2">
        <f t="shared" si="1"/>
        <v>5549.5312560770799</v>
      </c>
    </row>
    <row r="25" spans="1:7" ht="12.75" customHeight="1" x14ac:dyDescent="0.2">
      <c r="A25" s="1">
        <v>1931</v>
      </c>
      <c r="B25" s="1" t="s">
        <v>19</v>
      </c>
      <c r="C25" s="2">
        <v>12882271.109999999</v>
      </c>
      <c r="D25" s="2">
        <v>0</v>
      </c>
      <c r="E25" s="2">
        <f t="shared" si="0"/>
        <v>12882271.109999999</v>
      </c>
      <c r="F25" s="4">
        <v>2307.6999999999998</v>
      </c>
      <c r="G25" s="2">
        <f t="shared" si="1"/>
        <v>5582.2988733370894</v>
      </c>
    </row>
    <row r="26" spans="1:7" ht="12.75" customHeight="1" x14ac:dyDescent="0.2">
      <c r="A26" s="1">
        <v>1933</v>
      </c>
      <c r="B26" s="1" t="s">
        <v>20</v>
      </c>
      <c r="C26" s="2">
        <v>12933865.76</v>
      </c>
      <c r="D26" s="2">
        <v>267165</v>
      </c>
      <c r="E26" s="2">
        <f t="shared" si="0"/>
        <v>12666700.76</v>
      </c>
      <c r="F26" s="4">
        <v>2145.1999999999998</v>
      </c>
      <c r="G26" s="2">
        <f t="shared" si="1"/>
        <v>5904.6712474361366</v>
      </c>
    </row>
    <row r="27" spans="1:7" ht="12.75" customHeight="1" x14ac:dyDescent="0.2">
      <c r="A27" s="1">
        <v>1934</v>
      </c>
      <c r="B27" s="1" t="s">
        <v>21</v>
      </c>
      <c r="C27" s="2">
        <v>1563495.76</v>
      </c>
      <c r="D27" s="2">
        <v>0</v>
      </c>
      <c r="E27" s="2">
        <f t="shared" si="0"/>
        <v>1563495.76</v>
      </c>
      <c r="F27" s="4">
        <v>145.19999999999999</v>
      </c>
      <c r="G27" s="2">
        <f t="shared" si="1"/>
        <v>10767.877134986227</v>
      </c>
    </row>
    <row r="28" spans="1:7" ht="12.75" customHeight="1" x14ac:dyDescent="0.2">
      <c r="A28" s="1">
        <v>1935</v>
      </c>
      <c r="B28" s="1" t="s">
        <v>22</v>
      </c>
      <c r="C28" s="2">
        <v>9367378.3100000005</v>
      </c>
      <c r="D28" s="2">
        <v>0</v>
      </c>
      <c r="E28" s="2">
        <f t="shared" si="0"/>
        <v>9367378.3100000005</v>
      </c>
      <c r="F28" s="4">
        <v>1635</v>
      </c>
      <c r="G28" s="2">
        <f t="shared" si="1"/>
        <v>5729.283370030581</v>
      </c>
    </row>
    <row r="29" spans="1:7" ht="12.75" customHeight="1" x14ac:dyDescent="0.2">
      <c r="A29" s="1">
        <v>1936</v>
      </c>
      <c r="B29" s="1" t="s">
        <v>23</v>
      </c>
      <c r="C29" s="2">
        <v>4567762.4400000004</v>
      </c>
      <c r="D29" s="2">
        <v>32047.599999999999</v>
      </c>
      <c r="E29" s="2">
        <f t="shared" si="0"/>
        <v>4535714.8400000008</v>
      </c>
      <c r="F29" s="4">
        <v>821.3</v>
      </c>
      <c r="G29" s="2">
        <f t="shared" si="1"/>
        <v>5522.6042128333147</v>
      </c>
    </row>
    <row r="30" spans="1:7" ht="12.75" customHeight="1" x14ac:dyDescent="0.2">
      <c r="A30" s="1">
        <v>1944</v>
      </c>
      <c r="B30" s="1" t="s">
        <v>24</v>
      </c>
      <c r="C30" s="2">
        <v>11442547.039999999</v>
      </c>
      <c r="D30" s="2">
        <v>0</v>
      </c>
      <c r="E30" s="2">
        <f t="shared" si="0"/>
        <v>11442547.039999999</v>
      </c>
      <c r="F30" s="4">
        <v>2131.1999999999998</v>
      </c>
      <c r="G30" s="2">
        <f t="shared" si="1"/>
        <v>5369.062987987988</v>
      </c>
    </row>
    <row r="31" spans="1:7" ht="12.75" customHeight="1" x14ac:dyDescent="0.2">
      <c r="A31" s="1">
        <v>1945</v>
      </c>
      <c r="B31" s="1" t="s">
        <v>25</v>
      </c>
      <c r="C31" s="2">
        <v>5261276.55</v>
      </c>
      <c r="D31" s="2">
        <v>0</v>
      </c>
      <c r="E31" s="2">
        <f t="shared" si="0"/>
        <v>5261276.55</v>
      </c>
      <c r="F31" s="4">
        <v>902.5</v>
      </c>
      <c r="G31" s="2">
        <f t="shared" si="1"/>
        <v>5829.6693074792238</v>
      </c>
    </row>
    <row r="32" spans="1:7" ht="12.75" customHeight="1" x14ac:dyDescent="0.2">
      <c r="A32" s="1">
        <v>1946</v>
      </c>
      <c r="B32" s="1" t="s">
        <v>26</v>
      </c>
      <c r="C32" s="2">
        <v>7991307.5899999999</v>
      </c>
      <c r="D32" s="2">
        <v>0</v>
      </c>
      <c r="E32" s="2">
        <f t="shared" si="0"/>
        <v>7991307.5899999999</v>
      </c>
      <c r="F32" s="4">
        <v>1326.1</v>
      </c>
      <c r="G32" s="2">
        <f t="shared" si="1"/>
        <v>6026.1726792851223</v>
      </c>
    </row>
    <row r="33" spans="1:7" ht="12.75" customHeight="1" x14ac:dyDescent="0.2">
      <c r="A33" s="1">
        <v>1947</v>
      </c>
      <c r="B33" s="1" t="s">
        <v>27</v>
      </c>
      <c r="C33" s="2">
        <v>4245869.1500000004</v>
      </c>
      <c r="D33" s="2">
        <v>4400</v>
      </c>
      <c r="E33" s="2">
        <f t="shared" si="0"/>
        <v>4241469.1500000004</v>
      </c>
      <c r="F33" s="4">
        <v>766.9</v>
      </c>
      <c r="G33" s="2">
        <f t="shared" si="1"/>
        <v>5530.6678184900256</v>
      </c>
    </row>
    <row r="34" spans="1:7" ht="12.75" customHeight="1" x14ac:dyDescent="0.2">
      <c r="A34" s="1">
        <v>1948</v>
      </c>
      <c r="B34" s="1" t="s">
        <v>28</v>
      </c>
      <c r="C34" s="2">
        <v>17687987.260000002</v>
      </c>
      <c r="D34" s="2">
        <v>0</v>
      </c>
      <c r="E34" s="2">
        <f t="shared" si="0"/>
        <v>17687987.260000002</v>
      </c>
      <c r="F34" s="4">
        <v>3223.3</v>
      </c>
      <c r="G34" s="2">
        <f t="shared" si="1"/>
        <v>5487.539869078274</v>
      </c>
    </row>
    <row r="35" spans="1:7" ht="12.75" customHeight="1" x14ac:dyDescent="0.2">
      <c r="A35" s="1">
        <v>1964</v>
      </c>
      <c r="B35" s="1" t="s">
        <v>29</v>
      </c>
      <c r="C35" s="2">
        <v>5806982.2400000002</v>
      </c>
      <c r="D35" s="2">
        <v>37380</v>
      </c>
      <c r="E35" s="2">
        <f t="shared" si="0"/>
        <v>5769602.2400000002</v>
      </c>
      <c r="F35" s="4">
        <v>1064.4000000000001</v>
      </c>
      <c r="G35" s="2">
        <f t="shared" si="1"/>
        <v>5420.5207065013146</v>
      </c>
    </row>
    <row r="36" spans="1:7" ht="12.75" customHeight="1" x14ac:dyDescent="0.2">
      <c r="A36" s="1">
        <v>1965</v>
      </c>
      <c r="B36" s="1" t="s">
        <v>30</v>
      </c>
      <c r="C36" s="2">
        <v>20505163.09</v>
      </c>
      <c r="D36" s="2">
        <v>0</v>
      </c>
      <c r="E36" s="2">
        <f t="shared" si="0"/>
        <v>20505163.09</v>
      </c>
      <c r="F36" s="4">
        <v>3865.7</v>
      </c>
      <c r="G36" s="2">
        <f t="shared" si="1"/>
        <v>5304.3855162066384</v>
      </c>
    </row>
    <row r="37" spans="1:7" ht="12.75" customHeight="1" x14ac:dyDescent="0.2">
      <c r="A37" s="1">
        <v>1966</v>
      </c>
      <c r="B37" s="1" t="s">
        <v>31</v>
      </c>
      <c r="C37" s="2">
        <v>13584298.75</v>
      </c>
      <c r="D37" s="2">
        <v>0</v>
      </c>
      <c r="E37" s="2">
        <f t="shared" si="0"/>
        <v>13584298.75</v>
      </c>
      <c r="F37" s="4">
        <v>2409.8000000000002</v>
      </c>
      <c r="G37" s="2">
        <f t="shared" si="1"/>
        <v>5637.1062951282256</v>
      </c>
    </row>
    <row r="38" spans="1:7" ht="12.75" customHeight="1" x14ac:dyDescent="0.2">
      <c r="A38" s="1">
        <v>1967</v>
      </c>
      <c r="B38" s="1" t="s">
        <v>32</v>
      </c>
      <c r="C38" s="2">
        <v>1448204.77</v>
      </c>
      <c r="D38" s="2">
        <v>0</v>
      </c>
      <c r="E38" s="2">
        <f t="shared" si="0"/>
        <v>1448204.77</v>
      </c>
      <c r="F38" s="4">
        <v>156.4</v>
      </c>
      <c r="G38" s="2">
        <f t="shared" si="1"/>
        <v>9259.6212915601027</v>
      </c>
    </row>
    <row r="39" spans="1:7" ht="12.75" customHeight="1" x14ac:dyDescent="0.2">
      <c r="A39" s="1">
        <v>1968</v>
      </c>
      <c r="B39" s="1" t="s">
        <v>33</v>
      </c>
      <c r="C39" s="2">
        <v>4917661.66</v>
      </c>
      <c r="D39" s="2">
        <v>0</v>
      </c>
      <c r="E39" s="2">
        <f t="shared" si="0"/>
        <v>4917661.66</v>
      </c>
      <c r="F39" s="4">
        <v>833.4</v>
      </c>
      <c r="G39" s="2">
        <f t="shared" si="1"/>
        <v>5900.7219342452609</v>
      </c>
    </row>
    <row r="40" spans="1:7" ht="12.75" customHeight="1" x14ac:dyDescent="0.2">
      <c r="A40" s="1">
        <v>1969</v>
      </c>
      <c r="B40" s="1" t="s">
        <v>34</v>
      </c>
      <c r="C40" s="2">
        <v>4830269.5999999996</v>
      </c>
      <c r="D40" s="2">
        <v>0</v>
      </c>
      <c r="E40" s="2">
        <f t="shared" ref="E40:E71" si="2">+C40-D40</f>
        <v>4830269.5999999996</v>
      </c>
      <c r="F40" s="4">
        <v>810.3</v>
      </c>
      <c r="G40" s="2">
        <f t="shared" ref="G40:G71" si="3">+E40/F40</f>
        <v>5961.0879921016904</v>
      </c>
    </row>
    <row r="41" spans="1:7" ht="12.75" customHeight="1" x14ac:dyDescent="0.2">
      <c r="A41" s="1">
        <v>1970</v>
      </c>
      <c r="B41" s="1" t="s">
        <v>35</v>
      </c>
      <c r="C41" s="2">
        <v>16858304.27</v>
      </c>
      <c r="D41" s="2">
        <v>0</v>
      </c>
      <c r="E41" s="2">
        <f t="shared" si="2"/>
        <v>16858304.27</v>
      </c>
      <c r="F41" s="4">
        <v>3077.7</v>
      </c>
      <c r="G41" s="2">
        <f t="shared" si="3"/>
        <v>5477.5658023848982</v>
      </c>
    </row>
    <row r="42" spans="1:7" ht="12.75" customHeight="1" x14ac:dyDescent="0.2">
      <c r="A42" s="1">
        <v>1972</v>
      </c>
      <c r="B42" s="1" t="s">
        <v>36</v>
      </c>
      <c r="C42" s="2">
        <v>4095680.28</v>
      </c>
      <c r="D42" s="2">
        <v>650</v>
      </c>
      <c r="E42" s="2">
        <f t="shared" si="2"/>
        <v>4095030.28</v>
      </c>
      <c r="F42" s="4">
        <v>731.8</v>
      </c>
      <c r="G42" s="2">
        <f t="shared" si="3"/>
        <v>5595.8325772068874</v>
      </c>
    </row>
    <row r="43" spans="1:7" ht="12.75" customHeight="1" x14ac:dyDescent="0.2">
      <c r="A43" s="1">
        <v>1973</v>
      </c>
      <c r="B43" s="1" t="s">
        <v>214</v>
      </c>
      <c r="C43" s="2">
        <v>3107056.5</v>
      </c>
      <c r="D43" s="2">
        <v>0</v>
      </c>
      <c r="E43" s="2">
        <f t="shared" si="2"/>
        <v>3107056.5</v>
      </c>
      <c r="F43" s="4">
        <v>453.3</v>
      </c>
      <c r="G43" s="2">
        <f t="shared" si="3"/>
        <v>6854.3050959629381</v>
      </c>
    </row>
    <row r="44" spans="1:7" ht="12.75" customHeight="1" x14ac:dyDescent="0.2">
      <c r="A44" s="1">
        <v>1974</v>
      </c>
      <c r="B44" s="1" t="s">
        <v>38</v>
      </c>
      <c r="C44" s="2">
        <v>10350662.49</v>
      </c>
      <c r="D44" s="2">
        <v>12270.12</v>
      </c>
      <c r="E44" s="2">
        <f t="shared" si="2"/>
        <v>10338392.370000001</v>
      </c>
      <c r="F44" s="4">
        <v>1837.7</v>
      </c>
      <c r="G44" s="2">
        <f t="shared" si="3"/>
        <v>5625.7236600097949</v>
      </c>
    </row>
    <row r="45" spans="1:7" ht="12.75" customHeight="1" x14ac:dyDescent="0.2">
      <c r="A45" s="1">
        <v>1976</v>
      </c>
      <c r="B45" s="1" t="s">
        <v>39</v>
      </c>
      <c r="C45" s="2">
        <v>71731449.969999999</v>
      </c>
      <c r="D45" s="2">
        <v>124375.5</v>
      </c>
      <c r="E45" s="2">
        <f t="shared" si="2"/>
        <v>71607074.469999999</v>
      </c>
      <c r="F45" s="4">
        <v>12545.4</v>
      </c>
      <c r="G45" s="2">
        <f t="shared" si="3"/>
        <v>5707.8351005149298</v>
      </c>
    </row>
    <row r="46" spans="1:7" ht="12.75" customHeight="1" x14ac:dyDescent="0.2">
      <c r="A46" s="1">
        <v>1977</v>
      </c>
      <c r="B46" s="1" t="s">
        <v>40</v>
      </c>
      <c r="C46" s="2">
        <v>28684204.109999999</v>
      </c>
      <c r="D46" s="2">
        <v>6571</v>
      </c>
      <c r="E46" s="2">
        <f t="shared" si="2"/>
        <v>28677633.109999999</v>
      </c>
      <c r="F46" s="4">
        <v>5432</v>
      </c>
      <c r="G46" s="2">
        <f t="shared" si="3"/>
        <v>5279.3875386597938</v>
      </c>
    </row>
    <row r="47" spans="1:7" ht="12.75" customHeight="1" x14ac:dyDescent="0.2">
      <c r="A47" s="1">
        <v>1978</v>
      </c>
      <c r="B47" s="1" t="s">
        <v>41</v>
      </c>
      <c r="C47" s="2">
        <v>6177319</v>
      </c>
      <c r="D47" s="2">
        <v>123176</v>
      </c>
      <c r="E47" s="2">
        <f t="shared" si="2"/>
        <v>6054143</v>
      </c>
      <c r="F47" s="4">
        <v>1153.8</v>
      </c>
      <c r="G47" s="2">
        <f t="shared" si="3"/>
        <v>5247.1338186860812</v>
      </c>
    </row>
    <row r="48" spans="1:7" ht="12.75" customHeight="1" x14ac:dyDescent="0.2">
      <c r="A48" s="1">
        <v>1979</v>
      </c>
      <c r="B48" s="1" t="s">
        <v>42</v>
      </c>
      <c r="C48" s="2">
        <v>155735</v>
      </c>
      <c r="D48" s="2">
        <v>0</v>
      </c>
      <c r="E48" s="2">
        <f t="shared" si="2"/>
        <v>155735</v>
      </c>
      <c r="F48" s="4">
        <v>16.2</v>
      </c>
      <c r="G48" s="2">
        <f t="shared" si="3"/>
        <v>9613.2716049382725</v>
      </c>
    </row>
    <row r="49" spans="1:7" ht="12.75" customHeight="1" x14ac:dyDescent="0.2">
      <c r="A49" s="1">
        <v>1990</v>
      </c>
      <c r="B49" s="1" t="s">
        <v>43</v>
      </c>
      <c r="C49" s="2">
        <v>3343009.85</v>
      </c>
      <c r="D49" s="2">
        <v>0</v>
      </c>
      <c r="E49" s="2">
        <f t="shared" si="2"/>
        <v>3343009.85</v>
      </c>
      <c r="F49" s="4">
        <v>596.79999999999995</v>
      </c>
      <c r="G49" s="2">
        <f t="shared" si="3"/>
        <v>5601.5580596514756</v>
      </c>
    </row>
    <row r="50" spans="1:7" ht="12.75" customHeight="1" x14ac:dyDescent="0.2">
      <c r="A50" s="1">
        <v>1991</v>
      </c>
      <c r="B50" s="1" t="s">
        <v>44</v>
      </c>
      <c r="C50" s="2">
        <v>35495301.090000004</v>
      </c>
      <c r="D50" s="2">
        <v>8993</v>
      </c>
      <c r="E50" s="2">
        <f t="shared" si="2"/>
        <v>35486308.090000004</v>
      </c>
      <c r="F50" s="4">
        <v>6464.9</v>
      </c>
      <c r="G50" s="2">
        <f t="shared" si="3"/>
        <v>5489.0730080898402</v>
      </c>
    </row>
    <row r="51" spans="1:7" ht="12.75" customHeight="1" x14ac:dyDescent="0.2">
      <c r="A51" s="1">
        <v>1992</v>
      </c>
      <c r="B51" s="1" t="s">
        <v>45</v>
      </c>
      <c r="C51" s="2">
        <v>4753042.62</v>
      </c>
      <c r="D51" s="2">
        <v>0</v>
      </c>
      <c r="E51" s="2">
        <f t="shared" si="2"/>
        <v>4753042.62</v>
      </c>
      <c r="F51" s="4">
        <v>894.2</v>
      </c>
      <c r="G51" s="2">
        <f t="shared" si="3"/>
        <v>5315.4133527175127</v>
      </c>
    </row>
    <row r="52" spans="1:7" ht="12.75" customHeight="1" x14ac:dyDescent="0.2">
      <c r="A52" s="1">
        <v>1993</v>
      </c>
      <c r="B52" s="1" t="s">
        <v>46</v>
      </c>
      <c r="C52" s="2">
        <v>1661535.8</v>
      </c>
      <c r="D52" s="2">
        <v>0</v>
      </c>
      <c r="E52" s="2">
        <f t="shared" si="2"/>
        <v>1661535.8</v>
      </c>
      <c r="F52" s="4">
        <v>226.8</v>
      </c>
      <c r="G52" s="2">
        <f t="shared" si="3"/>
        <v>7325.9955908289239</v>
      </c>
    </row>
    <row r="53" spans="1:7" ht="12.75" customHeight="1" x14ac:dyDescent="0.2">
      <c r="A53" s="1">
        <v>1994</v>
      </c>
      <c r="B53" s="1" t="s">
        <v>47</v>
      </c>
      <c r="C53" s="2">
        <v>9746697.0700000003</v>
      </c>
      <c r="D53" s="2">
        <v>1700</v>
      </c>
      <c r="E53" s="2">
        <f t="shared" si="2"/>
        <v>9744997.0700000003</v>
      </c>
      <c r="F53" s="4">
        <v>1826.2</v>
      </c>
      <c r="G53" s="2">
        <f t="shared" si="3"/>
        <v>5336.2156773628303</v>
      </c>
    </row>
    <row r="54" spans="1:7" ht="12.75" customHeight="1" x14ac:dyDescent="0.2">
      <c r="A54" s="1">
        <v>1995</v>
      </c>
      <c r="B54" s="1" t="s">
        <v>48</v>
      </c>
      <c r="C54" s="2">
        <v>898611.75</v>
      </c>
      <c r="D54" s="2">
        <v>0</v>
      </c>
      <c r="E54" s="2">
        <f t="shared" si="2"/>
        <v>898611.75</v>
      </c>
      <c r="F54" s="4">
        <v>125.2</v>
      </c>
      <c r="G54" s="2">
        <f t="shared" si="3"/>
        <v>7177.4101437699683</v>
      </c>
    </row>
    <row r="55" spans="1:7" ht="12.75" customHeight="1" x14ac:dyDescent="0.2">
      <c r="A55" s="1">
        <v>1996</v>
      </c>
      <c r="B55" s="1" t="s">
        <v>49</v>
      </c>
      <c r="C55" s="2">
        <v>2374937.69</v>
      </c>
      <c r="D55" s="2">
        <v>0</v>
      </c>
      <c r="E55" s="2">
        <f t="shared" si="2"/>
        <v>2374937.69</v>
      </c>
      <c r="F55" s="4">
        <v>410.6</v>
      </c>
      <c r="G55" s="2">
        <f t="shared" si="3"/>
        <v>5784.0664637116406</v>
      </c>
    </row>
    <row r="56" spans="1:7" ht="12.75" customHeight="1" x14ac:dyDescent="0.2">
      <c r="A56" s="1">
        <v>1997</v>
      </c>
      <c r="B56" s="1" t="s">
        <v>50</v>
      </c>
      <c r="C56" s="2">
        <v>2388111.23</v>
      </c>
      <c r="D56" s="2">
        <v>7285.7</v>
      </c>
      <c r="E56" s="2">
        <f t="shared" si="2"/>
        <v>2380825.5299999998</v>
      </c>
      <c r="F56" s="4">
        <v>403.9</v>
      </c>
      <c r="G56" s="2">
        <f t="shared" si="3"/>
        <v>5894.5915573161674</v>
      </c>
    </row>
    <row r="57" spans="1:7" ht="12.75" customHeight="1" x14ac:dyDescent="0.2">
      <c r="A57" s="1">
        <v>1998</v>
      </c>
      <c r="B57" s="1" t="s">
        <v>51</v>
      </c>
      <c r="C57" s="2">
        <v>1594753.15</v>
      </c>
      <c r="D57" s="2">
        <v>0</v>
      </c>
      <c r="E57" s="2">
        <f t="shared" si="2"/>
        <v>1594753.15</v>
      </c>
      <c r="F57" s="4">
        <v>210.8</v>
      </c>
      <c r="G57" s="2">
        <f t="shared" si="3"/>
        <v>7565.2426470588225</v>
      </c>
    </row>
    <row r="58" spans="1:7" ht="12.75" customHeight="1" x14ac:dyDescent="0.2">
      <c r="A58" s="1">
        <v>1999</v>
      </c>
      <c r="B58" s="1" t="s">
        <v>52</v>
      </c>
      <c r="C58" s="2">
        <v>2937752.14</v>
      </c>
      <c r="D58" s="2">
        <v>0</v>
      </c>
      <c r="E58" s="2">
        <f t="shared" si="2"/>
        <v>2937752.14</v>
      </c>
      <c r="F58" s="4">
        <v>525.6</v>
      </c>
      <c r="G58" s="2">
        <f t="shared" si="3"/>
        <v>5589.3305555555553</v>
      </c>
    </row>
    <row r="59" spans="1:7" ht="12.75" customHeight="1" x14ac:dyDescent="0.2">
      <c r="A59" s="1">
        <v>2000</v>
      </c>
      <c r="B59" s="1" t="s">
        <v>53</v>
      </c>
      <c r="C59" s="2">
        <v>3004531</v>
      </c>
      <c r="D59" s="2">
        <v>0</v>
      </c>
      <c r="E59" s="2">
        <f t="shared" si="2"/>
        <v>3004531</v>
      </c>
      <c r="F59" s="4">
        <v>483.9</v>
      </c>
      <c r="G59" s="2">
        <f t="shared" si="3"/>
        <v>6208.991527175036</v>
      </c>
    </row>
    <row r="60" spans="1:7" ht="12.75" customHeight="1" x14ac:dyDescent="0.2">
      <c r="A60" s="1">
        <v>2001</v>
      </c>
      <c r="B60" s="1" t="s">
        <v>54</v>
      </c>
      <c r="C60" s="2">
        <v>5188402.17</v>
      </c>
      <c r="D60" s="2">
        <v>0</v>
      </c>
      <c r="E60" s="2">
        <f t="shared" si="2"/>
        <v>5188402.17</v>
      </c>
      <c r="F60" s="4">
        <v>867.5</v>
      </c>
      <c r="G60" s="2">
        <f t="shared" si="3"/>
        <v>5980.8670547550428</v>
      </c>
    </row>
    <row r="61" spans="1:7" ht="12.75" customHeight="1" x14ac:dyDescent="0.2">
      <c r="A61" s="1">
        <v>2002</v>
      </c>
      <c r="B61" s="1" t="s">
        <v>55</v>
      </c>
      <c r="C61" s="2">
        <v>8921639.5199999996</v>
      </c>
      <c r="D61" s="2">
        <v>19011.12</v>
      </c>
      <c r="E61" s="2">
        <f t="shared" si="2"/>
        <v>8902628.4000000004</v>
      </c>
      <c r="F61" s="4">
        <v>1582.1</v>
      </c>
      <c r="G61" s="2">
        <f t="shared" si="3"/>
        <v>5627.0958852158528</v>
      </c>
    </row>
    <row r="62" spans="1:7" ht="12.75" customHeight="1" x14ac:dyDescent="0.2">
      <c r="A62" s="1">
        <v>2003</v>
      </c>
      <c r="B62" s="1" t="s">
        <v>56</v>
      </c>
      <c r="C62" s="2">
        <v>7393969.3200000003</v>
      </c>
      <c r="D62" s="2">
        <v>0</v>
      </c>
      <c r="E62" s="2">
        <f t="shared" si="2"/>
        <v>7393969.3200000003</v>
      </c>
      <c r="F62" s="4">
        <v>1400.1</v>
      </c>
      <c r="G62" s="2">
        <f t="shared" si="3"/>
        <v>5281.0294407542324</v>
      </c>
    </row>
    <row r="63" spans="1:7" ht="12.75" customHeight="1" x14ac:dyDescent="0.2">
      <c r="A63" s="1">
        <v>2005</v>
      </c>
      <c r="B63" s="1" t="s">
        <v>57</v>
      </c>
      <c r="C63" s="2">
        <v>1483522.47</v>
      </c>
      <c r="D63" s="2">
        <v>0</v>
      </c>
      <c r="E63" s="2">
        <f t="shared" si="2"/>
        <v>1483522.47</v>
      </c>
      <c r="F63" s="4">
        <v>156.4</v>
      </c>
      <c r="G63" s="2">
        <f t="shared" si="3"/>
        <v>9485.4377877237839</v>
      </c>
    </row>
    <row r="64" spans="1:7" ht="12.75" customHeight="1" x14ac:dyDescent="0.2">
      <c r="A64" s="1">
        <v>2006</v>
      </c>
      <c r="B64" s="1" t="s">
        <v>58</v>
      </c>
      <c r="C64" s="2">
        <v>1699299.49</v>
      </c>
      <c r="D64" s="2">
        <v>28250.11</v>
      </c>
      <c r="E64" s="2">
        <f t="shared" si="2"/>
        <v>1671049.38</v>
      </c>
      <c r="F64" s="4">
        <v>187.7</v>
      </c>
      <c r="G64" s="2">
        <f t="shared" si="3"/>
        <v>8902.767075119873</v>
      </c>
    </row>
    <row r="65" spans="1:7" ht="12.75" customHeight="1" x14ac:dyDescent="0.2">
      <c r="A65" s="1">
        <v>2008</v>
      </c>
      <c r="B65" s="1" t="s">
        <v>59</v>
      </c>
      <c r="C65" s="2">
        <v>5948253.21</v>
      </c>
      <c r="D65" s="2">
        <v>98228.93</v>
      </c>
      <c r="E65" s="2">
        <f t="shared" si="2"/>
        <v>5850024.2800000003</v>
      </c>
      <c r="F65" s="4">
        <v>897.4</v>
      </c>
      <c r="G65" s="2">
        <f t="shared" si="3"/>
        <v>6518.859237798084</v>
      </c>
    </row>
    <row r="66" spans="1:7" ht="12.75" customHeight="1" x14ac:dyDescent="0.2">
      <c r="A66" s="1">
        <v>2009</v>
      </c>
      <c r="B66" s="1" t="s">
        <v>60</v>
      </c>
      <c r="C66" s="2">
        <v>1840769.98</v>
      </c>
      <c r="D66" s="2">
        <v>20676</v>
      </c>
      <c r="E66" s="2">
        <f t="shared" si="2"/>
        <v>1820093.98</v>
      </c>
      <c r="F66" s="4">
        <v>219.2</v>
      </c>
      <c r="G66" s="2">
        <f t="shared" si="3"/>
        <v>8303.3484489051098</v>
      </c>
    </row>
    <row r="67" spans="1:7" ht="12.75" customHeight="1" x14ac:dyDescent="0.2">
      <c r="A67" s="1">
        <v>2010</v>
      </c>
      <c r="B67" s="1" t="s">
        <v>61</v>
      </c>
      <c r="C67" s="2">
        <v>716748</v>
      </c>
      <c r="D67" s="2">
        <v>5000</v>
      </c>
      <c r="E67" s="2">
        <f t="shared" si="2"/>
        <v>711748</v>
      </c>
      <c r="F67" s="4">
        <v>71.5</v>
      </c>
      <c r="G67" s="2">
        <f t="shared" si="3"/>
        <v>9954.5174825174818</v>
      </c>
    </row>
    <row r="68" spans="1:7" ht="12.75" customHeight="1" x14ac:dyDescent="0.2">
      <c r="A68" s="1">
        <v>2011</v>
      </c>
      <c r="B68" s="1" t="s">
        <v>62</v>
      </c>
      <c r="C68" s="2">
        <v>789179</v>
      </c>
      <c r="D68" s="2">
        <v>10643</v>
      </c>
      <c r="E68" s="2">
        <f t="shared" si="2"/>
        <v>778536</v>
      </c>
      <c r="F68" s="4">
        <v>74.8</v>
      </c>
      <c r="G68" s="2">
        <f t="shared" si="3"/>
        <v>10408.235294117647</v>
      </c>
    </row>
    <row r="69" spans="1:7" ht="12.75" customHeight="1" x14ac:dyDescent="0.2">
      <c r="A69" s="1">
        <v>2012</v>
      </c>
      <c r="B69" s="1" t="s">
        <v>63</v>
      </c>
      <c r="C69" s="2">
        <v>862573.9</v>
      </c>
      <c r="D69" s="2">
        <v>1250</v>
      </c>
      <c r="E69" s="2">
        <f t="shared" si="2"/>
        <v>861323.9</v>
      </c>
      <c r="F69" s="4">
        <v>91.3</v>
      </c>
      <c r="G69" s="2">
        <f t="shared" si="3"/>
        <v>9433.9967141292454</v>
      </c>
    </row>
    <row r="70" spans="1:7" ht="12.75" customHeight="1" x14ac:dyDescent="0.2">
      <c r="A70" s="1">
        <v>2014</v>
      </c>
      <c r="B70" s="1" t="s">
        <v>64</v>
      </c>
      <c r="C70" s="2">
        <v>7615221.8499999996</v>
      </c>
      <c r="D70" s="2">
        <v>0</v>
      </c>
      <c r="E70" s="2">
        <f t="shared" si="2"/>
        <v>7615221.8499999996</v>
      </c>
      <c r="F70" s="4">
        <v>1124.5999999999999</v>
      </c>
      <c r="G70" s="2">
        <f t="shared" si="3"/>
        <v>6771.4937311043932</v>
      </c>
    </row>
    <row r="71" spans="1:7" ht="12.75" customHeight="1" x14ac:dyDescent="0.2">
      <c r="A71" s="1">
        <v>2015</v>
      </c>
      <c r="B71" s="1" t="s">
        <v>65</v>
      </c>
      <c r="C71" s="2">
        <v>659026.04</v>
      </c>
      <c r="D71" s="2">
        <v>0</v>
      </c>
      <c r="E71" s="2">
        <f t="shared" si="2"/>
        <v>659026.04</v>
      </c>
      <c r="F71" s="4">
        <v>78.400000000000006</v>
      </c>
      <c r="G71" s="2">
        <f t="shared" si="3"/>
        <v>8405.9443877551021</v>
      </c>
    </row>
    <row r="72" spans="1:7" ht="12.75" customHeight="1" x14ac:dyDescent="0.2">
      <c r="A72" s="1">
        <v>2016</v>
      </c>
      <c r="B72" s="1" t="s">
        <v>66</v>
      </c>
      <c r="C72" s="2">
        <v>147412</v>
      </c>
      <c r="D72" s="2">
        <v>0</v>
      </c>
      <c r="E72" s="2">
        <f t="shared" ref="E72:E103" si="4">+C72-D72</f>
        <v>147412</v>
      </c>
      <c r="F72" s="4">
        <v>10</v>
      </c>
      <c r="G72" s="2">
        <f t="shared" ref="G72:G103" si="5">+E72/F72</f>
        <v>14741.2</v>
      </c>
    </row>
    <row r="73" spans="1:7" ht="12.75" customHeight="1" x14ac:dyDescent="0.2">
      <c r="A73" s="1">
        <v>2017</v>
      </c>
      <c r="B73" s="1" t="s">
        <v>67</v>
      </c>
      <c r="C73" s="2">
        <v>87700.65</v>
      </c>
      <c r="D73" s="2">
        <v>0</v>
      </c>
      <c r="E73" s="2">
        <f t="shared" si="4"/>
        <v>87700.65</v>
      </c>
      <c r="F73" s="4">
        <v>5.4</v>
      </c>
      <c r="G73" s="2">
        <f t="shared" si="5"/>
        <v>16240.861111111109</v>
      </c>
    </row>
    <row r="74" spans="1:7" ht="12.75" customHeight="1" x14ac:dyDescent="0.2">
      <c r="A74" s="1">
        <v>2018</v>
      </c>
      <c r="B74" s="1" t="s">
        <v>68</v>
      </c>
      <c r="C74" s="2">
        <v>126762.98</v>
      </c>
      <c r="D74" s="2">
        <v>0</v>
      </c>
      <c r="E74" s="2">
        <f t="shared" si="4"/>
        <v>126762.98</v>
      </c>
      <c r="F74" s="4">
        <v>12.9</v>
      </c>
      <c r="G74" s="2">
        <f t="shared" si="5"/>
        <v>9826.5875968992241</v>
      </c>
    </row>
    <row r="75" spans="1:7" ht="12.75" customHeight="1" x14ac:dyDescent="0.2">
      <c r="A75" s="1">
        <v>2019</v>
      </c>
      <c r="B75" s="1" t="s">
        <v>69</v>
      </c>
      <c r="C75" s="2">
        <v>144932.95000000001</v>
      </c>
      <c r="D75" s="2">
        <v>0</v>
      </c>
      <c r="E75" s="2">
        <f t="shared" si="4"/>
        <v>144932.95000000001</v>
      </c>
      <c r="F75" s="4">
        <v>11.5</v>
      </c>
      <c r="G75" s="2">
        <f t="shared" si="5"/>
        <v>12602.865217391305</v>
      </c>
    </row>
    <row r="76" spans="1:7" ht="12.75" customHeight="1" x14ac:dyDescent="0.2">
      <c r="A76" s="1">
        <v>2020</v>
      </c>
      <c r="B76" s="1" t="s">
        <v>70</v>
      </c>
      <c r="C76" s="2">
        <v>172767.51</v>
      </c>
      <c r="D76" s="2">
        <v>0</v>
      </c>
      <c r="E76" s="2">
        <f t="shared" si="4"/>
        <v>172767.51</v>
      </c>
      <c r="F76" s="4">
        <v>16.8</v>
      </c>
      <c r="G76" s="2">
        <f t="shared" si="5"/>
        <v>10283.780357142858</v>
      </c>
    </row>
    <row r="77" spans="1:7" ht="12.75" customHeight="1" x14ac:dyDescent="0.2">
      <c r="A77" s="1">
        <v>2021</v>
      </c>
      <c r="B77" s="1" t="s">
        <v>71</v>
      </c>
      <c r="C77" s="2">
        <v>89615.62</v>
      </c>
      <c r="D77" s="2">
        <v>0</v>
      </c>
      <c r="E77" s="2">
        <f t="shared" si="4"/>
        <v>89615.62</v>
      </c>
      <c r="F77" s="4">
        <v>3.7</v>
      </c>
      <c r="G77" s="2">
        <f t="shared" si="5"/>
        <v>24220.437837837835</v>
      </c>
    </row>
    <row r="78" spans="1:7" ht="12.75" customHeight="1" x14ac:dyDescent="0.2">
      <c r="A78" s="1">
        <v>2022</v>
      </c>
      <c r="B78" s="1" t="s">
        <v>72</v>
      </c>
      <c r="C78" s="2">
        <v>174137.99</v>
      </c>
      <c r="D78" s="2">
        <v>0</v>
      </c>
      <c r="E78" s="2">
        <f t="shared" si="4"/>
        <v>174137.99</v>
      </c>
      <c r="F78" s="4">
        <v>20.7</v>
      </c>
      <c r="G78" s="2">
        <f t="shared" si="5"/>
        <v>8412.4632850241542</v>
      </c>
    </row>
    <row r="79" spans="1:7" ht="12.75" customHeight="1" x14ac:dyDescent="0.2">
      <c r="A79" s="1">
        <v>2023</v>
      </c>
      <c r="B79" s="1" t="s">
        <v>73</v>
      </c>
      <c r="C79" s="2">
        <v>773386.93</v>
      </c>
      <c r="D79" s="2">
        <v>23001</v>
      </c>
      <c r="E79" s="2">
        <f t="shared" si="4"/>
        <v>750385.93</v>
      </c>
      <c r="F79" s="4">
        <v>82.9</v>
      </c>
      <c r="G79" s="2">
        <f t="shared" si="5"/>
        <v>9051.7000000000007</v>
      </c>
    </row>
    <row r="80" spans="1:7" ht="12.75" customHeight="1" x14ac:dyDescent="0.2">
      <c r="A80" s="1">
        <v>2024</v>
      </c>
      <c r="B80" s="1" t="s">
        <v>74</v>
      </c>
      <c r="C80" s="2">
        <v>23212214.039999999</v>
      </c>
      <c r="D80" s="2">
        <v>0</v>
      </c>
      <c r="E80" s="2">
        <f t="shared" si="4"/>
        <v>23212214.039999999</v>
      </c>
      <c r="F80" s="4">
        <v>3566</v>
      </c>
      <c r="G80" s="2">
        <f t="shared" si="5"/>
        <v>6509.3140886146939</v>
      </c>
    </row>
    <row r="81" spans="1:7" ht="12.75" customHeight="1" x14ac:dyDescent="0.2">
      <c r="A81" s="1">
        <v>2039</v>
      </c>
      <c r="B81" s="1" t="s">
        <v>75</v>
      </c>
      <c r="C81" s="2">
        <v>15520341.640000001</v>
      </c>
      <c r="D81" s="2">
        <v>49170</v>
      </c>
      <c r="E81" s="2">
        <f t="shared" si="4"/>
        <v>15471171.640000001</v>
      </c>
      <c r="F81" s="4">
        <v>2733.7</v>
      </c>
      <c r="G81" s="2">
        <f t="shared" si="5"/>
        <v>5659.4255551084616</v>
      </c>
    </row>
    <row r="82" spans="1:7" ht="12.75" customHeight="1" x14ac:dyDescent="0.2">
      <c r="A82" s="1">
        <v>2041</v>
      </c>
      <c r="B82" s="1" t="s">
        <v>76</v>
      </c>
      <c r="C82" s="2">
        <v>18911116.969999999</v>
      </c>
      <c r="D82" s="2">
        <v>70798.8</v>
      </c>
      <c r="E82" s="2">
        <f t="shared" si="4"/>
        <v>18840318.169999998</v>
      </c>
      <c r="F82" s="4">
        <v>3297.3</v>
      </c>
      <c r="G82" s="2">
        <f t="shared" si="5"/>
        <v>5713.8623024899152</v>
      </c>
    </row>
    <row r="83" spans="1:7" ht="12.75" customHeight="1" x14ac:dyDescent="0.2">
      <c r="A83" s="1">
        <v>2042</v>
      </c>
      <c r="B83" s="1" t="s">
        <v>77</v>
      </c>
      <c r="C83" s="2">
        <v>22684354.129999999</v>
      </c>
      <c r="D83" s="2">
        <v>0</v>
      </c>
      <c r="E83" s="2">
        <f t="shared" si="4"/>
        <v>22684354.129999999</v>
      </c>
      <c r="F83" s="4">
        <v>4529.7</v>
      </c>
      <c r="G83" s="2">
        <f t="shared" si="5"/>
        <v>5007.9153431794603</v>
      </c>
    </row>
    <row r="84" spans="1:7" ht="12.75" customHeight="1" x14ac:dyDescent="0.2">
      <c r="A84" s="1">
        <v>2043</v>
      </c>
      <c r="B84" s="1" t="s">
        <v>78</v>
      </c>
      <c r="C84" s="2">
        <v>21509374.41</v>
      </c>
      <c r="D84" s="2">
        <v>20903.86</v>
      </c>
      <c r="E84" s="2">
        <f t="shared" si="4"/>
        <v>21488470.550000001</v>
      </c>
      <c r="F84" s="4">
        <v>3827.4</v>
      </c>
      <c r="G84" s="2">
        <f t="shared" si="5"/>
        <v>5614.3780503736216</v>
      </c>
    </row>
    <row r="85" spans="1:7" ht="12.75" customHeight="1" x14ac:dyDescent="0.2">
      <c r="A85" s="1">
        <v>2044</v>
      </c>
      <c r="B85" s="1" t="s">
        <v>79</v>
      </c>
      <c r="C85" s="2">
        <v>6123846.7999999998</v>
      </c>
      <c r="D85" s="2">
        <v>0</v>
      </c>
      <c r="E85" s="2">
        <f t="shared" si="4"/>
        <v>6123846.7999999998</v>
      </c>
      <c r="F85" s="4">
        <v>1227.4000000000001</v>
      </c>
      <c r="G85" s="2">
        <f t="shared" si="5"/>
        <v>4989.2836890989074</v>
      </c>
    </row>
    <row r="86" spans="1:7" ht="12.75" customHeight="1" x14ac:dyDescent="0.2">
      <c r="A86" s="1">
        <v>2045</v>
      </c>
      <c r="B86" s="1" t="s">
        <v>80</v>
      </c>
      <c r="C86" s="2">
        <v>1344411.66</v>
      </c>
      <c r="D86" s="2">
        <v>0</v>
      </c>
      <c r="E86" s="2">
        <f t="shared" si="4"/>
        <v>1344411.66</v>
      </c>
      <c r="F86" s="4">
        <v>179</v>
      </c>
      <c r="G86" s="2">
        <f t="shared" si="5"/>
        <v>7510.6796648044692</v>
      </c>
    </row>
    <row r="87" spans="1:7" ht="12.75" customHeight="1" x14ac:dyDescent="0.2">
      <c r="A87" s="1">
        <v>2046</v>
      </c>
      <c r="B87" s="1" t="s">
        <v>81</v>
      </c>
      <c r="C87" s="2">
        <v>1717626.93</v>
      </c>
      <c r="D87" s="2">
        <v>0</v>
      </c>
      <c r="E87" s="2">
        <f t="shared" si="4"/>
        <v>1717626.93</v>
      </c>
      <c r="F87" s="4">
        <v>219.1</v>
      </c>
      <c r="G87" s="2">
        <f t="shared" si="5"/>
        <v>7839.4656777727068</v>
      </c>
    </row>
    <row r="88" spans="1:7" ht="12.75" customHeight="1" x14ac:dyDescent="0.2">
      <c r="A88" s="1">
        <v>2047</v>
      </c>
      <c r="B88" s="1" t="s">
        <v>82</v>
      </c>
      <c r="C88" s="2">
        <v>352112.92</v>
      </c>
      <c r="D88" s="2">
        <v>0</v>
      </c>
      <c r="E88" s="2">
        <f t="shared" si="4"/>
        <v>352112.92</v>
      </c>
      <c r="F88" s="4">
        <v>46.8</v>
      </c>
      <c r="G88" s="2">
        <f t="shared" si="5"/>
        <v>7523.7803418803423</v>
      </c>
    </row>
    <row r="89" spans="1:7" ht="12.75" customHeight="1" x14ac:dyDescent="0.2">
      <c r="A89" s="1">
        <v>2048</v>
      </c>
      <c r="B89" s="1" t="s">
        <v>83</v>
      </c>
      <c r="C89" s="2">
        <v>69192204.650000006</v>
      </c>
      <c r="D89" s="2">
        <v>0</v>
      </c>
      <c r="E89" s="2">
        <f t="shared" si="4"/>
        <v>69192204.650000006</v>
      </c>
      <c r="F89" s="4">
        <v>12157.7</v>
      </c>
      <c r="G89" s="2">
        <f t="shared" si="5"/>
        <v>5691.2248739481975</v>
      </c>
    </row>
    <row r="90" spans="1:7" ht="12.75" customHeight="1" x14ac:dyDescent="0.2">
      <c r="A90" s="1">
        <v>2050</v>
      </c>
      <c r="B90" s="1" t="s">
        <v>84</v>
      </c>
      <c r="C90" s="2">
        <v>3118604.4</v>
      </c>
      <c r="D90" s="2">
        <v>59998</v>
      </c>
      <c r="E90" s="2">
        <f t="shared" si="4"/>
        <v>3058606.4</v>
      </c>
      <c r="F90" s="4">
        <v>519.29999999999995</v>
      </c>
      <c r="G90" s="2">
        <f t="shared" si="5"/>
        <v>5889.8640477565959</v>
      </c>
    </row>
    <row r="91" spans="1:7" ht="12.75" customHeight="1" x14ac:dyDescent="0.2">
      <c r="A91" s="1">
        <v>2051</v>
      </c>
      <c r="B91" s="1" t="s">
        <v>85</v>
      </c>
      <c r="C91" s="2">
        <v>132627</v>
      </c>
      <c r="D91" s="2">
        <v>0</v>
      </c>
      <c r="E91" s="2">
        <f t="shared" si="4"/>
        <v>132627</v>
      </c>
      <c r="F91" s="4">
        <v>12</v>
      </c>
      <c r="G91" s="2">
        <f t="shared" si="5"/>
        <v>11052.25</v>
      </c>
    </row>
    <row r="92" spans="1:7" ht="12.75" customHeight="1" x14ac:dyDescent="0.2">
      <c r="A92" s="1">
        <v>2052</v>
      </c>
      <c r="B92" s="1" t="s">
        <v>86</v>
      </c>
      <c r="C92" s="2">
        <v>293461.90000000002</v>
      </c>
      <c r="D92" s="2">
        <v>0</v>
      </c>
      <c r="E92" s="2">
        <f t="shared" si="4"/>
        <v>293461.90000000002</v>
      </c>
      <c r="F92" s="4">
        <v>50.3</v>
      </c>
      <c r="G92" s="2">
        <f t="shared" si="5"/>
        <v>5834.2326043737585</v>
      </c>
    </row>
    <row r="93" spans="1:7" ht="12.75" customHeight="1" x14ac:dyDescent="0.2">
      <c r="A93" s="1">
        <v>2053</v>
      </c>
      <c r="B93" s="1" t="s">
        <v>87</v>
      </c>
      <c r="C93" s="2">
        <v>19801570.710000001</v>
      </c>
      <c r="D93" s="2">
        <v>0</v>
      </c>
      <c r="E93" s="2">
        <f t="shared" si="4"/>
        <v>19801570.710000001</v>
      </c>
      <c r="F93" s="4">
        <v>2965.5</v>
      </c>
      <c r="G93" s="2">
        <f t="shared" si="5"/>
        <v>6677.312665655033</v>
      </c>
    </row>
    <row r="94" spans="1:7" ht="12.75" customHeight="1" x14ac:dyDescent="0.2">
      <c r="A94" s="1">
        <v>2054</v>
      </c>
      <c r="B94" s="1" t="s">
        <v>88</v>
      </c>
      <c r="C94" s="2">
        <v>28530816.379999999</v>
      </c>
      <c r="D94" s="2">
        <v>0</v>
      </c>
      <c r="E94" s="2">
        <f t="shared" si="4"/>
        <v>28530816.379999999</v>
      </c>
      <c r="F94" s="4">
        <v>5225.5</v>
      </c>
      <c r="G94" s="2">
        <f t="shared" si="5"/>
        <v>5459.9208458520716</v>
      </c>
    </row>
    <row r="95" spans="1:7" ht="12.75" customHeight="1" x14ac:dyDescent="0.2">
      <c r="A95" s="1">
        <v>2055</v>
      </c>
      <c r="B95" s="1" t="s">
        <v>89</v>
      </c>
      <c r="C95" s="2">
        <v>32194191.300000001</v>
      </c>
      <c r="D95" s="2">
        <v>17081.78</v>
      </c>
      <c r="E95" s="2">
        <f t="shared" si="4"/>
        <v>32177109.52</v>
      </c>
      <c r="F95" s="4">
        <v>5973.7</v>
      </c>
      <c r="G95" s="2">
        <f t="shared" si="5"/>
        <v>5386.462246179085</v>
      </c>
    </row>
    <row r="96" spans="1:7" ht="12.75" customHeight="1" x14ac:dyDescent="0.2">
      <c r="A96" s="1">
        <v>2056</v>
      </c>
      <c r="B96" s="1" t="s">
        <v>90</v>
      </c>
      <c r="C96" s="2">
        <v>24998198.16</v>
      </c>
      <c r="D96" s="2">
        <v>0</v>
      </c>
      <c r="E96" s="2">
        <f t="shared" si="4"/>
        <v>24998198.16</v>
      </c>
      <c r="F96" s="4">
        <v>3940.4</v>
      </c>
      <c r="G96" s="2">
        <f t="shared" si="5"/>
        <v>6344.0762765201498</v>
      </c>
    </row>
    <row r="97" spans="1:7" ht="12.75" customHeight="1" x14ac:dyDescent="0.2">
      <c r="A97" s="1">
        <v>2057</v>
      </c>
      <c r="B97" s="1" t="s">
        <v>91</v>
      </c>
      <c r="C97" s="2">
        <v>37057504.859999999</v>
      </c>
      <c r="D97" s="2">
        <v>0</v>
      </c>
      <c r="E97" s="2">
        <f t="shared" si="4"/>
        <v>37057504.859999999</v>
      </c>
      <c r="F97" s="4">
        <v>6760.8</v>
      </c>
      <c r="G97" s="2">
        <f t="shared" si="5"/>
        <v>5481.2307507987216</v>
      </c>
    </row>
    <row r="98" spans="1:7" ht="12.75" customHeight="1" x14ac:dyDescent="0.2">
      <c r="A98" s="1">
        <v>2059</v>
      </c>
      <c r="B98" s="1" t="s">
        <v>92</v>
      </c>
      <c r="C98" s="2">
        <v>5661761.9699999997</v>
      </c>
      <c r="D98" s="2">
        <v>21440.98</v>
      </c>
      <c r="E98" s="2">
        <f t="shared" si="4"/>
        <v>5640320.9899999993</v>
      </c>
      <c r="F98" s="4">
        <v>969.1</v>
      </c>
      <c r="G98" s="2">
        <f t="shared" si="5"/>
        <v>5820.1640594365899</v>
      </c>
    </row>
    <row r="99" spans="1:7" ht="12.75" customHeight="1" x14ac:dyDescent="0.2">
      <c r="A99" s="1">
        <v>2060</v>
      </c>
      <c r="B99" s="1" t="s">
        <v>93</v>
      </c>
      <c r="C99" s="2">
        <v>860087</v>
      </c>
      <c r="D99" s="2">
        <v>0</v>
      </c>
      <c r="E99" s="2">
        <f t="shared" si="4"/>
        <v>860087</v>
      </c>
      <c r="F99" s="4">
        <v>99.9</v>
      </c>
      <c r="G99" s="2">
        <f t="shared" si="5"/>
        <v>8609.4794794794798</v>
      </c>
    </row>
    <row r="100" spans="1:7" ht="12.75" customHeight="1" x14ac:dyDescent="0.2">
      <c r="A100" s="1">
        <v>2061</v>
      </c>
      <c r="B100" s="1" t="s">
        <v>94</v>
      </c>
      <c r="C100" s="2">
        <v>1955504.36</v>
      </c>
      <c r="D100" s="2">
        <v>0</v>
      </c>
      <c r="E100" s="2">
        <f t="shared" si="4"/>
        <v>1955504.36</v>
      </c>
      <c r="F100" s="4">
        <v>255.2</v>
      </c>
      <c r="G100" s="2">
        <f t="shared" si="5"/>
        <v>7662.634639498433</v>
      </c>
    </row>
    <row r="101" spans="1:7" ht="12.75" customHeight="1" x14ac:dyDescent="0.2">
      <c r="A101" s="1">
        <v>2062</v>
      </c>
      <c r="B101" s="1" t="s">
        <v>95</v>
      </c>
      <c r="C101" s="2">
        <v>107697.78</v>
      </c>
      <c r="D101" s="2">
        <v>0</v>
      </c>
      <c r="E101" s="2">
        <f t="shared" si="4"/>
        <v>107697.78</v>
      </c>
      <c r="F101" s="4">
        <v>12.1</v>
      </c>
      <c r="G101" s="2">
        <f t="shared" si="5"/>
        <v>8900.6429752066124</v>
      </c>
    </row>
    <row r="102" spans="1:7" ht="12.75" customHeight="1" x14ac:dyDescent="0.2">
      <c r="A102" s="1">
        <v>2063</v>
      </c>
      <c r="B102" s="1" t="s">
        <v>96</v>
      </c>
      <c r="C102" s="2">
        <v>205152.51</v>
      </c>
      <c r="D102" s="2">
        <v>2407.64</v>
      </c>
      <c r="E102" s="2">
        <f t="shared" si="4"/>
        <v>202744.87</v>
      </c>
      <c r="F102" s="4">
        <v>15.7</v>
      </c>
      <c r="G102" s="2">
        <f t="shared" si="5"/>
        <v>12913.685987261148</v>
      </c>
    </row>
    <row r="103" spans="1:7" ht="12.75" customHeight="1" x14ac:dyDescent="0.2">
      <c r="A103" s="1">
        <v>2081</v>
      </c>
      <c r="B103" s="1" t="s">
        <v>97</v>
      </c>
      <c r="C103" s="2">
        <v>6721640.71</v>
      </c>
      <c r="D103" s="2">
        <v>5274.84</v>
      </c>
      <c r="E103" s="2">
        <f t="shared" si="4"/>
        <v>6716365.8700000001</v>
      </c>
      <c r="F103" s="4">
        <v>1233.2</v>
      </c>
      <c r="G103" s="2">
        <f t="shared" si="5"/>
        <v>5446.290844956211</v>
      </c>
    </row>
    <row r="104" spans="1:7" ht="12.75" customHeight="1" x14ac:dyDescent="0.2">
      <c r="A104" s="1">
        <v>2082</v>
      </c>
      <c r="B104" s="1" t="s">
        <v>98</v>
      </c>
      <c r="C104" s="2">
        <v>100898587.09</v>
      </c>
      <c r="D104" s="2">
        <v>377475.69</v>
      </c>
      <c r="E104" s="2">
        <f t="shared" ref="E104:E135" si="6">+C104-D104</f>
        <v>100521111.40000001</v>
      </c>
      <c r="F104" s="4">
        <v>17783</v>
      </c>
      <c r="G104" s="2">
        <f t="shared" ref="G104:G135" si="7">+E104/F104</f>
        <v>5652.6520497103975</v>
      </c>
    </row>
    <row r="105" spans="1:7" ht="12.75" customHeight="1" x14ac:dyDescent="0.2">
      <c r="A105" s="1">
        <v>2083</v>
      </c>
      <c r="B105" s="1" t="s">
        <v>99</v>
      </c>
      <c r="C105" s="2">
        <v>60573015.990000002</v>
      </c>
      <c r="D105" s="2">
        <v>0</v>
      </c>
      <c r="E105" s="2">
        <f t="shared" si="6"/>
        <v>60573015.990000002</v>
      </c>
      <c r="F105" s="4">
        <v>10610</v>
      </c>
      <c r="G105" s="2">
        <f t="shared" si="7"/>
        <v>5709.0495749293123</v>
      </c>
    </row>
    <row r="106" spans="1:7" ht="12.75" customHeight="1" x14ac:dyDescent="0.2">
      <c r="A106" s="1">
        <v>2084</v>
      </c>
      <c r="B106" s="1" t="s">
        <v>212</v>
      </c>
      <c r="C106" s="2">
        <v>10366437.800000001</v>
      </c>
      <c r="D106" s="2">
        <v>0</v>
      </c>
      <c r="E106" s="2">
        <f t="shared" si="6"/>
        <v>10366437.800000001</v>
      </c>
      <c r="F106" s="4">
        <v>1808.4</v>
      </c>
      <c r="G106" s="2">
        <f t="shared" si="7"/>
        <v>5732.3809997788103</v>
      </c>
    </row>
    <row r="107" spans="1:7" ht="12.75" customHeight="1" x14ac:dyDescent="0.2">
      <c r="A107" s="1">
        <v>2085</v>
      </c>
      <c r="B107" s="1" t="s">
        <v>100</v>
      </c>
      <c r="C107" s="2">
        <v>2020597.93</v>
      </c>
      <c r="D107" s="2">
        <v>25180</v>
      </c>
      <c r="E107" s="2">
        <f t="shared" si="6"/>
        <v>1995417.93</v>
      </c>
      <c r="F107" s="4">
        <v>265</v>
      </c>
      <c r="G107" s="2">
        <f t="shared" si="7"/>
        <v>7529.8789811320748</v>
      </c>
    </row>
    <row r="108" spans="1:7" ht="12.75" customHeight="1" x14ac:dyDescent="0.2">
      <c r="A108" s="1">
        <v>2086</v>
      </c>
      <c r="B108" s="1" t="s">
        <v>101</v>
      </c>
      <c r="C108" s="2">
        <v>6295738.7999999998</v>
      </c>
      <c r="D108" s="2">
        <v>0</v>
      </c>
      <c r="E108" s="2">
        <f t="shared" si="6"/>
        <v>6295738.7999999998</v>
      </c>
      <c r="F108" s="4">
        <v>1157.4000000000001</v>
      </c>
      <c r="G108" s="2">
        <f t="shared" si="7"/>
        <v>5439.5531363400723</v>
      </c>
    </row>
    <row r="109" spans="1:7" ht="12.75" customHeight="1" x14ac:dyDescent="0.2">
      <c r="A109" s="1">
        <v>2087</v>
      </c>
      <c r="B109" s="1" t="s">
        <v>102</v>
      </c>
      <c r="C109" s="2">
        <v>15109578.779999999</v>
      </c>
      <c r="D109" s="2">
        <v>726</v>
      </c>
      <c r="E109" s="2">
        <f t="shared" si="6"/>
        <v>15108852.779999999</v>
      </c>
      <c r="F109" s="4">
        <v>2789.3</v>
      </c>
      <c r="G109" s="2">
        <f t="shared" si="7"/>
        <v>5416.7184526583724</v>
      </c>
    </row>
    <row r="110" spans="1:7" ht="12.75" customHeight="1" x14ac:dyDescent="0.2">
      <c r="A110" s="1">
        <v>2088</v>
      </c>
      <c r="B110" s="1" t="s">
        <v>103</v>
      </c>
      <c r="C110" s="2">
        <v>28129396.969999999</v>
      </c>
      <c r="D110" s="2">
        <v>0</v>
      </c>
      <c r="E110" s="2">
        <f t="shared" si="6"/>
        <v>28129396.969999999</v>
      </c>
      <c r="F110" s="4">
        <v>5092.3999999999996</v>
      </c>
      <c r="G110" s="2">
        <f t="shared" si="7"/>
        <v>5523.799577802215</v>
      </c>
    </row>
    <row r="111" spans="1:7" ht="12.75" customHeight="1" x14ac:dyDescent="0.2">
      <c r="A111" s="1">
        <v>2089</v>
      </c>
      <c r="B111" s="1" t="s">
        <v>104</v>
      </c>
      <c r="C111" s="2">
        <v>2391658.37</v>
      </c>
      <c r="D111" s="2">
        <v>0</v>
      </c>
      <c r="E111" s="2">
        <f t="shared" si="6"/>
        <v>2391658.37</v>
      </c>
      <c r="F111" s="4">
        <v>333.4</v>
      </c>
      <c r="G111" s="2">
        <f t="shared" si="7"/>
        <v>7173.5404019196167</v>
      </c>
    </row>
    <row r="112" spans="1:7" ht="12.75" customHeight="1" x14ac:dyDescent="0.2">
      <c r="A112" s="1">
        <v>2090</v>
      </c>
      <c r="B112" s="1" t="s">
        <v>105</v>
      </c>
      <c r="C112" s="2">
        <v>2342139.94</v>
      </c>
      <c r="D112" s="2">
        <v>0</v>
      </c>
      <c r="E112" s="2">
        <f t="shared" si="6"/>
        <v>2342139.94</v>
      </c>
      <c r="F112" s="4">
        <v>301.3</v>
      </c>
      <c r="G112" s="2">
        <f t="shared" si="7"/>
        <v>7773.4481911715893</v>
      </c>
    </row>
    <row r="113" spans="1:7" ht="12.75" customHeight="1" x14ac:dyDescent="0.2">
      <c r="A113" s="1">
        <v>2091</v>
      </c>
      <c r="B113" s="1" t="s">
        <v>106</v>
      </c>
      <c r="C113" s="2">
        <v>10536547.74</v>
      </c>
      <c r="D113" s="2">
        <v>0</v>
      </c>
      <c r="E113" s="2">
        <f t="shared" si="6"/>
        <v>10536547.74</v>
      </c>
      <c r="F113" s="4">
        <v>1945.7</v>
      </c>
      <c r="G113" s="2">
        <f t="shared" si="7"/>
        <v>5415.2992444878446</v>
      </c>
    </row>
    <row r="114" spans="1:7" ht="12.75" customHeight="1" x14ac:dyDescent="0.2">
      <c r="A114" s="1">
        <v>2092</v>
      </c>
      <c r="B114" s="1" t="s">
        <v>107</v>
      </c>
      <c r="C114" s="2">
        <v>2147341.27</v>
      </c>
      <c r="D114" s="2">
        <v>0</v>
      </c>
      <c r="E114" s="2">
        <f t="shared" si="6"/>
        <v>2147341.27</v>
      </c>
      <c r="F114" s="4">
        <v>362.6</v>
      </c>
      <c r="G114" s="2">
        <f t="shared" si="7"/>
        <v>5922.0663816878096</v>
      </c>
    </row>
    <row r="115" spans="1:7" ht="12.75" customHeight="1" x14ac:dyDescent="0.2">
      <c r="A115" s="1">
        <v>2093</v>
      </c>
      <c r="B115" s="1" t="s">
        <v>108</v>
      </c>
      <c r="C115" s="2">
        <v>5219661.42</v>
      </c>
      <c r="D115" s="2">
        <v>4487</v>
      </c>
      <c r="E115" s="2">
        <f t="shared" si="6"/>
        <v>5215174.42</v>
      </c>
      <c r="F115" s="4">
        <v>792.2</v>
      </c>
      <c r="G115" s="2">
        <f t="shared" si="7"/>
        <v>6583.1537742994187</v>
      </c>
    </row>
    <row r="116" spans="1:7" ht="12.75" customHeight="1" x14ac:dyDescent="0.2">
      <c r="A116" s="1">
        <v>2094</v>
      </c>
      <c r="B116" s="1" t="s">
        <v>109</v>
      </c>
      <c r="C116" s="2">
        <v>1859596.68</v>
      </c>
      <c r="D116" s="2">
        <v>0</v>
      </c>
      <c r="E116" s="2">
        <f t="shared" si="6"/>
        <v>1859596.68</v>
      </c>
      <c r="F116" s="4">
        <v>301.60000000000002</v>
      </c>
      <c r="G116" s="2">
        <f t="shared" si="7"/>
        <v>6165.77148541114</v>
      </c>
    </row>
    <row r="117" spans="1:7" ht="12.75" customHeight="1" x14ac:dyDescent="0.2">
      <c r="A117" s="1">
        <v>2095</v>
      </c>
      <c r="B117" s="1" t="s">
        <v>110</v>
      </c>
      <c r="C117" s="2">
        <v>1169723.44</v>
      </c>
      <c r="D117" s="2">
        <v>0</v>
      </c>
      <c r="E117" s="2">
        <f t="shared" si="6"/>
        <v>1169723.44</v>
      </c>
      <c r="F117" s="4">
        <v>133.69999999999999</v>
      </c>
      <c r="G117" s="2">
        <f t="shared" si="7"/>
        <v>8748.8664173522811</v>
      </c>
    </row>
    <row r="118" spans="1:7" ht="12.75" customHeight="1" x14ac:dyDescent="0.2">
      <c r="A118" s="1">
        <v>2096</v>
      </c>
      <c r="B118" s="1" t="s">
        <v>111</v>
      </c>
      <c r="C118" s="2">
        <v>9499483.9499999993</v>
      </c>
      <c r="D118" s="2">
        <v>0</v>
      </c>
      <c r="E118" s="2">
        <f t="shared" si="6"/>
        <v>9499483.9499999993</v>
      </c>
      <c r="F118" s="4">
        <v>1623</v>
      </c>
      <c r="G118" s="2">
        <f t="shared" si="7"/>
        <v>5853.0400184842883</v>
      </c>
    </row>
    <row r="119" spans="1:7" ht="12.75" customHeight="1" x14ac:dyDescent="0.2">
      <c r="A119" s="1">
        <v>2097</v>
      </c>
      <c r="B119" s="1" t="s">
        <v>112</v>
      </c>
      <c r="C119" s="2">
        <v>35436098.659999996</v>
      </c>
      <c r="D119" s="2">
        <v>0</v>
      </c>
      <c r="E119" s="2">
        <f t="shared" si="6"/>
        <v>35436098.659999996</v>
      </c>
      <c r="F119" s="4">
        <v>6157.9</v>
      </c>
      <c r="G119" s="2">
        <f t="shared" si="7"/>
        <v>5754.5752058331573</v>
      </c>
    </row>
    <row r="120" spans="1:7" ht="12.75" customHeight="1" x14ac:dyDescent="0.2">
      <c r="A120" s="1">
        <v>2099</v>
      </c>
      <c r="B120" s="1" t="s">
        <v>113</v>
      </c>
      <c r="C120" s="2">
        <v>3718277.73</v>
      </c>
      <c r="D120" s="2">
        <v>0</v>
      </c>
      <c r="E120" s="2">
        <f t="shared" si="6"/>
        <v>3718277.73</v>
      </c>
      <c r="F120" s="4">
        <v>732.4</v>
      </c>
      <c r="G120" s="2">
        <f t="shared" si="7"/>
        <v>5076.8401556526487</v>
      </c>
    </row>
    <row r="121" spans="1:7" ht="12.75" customHeight="1" x14ac:dyDescent="0.2">
      <c r="A121" s="1">
        <v>2100</v>
      </c>
      <c r="B121" s="1" t="s">
        <v>114</v>
      </c>
      <c r="C121" s="2">
        <v>43210567.039999999</v>
      </c>
      <c r="D121" s="2">
        <v>60329</v>
      </c>
      <c r="E121" s="2">
        <f t="shared" si="6"/>
        <v>43150238.039999999</v>
      </c>
      <c r="F121" s="4">
        <v>7677.2</v>
      </c>
      <c r="G121" s="2">
        <f t="shared" si="7"/>
        <v>5620.5697441775646</v>
      </c>
    </row>
    <row r="122" spans="1:7" ht="12.75" customHeight="1" x14ac:dyDescent="0.2">
      <c r="A122" s="1">
        <v>2101</v>
      </c>
      <c r="B122" s="1" t="s">
        <v>115</v>
      </c>
      <c r="C122" s="2">
        <v>21675625.239999998</v>
      </c>
      <c r="D122" s="2">
        <v>0</v>
      </c>
      <c r="E122" s="2">
        <f t="shared" si="6"/>
        <v>21675625.239999998</v>
      </c>
      <c r="F122" s="4">
        <v>4259.1000000000004</v>
      </c>
      <c r="G122" s="2">
        <f t="shared" si="7"/>
        <v>5089.2501326571337</v>
      </c>
    </row>
    <row r="123" spans="1:7" ht="12.75" customHeight="1" x14ac:dyDescent="0.2">
      <c r="A123" s="1">
        <v>2102</v>
      </c>
      <c r="B123" s="1" t="s">
        <v>116</v>
      </c>
      <c r="C123" s="2">
        <v>12350970.859999999</v>
      </c>
      <c r="D123" s="2">
        <v>15841.66</v>
      </c>
      <c r="E123" s="2">
        <f t="shared" si="6"/>
        <v>12335129.199999999</v>
      </c>
      <c r="F123" s="4">
        <v>2297.8000000000002</v>
      </c>
      <c r="G123" s="2">
        <f t="shared" si="7"/>
        <v>5368.2344851597172</v>
      </c>
    </row>
    <row r="124" spans="1:7" ht="12.75" customHeight="1" x14ac:dyDescent="0.2">
      <c r="A124" s="1">
        <v>2103</v>
      </c>
      <c r="B124" s="1" t="s">
        <v>117</v>
      </c>
      <c r="C124" s="2">
        <v>3570615.14</v>
      </c>
      <c r="D124" s="2">
        <v>0</v>
      </c>
      <c r="E124" s="2">
        <f t="shared" si="6"/>
        <v>3570615.14</v>
      </c>
      <c r="F124" s="4">
        <v>666.3</v>
      </c>
      <c r="G124" s="2">
        <f t="shared" si="7"/>
        <v>5358.8700885487024</v>
      </c>
    </row>
    <row r="125" spans="1:7" ht="12.75" customHeight="1" x14ac:dyDescent="0.2">
      <c r="A125" s="1">
        <v>2104</v>
      </c>
      <c r="B125" s="1" t="s">
        <v>118</v>
      </c>
      <c r="C125" s="2">
        <v>4362735.8</v>
      </c>
      <c r="D125" s="2">
        <v>10097.08</v>
      </c>
      <c r="E125" s="2">
        <f t="shared" si="6"/>
        <v>4352638.72</v>
      </c>
      <c r="F125" s="4">
        <v>677.9</v>
      </c>
      <c r="G125" s="2">
        <f t="shared" si="7"/>
        <v>6420.7681368933472</v>
      </c>
    </row>
    <row r="126" spans="1:7" ht="12.75" customHeight="1" x14ac:dyDescent="0.2">
      <c r="A126" s="1">
        <v>2105</v>
      </c>
      <c r="B126" s="1" t="s">
        <v>119</v>
      </c>
      <c r="C126" s="2">
        <v>4127594.13</v>
      </c>
      <c r="D126" s="2">
        <v>0</v>
      </c>
      <c r="E126" s="2">
        <f t="shared" si="6"/>
        <v>4127594.13</v>
      </c>
      <c r="F126" s="4">
        <v>686.6</v>
      </c>
      <c r="G126" s="2">
        <f t="shared" si="7"/>
        <v>6011.6430672880861</v>
      </c>
    </row>
    <row r="127" spans="1:7" ht="12.75" customHeight="1" x14ac:dyDescent="0.2">
      <c r="A127" s="1">
        <v>2107</v>
      </c>
      <c r="B127" s="1" t="s">
        <v>120</v>
      </c>
      <c r="C127" s="2">
        <v>1004754.05</v>
      </c>
      <c r="D127" s="2">
        <v>171367.65</v>
      </c>
      <c r="E127" s="2">
        <f t="shared" si="6"/>
        <v>833386.4</v>
      </c>
      <c r="F127" s="4">
        <v>69.8</v>
      </c>
      <c r="G127" s="2">
        <f t="shared" si="7"/>
        <v>11939.633237822351</v>
      </c>
    </row>
    <row r="128" spans="1:7" ht="12.75" customHeight="1" x14ac:dyDescent="0.2">
      <c r="A128" s="1">
        <v>2108</v>
      </c>
      <c r="B128" s="1" t="s">
        <v>121</v>
      </c>
      <c r="C128" s="2">
        <v>15260297.189999999</v>
      </c>
      <c r="D128" s="2">
        <v>0</v>
      </c>
      <c r="E128" s="2">
        <f t="shared" si="6"/>
        <v>15260297.189999999</v>
      </c>
      <c r="F128" s="4">
        <v>2594.5</v>
      </c>
      <c r="G128" s="2">
        <f t="shared" si="7"/>
        <v>5881.7873154750432</v>
      </c>
    </row>
    <row r="129" spans="1:7" ht="12.75" customHeight="1" x14ac:dyDescent="0.2">
      <c r="A129" s="1">
        <v>2109</v>
      </c>
      <c r="B129" s="1" t="s">
        <v>122</v>
      </c>
      <c r="C129" s="2">
        <v>153062</v>
      </c>
      <c r="D129" s="2">
        <v>0</v>
      </c>
      <c r="E129" s="2">
        <f t="shared" si="6"/>
        <v>153062</v>
      </c>
      <c r="F129" s="4">
        <v>4.5999999999999996</v>
      </c>
      <c r="G129" s="2">
        <f t="shared" si="7"/>
        <v>33274.34782608696</v>
      </c>
    </row>
    <row r="130" spans="1:7" ht="12.75" customHeight="1" x14ac:dyDescent="0.2">
      <c r="A130" s="1">
        <v>2110</v>
      </c>
      <c r="B130" s="1" t="s">
        <v>123</v>
      </c>
      <c r="C130" s="2">
        <v>7689337.1100000003</v>
      </c>
      <c r="D130" s="2">
        <v>4974.45</v>
      </c>
      <c r="E130" s="2">
        <f t="shared" si="6"/>
        <v>7684362.6600000001</v>
      </c>
      <c r="F130" s="4">
        <v>1209.9000000000001</v>
      </c>
      <c r="G130" s="2">
        <f t="shared" si="7"/>
        <v>6351.2378378378371</v>
      </c>
    </row>
    <row r="131" spans="1:7" ht="12.75" customHeight="1" x14ac:dyDescent="0.2">
      <c r="A131" s="1">
        <v>2111</v>
      </c>
      <c r="B131" s="1" t="s">
        <v>124</v>
      </c>
      <c r="C131" s="2">
        <v>673489.14</v>
      </c>
      <c r="D131" s="2">
        <v>0</v>
      </c>
      <c r="E131" s="2">
        <f t="shared" si="6"/>
        <v>673489.14</v>
      </c>
      <c r="F131" s="4">
        <v>112.4</v>
      </c>
      <c r="G131" s="2">
        <f t="shared" si="7"/>
        <v>5991.8962633451956</v>
      </c>
    </row>
    <row r="132" spans="1:7" ht="12.75" customHeight="1" x14ac:dyDescent="0.2">
      <c r="A132" s="1">
        <v>2112</v>
      </c>
      <c r="B132" s="1" t="s">
        <v>125</v>
      </c>
      <c r="C132" s="2">
        <v>83749</v>
      </c>
      <c r="D132" s="2">
        <v>0</v>
      </c>
      <c r="E132" s="2">
        <f t="shared" si="6"/>
        <v>83749</v>
      </c>
      <c r="F132" s="4">
        <v>14.4</v>
      </c>
      <c r="G132" s="2">
        <f t="shared" si="7"/>
        <v>5815.9027777777774</v>
      </c>
    </row>
    <row r="133" spans="1:7" ht="12.75" customHeight="1" x14ac:dyDescent="0.2">
      <c r="A133" s="1">
        <v>2113</v>
      </c>
      <c r="B133" s="1" t="s">
        <v>126</v>
      </c>
      <c r="C133" s="2">
        <v>1723888.86</v>
      </c>
      <c r="D133" s="2">
        <v>0</v>
      </c>
      <c r="E133" s="2">
        <f t="shared" si="6"/>
        <v>1723888.86</v>
      </c>
      <c r="F133" s="4">
        <v>270.89999999999998</v>
      </c>
      <c r="G133" s="2">
        <f t="shared" si="7"/>
        <v>6363.5616832779633</v>
      </c>
    </row>
    <row r="134" spans="1:7" ht="12.75" customHeight="1" x14ac:dyDescent="0.2">
      <c r="A134" s="1">
        <v>2114</v>
      </c>
      <c r="B134" s="1" t="s">
        <v>127</v>
      </c>
      <c r="C134" s="2">
        <v>679842</v>
      </c>
      <c r="D134" s="2">
        <v>5815</v>
      </c>
      <c r="E134" s="2">
        <f t="shared" si="6"/>
        <v>674027</v>
      </c>
      <c r="F134" s="4">
        <v>99.1</v>
      </c>
      <c r="G134" s="2">
        <f t="shared" si="7"/>
        <v>6801.4833501513631</v>
      </c>
    </row>
    <row r="135" spans="1:7" ht="12.75" customHeight="1" x14ac:dyDescent="0.2">
      <c r="A135" s="1">
        <v>2115</v>
      </c>
      <c r="B135" s="1" t="s">
        <v>128</v>
      </c>
      <c r="C135" s="2">
        <v>264200</v>
      </c>
      <c r="D135" s="2">
        <v>0</v>
      </c>
      <c r="E135" s="2">
        <f t="shared" si="6"/>
        <v>264200</v>
      </c>
      <c r="F135" s="4">
        <v>26.5</v>
      </c>
      <c r="G135" s="2">
        <f t="shared" si="7"/>
        <v>9969.8113207547176</v>
      </c>
    </row>
    <row r="136" spans="1:7" ht="12.75" customHeight="1" x14ac:dyDescent="0.2">
      <c r="A136" s="1">
        <v>2116</v>
      </c>
      <c r="B136" s="1" t="s">
        <v>129</v>
      </c>
      <c r="C136" s="2">
        <v>5920454.7599999998</v>
      </c>
      <c r="D136" s="2">
        <v>1895.6</v>
      </c>
      <c r="E136" s="2">
        <f t="shared" ref="E136:E167" si="8">+C136-D136</f>
        <v>5918559.1600000001</v>
      </c>
      <c r="F136" s="4">
        <v>1051.8</v>
      </c>
      <c r="G136" s="2">
        <f t="shared" ref="G136:G167" si="9">+E136/F136</f>
        <v>5627.0765925080814</v>
      </c>
    </row>
    <row r="137" spans="1:7" ht="12.75" customHeight="1" x14ac:dyDescent="0.2">
      <c r="A137" s="1">
        <v>2137</v>
      </c>
      <c r="B137" s="1" t="s">
        <v>130</v>
      </c>
      <c r="C137" s="2">
        <v>6677856.5300000003</v>
      </c>
      <c r="D137" s="2">
        <v>0</v>
      </c>
      <c r="E137" s="2">
        <f t="shared" si="8"/>
        <v>6677856.5300000003</v>
      </c>
      <c r="F137" s="4">
        <v>1080.3</v>
      </c>
      <c r="G137" s="2">
        <f t="shared" si="9"/>
        <v>6181.4834120151818</v>
      </c>
    </row>
    <row r="138" spans="1:7" ht="12.75" customHeight="1" x14ac:dyDescent="0.2">
      <c r="A138" s="1">
        <v>2138</v>
      </c>
      <c r="B138" s="1" t="s">
        <v>131</v>
      </c>
      <c r="C138" s="2">
        <v>20457510.100000001</v>
      </c>
      <c r="D138" s="2">
        <v>376793.03</v>
      </c>
      <c r="E138" s="2">
        <f t="shared" si="8"/>
        <v>20080717.07</v>
      </c>
      <c r="F138" s="4">
        <v>3522.8</v>
      </c>
      <c r="G138" s="2">
        <f t="shared" si="9"/>
        <v>5700.214905756784</v>
      </c>
    </row>
    <row r="139" spans="1:7" ht="12.75" customHeight="1" x14ac:dyDescent="0.2">
      <c r="A139" s="1">
        <v>2139</v>
      </c>
      <c r="B139" s="1" t="s">
        <v>132</v>
      </c>
      <c r="C139" s="2">
        <v>11120066.6</v>
      </c>
      <c r="D139" s="2">
        <v>55021</v>
      </c>
      <c r="E139" s="2">
        <f t="shared" si="8"/>
        <v>11065045.6</v>
      </c>
      <c r="F139" s="4">
        <v>2116.6999999999998</v>
      </c>
      <c r="G139" s="2">
        <f t="shared" si="9"/>
        <v>5227.4982756177069</v>
      </c>
    </row>
    <row r="140" spans="1:7" ht="12.75" customHeight="1" x14ac:dyDescent="0.2">
      <c r="A140" s="1">
        <v>2140</v>
      </c>
      <c r="B140" s="1" t="s">
        <v>133</v>
      </c>
      <c r="C140" s="2">
        <v>4648171.32</v>
      </c>
      <c r="D140" s="2">
        <v>7887</v>
      </c>
      <c r="E140" s="2">
        <f t="shared" si="8"/>
        <v>4640284.32</v>
      </c>
      <c r="F140" s="4">
        <v>931</v>
      </c>
      <c r="G140" s="2">
        <f t="shared" si="9"/>
        <v>4984.193684210527</v>
      </c>
    </row>
    <row r="141" spans="1:7" ht="12.75" customHeight="1" x14ac:dyDescent="0.2">
      <c r="A141" s="1">
        <v>2141</v>
      </c>
      <c r="B141" s="1" t="s">
        <v>134</v>
      </c>
      <c r="C141" s="2">
        <v>9673257.1699999999</v>
      </c>
      <c r="D141" s="2">
        <v>31154.28</v>
      </c>
      <c r="E141" s="2">
        <f t="shared" si="8"/>
        <v>9642102.8900000006</v>
      </c>
      <c r="F141" s="4">
        <v>1626.4</v>
      </c>
      <c r="G141" s="2">
        <f t="shared" si="9"/>
        <v>5928.4941527299561</v>
      </c>
    </row>
    <row r="142" spans="1:7" ht="12.75" customHeight="1" x14ac:dyDescent="0.2">
      <c r="A142" s="1">
        <v>2142</v>
      </c>
      <c r="B142" s="1" t="s">
        <v>135</v>
      </c>
      <c r="C142" s="2">
        <v>192653950.13</v>
      </c>
      <c r="D142" s="2">
        <v>29404.49</v>
      </c>
      <c r="E142" s="2">
        <f t="shared" si="8"/>
        <v>192624545.63999999</v>
      </c>
      <c r="F142" s="4">
        <v>33410.400000000001</v>
      </c>
      <c r="G142" s="2">
        <f t="shared" si="9"/>
        <v>5765.4067487967814</v>
      </c>
    </row>
    <row r="143" spans="1:7" ht="12.75" customHeight="1" x14ac:dyDescent="0.2">
      <c r="A143" s="1">
        <v>2143</v>
      </c>
      <c r="B143" s="1" t="s">
        <v>136</v>
      </c>
      <c r="C143" s="2">
        <v>12292734.76</v>
      </c>
      <c r="D143" s="2">
        <v>0</v>
      </c>
      <c r="E143" s="2">
        <f t="shared" si="8"/>
        <v>12292734.76</v>
      </c>
      <c r="F143" s="4">
        <v>2239.6</v>
      </c>
      <c r="G143" s="2">
        <f t="shared" si="9"/>
        <v>5488.8081621718165</v>
      </c>
    </row>
    <row r="144" spans="1:7" ht="12.75" customHeight="1" x14ac:dyDescent="0.2">
      <c r="A144" s="1">
        <v>2144</v>
      </c>
      <c r="B144" s="1" t="s">
        <v>137</v>
      </c>
      <c r="C144" s="2">
        <v>1304080.58</v>
      </c>
      <c r="D144" s="2">
        <v>0</v>
      </c>
      <c r="E144" s="2">
        <f t="shared" si="8"/>
        <v>1304080.58</v>
      </c>
      <c r="F144" s="4">
        <v>225.4</v>
      </c>
      <c r="G144" s="2">
        <f t="shared" si="9"/>
        <v>5785.6281277728485</v>
      </c>
    </row>
    <row r="145" spans="1:7" ht="12.75" customHeight="1" x14ac:dyDescent="0.2">
      <c r="A145" s="1">
        <v>2145</v>
      </c>
      <c r="B145" s="1" t="s">
        <v>138</v>
      </c>
      <c r="C145" s="2">
        <v>4285094.66</v>
      </c>
      <c r="D145" s="2">
        <v>15488.73</v>
      </c>
      <c r="E145" s="2">
        <f t="shared" si="8"/>
        <v>4269605.93</v>
      </c>
      <c r="F145" s="4">
        <v>736</v>
      </c>
      <c r="G145" s="2">
        <f t="shared" si="9"/>
        <v>5801.0950135869562</v>
      </c>
    </row>
    <row r="146" spans="1:7" ht="12.75" customHeight="1" x14ac:dyDescent="0.2">
      <c r="A146" s="1">
        <v>2146</v>
      </c>
      <c r="B146" s="1" t="s">
        <v>139</v>
      </c>
      <c r="C146" s="2">
        <v>25389802.469999999</v>
      </c>
      <c r="D146" s="2">
        <v>110841</v>
      </c>
      <c r="E146" s="2">
        <f t="shared" si="8"/>
        <v>25278961.469999999</v>
      </c>
      <c r="F146" s="4">
        <v>3905.7</v>
      </c>
      <c r="G146" s="2">
        <f t="shared" si="9"/>
        <v>6472.3254397419159</v>
      </c>
    </row>
    <row r="147" spans="1:7" ht="12.75" customHeight="1" x14ac:dyDescent="0.2">
      <c r="A147" s="1">
        <v>2147</v>
      </c>
      <c r="B147" s="1" t="s">
        <v>140</v>
      </c>
      <c r="C147" s="2">
        <v>13238060.57</v>
      </c>
      <c r="D147" s="2">
        <v>0</v>
      </c>
      <c r="E147" s="2">
        <f t="shared" si="8"/>
        <v>13238060.57</v>
      </c>
      <c r="F147" s="4">
        <v>2163.1</v>
      </c>
      <c r="G147" s="2">
        <f t="shared" si="9"/>
        <v>6119.9484859692111</v>
      </c>
    </row>
    <row r="148" spans="1:7" ht="12.75" customHeight="1" x14ac:dyDescent="0.2">
      <c r="A148" s="1">
        <v>2180</v>
      </c>
      <c r="B148" s="1" t="s">
        <v>141</v>
      </c>
      <c r="C148" s="2">
        <v>336484558.52999997</v>
      </c>
      <c r="D148" s="2">
        <v>117422.77</v>
      </c>
      <c r="E148" s="2">
        <f t="shared" si="8"/>
        <v>336367135.75999999</v>
      </c>
      <c r="F148" s="4">
        <v>48494.8</v>
      </c>
      <c r="G148" s="2">
        <f t="shared" si="9"/>
        <v>6936.1485305641008</v>
      </c>
    </row>
    <row r="149" spans="1:7" ht="12.75" customHeight="1" x14ac:dyDescent="0.2">
      <c r="A149" s="1">
        <v>2181</v>
      </c>
      <c r="B149" s="1" t="s">
        <v>142</v>
      </c>
      <c r="C149" s="2">
        <v>19231950.66</v>
      </c>
      <c r="D149" s="2">
        <v>0</v>
      </c>
      <c r="E149" s="2">
        <f t="shared" si="8"/>
        <v>19231950.66</v>
      </c>
      <c r="F149" s="4">
        <v>3404</v>
      </c>
      <c r="G149" s="2">
        <f t="shared" si="9"/>
        <v>5649.8092420681551</v>
      </c>
    </row>
    <row r="150" spans="1:7" ht="12.75" customHeight="1" x14ac:dyDescent="0.2">
      <c r="A150" s="1">
        <v>2182</v>
      </c>
      <c r="B150" s="1" t="s">
        <v>143</v>
      </c>
      <c r="C150" s="2">
        <v>54900026.259999998</v>
      </c>
      <c r="D150" s="2">
        <v>33061</v>
      </c>
      <c r="E150" s="2">
        <f t="shared" si="8"/>
        <v>54866965.259999998</v>
      </c>
      <c r="F150" s="4">
        <v>9147.2000000000007</v>
      </c>
      <c r="G150" s="2">
        <f t="shared" si="9"/>
        <v>5998.2251683575296</v>
      </c>
    </row>
    <row r="151" spans="1:7" ht="12.75" customHeight="1" x14ac:dyDescent="0.2">
      <c r="A151" s="1">
        <v>2183</v>
      </c>
      <c r="B151" s="1" t="s">
        <v>144</v>
      </c>
      <c r="C151" s="2">
        <v>61529963.93</v>
      </c>
      <c r="D151" s="2">
        <v>213035.56</v>
      </c>
      <c r="E151" s="2">
        <f t="shared" si="8"/>
        <v>61316928.369999997</v>
      </c>
      <c r="F151" s="4">
        <v>11104.3</v>
      </c>
      <c r="G151" s="2">
        <f t="shared" si="9"/>
        <v>5521.9084832002018</v>
      </c>
    </row>
    <row r="152" spans="1:7" ht="12.75" customHeight="1" x14ac:dyDescent="0.2">
      <c r="A152" s="1">
        <v>2185</v>
      </c>
      <c r="B152" s="1" t="s">
        <v>145</v>
      </c>
      <c r="C152" s="2">
        <v>33147356.82</v>
      </c>
      <c r="D152" s="2">
        <v>29217.61</v>
      </c>
      <c r="E152" s="2">
        <f t="shared" si="8"/>
        <v>33118139.210000001</v>
      </c>
      <c r="F152" s="4">
        <v>5918.6</v>
      </c>
      <c r="G152" s="2">
        <f t="shared" si="9"/>
        <v>5595.6035565843276</v>
      </c>
    </row>
    <row r="153" spans="1:7" ht="12.75" customHeight="1" x14ac:dyDescent="0.2">
      <c r="A153" s="1">
        <v>2186</v>
      </c>
      <c r="B153" s="1" t="s">
        <v>146</v>
      </c>
      <c r="C153" s="2">
        <v>3636759.26</v>
      </c>
      <c r="D153" s="2">
        <v>0</v>
      </c>
      <c r="E153" s="2">
        <f t="shared" si="8"/>
        <v>3636759.26</v>
      </c>
      <c r="F153" s="4">
        <v>595.6</v>
      </c>
      <c r="G153" s="2">
        <f t="shared" si="9"/>
        <v>6106.0430826057755</v>
      </c>
    </row>
    <row r="154" spans="1:7" ht="12.75" customHeight="1" x14ac:dyDescent="0.2">
      <c r="A154" s="1">
        <v>2187</v>
      </c>
      <c r="B154" s="1" t="s">
        <v>147</v>
      </c>
      <c r="C154" s="2">
        <v>44585313.340000004</v>
      </c>
      <c r="D154" s="2">
        <v>37956.400000000001</v>
      </c>
      <c r="E154" s="2">
        <f t="shared" si="8"/>
        <v>44547356.940000005</v>
      </c>
      <c r="F154" s="4">
        <v>7968.9</v>
      </c>
      <c r="G154" s="2">
        <f t="shared" si="9"/>
        <v>5590.1513307984796</v>
      </c>
    </row>
    <row r="155" spans="1:7" ht="12.75" customHeight="1" x14ac:dyDescent="0.2">
      <c r="A155" s="1">
        <v>2188</v>
      </c>
      <c r="B155" s="1" t="s">
        <v>148</v>
      </c>
      <c r="C155" s="2">
        <v>3917562.81</v>
      </c>
      <c r="D155" s="2">
        <v>340220.8</v>
      </c>
      <c r="E155" s="2">
        <f t="shared" si="8"/>
        <v>3577342.0100000002</v>
      </c>
      <c r="F155" s="4">
        <v>419.8</v>
      </c>
      <c r="G155" s="2">
        <f t="shared" si="9"/>
        <v>8521.5388518342079</v>
      </c>
    </row>
    <row r="156" spans="1:7" ht="12.75" customHeight="1" x14ac:dyDescent="0.2">
      <c r="A156" s="1">
        <v>2190</v>
      </c>
      <c r="B156" s="1" t="s">
        <v>149</v>
      </c>
      <c r="C156" s="2">
        <v>16815688.25</v>
      </c>
      <c r="D156" s="2">
        <v>28352.75</v>
      </c>
      <c r="E156" s="2">
        <f t="shared" si="8"/>
        <v>16787335.5</v>
      </c>
      <c r="F156" s="4">
        <v>3149.3</v>
      </c>
      <c r="G156" s="2">
        <f t="shared" si="9"/>
        <v>5330.497412123329</v>
      </c>
    </row>
    <row r="157" spans="1:7" ht="12.75" customHeight="1" x14ac:dyDescent="0.2">
      <c r="A157" s="1">
        <v>2191</v>
      </c>
      <c r="B157" s="1" t="s">
        <v>150</v>
      </c>
      <c r="C157" s="2">
        <v>14451942.859999999</v>
      </c>
      <c r="D157" s="2">
        <v>20739.16</v>
      </c>
      <c r="E157" s="2">
        <f t="shared" si="8"/>
        <v>14431203.699999999</v>
      </c>
      <c r="F157" s="4">
        <v>2510.1</v>
      </c>
      <c r="G157" s="2">
        <f t="shared" si="9"/>
        <v>5749.2544918529138</v>
      </c>
    </row>
    <row r="158" spans="1:7" ht="12.75" customHeight="1" x14ac:dyDescent="0.2">
      <c r="A158" s="1">
        <v>2192</v>
      </c>
      <c r="B158" s="1" t="s">
        <v>151</v>
      </c>
      <c r="C158" s="2">
        <v>1554524</v>
      </c>
      <c r="D158" s="2">
        <v>0</v>
      </c>
      <c r="E158" s="2">
        <f t="shared" si="8"/>
        <v>1554524</v>
      </c>
      <c r="F158" s="4">
        <v>303.2</v>
      </c>
      <c r="G158" s="2">
        <f t="shared" si="9"/>
        <v>5127.058047493404</v>
      </c>
    </row>
    <row r="159" spans="1:7" ht="12.75" customHeight="1" x14ac:dyDescent="0.2">
      <c r="A159" s="1">
        <v>2193</v>
      </c>
      <c r="B159" s="1" t="s">
        <v>152</v>
      </c>
      <c r="C159" s="2">
        <v>1482692.48</v>
      </c>
      <c r="D159" s="2">
        <v>0</v>
      </c>
      <c r="E159" s="2">
        <f t="shared" si="8"/>
        <v>1482692.48</v>
      </c>
      <c r="F159" s="4">
        <v>203.2</v>
      </c>
      <c r="G159" s="2">
        <f t="shared" si="9"/>
        <v>7296.7149606299217</v>
      </c>
    </row>
    <row r="160" spans="1:7" ht="12.75" customHeight="1" x14ac:dyDescent="0.2">
      <c r="A160" s="1">
        <v>2195</v>
      </c>
      <c r="B160" s="1" t="s">
        <v>153</v>
      </c>
      <c r="C160" s="2">
        <v>3206176.23</v>
      </c>
      <c r="D160" s="2">
        <v>91740</v>
      </c>
      <c r="E160" s="2">
        <f t="shared" si="8"/>
        <v>3114436.23</v>
      </c>
      <c r="F160" s="4">
        <v>349.5</v>
      </c>
      <c r="G160" s="2">
        <f t="shared" si="9"/>
        <v>8911.1193991416312</v>
      </c>
    </row>
    <row r="161" spans="1:7" ht="12.75" customHeight="1" x14ac:dyDescent="0.2">
      <c r="A161" s="1">
        <v>2197</v>
      </c>
      <c r="B161" s="1" t="s">
        <v>154</v>
      </c>
      <c r="C161" s="2">
        <v>12568660.75</v>
      </c>
      <c r="D161" s="2">
        <v>0</v>
      </c>
      <c r="E161" s="2">
        <f t="shared" si="8"/>
        <v>12568660.75</v>
      </c>
      <c r="F161" s="4">
        <v>2228.5</v>
      </c>
      <c r="G161" s="2">
        <f t="shared" si="9"/>
        <v>5639.9644379627553</v>
      </c>
    </row>
    <row r="162" spans="1:7" ht="12.75" customHeight="1" x14ac:dyDescent="0.2">
      <c r="A162" s="1">
        <v>2198</v>
      </c>
      <c r="B162" s="1" t="s">
        <v>155</v>
      </c>
      <c r="C162" s="2">
        <v>6086106.0899999999</v>
      </c>
      <c r="D162" s="2">
        <v>0</v>
      </c>
      <c r="E162" s="2">
        <f t="shared" si="8"/>
        <v>6086106.0899999999</v>
      </c>
      <c r="F162" s="4">
        <v>784.1</v>
      </c>
      <c r="G162" s="2">
        <f t="shared" si="9"/>
        <v>7761.900382604259</v>
      </c>
    </row>
    <row r="163" spans="1:7" ht="12.75" customHeight="1" x14ac:dyDescent="0.2">
      <c r="A163" s="1">
        <v>2199</v>
      </c>
      <c r="B163" s="1" t="s">
        <v>156</v>
      </c>
      <c r="C163" s="2">
        <v>4292547.41</v>
      </c>
      <c r="D163" s="2">
        <v>0</v>
      </c>
      <c r="E163" s="2">
        <f t="shared" si="8"/>
        <v>4292547.41</v>
      </c>
      <c r="F163" s="4">
        <v>626</v>
      </c>
      <c r="G163" s="2">
        <f t="shared" si="9"/>
        <v>6857.1044888178913</v>
      </c>
    </row>
    <row r="164" spans="1:7" ht="12.75" customHeight="1" x14ac:dyDescent="0.2">
      <c r="A164" s="1">
        <v>2201</v>
      </c>
      <c r="B164" s="1" t="s">
        <v>157</v>
      </c>
      <c r="C164" s="2">
        <v>1109858.6299999999</v>
      </c>
      <c r="D164" s="2">
        <v>0</v>
      </c>
      <c r="E164" s="2">
        <f t="shared" si="8"/>
        <v>1109858.6299999999</v>
      </c>
      <c r="F164" s="4">
        <v>152.9</v>
      </c>
      <c r="G164" s="2">
        <f t="shared" si="9"/>
        <v>7258.7222367560489</v>
      </c>
    </row>
    <row r="165" spans="1:7" ht="12.75" customHeight="1" x14ac:dyDescent="0.2">
      <c r="A165" s="1">
        <v>2202</v>
      </c>
      <c r="B165" s="1" t="s">
        <v>158</v>
      </c>
      <c r="C165" s="2">
        <v>2736310.6</v>
      </c>
      <c r="D165" s="2">
        <v>0</v>
      </c>
      <c r="E165" s="2">
        <f t="shared" si="8"/>
        <v>2736310.6</v>
      </c>
      <c r="F165" s="4">
        <v>453.4</v>
      </c>
      <c r="G165" s="2">
        <f t="shared" si="9"/>
        <v>6035.0917512130573</v>
      </c>
    </row>
    <row r="166" spans="1:7" ht="12.75" customHeight="1" x14ac:dyDescent="0.2">
      <c r="A166" s="1">
        <v>2203</v>
      </c>
      <c r="B166" s="1" t="s">
        <v>215</v>
      </c>
      <c r="C166" s="2">
        <v>1436639.58</v>
      </c>
      <c r="D166" s="2">
        <v>0</v>
      </c>
      <c r="E166" s="2">
        <f t="shared" si="8"/>
        <v>1436639.58</v>
      </c>
      <c r="F166" s="4">
        <v>228.7</v>
      </c>
      <c r="G166" s="2">
        <f t="shared" si="9"/>
        <v>6281.7646698731969</v>
      </c>
    </row>
    <row r="167" spans="1:7" ht="12.75" customHeight="1" x14ac:dyDescent="0.2">
      <c r="A167" s="1">
        <v>2204</v>
      </c>
      <c r="B167" s="1" t="s">
        <v>159</v>
      </c>
      <c r="C167" s="2">
        <v>6695350</v>
      </c>
      <c r="D167" s="2">
        <v>0</v>
      </c>
      <c r="E167" s="2">
        <f t="shared" si="8"/>
        <v>6695350</v>
      </c>
      <c r="F167" s="4">
        <v>1131.5999999999999</v>
      </c>
      <c r="G167" s="2">
        <f t="shared" si="9"/>
        <v>5916.7108518911282</v>
      </c>
    </row>
    <row r="168" spans="1:7" ht="12.75" customHeight="1" x14ac:dyDescent="0.2">
      <c r="A168" s="1">
        <v>2205</v>
      </c>
      <c r="B168" s="1" t="s">
        <v>160</v>
      </c>
      <c r="C168" s="2">
        <v>10328618.32</v>
      </c>
      <c r="D168" s="2">
        <v>0</v>
      </c>
      <c r="E168" s="2">
        <f t="shared" ref="E168:E199" si="10">+C168-D168</f>
        <v>10328618.32</v>
      </c>
      <c r="F168" s="4">
        <v>1844.6</v>
      </c>
      <c r="G168" s="2">
        <f t="shared" ref="G168:G199" si="11">+E168/F168</f>
        <v>5599.381069066465</v>
      </c>
    </row>
    <row r="169" spans="1:7" ht="12.75" customHeight="1" x14ac:dyDescent="0.2">
      <c r="A169" s="1">
        <v>2206</v>
      </c>
      <c r="B169" s="1" t="s">
        <v>161</v>
      </c>
      <c r="C169" s="2">
        <v>23909662.050000001</v>
      </c>
      <c r="D169" s="2">
        <v>0</v>
      </c>
      <c r="E169" s="2">
        <f t="shared" si="10"/>
        <v>23909662.050000001</v>
      </c>
      <c r="F169" s="4">
        <v>3895.6</v>
      </c>
      <c r="G169" s="2">
        <f t="shared" si="11"/>
        <v>6137.6070566793305</v>
      </c>
    </row>
    <row r="170" spans="1:7" ht="12.75" customHeight="1" x14ac:dyDescent="0.2">
      <c r="A170" s="1">
        <v>2207</v>
      </c>
      <c r="B170" s="1" t="s">
        <v>162</v>
      </c>
      <c r="C170" s="2">
        <v>19315765.550000001</v>
      </c>
      <c r="D170" s="2">
        <v>75992</v>
      </c>
      <c r="E170" s="2">
        <f t="shared" si="10"/>
        <v>19239773.550000001</v>
      </c>
      <c r="F170" s="4">
        <v>3447.4</v>
      </c>
      <c r="G170" s="2">
        <f t="shared" si="11"/>
        <v>5580.9518912803851</v>
      </c>
    </row>
    <row r="171" spans="1:7" ht="12.75" customHeight="1" x14ac:dyDescent="0.2">
      <c r="A171" s="1">
        <v>2208</v>
      </c>
      <c r="B171" s="1" t="s">
        <v>163</v>
      </c>
      <c r="C171" s="2">
        <v>3483633.75</v>
      </c>
      <c r="D171" s="2">
        <v>0</v>
      </c>
      <c r="E171" s="2">
        <f t="shared" si="10"/>
        <v>3483633.75</v>
      </c>
      <c r="F171" s="4">
        <v>607.6</v>
      </c>
      <c r="G171" s="2">
        <f t="shared" si="11"/>
        <v>5733.4327682685971</v>
      </c>
    </row>
    <row r="172" spans="1:7" ht="12.75" customHeight="1" x14ac:dyDescent="0.2">
      <c r="A172" s="1">
        <v>2209</v>
      </c>
      <c r="B172" s="1" t="s">
        <v>164</v>
      </c>
      <c r="C172" s="2">
        <v>2946153.35</v>
      </c>
      <c r="D172" s="2">
        <v>0</v>
      </c>
      <c r="E172" s="2">
        <f t="shared" si="10"/>
        <v>2946153.35</v>
      </c>
      <c r="F172" s="4">
        <v>498</v>
      </c>
      <c r="G172" s="2">
        <f t="shared" si="11"/>
        <v>5915.970582329317</v>
      </c>
    </row>
    <row r="173" spans="1:7" ht="12.75" customHeight="1" x14ac:dyDescent="0.2">
      <c r="A173" s="1">
        <v>2210</v>
      </c>
      <c r="B173" s="1" t="s">
        <v>165</v>
      </c>
      <c r="C173" s="2">
        <v>647947.62</v>
      </c>
      <c r="D173" s="2">
        <v>0</v>
      </c>
      <c r="E173" s="2">
        <f t="shared" si="10"/>
        <v>647947.62</v>
      </c>
      <c r="F173" s="4">
        <v>53.3</v>
      </c>
      <c r="G173" s="2">
        <f t="shared" si="11"/>
        <v>12156.615759849907</v>
      </c>
    </row>
    <row r="174" spans="1:7" ht="12.75" customHeight="1" x14ac:dyDescent="0.2">
      <c r="A174" s="1">
        <v>2212</v>
      </c>
      <c r="B174" s="1" t="s">
        <v>166</v>
      </c>
      <c r="C174" s="2">
        <v>13616824.109999999</v>
      </c>
      <c r="D174" s="2">
        <v>72716</v>
      </c>
      <c r="E174" s="2">
        <f t="shared" si="10"/>
        <v>13544108.109999999</v>
      </c>
      <c r="F174" s="4">
        <v>2451</v>
      </c>
      <c r="G174" s="2">
        <f t="shared" si="11"/>
        <v>5525.9519012647897</v>
      </c>
    </row>
    <row r="175" spans="1:7" ht="12.75" customHeight="1" x14ac:dyDescent="0.2">
      <c r="A175" s="1">
        <v>2213</v>
      </c>
      <c r="B175" s="1" t="s">
        <v>167</v>
      </c>
      <c r="C175" s="2">
        <v>2867607.88</v>
      </c>
      <c r="D175" s="2">
        <v>0</v>
      </c>
      <c r="E175" s="2">
        <f t="shared" si="10"/>
        <v>2867607.88</v>
      </c>
      <c r="F175" s="4">
        <v>485.1</v>
      </c>
      <c r="G175" s="2">
        <f t="shared" si="11"/>
        <v>5911.3747268604402</v>
      </c>
    </row>
    <row r="176" spans="1:7" ht="12.75" customHeight="1" x14ac:dyDescent="0.2">
      <c r="A176" s="1">
        <v>2214</v>
      </c>
      <c r="B176" s="1" t="s">
        <v>168</v>
      </c>
      <c r="C176" s="2">
        <v>1595219.15</v>
      </c>
      <c r="D176" s="2">
        <v>0</v>
      </c>
      <c r="E176" s="2">
        <f t="shared" si="10"/>
        <v>1595219.15</v>
      </c>
      <c r="F176" s="4">
        <v>258.7</v>
      </c>
      <c r="G176" s="2">
        <f t="shared" si="11"/>
        <v>6166.2897178198682</v>
      </c>
    </row>
    <row r="177" spans="1:7" ht="12.75" customHeight="1" x14ac:dyDescent="0.2">
      <c r="A177" s="1">
        <v>2215</v>
      </c>
      <c r="B177" s="1" t="s">
        <v>169</v>
      </c>
      <c r="C177" s="2">
        <v>2119063.4900000002</v>
      </c>
      <c r="D177" s="2">
        <v>0</v>
      </c>
      <c r="E177" s="2">
        <f t="shared" si="10"/>
        <v>2119063.4900000002</v>
      </c>
      <c r="F177" s="4">
        <v>336.3</v>
      </c>
      <c r="G177" s="2">
        <f t="shared" si="11"/>
        <v>6301.1105857865005</v>
      </c>
    </row>
    <row r="178" spans="1:7" ht="12.75" customHeight="1" x14ac:dyDescent="0.2">
      <c r="A178" s="1">
        <v>2216</v>
      </c>
      <c r="B178" s="1" t="s">
        <v>170</v>
      </c>
      <c r="C178" s="2">
        <v>1419142.72</v>
      </c>
      <c r="D178" s="2">
        <v>0</v>
      </c>
      <c r="E178" s="2">
        <f t="shared" si="10"/>
        <v>1419142.72</v>
      </c>
      <c r="F178" s="4">
        <v>230.5</v>
      </c>
      <c r="G178" s="2">
        <f t="shared" si="11"/>
        <v>6156.8013882863343</v>
      </c>
    </row>
    <row r="179" spans="1:7" ht="12.75" customHeight="1" x14ac:dyDescent="0.2">
      <c r="A179" s="1">
        <v>2217</v>
      </c>
      <c r="B179" s="1" t="s">
        <v>171</v>
      </c>
      <c r="C179" s="2">
        <v>2707070.92</v>
      </c>
      <c r="D179" s="2">
        <v>0</v>
      </c>
      <c r="E179" s="2">
        <f t="shared" si="10"/>
        <v>2707070.92</v>
      </c>
      <c r="F179" s="4">
        <v>483.5</v>
      </c>
      <c r="G179" s="2">
        <f t="shared" si="11"/>
        <v>5598.9057290589453</v>
      </c>
    </row>
    <row r="180" spans="1:7" ht="12.75" customHeight="1" x14ac:dyDescent="0.2">
      <c r="A180" s="1">
        <v>2219</v>
      </c>
      <c r="B180" s="1" t="s">
        <v>172</v>
      </c>
      <c r="C180" s="2">
        <v>2192586.09</v>
      </c>
      <c r="D180" s="2">
        <v>0</v>
      </c>
      <c r="E180" s="2">
        <f t="shared" si="10"/>
        <v>2192586.09</v>
      </c>
      <c r="F180" s="4">
        <v>334.5</v>
      </c>
      <c r="G180" s="2">
        <f t="shared" si="11"/>
        <v>6554.8164125560534</v>
      </c>
    </row>
    <row r="181" spans="1:7" ht="12.75" customHeight="1" x14ac:dyDescent="0.2">
      <c r="A181" s="1">
        <v>2220</v>
      </c>
      <c r="B181" s="1" t="s">
        <v>173</v>
      </c>
      <c r="C181" s="2">
        <v>2357935.31</v>
      </c>
      <c r="D181" s="2">
        <v>0</v>
      </c>
      <c r="E181" s="2">
        <f t="shared" si="10"/>
        <v>2357935.31</v>
      </c>
      <c r="F181" s="4">
        <v>337.1</v>
      </c>
      <c r="G181" s="2">
        <f t="shared" si="11"/>
        <v>6994.7650845446451</v>
      </c>
    </row>
    <row r="182" spans="1:7" ht="12.75" customHeight="1" x14ac:dyDescent="0.2">
      <c r="A182" s="1">
        <v>2221</v>
      </c>
      <c r="B182" s="1" t="s">
        <v>174</v>
      </c>
      <c r="C182" s="2">
        <v>3369531.93</v>
      </c>
      <c r="D182" s="2">
        <v>0</v>
      </c>
      <c r="E182" s="2">
        <f t="shared" si="10"/>
        <v>3369531.93</v>
      </c>
      <c r="F182" s="4">
        <v>551.79999999999995</v>
      </c>
      <c r="G182" s="2">
        <f t="shared" si="11"/>
        <v>6106.436988039145</v>
      </c>
    </row>
    <row r="183" spans="1:7" ht="12.75" customHeight="1" x14ac:dyDescent="0.2">
      <c r="A183" s="1">
        <v>2222</v>
      </c>
      <c r="B183" s="1" t="s">
        <v>175</v>
      </c>
      <c r="C183" s="2">
        <v>131697.81</v>
      </c>
      <c r="D183" s="2">
        <v>3234</v>
      </c>
      <c r="E183" s="2">
        <f t="shared" si="10"/>
        <v>128463.81</v>
      </c>
      <c r="F183" s="4">
        <v>4</v>
      </c>
      <c r="G183" s="2">
        <f t="shared" si="11"/>
        <v>32115.952499999999</v>
      </c>
    </row>
    <row r="184" spans="1:7" ht="12.75" customHeight="1" x14ac:dyDescent="0.2">
      <c r="A184" s="1">
        <v>2225</v>
      </c>
      <c r="B184" s="1" t="s">
        <v>216</v>
      </c>
      <c r="C184" s="2">
        <v>2214410.9700000002</v>
      </c>
      <c r="D184" s="2">
        <v>0</v>
      </c>
      <c r="E184" s="2">
        <f t="shared" si="10"/>
        <v>2214410.9700000002</v>
      </c>
      <c r="F184" s="4">
        <v>277.8</v>
      </c>
      <c r="G184" s="2">
        <f t="shared" si="11"/>
        <v>7971.2417926565877</v>
      </c>
    </row>
    <row r="185" spans="1:7" ht="12.75" customHeight="1" x14ac:dyDescent="0.2">
      <c r="A185" s="1">
        <v>2226</v>
      </c>
      <c r="B185" s="1" t="s">
        <v>177</v>
      </c>
      <c r="C185" s="2">
        <v>6838528.3499999996</v>
      </c>
      <c r="D185" s="2">
        <v>0</v>
      </c>
      <c r="E185" s="2">
        <f t="shared" si="10"/>
        <v>6838528.3499999996</v>
      </c>
      <c r="F185" s="4">
        <v>999.8</v>
      </c>
      <c r="G185" s="2">
        <f t="shared" si="11"/>
        <v>6839.8963292658527</v>
      </c>
    </row>
    <row r="186" spans="1:7" ht="12.75" customHeight="1" x14ac:dyDescent="0.2">
      <c r="A186" s="1">
        <v>2227</v>
      </c>
      <c r="B186" s="1" t="s">
        <v>178</v>
      </c>
      <c r="C186" s="2">
        <v>11809579.449999999</v>
      </c>
      <c r="D186" s="2">
        <v>73271.89</v>
      </c>
      <c r="E186" s="2">
        <f t="shared" si="10"/>
        <v>11736307.559999999</v>
      </c>
      <c r="F186" s="4">
        <v>1895</v>
      </c>
      <c r="G186" s="2">
        <f t="shared" si="11"/>
        <v>6193.30214248021</v>
      </c>
    </row>
    <row r="187" spans="1:7" ht="12.75" customHeight="1" x14ac:dyDescent="0.2">
      <c r="A187" s="1">
        <v>2229</v>
      </c>
      <c r="B187" s="1" t="s">
        <v>179</v>
      </c>
      <c r="C187" s="2">
        <v>2350016.77</v>
      </c>
      <c r="D187" s="2">
        <v>23139.24</v>
      </c>
      <c r="E187" s="2">
        <f t="shared" si="10"/>
        <v>2326877.5299999998</v>
      </c>
      <c r="F187" s="4">
        <v>300</v>
      </c>
      <c r="G187" s="2">
        <f t="shared" si="11"/>
        <v>7756.2584333333325</v>
      </c>
    </row>
    <row r="188" spans="1:7" ht="12.75" customHeight="1" x14ac:dyDescent="0.2">
      <c r="A188" s="1">
        <v>2239</v>
      </c>
      <c r="B188" s="1" t="s">
        <v>180</v>
      </c>
      <c r="C188" s="2">
        <v>100096604.66</v>
      </c>
      <c r="D188" s="2">
        <v>0</v>
      </c>
      <c r="E188" s="2">
        <f t="shared" si="10"/>
        <v>100096604.66</v>
      </c>
      <c r="F188" s="4">
        <v>17274.5</v>
      </c>
      <c r="G188" s="2">
        <f t="shared" si="11"/>
        <v>5794.4718897797329</v>
      </c>
    </row>
    <row r="189" spans="1:7" ht="12.75" customHeight="1" x14ac:dyDescent="0.2">
      <c r="A189" s="1">
        <v>2240</v>
      </c>
      <c r="B189" s="1" t="s">
        <v>181</v>
      </c>
      <c r="C189" s="2">
        <v>5555712.0599999996</v>
      </c>
      <c r="D189" s="2">
        <v>5972.13</v>
      </c>
      <c r="E189" s="2">
        <f t="shared" si="10"/>
        <v>5549739.9299999997</v>
      </c>
      <c r="F189" s="4">
        <v>1119.8</v>
      </c>
      <c r="G189" s="2">
        <f t="shared" si="11"/>
        <v>4956.0099392748707</v>
      </c>
    </row>
    <row r="190" spans="1:7" ht="12.75" customHeight="1" x14ac:dyDescent="0.2">
      <c r="A190" s="1">
        <v>2241</v>
      </c>
      <c r="B190" s="1" t="s">
        <v>182</v>
      </c>
      <c r="C190" s="2">
        <v>29897419.890000001</v>
      </c>
      <c r="D190" s="2">
        <v>61736.85</v>
      </c>
      <c r="E190" s="2">
        <f t="shared" si="10"/>
        <v>29835683.039999999</v>
      </c>
      <c r="F190" s="4">
        <v>5039.8999999999996</v>
      </c>
      <c r="G190" s="2">
        <f t="shared" si="11"/>
        <v>5919.8958392031591</v>
      </c>
    </row>
    <row r="191" spans="1:7" ht="12.75" customHeight="1" x14ac:dyDescent="0.2">
      <c r="A191" s="1">
        <v>2242</v>
      </c>
      <c r="B191" s="1" t="s">
        <v>183</v>
      </c>
      <c r="C191" s="2">
        <v>63000411.770000003</v>
      </c>
      <c r="D191" s="2">
        <v>9666.5</v>
      </c>
      <c r="E191" s="2">
        <f t="shared" si="10"/>
        <v>62990745.270000003</v>
      </c>
      <c r="F191" s="4">
        <v>11059.5</v>
      </c>
      <c r="G191" s="2">
        <f t="shared" si="11"/>
        <v>5695.6232442696328</v>
      </c>
    </row>
    <row r="192" spans="1:7" ht="12.75" customHeight="1" x14ac:dyDescent="0.2">
      <c r="A192" s="1">
        <v>2243</v>
      </c>
      <c r="B192" s="1" t="s">
        <v>184</v>
      </c>
      <c r="C192" s="2">
        <v>175322312.97999999</v>
      </c>
      <c r="D192" s="2">
        <v>133722.01999999999</v>
      </c>
      <c r="E192" s="2">
        <f t="shared" si="10"/>
        <v>175188590.95999998</v>
      </c>
      <c r="F192" s="4">
        <v>32236</v>
      </c>
      <c r="G192" s="2">
        <f t="shared" si="11"/>
        <v>5434.5635612358847</v>
      </c>
    </row>
    <row r="193" spans="1:7" ht="12.75" customHeight="1" x14ac:dyDescent="0.2">
      <c r="A193" s="1">
        <v>2244</v>
      </c>
      <c r="B193" s="1" t="s">
        <v>185</v>
      </c>
      <c r="C193" s="2">
        <v>14253754.380000001</v>
      </c>
      <c r="D193" s="2">
        <v>46802</v>
      </c>
      <c r="E193" s="2">
        <f t="shared" si="10"/>
        <v>14206952.380000001</v>
      </c>
      <c r="F193" s="4">
        <v>2754</v>
      </c>
      <c r="G193" s="2">
        <f t="shared" si="11"/>
        <v>5158.6609949164858</v>
      </c>
    </row>
    <row r="194" spans="1:7" ht="12.75" customHeight="1" x14ac:dyDescent="0.2">
      <c r="A194" s="1">
        <v>2245</v>
      </c>
      <c r="B194" s="1" t="s">
        <v>186</v>
      </c>
      <c r="C194" s="2">
        <v>3157199.28</v>
      </c>
      <c r="D194" s="2">
        <v>0</v>
      </c>
      <c r="E194" s="2">
        <f t="shared" si="10"/>
        <v>3157199.28</v>
      </c>
      <c r="F194" s="4">
        <v>566</v>
      </c>
      <c r="G194" s="2">
        <f t="shared" si="11"/>
        <v>5578.0906007067133</v>
      </c>
    </row>
    <row r="195" spans="1:7" ht="12.75" customHeight="1" x14ac:dyDescent="0.2">
      <c r="A195" s="1">
        <v>2247</v>
      </c>
      <c r="B195" s="1" t="s">
        <v>187</v>
      </c>
      <c r="C195" s="2">
        <v>840969</v>
      </c>
      <c r="D195" s="2">
        <v>3000</v>
      </c>
      <c r="E195" s="2">
        <f t="shared" si="10"/>
        <v>837969</v>
      </c>
      <c r="F195" s="4">
        <v>83.3</v>
      </c>
      <c r="G195" s="2">
        <f t="shared" si="11"/>
        <v>10059.651860744298</v>
      </c>
    </row>
    <row r="196" spans="1:7" ht="12.75" customHeight="1" x14ac:dyDescent="0.2">
      <c r="A196" s="1">
        <v>2248</v>
      </c>
      <c r="B196" s="1" t="s">
        <v>188</v>
      </c>
      <c r="C196" s="2">
        <v>1066733.76</v>
      </c>
      <c r="D196" s="2">
        <v>23715.5</v>
      </c>
      <c r="E196" s="2">
        <f t="shared" si="10"/>
        <v>1043018.26</v>
      </c>
      <c r="F196" s="4">
        <v>89.5</v>
      </c>
      <c r="G196" s="2">
        <f t="shared" si="11"/>
        <v>11653.83530726257</v>
      </c>
    </row>
    <row r="197" spans="1:7" ht="12.75" customHeight="1" x14ac:dyDescent="0.2">
      <c r="A197" s="1">
        <v>2249</v>
      </c>
      <c r="B197" s="1" t="s">
        <v>189</v>
      </c>
      <c r="C197" s="2">
        <v>837852.5</v>
      </c>
      <c r="D197" s="2">
        <v>5500</v>
      </c>
      <c r="E197" s="2">
        <f t="shared" si="10"/>
        <v>832352.5</v>
      </c>
      <c r="F197" s="4">
        <v>65.400000000000006</v>
      </c>
      <c r="G197" s="2">
        <f t="shared" si="11"/>
        <v>12727.102446483179</v>
      </c>
    </row>
    <row r="198" spans="1:7" ht="12.75" customHeight="1" x14ac:dyDescent="0.2">
      <c r="A198" s="1">
        <v>2251</v>
      </c>
      <c r="B198" s="1" t="s">
        <v>190</v>
      </c>
      <c r="C198" s="2">
        <v>6668059.1799999997</v>
      </c>
      <c r="D198" s="2">
        <v>0</v>
      </c>
      <c r="E198" s="2">
        <f t="shared" si="10"/>
        <v>6668059.1799999997</v>
      </c>
      <c r="F198" s="4">
        <v>1268.7</v>
      </c>
      <c r="G198" s="2">
        <f t="shared" si="11"/>
        <v>5255.8202727201069</v>
      </c>
    </row>
    <row r="199" spans="1:7" ht="12.75" customHeight="1" x14ac:dyDescent="0.2">
      <c r="A199" s="1">
        <v>2252</v>
      </c>
      <c r="B199" s="1" t="s">
        <v>191</v>
      </c>
      <c r="C199" s="2">
        <v>4821557.5</v>
      </c>
      <c r="D199" s="2">
        <v>26025.64</v>
      </c>
      <c r="E199" s="2">
        <f t="shared" si="10"/>
        <v>4795531.8600000003</v>
      </c>
      <c r="F199" s="4">
        <v>857.3</v>
      </c>
      <c r="G199" s="2">
        <f t="shared" si="11"/>
        <v>5593.7616470313778</v>
      </c>
    </row>
    <row r="200" spans="1:7" ht="12.75" customHeight="1" x14ac:dyDescent="0.2">
      <c r="A200" s="1">
        <v>2253</v>
      </c>
      <c r="B200" s="1" t="s">
        <v>192</v>
      </c>
      <c r="C200" s="2">
        <v>5447010</v>
      </c>
      <c r="D200" s="2">
        <v>0</v>
      </c>
      <c r="E200" s="2">
        <f t="shared" ref="E200:E205" si="12">+C200-D200</f>
        <v>5447010</v>
      </c>
      <c r="F200" s="4">
        <v>959</v>
      </c>
      <c r="G200" s="2">
        <f t="shared" ref="G200:G205" si="13">+E200/F200</f>
        <v>5679.8852971845672</v>
      </c>
    </row>
    <row r="201" spans="1:7" ht="12.75" customHeight="1" x14ac:dyDescent="0.2">
      <c r="A201" s="1">
        <v>2254</v>
      </c>
      <c r="B201" s="1" t="s">
        <v>193</v>
      </c>
      <c r="C201" s="2">
        <v>25746063.370000001</v>
      </c>
      <c r="D201" s="2">
        <v>1613</v>
      </c>
      <c r="E201" s="2">
        <f t="shared" si="12"/>
        <v>25744450.370000001</v>
      </c>
      <c r="F201" s="4">
        <v>4728.1000000000004</v>
      </c>
      <c r="G201" s="2">
        <f t="shared" si="13"/>
        <v>5444.988551426577</v>
      </c>
    </row>
    <row r="202" spans="1:7" ht="12.75" customHeight="1" x14ac:dyDescent="0.2">
      <c r="A202" s="1">
        <v>2255</v>
      </c>
      <c r="B202" s="1" t="s">
        <v>194</v>
      </c>
      <c r="C202" s="2">
        <v>5392257</v>
      </c>
      <c r="D202" s="2">
        <v>0</v>
      </c>
      <c r="E202" s="2">
        <f t="shared" si="12"/>
        <v>5392257</v>
      </c>
      <c r="F202" s="4">
        <v>942.3</v>
      </c>
      <c r="G202" s="2">
        <f t="shared" si="13"/>
        <v>5722.4418974848777</v>
      </c>
    </row>
    <row r="203" spans="1:7" ht="12.75" customHeight="1" x14ac:dyDescent="0.2">
      <c r="A203" s="1">
        <v>2256</v>
      </c>
      <c r="B203" s="1" t="s">
        <v>195</v>
      </c>
      <c r="C203" s="2">
        <v>27863392.670000002</v>
      </c>
      <c r="D203" s="2">
        <v>44060.11</v>
      </c>
      <c r="E203" s="2">
        <f t="shared" si="12"/>
        <v>27819332.560000002</v>
      </c>
      <c r="F203" s="4">
        <v>5171.2</v>
      </c>
      <c r="G203" s="2">
        <f t="shared" si="13"/>
        <v>5379.6667233910894</v>
      </c>
    </row>
    <row r="204" spans="1:7" ht="12.75" customHeight="1" x14ac:dyDescent="0.2">
      <c r="A204" s="1">
        <v>2257</v>
      </c>
      <c r="B204" s="1" t="s">
        <v>196</v>
      </c>
      <c r="C204" s="2">
        <v>5024544</v>
      </c>
      <c r="D204" s="2">
        <v>0</v>
      </c>
      <c r="E204" s="2">
        <f t="shared" si="12"/>
        <v>5024544</v>
      </c>
      <c r="F204" s="4">
        <v>875.3</v>
      </c>
      <c r="G204" s="2">
        <f t="shared" si="13"/>
        <v>5740.3678738718154</v>
      </c>
    </row>
    <row r="205" spans="1:7" ht="12.75" customHeight="1" x14ac:dyDescent="0.2">
      <c r="A205" s="1">
        <v>2262</v>
      </c>
      <c r="B205" s="1" t="s">
        <v>197</v>
      </c>
      <c r="C205" s="2">
        <v>3182884.36</v>
      </c>
      <c r="D205" s="2">
        <v>0</v>
      </c>
      <c r="E205" s="2">
        <f t="shared" si="12"/>
        <v>3182884.36</v>
      </c>
      <c r="F205" s="4">
        <v>585.79999999999995</v>
      </c>
      <c r="G205" s="2">
        <f t="shared" si="13"/>
        <v>5433.3976783885291</v>
      </c>
    </row>
    <row r="206" spans="1:7" x14ac:dyDescent="0.2">
      <c r="C206" s="3"/>
      <c r="D206" s="3"/>
      <c r="E206" s="3"/>
      <c r="F206" s="5"/>
      <c r="G206" s="2"/>
    </row>
    <row r="207" spans="1:7" x14ac:dyDescent="0.2">
      <c r="C207" s="3">
        <f>SUM(C8:C206)</f>
        <v>3039617903.3299994</v>
      </c>
      <c r="D207" s="3">
        <f>SUM(D8:D206)</f>
        <v>4688864.4899999993</v>
      </c>
      <c r="E207" s="3">
        <f>SUM(E8:E206)</f>
        <v>3034929038.8400006</v>
      </c>
      <c r="F207" s="5">
        <f>SUM(F8:F206)</f>
        <v>521570.69999999978</v>
      </c>
      <c r="G207" s="2">
        <f>+E207/F207</f>
        <v>5818.8257868779856</v>
      </c>
    </row>
  </sheetData>
  <customSheetViews>
    <customSheetView guid="{28872955-5421-4224-B499-16C8624B44C2}" topLeftCell="A87">
      <selection activeCell="G111" sqref="G111"/>
      <pageMargins left="0.75" right="0.75" top="1" bottom="1" header="0.5" footer="0.5"/>
      <headerFooter alignWithMargins="0"/>
    </customSheetView>
    <customSheetView guid="{893AB55A-276E-48DE-A72E-991CBB459AAF}" topLeftCell="A87">
      <selection activeCell="G111" sqref="G111"/>
      <pageMargins left="0.75" right="0.75" top="1" bottom="1" header="0.5" footer="0.5"/>
      <headerFooter alignWithMargins="0"/>
    </customSheetView>
    <customSheetView guid="{3A6669F1-A5AA-4E52-8C7F-B2E5CA5E220D}" topLeftCell="A87">
      <selection activeCell="G111" sqref="G11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7"/>
  <sheetViews>
    <sheetView workbookViewId="0">
      <selection activeCell="O12" sqref="O12"/>
    </sheetView>
  </sheetViews>
  <sheetFormatPr defaultRowHeight="12.75" x14ac:dyDescent="0.2"/>
  <cols>
    <col min="2" max="2" width="36.5703125" customWidth="1"/>
    <col min="3" max="3" width="14" style="3" customWidth="1"/>
    <col min="4" max="4" width="12.42578125" style="3" customWidth="1"/>
    <col min="5" max="5" width="14" style="3" customWidth="1"/>
    <col min="6" max="6" width="9.140625" style="5"/>
    <col min="7" max="7" width="11.7109375" style="3" customWidth="1"/>
  </cols>
  <sheetData>
    <row r="1" spans="1:7" ht="23.25" x14ac:dyDescent="0.35">
      <c r="A1" s="6" t="s">
        <v>198</v>
      </c>
      <c r="C1"/>
      <c r="D1"/>
    </row>
    <row r="2" spans="1:7" ht="15.75" x14ac:dyDescent="0.25">
      <c r="A2" s="7" t="s">
        <v>220</v>
      </c>
      <c r="C2"/>
      <c r="D2"/>
    </row>
    <row r="3" spans="1:7" x14ac:dyDescent="0.2">
      <c r="C3"/>
      <c r="D3"/>
      <c r="G3" s="9" t="s">
        <v>201</v>
      </c>
    </row>
    <row r="4" spans="1:7" x14ac:dyDescent="0.2">
      <c r="C4"/>
      <c r="D4"/>
      <c r="E4" s="9" t="s">
        <v>201</v>
      </c>
      <c r="G4" s="9" t="s">
        <v>200</v>
      </c>
    </row>
    <row r="5" spans="1:7" x14ac:dyDescent="0.2">
      <c r="C5"/>
      <c r="D5"/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C7" s="2"/>
      <c r="D7" s="2"/>
      <c r="E7" s="2"/>
      <c r="F7" s="4"/>
      <c r="G7" s="2"/>
    </row>
    <row r="8" spans="1:7" x14ac:dyDescent="0.2">
      <c r="A8" s="1">
        <v>1894</v>
      </c>
      <c r="B8" s="1" t="s">
        <v>2</v>
      </c>
      <c r="C8" s="2">
        <v>13013491.529999999</v>
      </c>
      <c r="D8" s="2">
        <v>1420.23</v>
      </c>
      <c r="E8" s="2">
        <v>13012071.300000001</v>
      </c>
      <c r="F8" s="4">
        <v>2218.6999999999998</v>
      </c>
      <c r="G8" s="2">
        <v>5864.7276783702164</v>
      </c>
    </row>
    <row r="9" spans="1:7" x14ac:dyDescent="0.2">
      <c r="A9" s="1">
        <v>1895</v>
      </c>
      <c r="B9" s="1" t="s">
        <v>3</v>
      </c>
      <c r="C9" s="2">
        <v>1048131.25</v>
      </c>
      <c r="D9" s="2">
        <v>0</v>
      </c>
      <c r="E9" s="2">
        <v>1048131.25</v>
      </c>
      <c r="F9" s="4">
        <v>118.6</v>
      </c>
      <c r="G9" s="2">
        <v>8837.5316188870165</v>
      </c>
    </row>
    <row r="10" spans="1:7" x14ac:dyDescent="0.2">
      <c r="A10" s="1">
        <v>1896</v>
      </c>
      <c r="B10" s="1" t="s">
        <v>4</v>
      </c>
      <c r="C10" s="2">
        <v>874931.4</v>
      </c>
      <c r="D10" s="2">
        <v>0</v>
      </c>
      <c r="E10" s="2">
        <v>874931.4</v>
      </c>
      <c r="F10" s="4">
        <v>81.400000000000006</v>
      </c>
      <c r="G10" s="2">
        <v>10748.542997542996</v>
      </c>
    </row>
    <row r="11" spans="1:7" x14ac:dyDescent="0.2">
      <c r="A11" s="1">
        <v>1897</v>
      </c>
      <c r="B11" s="1" t="s">
        <v>5</v>
      </c>
      <c r="C11" s="2">
        <v>2106857.19</v>
      </c>
      <c r="D11" s="2">
        <v>0</v>
      </c>
      <c r="E11" s="2">
        <v>2106857.19</v>
      </c>
      <c r="F11" s="4">
        <v>297</v>
      </c>
      <c r="G11" s="2">
        <v>7093.7952525252522</v>
      </c>
    </row>
    <row r="12" spans="1:7" x14ac:dyDescent="0.2">
      <c r="A12" s="1">
        <v>1898</v>
      </c>
      <c r="B12" s="1" t="s">
        <v>6</v>
      </c>
      <c r="C12" s="2">
        <v>2548596.7400000002</v>
      </c>
      <c r="D12" s="2">
        <v>0</v>
      </c>
      <c r="E12" s="2">
        <v>2548596.7400000002</v>
      </c>
      <c r="F12" s="4">
        <v>436.9</v>
      </c>
      <c r="G12" s="2">
        <v>5833.3640192263674</v>
      </c>
    </row>
    <row r="13" spans="1:7" x14ac:dyDescent="0.2">
      <c r="A13" s="1">
        <v>1899</v>
      </c>
      <c r="B13" s="1" t="s">
        <v>7</v>
      </c>
      <c r="C13" s="2">
        <v>1604487.87</v>
      </c>
      <c r="D13" s="2">
        <v>0</v>
      </c>
      <c r="E13" s="2">
        <v>1604487.87</v>
      </c>
      <c r="F13" s="4">
        <v>192.9</v>
      </c>
      <c r="G13" s="2">
        <v>8317.7183514774497</v>
      </c>
    </row>
    <row r="14" spans="1:7" x14ac:dyDescent="0.2">
      <c r="A14" s="1">
        <v>1900</v>
      </c>
      <c r="B14" s="1" t="s">
        <v>8</v>
      </c>
      <c r="C14" s="2">
        <v>9791349.3599999994</v>
      </c>
      <c r="D14" s="2">
        <v>39700</v>
      </c>
      <c r="E14" s="2">
        <v>9751649.3599999994</v>
      </c>
      <c r="F14" s="4">
        <v>1805.8</v>
      </c>
      <c r="G14" s="2">
        <v>5400.1823900764202</v>
      </c>
    </row>
    <row r="15" spans="1:7" x14ac:dyDescent="0.2">
      <c r="A15" s="1">
        <v>1901</v>
      </c>
      <c r="B15" s="1" t="s">
        <v>9</v>
      </c>
      <c r="C15" s="2">
        <v>38914578.409999996</v>
      </c>
      <c r="D15" s="2">
        <v>9735</v>
      </c>
      <c r="E15" s="2">
        <v>38904843.409999996</v>
      </c>
      <c r="F15" s="4">
        <v>6942.2</v>
      </c>
      <c r="G15" s="2">
        <v>5604.1086989715077</v>
      </c>
    </row>
    <row r="16" spans="1:7" x14ac:dyDescent="0.2">
      <c r="A16" s="1">
        <v>1922</v>
      </c>
      <c r="B16" s="1" t="s">
        <v>10</v>
      </c>
      <c r="C16" s="2">
        <v>43156216.68</v>
      </c>
      <c r="D16" s="2">
        <v>422797</v>
      </c>
      <c r="E16" s="2">
        <v>42733419.68</v>
      </c>
      <c r="F16" s="4">
        <v>7481</v>
      </c>
      <c r="G16" s="2">
        <v>5712.2603502205584</v>
      </c>
    </row>
    <row r="17" spans="1:7" x14ac:dyDescent="0.2">
      <c r="A17" s="1">
        <v>1923</v>
      </c>
      <c r="B17" s="1" t="s">
        <v>11</v>
      </c>
      <c r="C17" s="2">
        <v>44045146.420000002</v>
      </c>
      <c r="D17" s="2">
        <v>305203.09000000003</v>
      </c>
      <c r="E17" s="2">
        <v>43739943.329999998</v>
      </c>
      <c r="F17" s="4">
        <v>6883.7</v>
      </c>
      <c r="G17" s="2">
        <v>6354.1327091535068</v>
      </c>
    </row>
    <row r="18" spans="1:7" x14ac:dyDescent="0.2">
      <c r="A18" s="1">
        <v>1924</v>
      </c>
      <c r="B18" s="1" t="s">
        <v>12</v>
      </c>
      <c r="C18" s="2">
        <v>86719152.030000001</v>
      </c>
      <c r="D18" s="2">
        <v>75480.62</v>
      </c>
      <c r="E18" s="2">
        <v>86643671.409999996</v>
      </c>
      <c r="F18" s="4">
        <v>14815.3</v>
      </c>
      <c r="G18" s="2">
        <v>5848.2562897815087</v>
      </c>
    </row>
    <row r="19" spans="1:7" x14ac:dyDescent="0.2">
      <c r="A19" s="1">
        <v>1925</v>
      </c>
      <c r="B19" s="1" t="s">
        <v>13</v>
      </c>
      <c r="C19" s="2">
        <v>16699040.869999999</v>
      </c>
      <c r="D19" s="2">
        <v>0</v>
      </c>
      <c r="E19" s="2">
        <v>16699040.869999999</v>
      </c>
      <c r="F19" s="4">
        <v>2774.8</v>
      </c>
      <c r="G19" s="2">
        <v>6018.1061229638171</v>
      </c>
    </row>
    <row r="20" spans="1:7" x14ac:dyDescent="0.2">
      <c r="A20" s="1">
        <v>1926</v>
      </c>
      <c r="B20" s="1" t="s">
        <v>14</v>
      </c>
      <c r="C20" s="2">
        <v>21937625.260000002</v>
      </c>
      <c r="D20" s="2">
        <v>8535.09</v>
      </c>
      <c r="E20" s="2">
        <v>21929090.170000002</v>
      </c>
      <c r="F20" s="4">
        <v>4034.8</v>
      </c>
      <c r="G20" s="2">
        <v>5434.9881456329922</v>
      </c>
    </row>
    <row r="21" spans="1:7" x14ac:dyDescent="0.2">
      <c r="A21" s="1">
        <v>1927</v>
      </c>
      <c r="B21" s="1" t="s">
        <v>15</v>
      </c>
      <c r="C21" s="2">
        <v>4512035.0599999996</v>
      </c>
      <c r="D21" s="2">
        <v>0</v>
      </c>
      <c r="E21" s="2">
        <v>4512035.0599999996</v>
      </c>
      <c r="F21" s="4">
        <v>741.7</v>
      </c>
      <c r="G21" s="2">
        <v>6083.3693676688681</v>
      </c>
    </row>
    <row r="22" spans="1:7" x14ac:dyDescent="0.2">
      <c r="A22" s="1">
        <v>1928</v>
      </c>
      <c r="B22" s="1" t="s">
        <v>16</v>
      </c>
      <c r="C22" s="2">
        <v>43969780.380000003</v>
      </c>
      <c r="D22" s="2">
        <v>23575</v>
      </c>
      <c r="E22" s="2">
        <v>43946205.380000003</v>
      </c>
      <c r="F22" s="4">
        <v>7346.7</v>
      </c>
      <c r="G22" s="2">
        <v>5981.7612506295336</v>
      </c>
    </row>
    <row r="23" spans="1:7" x14ac:dyDescent="0.2">
      <c r="A23" s="1">
        <v>1929</v>
      </c>
      <c r="B23" s="1" t="s">
        <v>17</v>
      </c>
      <c r="C23" s="2">
        <v>28822659.420000002</v>
      </c>
      <c r="D23" s="2">
        <v>71595</v>
      </c>
      <c r="E23" s="2">
        <v>28751064.420000002</v>
      </c>
      <c r="F23" s="4">
        <v>5048.2</v>
      </c>
      <c r="G23" s="2">
        <v>5695.3100946872155</v>
      </c>
    </row>
    <row r="24" spans="1:7" x14ac:dyDescent="0.2">
      <c r="A24" s="1">
        <v>1930</v>
      </c>
      <c r="B24" s="1" t="s">
        <v>18</v>
      </c>
      <c r="C24" s="2">
        <v>12333400.029999999</v>
      </c>
      <c r="D24" s="2">
        <v>46279.23</v>
      </c>
      <c r="E24" s="2">
        <v>12287120.800000001</v>
      </c>
      <c r="F24" s="4">
        <v>2365.6</v>
      </c>
      <c r="G24" s="2">
        <v>5194.0821778829895</v>
      </c>
    </row>
    <row r="25" spans="1:7" x14ac:dyDescent="0.2">
      <c r="A25" s="1">
        <v>1931</v>
      </c>
      <c r="B25" s="1" t="s">
        <v>19</v>
      </c>
      <c r="C25" s="2">
        <v>12856372.77</v>
      </c>
      <c r="D25" s="2">
        <v>0</v>
      </c>
      <c r="E25" s="2">
        <v>12856372.77</v>
      </c>
      <c r="F25" s="4">
        <v>2360.1</v>
      </c>
      <c r="G25" s="2">
        <v>5447.3847591203757</v>
      </c>
    </row>
    <row r="26" spans="1:7" x14ac:dyDescent="0.2">
      <c r="A26" s="1">
        <v>1933</v>
      </c>
      <c r="B26" s="1" t="s">
        <v>20</v>
      </c>
      <c r="C26" s="2">
        <v>13186547.550000001</v>
      </c>
      <c r="D26" s="2">
        <v>245308.77</v>
      </c>
      <c r="E26" s="2">
        <v>12941238.779999999</v>
      </c>
      <c r="F26" s="4">
        <v>2156.1999999999998</v>
      </c>
      <c r="G26" s="2">
        <v>6001.8731008255254</v>
      </c>
    </row>
    <row r="27" spans="1:7" x14ac:dyDescent="0.2">
      <c r="A27" s="1">
        <v>1934</v>
      </c>
      <c r="B27" s="1" t="s">
        <v>21</v>
      </c>
      <c r="C27" s="2">
        <v>1580607.99</v>
      </c>
      <c r="D27" s="2">
        <v>0</v>
      </c>
      <c r="E27" s="2">
        <v>1580607.99</v>
      </c>
      <c r="F27" s="4">
        <v>181.6</v>
      </c>
      <c r="G27" s="2">
        <v>8703.7884911894271</v>
      </c>
    </row>
    <row r="28" spans="1:7" x14ac:dyDescent="0.2">
      <c r="A28" s="1">
        <v>1935</v>
      </c>
      <c r="B28" s="1" t="s">
        <v>22</v>
      </c>
      <c r="C28" s="2">
        <v>9959354.0199999996</v>
      </c>
      <c r="D28" s="2">
        <v>0</v>
      </c>
      <c r="E28" s="2">
        <v>9959354.0199999996</v>
      </c>
      <c r="F28" s="4">
        <v>1636.9</v>
      </c>
      <c r="G28" s="2">
        <v>6084.2776101166837</v>
      </c>
    </row>
    <row r="29" spans="1:7" x14ac:dyDescent="0.2">
      <c r="A29" s="1">
        <v>1936</v>
      </c>
      <c r="B29" s="1" t="s">
        <v>23</v>
      </c>
      <c r="C29" s="2">
        <v>4986215.12</v>
      </c>
      <c r="D29" s="2">
        <v>36545.42</v>
      </c>
      <c r="E29" s="2">
        <v>4949669.7</v>
      </c>
      <c r="F29" s="4">
        <v>800.7</v>
      </c>
      <c r="G29" s="2">
        <v>6181.678156612963</v>
      </c>
    </row>
    <row r="30" spans="1:7" x14ac:dyDescent="0.2">
      <c r="A30" s="1">
        <v>1944</v>
      </c>
      <c r="B30" s="1" t="s">
        <v>24</v>
      </c>
      <c r="C30" s="2">
        <v>11882883.76</v>
      </c>
      <c r="D30" s="2">
        <v>0</v>
      </c>
      <c r="E30" s="2">
        <v>11882883.76</v>
      </c>
      <c r="F30" s="4">
        <v>2147</v>
      </c>
      <c r="G30" s="2">
        <v>5534.6454401490446</v>
      </c>
    </row>
    <row r="31" spans="1:7" x14ac:dyDescent="0.2">
      <c r="A31" s="1">
        <v>1945</v>
      </c>
      <c r="B31" s="1" t="s">
        <v>25</v>
      </c>
      <c r="C31" s="2">
        <v>5075138.83</v>
      </c>
      <c r="D31" s="2">
        <v>0</v>
      </c>
      <c r="E31" s="2">
        <v>5075138.83</v>
      </c>
      <c r="F31" s="4">
        <v>896.3</v>
      </c>
      <c r="G31" s="2">
        <v>5662.3215775967865</v>
      </c>
    </row>
    <row r="32" spans="1:7" x14ac:dyDescent="0.2">
      <c r="A32" s="1">
        <v>1946</v>
      </c>
      <c r="B32" s="1" t="s">
        <v>26</v>
      </c>
      <c r="C32" s="2">
        <v>8065433.79</v>
      </c>
      <c r="D32" s="2">
        <v>20500</v>
      </c>
      <c r="E32" s="2">
        <v>8044933.79</v>
      </c>
      <c r="F32" s="4">
        <v>1253</v>
      </c>
      <c r="G32" s="2">
        <v>6420.5377414205905</v>
      </c>
    </row>
    <row r="33" spans="1:7" x14ac:dyDescent="0.2">
      <c r="A33" s="1">
        <v>1947</v>
      </c>
      <c r="B33" s="1" t="s">
        <v>27</v>
      </c>
      <c r="C33" s="2">
        <v>4617359.47</v>
      </c>
      <c r="D33" s="2">
        <v>1250</v>
      </c>
      <c r="E33" s="2">
        <v>4616109.47</v>
      </c>
      <c r="F33" s="4">
        <v>742.6</v>
      </c>
      <c r="G33" s="2">
        <v>6216.1452598976566</v>
      </c>
    </row>
    <row r="34" spans="1:7" x14ac:dyDescent="0.2">
      <c r="A34" s="1">
        <v>1948</v>
      </c>
      <c r="B34" s="1" t="s">
        <v>28</v>
      </c>
      <c r="C34" s="2">
        <v>18141081.57</v>
      </c>
      <c r="D34" s="2">
        <v>0</v>
      </c>
      <c r="E34" s="2">
        <v>18141081.57</v>
      </c>
      <c r="F34" s="4">
        <v>3275.3</v>
      </c>
      <c r="G34" s="2">
        <v>5538.7541812963691</v>
      </c>
    </row>
    <row r="35" spans="1:7" x14ac:dyDescent="0.2">
      <c r="A35" s="1">
        <v>1964</v>
      </c>
      <c r="B35" s="1" t="s">
        <v>29</v>
      </c>
      <c r="C35" s="2">
        <v>5967337.6900000004</v>
      </c>
      <c r="D35" s="2">
        <v>10680</v>
      </c>
      <c r="E35" s="2">
        <v>5956657.6900000004</v>
      </c>
      <c r="F35" s="4">
        <v>1027.7</v>
      </c>
      <c r="G35" s="2">
        <v>5796.1055658266023</v>
      </c>
    </row>
    <row r="36" spans="1:7" x14ac:dyDescent="0.2">
      <c r="A36" s="1">
        <v>1965</v>
      </c>
      <c r="B36" s="1" t="s">
        <v>30</v>
      </c>
      <c r="C36" s="2">
        <v>21207218.879999999</v>
      </c>
      <c r="D36" s="2">
        <v>0</v>
      </c>
      <c r="E36" s="2">
        <v>21207218.879999999</v>
      </c>
      <c r="F36" s="4">
        <v>3714.1</v>
      </c>
      <c r="G36" s="2">
        <v>5709.92134837511</v>
      </c>
    </row>
    <row r="37" spans="1:7" x14ac:dyDescent="0.2">
      <c r="A37" s="1">
        <v>1966</v>
      </c>
      <c r="B37" s="1" t="s">
        <v>31</v>
      </c>
      <c r="C37" s="2">
        <v>13231203.9</v>
      </c>
      <c r="D37" s="2">
        <v>200</v>
      </c>
      <c r="E37" s="2">
        <v>13231003.9</v>
      </c>
      <c r="F37" s="4">
        <v>2300.8000000000002</v>
      </c>
      <c r="G37" s="2">
        <v>5750.6101790681496</v>
      </c>
    </row>
    <row r="38" spans="1:7" x14ac:dyDescent="0.2">
      <c r="A38" s="1">
        <v>1967</v>
      </c>
      <c r="B38" s="1" t="s">
        <v>32</v>
      </c>
      <c r="C38" s="2">
        <v>1350957.18</v>
      </c>
      <c r="D38" s="2">
        <v>0</v>
      </c>
      <c r="E38" s="2">
        <v>1350957.18</v>
      </c>
      <c r="F38" s="4">
        <v>146.6</v>
      </c>
      <c r="G38" s="2">
        <v>9215.2604365620737</v>
      </c>
    </row>
    <row r="39" spans="1:7" x14ac:dyDescent="0.2">
      <c r="A39" s="1">
        <v>1968</v>
      </c>
      <c r="B39" s="1" t="s">
        <v>33</v>
      </c>
      <c r="C39" s="2">
        <v>5099622.12</v>
      </c>
      <c r="D39" s="2">
        <v>0</v>
      </c>
      <c r="E39" s="2">
        <v>5099622.12</v>
      </c>
      <c r="F39" s="4">
        <v>841.5</v>
      </c>
      <c r="G39" s="2">
        <v>6060.1570053475925</v>
      </c>
    </row>
    <row r="40" spans="1:7" x14ac:dyDescent="0.2">
      <c r="A40" s="1">
        <v>1969</v>
      </c>
      <c r="B40" s="1" t="s">
        <v>34</v>
      </c>
      <c r="C40" s="2">
        <v>4805985.4000000004</v>
      </c>
      <c r="D40" s="2">
        <v>0</v>
      </c>
      <c r="E40" s="2">
        <v>4805985.4000000004</v>
      </c>
      <c r="F40" s="4">
        <v>787.2</v>
      </c>
      <c r="G40" s="2">
        <v>6105.1643800813008</v>
      </c>
    </row>
    <row r="41" spans="1:7" x14ac:dyDescent="0.2">
      <c r="A41" s="1">
        <v>1970</v>
      </c>
      <c r="B41" s="1" t="s">
        <v>35</v>
      </c>
      <c r="C41" s="2">
        <v>17289284.469999999</v>
      </c>
      <c r="D41" s="2">
        <v>6000</v>
      </c>
      <c r="E41" s="2">
        <v>17283284.469999999</v>
      </c>
      <c r="F41" s="4">
        <v>3036.6</v>
      </c>
      <c r="G41" s="2">
        <v>5691.656612658895</v>
      </c>
    </row>
    <row r="42" spans="1:7" x14ac:dyDescent="0.2">
      <c r="A42" s="1">
        <v>1972</v>
      </c>
      <c r="B42" s="1" t="s">
        <v>36</v>
      </c>
      <c r="C42" s="2">
        <v>4189939.27</v>
      </c>
      <c r="D42" s="2">
        <v>500</v>
      </c>
      <c r="E42" s="2">
        <v>4189439.27</v>
      </c>
      <c r="F42" s="4">
        <v>738.7</v>
      </c>
      <c r="G42" s="2">
        <v>5671.3676323270602</v>
      </c>
    </row>
    <row r="43" spans="1:7" x14ac:dyDescent="0.2">
      <c r="A43" s="1">
        <v>1973</v>
      </c>
      <c r="B43" s="1" t="s">
        <v>214</v>
      </c>
      <c r="C43" s="2">
        <v>2981374.33</v>
      </c>
      <c r="D43" s="2">
        <v>0</v>
      </c>
      <c r="E43" s="2">
        <v>2981374.33</v>
      </c>
      <c r="F43" s="4">
        <v>403.8</v>
      </c>
      <c r="G43" s="2">
        <v>7383.2945269935608</v>
      </c>
    </row>
    <row r="44" spans="1:7" x14ac:dyDescent="0.2">
      <c r="A44" s="1">
        <v>1974</v>
      </c>
      <c r="B44" s="1" t="s">
        <v>38</v>
      </c>
      <c r="C44" s="2">
        <v>10417551.970000001</v>
      </c>
      <c r="D44" s="2">
        <v>27765.27</v>
      </c>
      <c r="E44" s="2">
        <v>10389786.699999999</v>
      </c>
      <c r="F44" s="4">
        <v>1817.2</v>
      </c>
      <c r="G44" s="2">
        <v>5717.4701188641857</v>
      </c>
    </row>
    <row r="45" spans="1:7" x14ac:dyDescent="0.2">
      <c r="A45" s="1">
        <v>1976</v>
      </c>
      <c r="B45" s="1" t="s">
        <v>39</v>
      </c>
      <c r="C45" s="2">
        <v>76073255.969999999</v>
      </c>
      <c r="D45" s="2">
        <v>446848.97</v>
      </c>
      <c r="E45" s="2">
        <v>75626407</v>
      </c>
      <c r="F45" s="4">
        <v>12788.3</v>
      </c>
      <c r="G45" s="2">
        <v>5913.7185552419005</v>
      </c>
    </row>
    <row r="46" spans="1:7" x14ac:dyDescent="0.2">
      <c r="A46" s="1">
        <v>1977</v>
      </c>
      <c r="B46" s="1" t="s">
        <v>40</v>
      </c>
      <c r="C46" s="2">
        <v>28848052.420000002</v>
      </c>
      <c r="D46" s="2">
        <v>0</v>
      </c>
      <c r="E46" s="2">
        <v>28848052.420000002</v>
      </c>
      <c r="F46" s="4">
        <v>5662.2</v>
      </c>
      <c r="G46" s="2">
        <v>5094.8487195789621</v>
      </c>
    </row>
    <row r="47" spans="1:7" x14ac:dyDescent="0.2">
      <c r="A47" s="1">
        <v>1978</v>
      </c>
      <c r="B47" s="1" t="s">
        <v>41</v>
      </c>
      <c r="C47" s="2">
        <v>6856607</v>
      </c>
      <c r="D47" s="2">
        <v>157265</v>
      </c>
      <c r="E47" s="2">
        <v>6699342</v>
      </c>
      <c r="F47" s="4">
        <v>1129.3</v>
      </c>
      <c r="G47" s="2">
        <v>5932.2961126361461</v>
      </c>
    </row>
    <row r="48" spans="1:7" x14ac:dyDescent="0.2">
      <c r="A48" s="1">
        <v>1979</v>
      </c>
      <c r="B48" s="1" t="s">
        <v>42</v>
      </c>
      <c r="C48" s="2">
        <v>155394</v>
      </c>
      <c r="D48" s="2">
        <v>0</v>
      </c>
      <c r="E48" s="2">
        <v>155394</v>
      </c>
      <c r="F48" s="4">
        <v>12.9</v>
      </c>
      <c r="G48" s="2">
        <v>12046.046511627907</v>
      </c>
    </row>
    <row r="49" spans="1:7" x14ac:dyDescent="0.2">
      <c r="A49" s="1">
        <v>1990</v>
      </c>
      <c r="B49" s="1" t="s">
        <v>43</v>
      </c>
      <c r="C49" s="2">
        <v>3454107.28</v>
      </c>
      <c r="D49" s="2">
        <v>0</v>
      </c>
      <c r="E49" s="2">
        <v>3454107.28</v>
      </c>
      <c r="F49" s="4">
        <v>573.6</v>
      </c>
      <c r="G49" s="2">
        <v>6021.8048814504873</v>
      </c>
    </row>
    <row r="50" spans="1:7" x14ac:dyDescent="0.2">
      <c r="A50" s="1">
        <v>1991</v>
      </c>
      <c r="B50" s="1" t="s">
        <v>44</v>
      </c>
      <c r="C50" s="2">
        <v>36795037.560000002</v>
      </c>
      <c r="D50" s="2">
        <v>3780</v>
      </c>
      <c r="E50" s="2">
        <v>36791257.560000002</v>
      </c>
      <c r="F50" s="4">
        <v>6572.4</v>
      </c>
      <c r="G50" s="2">
        <v>5597.8421215994158</v>
      </c>
    </row>
    <row r="51" spans="1:7" x14ac:dyDescent="0.2">
      <c r="A51" s="1">
        <v>1992</v>
      </c>
      <c r="B51" s="1" t="s">
        <v>45</v>
      </c>
      <c r="C51" s="2">
        <v>4912286.5199999996</v>
      </c>
      <c r="D51" s="2">
        <v>6200</v>
      </c>
      <c r="E51" s="2">
        <v>4906086.5199999996</v>
      </c>
      <c r="F51" s="4">
        <v>870.6</v>
      </c>
      <c r="G51" s="2">
        <v>5635.2934987365043</v>
      </c>
    </row>
    <row r="52" spans="1:7" x14ac:dyDescent="0.2">
      <c r="A52" s="1">
        <v>1993</v>
      </c>
      <c r="B52" s="1" t="s">
        <v>46</v>
      </c>
      <c r="C52" s="2">
        <v>1696834.11</v>
      </c>
      <c r="D52" s="2">
        <v>0</v>
      </c>
      <c r="E52" s="2">
        <v>1696834.11</v>
      </c>
      <c r="F52" s="4">
        <v>223.1</v>
      </c>
      <c r="G52" s="2">
        <v>7605.7109367996409</v>
      </c>
    </row>
    <row r="53" spans="1:7" x14ac:dyDescent="0.2">
      <c r="A53" s="1">
        <v>1994</v>
      </c>
      <c r="B53" s="1" t="s">
        <v>47</v>
      </c>
      <c r="C53" s="2">
        <v>9920803.5800000001</v>
      </c>
      <c r="D53" s="2">
        <v>800</v>
      </c>
      <c r="E53" s="2">
        <v>9920003.5800000001</v>
      </c>
      <c r="F53" s="4">
        <v>1831.7</v>
      </c>
      <c r="G53" s="2">
        <v>5415.7359720478253</v>
      </c>
    </row>
    <row r="54" spans="1:7" x14ac:dyDescent="0.2">
      <c r="A54" s="1">
        <v>1995</v>
      </c>
      <c r="B54" s="1" t="s">
        <v>48</v>
      </c>
      <c r="C54" s="2">
        <v>1052689.7</v>
      </c>
      <c r="D54" s="2">
        <v>0</v>
      </c>
      <c r="E54" s="2">
        <v>1052689.7</v>
      </c>
      <c r="F54" s="4">
        <v>128.5</v>
      </c>
      <c r="G54" s="2">
        <v>8192.1377431906621</v>
      </c>
    </row>
    <row r="55" spans="1:7" x14ac:dyDescent="0.2">
      <c r="A55" s="1">
        <v>1996</v>
      </c>
      <c r="B55" s="1" t="s">
        <v>49</v>
      </c>
      <c r="C55" s="2">
        <v>2302006.6800000002</v>
      </c>
      <c r="D55" s="2">
        <v>0</v>
      </c>
      <c r="E55" s="2">
        <v>2302006.6800000002</v>
      </c>
      <c r="F55" s="4">
        <v>389.7</v>
      </c>
      <c r="G55" s="2">
        <v>5907.1251732101618</v>
      </c>
    </row>
    <row r="56" spans="1:7" x14ac:dyDescent="0.2">
      <c r="A56" s="1">
        <v>1997</v>
      </c>
      <c r="B56" s="1" t="s">
        <v>50</v>
      </c>
      <c r="C56" s="2">
        <v>2319365.0499999998</v>
      </c>
      <c r="D56" s="2">
        <v>0</v>
      </c>
      <c r="E56" s="2">
        <v>2319365.0499999998</v>
      </c>
      <c r="F56" s="4">
        <v>413.1</v>
      </c>
      <c r="G56" s="2">
        <v>5614.5365528927614</v>
      </c>
    </row>
    <row r="57" spans="1:7" x14ac:dyDescent="0.2">
      <c r="A57" s="1">
        <v>1998</v>
      </c>
      <c r="B57" s="1" t="s">
        <v>51</v>
      </c>
      <c r="C57" s="2">
        <v>1665476.51</v>
      </c>
      <c r="D57" s="2">
        <v>0</v>
      </c>
      <c r="E57" s="2">
        <v>1665476.51</v>
      </c>
      <c r="F57" s="4">
        <v>207.7</v>
      </c>
      <c r="G57" s="2">
        <v>8018.6639865190182</v>
      </c>
    </row>
    <row r="58" spans="1:7" x14ac:dyDescent="0.2">
      <c r="A58" s="1">
        <v>1999</v>
      </c>
      <c r="B58" s="1" t="s">
        <v>52</v>
      </c>
      <c r="C58" s="2">
        <v>3273970.52</v>
      </c>
      <c r="D58" s="2">
        <v>0</v>
      </c>
      <c r="E58" s="2">
        <v>3273970.52</v>
      </c>
      <c r="F58" s="4">
        <v>495.3</v>
      </c>
      <c r="G58" s="2">
        <v>6610.0757520694524</v>
      </c>
    </row>
    <row r="59" spans="1:7" x14ac:dyDescent="0.2">
      <c r="A59" s="1">
        <v>2000</v>
      </c>
      <c r="B59" s="1" t="s">
        <v>53</v>
      </c>
      <c r="C59" s="2">
        <v>3193892.71</v>
      </c>
      <c r="D59" s="2">
        <v>100</v>
      </c>
      <c r="E59" s="2">
        <v>3193792.71</v>
      </c>
      <c r="F59" s="4">
        <v>486.3</v>
      </c>
      <c r="G59" s="2">
        <v>6567.5359037631088</v>
      </c>
    </row>
    <row r="60" spans="1:7" x14ac:dyDescent="0.2">
      <c r="A60" s="1">
        <v>2001</v>
      </c>
      <c r="B60" s="1" t="s">
        <v>54</v>
      </c>
      <c r="C60" s="2">
        <v>5148138.71</v>
      </c>
      <c r="D60" s="2">
        <v>0</v>
      </c>
      <c r="E60" s="2">
        <v>5148138.71</v>
      </c>
      <c r="F60" s="4">
        <v>857.8</v>
      </c>
      <c r="G60" s="2">
        <v>6001.5606318489154</v>
      </c>
    </row>
    <row r="61" spans="1:7" x14ac:dyDescent="0.2">
      <c r="A61" s="1">
        <v>2002</v>
      </c>
      <c r="B61" s="1" t="s">
        <v>55</v>
      </c>
      <c r="C61" s="2">
        <v>9104698.4499999993</v>
      </c>
      <c r="D61" s="2">
        <v>29149.72</v>
      </c>
      <c r="E61" s="2">
        <v>9075548.7300000004</v>
      </c>
      <c r="F61" s="4">
        <v>1529.9</v>
      </c>
      <c r="G61" s="2">
        <v>5932.1189162690371</v>
      </c>
    </row>
    <row r="62" spans="1:7" x14ac:dyDescent="0.2">
      <c r="A62" s="1">
        <v>2003</v>
      </c>
      <c r="B62" s="1" t="s">
        <v>56</v>
      </c>
      <c r="C62" s="2">
        <v>7705700.0499999998</v>
      </c>
      <c r="D62" s="2">
        <v>0</v>
      </c>
      <c r="E62" s="2">
        <v>7705700.0499999998</v>
      </c>
      <c r="F62" s="4">
        <v>1429</v>
      </c>
      <c r="G62" s="2">
        <v>5392.3723233030087</v>
      </c>
    </row>
    <row r="63" spans="1:7" x14ac:dyDescent="0.2">
      <c r="A63" s="1">
        <v>2005</v>
      </c>
      <c r="B63" s="1" t="s">
        <v>57</v>
      </c>
      <c r="C63" s="2">
        <v>1552493.79</v>
      </c>
      <c r="D63" s="2">
        <v>0</v>
      </c>
      <c r="E63" s="2">
        <v>1552493.79</v>
      </c>
      <c r="F63" s="4">
        <v>157.4</v>
      </c>
      <c r="G63" s="2">
        <v>9863.3658831003813</v>
      </c>
    </row>
    <row r="64" spans="1:7" x14ac:dyDescent="0.2">
      <c r="A64" s="1">
        <v>2006</v>
      </c>
      <c r="B64" s="1" t="s">
        <v>58</v>
      </c>
      <c r="C64" s="2">
        <v>1792506.36</v>
      </c>
      <c r="D64" s="2">
        <v>0</v>
      </c>
      <c r="E64" s="2">
        <v>1792506.36</v>
      </c>
      <c r="F64" s="4">
        <v>185.9</v>
      </c>
      <c r="G64" s="2">
        <v>9642.3150080688556</v>
      </c>
    </row>
    <row r="65" spans="1:7" x14ac:dyDescent="0.2">
      <c r="A65" s="1">
        <v>2008</v>
      </c>
      <c r="B65" s="1" t="s">
        <v>59</v>
      </c>
      <c r="C65" s="2">
        <v>5861364.7300000004</v>
      </c>
      <c r="D65" s="2">
        <v>123602.16</v>
      </c>
      <c r="E65" s="2">
        <v>5737762.5700000003</v>
      </c>
      <c r="F65" s="4">
        <v>871.6</v>
      </c>
      <c r="G65" s="2">
        <v>6583.0226824231295</v>
      </c>
    </row>
    <row r="66" spans="1:7" x14ac:dyDescent="0.2">
      <c r="A66" s="1">
        <v>2009</v>
      </c>
      <c r="B66" s="1" t="s">
        <v>60</v>
      </c>
      <c r="C66" s="2">
        <v>1934655.44</v>
      </c>
      <c r="D66" s="2">
        <v>0</v>
      </c>
      <c r="E66" s="2">
        <v>1934655.44</v>
      </c>
      <c r="F66" s="4">
        <v>220.7</v>
      </c>
      <c r="G66" s="2">
        <v>8765.9965564114191</v>
      </c>
    </row>
    <row r="67" spans="1:7" x14ac:dyDescent="0.2">
      <c r="A67" s="1">
        <v>2010</v>
      </c>
      <c r="B67" s="1" t="s">
        <v>61</v>
      </c>
      <c r="C67" s="2">
        <v>741227.1</v>
      </c>
      <c r="D67" s="2">
        <v>0</v>
      </c>
      <c r="E67" s="2">
        <v>741227.1</v>
      </c>
      <c r="F67" s="4">
        <v>77.599999999999994</v>
      </c>
      <c r="G67" s="2">
        <v>9551.8956185567022</v>
      </c>
    </row>
    <row r="68" spans="1:7" x14ac:dyDescent="0.2">
      <c r="A68" s="1">
        <v>2011</v>
      </c>
      <c r="B68" s="1" t="s">
        <v>62</v>
      </c>
      <c r="C68" s="2">
        <v>784004.76</v>
      </c>
      <c r="D68" s="2">
        <v>0</v>
      </c>
      <c r="E68" s="2">
        <v>784004.76</v>
      </c>
      <c r="F68" s="4">
        <v>78.7</v>
      </c>
      <c r="G68" s="2">
        <v>9961.9410419313863</v>
      </c>
    </row>
    <row r="69" spans="1:7" x14ac:dyDescent="0.2">
      <c r="A69" s="1">
        <v>2012</v>
      </c>
      <c r="B69" s="1" t="s">
        <v>63</v>
      </c>
      <c r="C69" s="2">
        <v>897697.37</v>
      </c>
      <c r="D69" s="2">
        <v>5000</v>
      </c>
      <c r="E69" s="2">
        <v>892697.37</v>
      </c>
      <c r="F69" s="4">
        <v>83.5</v>
      </c>
      <c r="G69" s="2">
        <v>10690.986467065868</v>
      </c>
    </row>
    <row r="70" spans="1:7" x14ac:dyDescent="0.2">
      <c r="A70" s="1">
        <v>2014</v>
      </c>
      <c r="B70" s="1" t="s">
        <v>64</v>
      </c>
      <c r="C70" s="2">
        <v>7709337</v>
      </c>
      <c r="D70" s="2">
        <v>55228.79</v>
      </c>
      <c r="E70" s="2">
        <v>7654108.21</v>
      </c>
      <c r="F70" s="4">
        <v>1098.0999999999999</v>
      </c>
      <c r="G70" s="2">
        <v>6970.319834259175</v>
      </c>
    </row>
    <row r="71" spans="1:7" x14ac:dyDescent="0.2">
      <c r="A71" s="1">
        <v>2015</v>
      </c>
      <c r="B71" s="1" t="s">
        <v>65</v>
      </c>
      <c r="C71" s="2">
        <v>748031</v>
      </c>
      <c r="D71" s="2">
        <v>0</v>
      </c>
      <c r="E71" s="2">
        <v>748031</v>
      </c>
      <c r="F71" s="4">
        <v>78.900000000000006</v>
      </c>
      <c r="G71" s="2">
        <v>9480.7477820025342</v>
      </c>
    </row>
    <row r="72" spans="1:7" x14ac:dyDescent="0.2">
      <c r="A72" s="1">
        <v>2016</v>
      </c>
      <c r="B72" s="1" t="s">
        <v>66</v>
      </c>
      <c r="C72" s="2">
        <v>188076</v>
      </c>
      <c r="D72" s="2">
        <v>0</v>
      </c>
      <c r="E72" s="2">
        <v>188076</v>
      </c>
      <c r="F72" s="4">
        <v>14.4</v>
      </c>
      <c r="G72" s="2">
        <v>13060.833333333334</v>
      </c>
    </row>
    <row r="73" spans="1:7" x14ac:dyDescent="0.2">
      <c r="A73" s="1">
        <v>2017</v>
      </c>
      <c r="B73" s="1" t="s">
        <v>67</v>
      </c>
      <c r="C73" s="2">
        <v>87130.07</v>
      </c>
      <c r="D73" s="2">
        <v>0</v>
      </c>
      <c r="E73" s="2">
        <v>87130.07</v>
      </c>
      <c r="F73" s="4">
        <v>4.5</v>
      </c>
      <c r="G73" s="2">
        <v>19362.237777777777</v>
      </c>
    </row>
    <row r="74" spans="1:7" x14ac:dyDescent="0.2">
      <c r="A74" s="1">
        <v>2018</v>
      </c>
      <c r="B74" s="1" t="s">
        <v>68</v>
      </c>
      <c r="C74" s="2">
        <v>141123.85</v>
      </c>
      <c r="D74" s="2">
        <v>0</v>
      </c>
      <c r="E74" s="2">
        <v>141123.85</v>
      </c>
      <c r="F74" s="4">
        <v>14.2</v>
      </c>
      <c r="G74" s="2">
        <v>9938.2992957746483</v>
      </c>
    </row>
    <row r="75" spans="1:7" x14ac:dyDescent="0.2">
      <c r="A75" s="1">
        <v>2019</v>
      </c>
      <c r="B75" s="1" t="s">
        <v>69</v>
      </c>
      <c r="C75" s="2">
        <v>158505.03</v>
      </c>
      <c r="D75" s="2">
        <v>0</v>
      </c>
      <c r="E75" s="2">
        <v>158505.03</v>
      </c>
      <c r="F75" s="4">
        <v>13.4</v>
      </c>
      <c r="G75" s="2">
        <v>11828.733582089551</v>
      </c>
    </row>
    <row r="76" spans="1:7" x14ac:dyDescent="0.2">
      <c r="A76" s="1">
        <v>2020</v>
      </c>
      <c r="B76" s="1" t="s">
        <v>70</v>
      </c>
      <c r="C76" s="2">
        <v>176100.73</v>
      </c>
      <c r="D76" s="2">
        <v>0</v>
      </c>
      <c r="E76" s="2">
        <v>176100.73</v>
      </c>
      <c r="F76" s="4">
        <v>15.3</v>
      </c>
      <c r="G76" s="2">
        <v>11509.851633986927</v>
      </c>
    </row>
    <row r="77" spans="1:7" x14ac:dyDescent="0.2">
      <c r="A77" s="1">
        <v>2021</v>
      </c>
      <c r="B77" s="1" t="s">
        <v>71</v>
      </c>
      <c r="C77" s="2">
        <v>100644.71</v>
      </c>
      <c r="D77" s="2">
        <v>0</v>
      </c>
      <c r="E77" s="2">
        <v>100644.71</v>
      </c>
      <c r="F77" s="4">
        <v>4.3</v>
      </c>
      <c r="G77" s="2">
        <v>23405.746511627909</v>
      </c>
    </row>
    <row r="78" spans="1:7" x14ac:dyDescent="0.2">
      <c r="A78" s="1">
        <v>2022</v>
      </c>
      <c r="B78" s="1" t="s">
        <v>72</v>
      </c>
      <c r="C78" s="2">
        <v>205104.81</v>
      </c>
      <c r="D78" s="2">
        <v>0</v>
      </c>
      <c r="E78" s="2">
        <v>205104.81</v>
      </c>
      <c r="F78" s="4">
        <v>20.9</v>
      </c>
      <c r="G78" s="2">
        <v>9813.6272727272735</v>
      </c>
    </row>
    <row r="79" spans="1:7" x14ac:dyDescent="0.2">
      <c r="A79" s="1">
        <v>2023</v>
      </c>
      <c r="B79" s="1" t="s">
        <v>73</v>
      </c>
      <c r="C79" s="2">
        <v>904655</v>
      </c>
      <c r="D79" s="2">
        <v>12500</v>
      </c>
      <c r="E79" s="2">
        <v>892155</v>
      </c>
      <c r="F79" s="4">
        <v>89.1</v>
      </c>
      <c r="G79" s="2">
        <v>10012.962962962964</v>
      </c>
    </row>
    <row r="80" spans="1:7" x14ac:dyDescent="0.2">
      <c r="A80" s="1">
        <v>2024</v>
      </c>
      <c r="B80" s="1" t="s">
        <v>74</v>
      </c>
      <c r="C80" s="2">
        <v>24673882.309999999</v>
      </c>
      <c r="D80" s="2">
        <v>0</v>
      </c>
      <c r="E80" s="2">
        <v>24673882.309999999</v>
      </c>
      <c r="F80" s="4">
        <v>3662.5</v>
      </c>
      <c r="G80" s="2">
        <v>6736.8961938566554</v>
      </c>
    </row>
    <row r="81" spans="1:7" x14ac:dyDescent="0.2">
      <c r="A81" s="1">
        <v>2039</v>
      </c>
      <c r="B81" s="1" t="s">
        <v>75</v>
      </c>
      <c r="C81" s="2">
        <v>15832679.58</v>
      </c>
      <c r="D81" s="2">
        <v>32800</v>
      </c>
      <c r="E81" s="2">
        <v>15799879.58</v>
      </c>
      <c r="F81" s="4">
        <v>2781.4</v>
      </c>
      <c r="G81" s="2">
        <v>5680.5492126267345</v>
      </c>
    </row>
    <row r="82" spans="1:7" x14ac:dyDescent="0.2">
      <c r="A82" s="1">
        <v>2041</v>
      </c>
      <c r="B82" s="1" t="s">
        <v>76</v>
      </c>
      <c r="C82" s="2">
        <v>18610803.960000001</v>
      </c>
      <c r="D82" s="2">
        <v>121047.8</v>
      </c>
      <c r="E82" s="2">
        <v>18489756.16</v>
      </c>
      <c r="F82" s="4">
        <v>3267</v>
      </c>
      <c r="G82" s="2">
        <v>5659.5519314355679</v>
      </c>
    </row>
    <row r="83" spans="1:7" x14ac:dyDescent="0.2">
      <c r="A83" s="1">
        <v>2042</v>
      </c>
      <c r="B83" s="1" t="s">
        <v>77</v>
      </c>
      <c r="C83" s="2">
        <v>23953056.359999999</v>
      </c>
      <c r="D83" s="2">
        <v>0</v>
      </c>
      <c r="E83" s="2">
        <v>23953056.359999999</v>
      </c>
      <c r="F83" s="4">
        <v>4478.6000000000004</v>
      </c>
      <c r="G83" s="2">
        <v>5348.3357209842352</v>
      </c>
    </row>
    <row r="84" spans="1:7" x14ac:dyDescent="0.2">
      <c r="A84" s="1">
        <v>2043</v>
      </c>
      <c r="B84" s="1" t="s">
        <v>78</v>
      </c>
      <c r="C84" s="2">
        <v>21731109.84</v>
      </c>
      <c r="D84" s="2">
        <v>17102.28</v>
      </c>
      <c r="E84" s="2">
        <v>21714007.559999999</v>
      </c>
      <c r="F84" s="4">
        <v>3941.2</v>
      </c>
      <c r="G84" s="2">
        <v>5509.4914137826036</v>
      </c>
    </row>
    <row r="85" spans="1:7" x14ac:dyDescent="0.2">
      <c r="A85" s="1">
        <v>2044</v>
      </c>
      <c r="B85" s="1" t="s">
        <v>79</v>
      </c>
      <c r="C85" s="2">
        <v>6074010.1299999999</v>
      </c>
      <c r="D85" s="2">
        <v>0</v>
      </c>
      <c r="E85" s="2">
        <v>6074010.1299999999</v>
      </c>
      <c r="F85" s="4">
        <v>1226.2</v>
      </c>
      <c r="G85" s="2">
        <v>4953.5231854509857</v>
      </c>
    </row>
    <row r="86" spans="1:7" x14ac:dyDescent="0.2">
      <c r="A86" s="1">
        <v>2045</v>
      </c>
      <c r="B86" s="1" t="s">
        <v>80</v>
      </c>
      <c r="C86" s="2">
        <v>1379566.89</v>
      </c>
      <c r="D86" s="2">
        <v>0</v>
      </c>
      <c r="E86" s="2">
        <v>1379566.89</v>
      </c>
      <c r="F86" s="4">
        <v>171</v>
      </c>
      <c r="G86" s="2">
        <v>8067.6426315789477</v>
      </c>
    </row>
    <row r="87" spans="1:7" x14ac:dyDescent="0.2">
      <c r="A87" s="1">
        <v>2046</v>
      </c>
      <c r="B87" s="1" t="s">
        <v>81</v>
      </c>
      <c r="C87" s="2">
        <v>1589470.96</v>
      </c>
      <c r="D87" s="2">
        <v>0</v>
      </c>
      <c r="E87" s="2">
        <v>1589470.96</v>
      </c>
      <c r="F87" s="4">
        <v>220.8</v>
      </c>
      <c r="G87" s="2">
        <v>7198.6909420289849</v>
      </c>
    </row>
    <row r="88" spans="1:7" x14ac:dyDescent="0.2">
      <c r="A88" s="1">
        <v>2047</v>
      </c>
      <c r="B88" s="1" t="s">
        <v>82</v>
      </c>
      <c r="C88" s="2">
        <v>379535</v>
      </c>
      <c r="D88" s="2">
        <v>14997</v>
      </c>
      <c r="E88" s="2">
        <v>364538</v>
      </c>
      <c r="F88" s="4">
        <v>42.9</v>
      </c>
      <c r="G88" s="2">
        <v>8497.3892773892767</v>
      </c>
    </row>
    <row r="89" spans="1:7" x14ac:dyDescent="0.2">
      <c r="A89" s="1">
        <v>2048</v>
      </c>
      <c r="B89" s="1" t="s">
        <v>83</v>
      </c>
      <c r="C89" s="2">
        <v>72491217.200000003</v>
      </c>
      <c r="D89" s="2">
        <v>5530.52</v>
      </c>
      <c r="E89" s="2">
        <v>72485686.680000007</v>
      </c>
      <c r="F89" s="4">
        <v>12354.3</v>
      </c>
      <c r="G89" s="2">
        <v>5867.2435249265436</v>
      </c>
    </row>
    <row r="90" spans="1:7" x14ac:dyDescent="0.2">
      <c r="A90" s="1">
        <v>2050</v>
      </c>
      <c r="B90" s="1" t="s">
        <v>84</v>
      </c>
      <c r="C90" s="2">
        <v>3321442.17</v>
      </c>
      <c r="D90" s="2">
        <v>23515.19</v>
      </c>
      <c r="E90" s="2">
        <v>3297926.98</v>
      </c>
      <c r="F90" s="4">
        <v>535.9</v>
      </c>
      <c r="G90" s="2">
        <v>6153.9969770479565</v>
      </c>
    </row>
    <row r="91" spans="1:7" x14ac:dyDescent="0.2">
      <c r="A91" s="1">
        <v>2051</v>
      </c>
      <c r="B91" s="1" t="s">
        <v>85</v>
      </c>
      <c r="C91" s="2">
        <v>129247</v>
      </c>
      <c r="D91" s="2">
        <v>0</v>
      </c>
      <c r="E91" s="2">
        <v>129247</v>
      </c>
      <c r="F91" s="4">
        <v>10.9</v>
      </c>
      <c r="G91" s="2">
        <v>11857.522935779818</v>
      </c>
    </row>
    <row r="92" spans="1:7" x14ac:dyDescent="0.2">
      <c r="A92" s="1">
        <v>2052</v>
      </c>
      <c r="B92" s="1" t="s">
        <v>86</v>
      </c>
      <c r="C92" s="2">
        <v>327275.56</v>
      </c>
      <c r="D92" s="2">
        <v>0</v>
      </c>
      <c r="E92" s="2">
        <v>327275.56</v>
      </c>
      <c r="F92" s="4">
        <v>49.6</v>
      </c>
      <c r="G92" s="2">
        <v>6598.2975806451605</v>
      </c>
    </row>
    <row r="93" spans="1:7" x14ac:dyDescent="0.2">
      <c r="A93" s="1">
        <v>2053</v>
      </c>
      <c r="B93" s="1" t="s">
        <v>87</v>
      </c>
      <c r="C93" s="2">
        <v>20430309.57</v>
      </c>
      <c r="D93" s="2">
        <v>0</v>
      </c>
      <c r="E93" s="2">
        <v>20430309.57</v>
      </c>
      <c r="F93" s="4">
        <v>3037.7</v>
      </c>
      <c r="G93" s="2">
        <v>6725.5850051025436</v>
      </c>
    </row>
    <row r="94" spans="1:7" x14ac:dyDescent="0.2">
      <c r="A94" s="1">
        <v>2054</v>
      </c>
      <c r="B94" s="1" t="s">
        <v>88</v>
      </c>
      <c r="C94" s="2">
        <v>30185702.91</v>
      </c>
      <c r="D94" s="2">
        <v>0</v>
      </c>
      <c r="E94" s="2">
        <v>30185702.91</v>
      </c>
      <c r="F94" s="4">
        <v>5276.6</v>
      </c>
      <c r="G94" s="2">
        <v>5720.6729541750365</v>
      </c>
    </row>
    <row r="95" spans="1:7" x14ac:dyDescent="0.2">
      <c r="A95" s="1">
        <v>2055</v>
      </c>
      <c r="B95" s="1" t="s">
        <v>89</v>
      </c>
      <c r="C95" s="2">
        <v>31890176.609999999</v>
      </c>
      <c r="D95" s="2">
        <v>23483.759999999998</v>
      </c>
      <c r="E95" s="2">
        <v>31866692.850000001</v>
      </c>
      <c r="F95" s="4">
        <v>5946.5</v>
      </c>
      <c r="G95" s="2">
        <v>5358.8989910031105</v>
      </c>
    </row>
    <row r="96" spans="1:7" x14ac:dyDescent="0.2">
      <c r="A96" s="1">
        <v>2056</v>
      </c>
      <c r="B96" s="1" t="s">
        <v>90</v>
      </c>
      <c r="C96" s="2">
        <v>26882941.780000001</v>
      </c>
      <c r="D96" s="2">
        <v>55000</v>
      </c>
      <c r="E96" s="2">
        <v>26827941.780000001</v>
      </c>
      <c r="F96" s="4">
        <v>3849.6</v>
      </c>
      <c r="G96" s="2">
        <v>6969.0206203241887</v>
      </c>
    </row>
    <row r="97" spans="1:7" x14ac:dyDescent="0.2">
      <c r="A97" s="1">
        <v>2057</v>
      </c>
      <c r="B97" s="1" t="s">
        <v>91</v>
      </c>
      <c r="C97" s="2">
        <v>37932387.32</v>
      </c>
      <c r="D97" s="2">
        <v>0</v>
      </c>
      <c r="E97" s="2">
        <v>37932387.32</v>
      </c>
      <c r="F97" s="4">
        <v>6591.1</v>
      </c>
      <c r="G97" s="2">
        <v>5755.0920665746225</v>
      </c>
    </row>
    <row r="98" spans="1:7" x14ac:dyDescent="0.2">
      <c r="A98" s="1">
        <v>2059</v>
      </c>
      <c r="B98" s="1" t="s">
        <v>92</v>
      </c>
      <c r="C98" s="2">
        <v>5785590.1799999997</v>
      </c>
      <c r="D98" s="2">
        <v>61079.47</v>
      </c>
      <c r="E98" s="2">
        <v>5724510.71</v>
      </c>
      <c r="F98" s="4">
        <v>911.4</v>
      </c>
      <c r="G98" s="2">
        <v>6281.0080206276052</v>
      </c>
    </row>
    <row r="99" spans="1:7" x14ac:dyDescent="0.2">
      <c r="A99" s="1">
        <v>2060</v>
      </c>
      <c r="B99" s="1" t="s">
        <v>93</v>
      </c>
      <c r="C99" s="2">
        <v>934108.2</v>
      </c>
      <c r="D99" s="2">
        <v>0</v>
      </c>
      <c r="E99" s="2">
        <v>934108.2</v>
      </c>
      <c r="F99" s="4">
        <v>98.3</v>
      </c>
      <c r="G99" s="2">
        <v>9502.6266531027468</v>
      </c>
    </row>
    <row r="100" spans="1:7" x14ac:dyDescent="0.2">
      <c r="A100" s="1">
        <v>2061</v>
      </c>
      <c r="B100" s="1" t="s">
        <v>94</v>
      </c>
      <c r="C100" s="2">
        <v>2007673.64</v>
      </c>
      <c r="D100" s="2">
        <v>0</v>
      </c>
      <c r="E100" s="2">
        <v>2007673.64</v>
      </c>
      <c r="F100" s="4">
        <v>237</v>
      </c>
      <c r="G100" s="2">
        <v>8471.1967932489442</v>
      </c>
    </row>
    <row r="101" spans="1:7" x14ac:dyDescent="0.2">
      <c r="A101" s="1">
        <v>2062</v>
      </c>
      <c r="B101" s="1" t="s">
        <v>95</v>
      </c>
      <c r="C101" s="2">
        <v>111042.21</v>
      </c>
      <c r="D101" s="2">
        <v>14289</v>
      </c>
      <c r="E101" s="2">
        <v>96753.21</v>
      </c>
      <c r="F101" s="4">
        <v>11.6</v>
      </c>
      <c r="G101" s="2">
        <v>8340.7939655172413</v>
      </c>
    </row>
    <row r="102" spans="1:7" x14ac:dyDescent="0.2">
      <c r="A102" s="1">
        <v>2063</v>
      </c>
      <c r="B102" s="1" t="s">
        <v>96</v>
      </c>
      <c r="C102" s="2">
        <v>222303.64</v>
      </c>
      <c r="D102" s="2">
        <v>0</v>
      </c>
      <c r="E102" s="2">
        <v>222303.64</v>
      </c>
      <c r="F102" s="4">
        <v>24.3</v>
      </c>
      <c r="G102" s="2">
        <v>9148.297942386831</v>
      </c>
    </row>
    <row r="103" spans="1:7" x14ac:dyDescent="0.2">
      <c r="A103" s="1">
        <v>2081</v>
      </c>
      <c r="B103" s="1" t="s">
        <v>97</v>
      </c>
      <c r="C103" s="2">
        <v>6493596.1600000001</v>
      </c>
      <c r="D103" s="2">
        <v>435.5</v>
      </c>
      <c r="E103" s="2">
        <v>6493160.6600000001</v>
      </c>
      <c r="F103" s="4">
        <v>1190</v>
      </c>
      <c r="G103" s="2">
        <v>5456.4375294117644</v>
      </c>
    </row>
    <row r="104" spans="1:7" x14ac:dyDescent="0.2">
      <c r="A104" s="1">
        <v>2082</v>
      </c>
      <c r="B104" s="1" t="s">
        <v>98</v>
      </c>
      <c r="C104" s="2">
        <v>103600229.87</v>
      </c>
      <c r="D104" s="2">
        <v>538529.30000000005</v>
      </c>
      <c r="E104" s="2">
        <v>103061700.56999999</v>
      </c>
      <c r="F104" s="4">
        <v>17908.099999999999</v>
      </c>
      <c r="G104" s="2">
        <v>5755.0326706909154</v>
      </c>
    </row>
    <row r="105" spans="1:7" x14ac:dyDescent="0.2">
      <c r="A105" s="1">
        <v>2083</v>
      </c>
      <c r="B105" s="1" t="s">
        <v>99</v>
      </c>
      <c r="C105" s="2">
        <v>62352634.490000002</v>
      </c>
      <c r="D105" s="2">
        <v>66935.59</v>
      </c>
      <c r="E105" s="2">
        <v>62285698.899999999</v>
      </c>
      <c r="F105" s="4">
        <v>10566.2</v>
      </c>
      <c r="G105" s="2">
        <v>5894.8059756582306</v>
      </c>
    </row>
    <row r="106" spans="1:7" x14ac:dyDescent="0.2">
      <c r="A106" s="1">
        <v>2084</v>
      </c>
      <c r="B106" s="1" t="s">
        <v>212</v>
      </c>
      <c r="C106" s="2">
        <v>9704686.9399999995</v>
      </c>
      <c r="D106" s="2">
        <v>0</v>
      </c>
      <c r="E106" s="2">
        <v>9704686.9399999995</v>
      </c>
      <c r="F106" s="4">
        <v>1749.8</v>
      </c>
      <c r="G106" s="2">
        <v>5546.1692421991083</v>
      </c>
    </row>
    <row r="107" spans="1:7" x14ac:dyDescent="0.2">
      <c r="A107" s="1">
        <v>2085</v>
      </c>
      <c r="B107" s="1" t="s">
        <v>100</v>
      </c>
      <c r="C107" s="2">
        <v>2208625.5699999998</v>
      </c>
      <c r="D107" s="2">
        <v>26835.32</v>
      </c>
      <c r="E107" s="2">
        <v>2181790.25</v>
      </c>
      <c r="F107" s="4">
        <v>267.89999999999998</v>
      </c>
      <c r="G107" s="2">
        <v>8144.0472191116087</v>
      </c>
    </row>
    <row r="108" spans="1:7" x14ac:dyDescent="0.2">
      <c r="A108" s="1">
        <v>2086</v>
      </c>
      <c r="B108" s="1" t="s">
        <v>101</v>
      </c>
      <c r="C108" s="2">
        <v>6733506.6399999997</v>
      </c>
      <c r="D108" s="2">
        <v>0</v>
      </c>
      <c r="E108" s="2">
        <v>6733506.6399999997</v>
      </c>
      <c r="F108" s="4">
        <v>1183.4000000000001</v>
      </c>
      <c r="G108" s="2">
        <v>5689.9667399019772</v>
      </c>
    </row>
    <row r="109" spans="1:7" x14ac:dyDescent="0.2">
      <c r="A109" s="1">
        <v>2087</v>
      </c>
      <c r="B109" s="1" t="s">
        <v>102</v>
      </c>
      <c r="C109" s="2">
        <v>15873095</v>
      </c>
      <c r="D109" s="2">
        <v>1476</v>
      </c>
      <c r="E109" s="2">
        <v>15871619</v>
      </c>
      <c r="F109" s="4">
        <v>2830.4</v>
      </c>
      <c r="G109" s="2">
        <v>5607.5533493499152</v>
      </c>
    </row>
    <row r="110" spans="1:7" x14ac:dyDescent="0.2">
      <c r="A110" s="1">
        <v>2088</v>
      </c>
      <c r="B110" s="1" t="s">
        <v>103</v>
      </c>
      <c r="C110" s="2">
        <v>29959548.02</v>
      </c>
      <c r="D110" s="2">
        <v>508</v>
      </c>
      <c r="E110" s="2">
        <v>29959040.02</v>
      </c>
      <c r="F110" s="4">
        <v>5340.1</v>
      </c>
      <c r="G110" s="2">
        <v>5610.2020598865192</v>
      </c>
    </row>
    <row r="111" spans="1:7" x14ac:dyDescent="0.2">
      <c r="A111" s="1">
        <v>2089</v>
      </c>
      <c r="B111" s="1" t="s">
        <v>104</v>
      </c>
      <c r="C111" s="2">
        <v>2625451.5499999998</v>
      </c>
      <c r="D111" s="2">
        <v>0</v>
      </c>
      <c r="E111" s="2">
        <v>2625451.5499999998</v>
      </c>
      <c r="F111" s="4">
        <v>331.1</v>
      </c>
      <c r="G111" s="3">
        <f>+E111/F111</f>
        <v>7929.4821806100863</v>
      </c>
    </row>
    <row r="112" spans="1:7" x14ac:dyDescent="0.2">
      <c r="A112" s="1">
        <v>2090</v>
      </c>
      <c r="B112" s="1" t="s">
        <v>105</v>
      </c>
      <c r="C112" s="2">
        <v>2358840.37</v>
      </c>
      <c r="D112" s="2">
        <v>0</v>
      </c>
      <c r="E112" s="2">
        <v>2358840.37</v>
      </c>
      <c r="F112" s="4">
        <v>282.60000000000002</v>
      </c>
      <c r="G112" s="2">
        <v>8346.922753007786</v>
      </c>
    </row>
    <row r="113" spans="1:7" x14ac:dyDescent="0.2">
      <c r="A113" s="1">
        <v>2091</v>
      </c>
      <c r="B113" s="1" t="s">
        <v>106</v>
      </c>
      <c r="C113" s="2">
        <v>10743849.51</v>
      </c>
      <c r="D113" s="2">
        <v>2479</v>
      </c>
      <c r="E113" s="2">
        <v>10741370.51</v>
      </c>
      <c r="F113" s="4">
        <v>1918</v>
      </c>
      <c r="G113" s="2">
        <v>5600.2974504692384</v>
      </c>
    </row>
    <row r="114" spans="1:7" x14ac:dyDescent="0.2">
      <c r="A114" s="1">
        <v>2092</v>
      </c>
      <c r="B114" s="1" t="s">
        <v>107</v>
      </c>
      <c r="C114" s="2">
        <v>1934966.21</v>
      </c>
      <c r="D114" s="2">
        <v>0</v>
      </c>
      <c r="E114" s="2">
        <v>1934966.21</v>
      </c>
      <c r="F114" s="4">
        <v>346.9</v>
      </c>
      <c r="G114" s="2">
        <v>5577.8789564716053</v>
      </c>
    </row>
    <row r="115" spans="1:7" x14ac:dyDescent="0.2">
      <c r="A115" s="1">
        <v>2093</v>
      </c>
      <c r="B115" s="1" t="s">
        <v>108</v>
      </c>
      <c r="C115" s="2">
        <v>4702463.2</v>
      </c>
      <c r="D115" s="2">
        <v>0</v>
      </c>
      <c r="E115" s="2">
        <v>4702463.2</v>
      </c>
      <c r="F115" s="4">
        <v>737.3</v>
      </c>
      <c r="G115" s="2">
        <v>6377.9509019395091</v>
      </c>
    </row>
    <row r="116" spans="1:7" x14ac:dyDescent="0.2">
      <c r="A116" s="1">
        <v>2094</v>
      </c>
      <c r="B116" s="1" t="s">
        <v>109</v>
      </c>
      <c r="C116" s="2">
        <v>2033239.39</v>
      </c>
      <c r="D116" s="2">
        <v>0</v>
      </c>
      <c r="E116" s="2">
        <v>2033239.39</v>
      </c>
      <c r="F116" s="4">
        <v>310.2</v>
      </c>
      <c r="G116" s="2">
        <v>6554.6079626047704</v>
      </c>
    </row>
    <row r="117" spans="1:7" x14ac:dyDescent="0.2">
      <c r="A117" s="1">
        <v>2095</v>
      </c>
      <c r="B117" s="1" t="s">
        <v>110</v>
      </c>
      <c r="C117" s="2">
        <v>1183303.17</v>
      </c>
      <c r="D117" s="2">
        <v>0</v>
      </c>
      <c r="E117" s="2">
        <v>1183303.17</v>
      </c>
      <c r="F117" s="4">
        <v>130.80000000000001</v>
      </c>
      <c r="G117" s="2">
        <v>9046.6603211009187</v>
      </c>
    </row>
    <row r="118" spans="1:7" x14ac:dyDescent="0.2">
      <c r="A118" s="1">
        <v>2096</v>
      </c>
      <c r="B118" s="1" t="s">
        <v>111</v>
      </c>
      <c r="C118" s="2">
        <v>9644732.6199999992</v>
      </c>
      <c r="D118" s="2">
        <v>0</v>
      </c>
      <c r="E118" s="2">
        <v>9644732.6199999992</v>
      </c>
      <c r="F118" s="4">
        <v>1558</v>
      </c>
      <c r="G118" s="2">
        <v>6190.457394094994</v>
      </c>
    </row>
    <row r="119" spans="1:7" x14ac:dyDescent="0.2">
      <c r="A119" s="1">
        <v>2097</v>
      </c>
      <c r="B119" s="1" t="s">
        <v>112</v>
      </c>
      <c r="C119" s="2">
        <v>38529739.539999999</v>
      </c>
      <c r="D119" s="2">
        <v>0</v>
      </c>
      <c r="E119" s="2">
        <v>38529739.539999999</v>
      </c>
      <c r="F119" s="4">
        <v>6078.8</v>
      </c>
      <c r="G119" s="2">
        <v>6338.3792097124424</v>
      </c>
    </row>
    <row r="120" spans="1:7" x14ac:dyDescent="0.2">
      <c r="A120" s="1">
        <v>2099</v>
      </c>
      <c r="B120" s="1" t="s">
        <v>113</v>
      </c>
      <c r="C120" s="2">
        <v>4180701.15</v>
      </c>
      <c r="D120" s="2">
        <v>0</v>
      </c>
      <c r="E120" s="2">
        <v>4180701.15</v>
      </c>
      <c r="F120" s="4">
        <v>747.2</v>
      </c>
      <c r="G120" s="2">
        <v>5595.1567853319057</v>
      </c>
    </row>
    <row r="121" spans="1:7" x14ac:dyDescent="0.2">
      <c r="A121" s="1">
        <v>2100</v>
      </c>
      <c r="B121" s="1" t="s">
        <v>114</v>
      </c>
      <c r="C121" s="2">
        <v>44137247.630000003</v>
      </c>
      <c r="D121" s="2">
        <v>20610</v>
      </c>
      <c r="E121" s="2">
        <v>44116637.630000003</v>
      </c>
      <c r="F121" s="4">
        <v>7743.3</v>
      </c>
      <c r="G121" s="2">
        <v>5697.3948613640177</v>
      </c>
    </row>
    <row r="122" spans="1:7" x14ac:dyDescent="0.2">
      <c r="A122" s="1">
        <v>2101</v>
      </c>
      <c r="B122" s="1" t="s">
        <v>115</v>
      </c>
      <c r="C122" s="2">
        <v>23153721</v>
      </c>
      <c r="D122" s="2">
        <v>0</v>
      </c>
      <c r="E122" s="2">
        <v>23153721</v>
      </c>
      <c r="F122" s="4">
        <v>4231.8999999999996</v>
      </c>
      <c r="G122" s="2">
        <v>5471.2353789078188</v>
      </c>
    </row>
    <row r="123" spans="1:7" x14ac:dyDescent="0.2">
      <c r="A123" s="1">
        <v>2102</v>
      </c>
      <c r="B123" s="1" t="s">
        <v>116</v>
      </c>
      <c r="C123" s="2">
        <v>12629474.210000001</v>
      </c>
      <c r="D123" s="2">
        <v>16074</v>
      </c>
      <c r="E123" s="2">
        <v>12613400.210000001</v>
      </c>
      <c r="F123" s="4">
        <v>2323.3000000000002</v>
      </c>
      <c r="G123" s="2">
        <v>5429.0880256531664</v>
      </c>
    </row>
    <row r="124" spans="1:7" x14ac:dyDescent="0.2">
      <c r="A124" s="1">
        <v>2103</v>
      </c>
      <c r="B124" s="1" t="s">
        <v>117</v>
      </c>
      <c r="C124" s="2">
        <v>3893031.1</v>
      </c>
      <c r="D124" s="2">
        <v>0</v>
      </c>
      <c r="E124" s="2">
        <v>3893031.1</v>
      </c>
      <c r="F124" s="4">
        <v>680</v>
      </c>
      <c r="G124" s="2">
        <v>5725.0457352941175</v>
      </c>
    </row>
    <row r="125" spans="1:7" x14ac:dyDescent="0.2">
      <c r="A125" s="1">
        <v>2104</v>
      </c>
      <c r="B125" s="1" t="s">
        <v>118</v>
      </c>
      <c r="C125" s="2">
        <v>4652024.12</v>
      </c>
      <c r="D125" s="2">
        <v>10981.8</v>
      </c>
      <c r="E125" s="2">
        <v>4641042.32</v>
      </c>
      <c r="F125" s="4">
        <v>669.2</v>
      </c>
      <c r="G125" s="2">
        <v>6935.2096832038251</v>
      </c>
    </row>
    <row r="126" spans="1:7" x14ac:dyDescent="0.2">
      <c r="A126" s="1">
        <v>2105</v>
      </c>
      <c r="B126" s="1" t="s">
        <v>119</v>
      </c>
      <c r="C126" s="2">
        <v>4018817.62</v>
      </c>
      <c r="D126" s="2">
        <v>0</v>
      </c>
      <c r="E126" s="2">
        <v>4018817.62</v>
      </c>
      <c r="F126" s="4">
        <v>649.6</v>
      </c>
      <c r="G126" s="2">
        <v>6186.6034790640388</v>
      </c>
    </row>
    <row r="127" spans="1:7" x14ac:dyDescent="0.2">
      <c r="A127" s="1">
        <v>2107</v>
      </c>
      <c r="B127" s="1" t="s">
        <v>120</v>
      </c>
      <c r="C127" s="2">
        <v>1046604.17</v>
      </c>
      <c r="D127" s="2">
        <v>151206.76</v>
      </c>
      <c r="E127" s="2">
        <v>895397.41</v>
      </c>
      <c r="F127" s="4">
        <v>67.5</v>
      </c>
      <c r="G127" s="2">
        <v>13265.146814814814</v>
      </c>
    </row>
    <row r="128" spans="1:7" x14ac:dyDescent="0.2">
      <c r="A128" s="1">
        <v>2108</v>
      </c>
      <c r="B128" s="1" t="s">
        <v>121</v>
      </c>
      <c r="C128" s="2">
        <v>15246788.119999999</v>
      </c>
      <c r="D128" s="2">
        <v>1675</v>
      </c>
      <c r="E128" s="2">
        <v>15245113.119999999</v>
      </c>
      <c r="F128" s="4">
        <v>2627.9</v>
      </c>
      <c r="G128" s="2">
        <v>5801.2531374862047</v>
      </c>
    </row>
    <row r="129" spans="1:7" x14ac:dyDescent="0.2">
      <c r="A129" s="1">
        <v>2109</v>
      </c>
      <c r="B129" s="1" t="s">
        <v>122</v>
      </c>
      <c r="C129" s="2">
        <v>165111</v>
      </c>
      <c r="D129" s="2">
        <v>0</v>
      </c>
      <c r="E129" s="2">
        <v>165111</v>
      </c>
      <c r="F129" s="4">
        <v>6.4</v>
      </c>
      <c r="G129" s="2">
        <v>25798.59375</v>
      </c>
    </row>
    <row r="130" spans="1:7" x14ac:dyDescent="0.2">
      <c r="A130" s="1">
        <v>2110</v>
      </c>
      <c r="B130" s="1" t="s">
        <v>123</v>
      </c>
      <c r="C130" s="2">
        <v>7695055.3600000003</v>
      </c>
      <c r="D130" s="2">
        <v>5301.76</v>
      </c>
      <c r="E130" s="2">
        <v>7689753.5999999996</v>
      </c>
      <c r="F130" s="4">
        <v>1206.5</v>
      </c>
      <c r="G130" s="2">
        <v>6373.6043099875669</v>
      </c>
    </row>
    <row r="131" spans="1:7" x14ac:dyDescent="0.2">
      <c r="A131" s="1">
        <v>2111</v>
      </c>
      <c r="B131" s="1" t="s">
        <v>124</v>
      </c>
      <c r="C131" s="2">
        <v>690581.14</v>
      </c>
      <c r="D131" s="2">
        <v>0</v>
      </c>
      <c r="E131" s="2">
        <v>690581.14</v>
      </c>
      <c r="F131" s="4">
        <v>103.6</v>
      </c>
      <c r="G131" s="2">
        <v>6665.8411196911193</v>
      </c>
    </row>
    <row r="132" spans="1:7" x14ac:dyDescent="0.2">
      <c r="A132" s="1">
        <v>2112</v>
      </c>
      <c r="B132" s="1" t="s">
        <v>125</v>
      </c>
      <c r="C132" s="2">
        <v>84447</v>
      </c>
      <c r="D132" s="2">
        <v>0</v>
      </c>
      <c r="E132" s="2">
        <v>84447</v>
      </c>
      <c r="F132" s="4">
        <v>15.1</v>
      </c>
      <c r="G132" s="2">
        <v>5592.5165562913908</v>
      </c>
    </row>
    <row r="133" spans="1:7" x14ac:dyDescent="0.2">
      <c r="A133" s="1">
        <v>2113</v>
      </c>
      <c r="B133" s="1" t="s">
        <v>126</v>
      </c>
      <c r="C133" s="2">
        <v>1792191.15</v>
      </c>
      <c r="D133" s="2">
        <v>0</v>
      </c>
      <c r="E133" s="2">
        <v>1792191.15</v>
      </c>
      <c r="F133" s="4">
        <v>254.6</v>
      </c>
      <c r="G133" s="2">
        <v>7039.242537313432</v>
      </c>
    </row>
    <row r="134" spans="1:7" x14ac:dyDescent="0.2">
      <c r="A134" s="1">
        <v>2114</v>
      </c>
      <c r="B134" s="1" t="s">
        <v>127</v>
      </c>
      <c r="C134" s="2">
        <v>761779</v>
      </c>
      <c r="D134" s="2">
        <v>0</v>
      </c>
      <c r="E134" s="2">
        <v>761779</v>
      </c>
      <c r="F134" s="4">
        <v>113.9</v>
      </c>
      <c r="G134" s="2">
        <v>6688.1387181738355</v>
      </c>
    </row>
    <row r="135" spans="1:7" x14ac:dyDescent="0.2">
      <c r="A135" s="1">
        <v>2115</v>
      </c>
      <c r="B135" s="1" t="s">
        <v>128</v>
      </c>
      <c r="C135" s="2">
        <v>257147</v>
      </c>
      <c r="D135" s="2">
        <v>0</v>
      </c>
      <c r="E135" s="2">
        <v>257147</v>
      </c>
      <c r="F135" s="4">
        <v>21.5</v>
      </c>
      <c r="G135" s="2">
        <v>11960.325581395349</v>
      </c>
    </row>
    <row r="136" spans="1:7" x14ac:dyDescent="0.2">
      <c r="A136" s="1">
        <v>2116</v>
      </c>
      <c r="B136" s="1" t="s">
        <v>129</v>
      </c>
      <c r="C136" s="2">
        <v>6089223.9299999997</v>
      </c>
      <c r="D136" s="2">
        <v>0</v>
      </c>
      <c r="E136" s="2">
        <v>6089223.9299999997</v>
      </c>
      <c r="F136" s="4">
        <v>1028.5</v>
      </c>
      <c r="G136" s="2">
        <v>5920.4899659698585</v>
      </c>
    </row>
    <row r="137" spans="1:7" x14ac:dyDescent="0.2">
      <c r="A137" s="1">
        <v>2137</v>
      </c>
      <c r="B137" s="1" t="s">
        <v>130</v>
      </c>
      <c r="C137" s="2">
        <v>7101706.5499999998</v>
      </c>
      <c r="D137" s="2">
        <v>0</v>
      </c>
      <c r="E137" s="2">
        <v>7101706.5499999998</v>
      </c>
      <c r="F137" s="4">
        <v>1057.7</v>
      </c>
      <c r="G137" s="2">
        <v>6714.2919069679492</v>
      </c>
    </row>
    <row r="138" spans="1:7" x14ac:dyDescent="0.2">
      <c r="A138" s="1">
        <v>2138</v>
      </c>
      <c r="B138" s="1" t="s">
        <v>131</v>
      </c>
      <c r="C138" s="2">
        <v>21394985.550000001</v>
      </c>
      <c r="D138" s="2">
        <v>485906.03</v>
      </c>
      <c r="E138" s="2">
        <v>20909079.52</v>
      </c>
      <c r="F138" s="4">
        <v>3536.2</v>
      </c>
      <c r="G138" s="2">
        <v>5912.8667835529659</v>
      </c>
    </row>
    <row r="139" spans="1:7" x14ac:dyDescent="0.2">
      <c r="A139" s="1">
        <v>2139</v>
      </c>
      <c r="B139" s="1" t="s">
        <v>132</v>
      </c>
      <c r="C139" s="2">
        <v>11634307.609999999</v>
      </c>
      <c r="D139" s="2">
        <v>49122</v>
      </c>
      <c r="E139" s="2">
        <v>11585185.609999999</v>
      </c>
      <c r="F139" s="4">
        <v>2154.1</v>
      </c>
      <c r="G139" s="2">
        <v>5378.2023165126966</v>
      </c>
    </row>
    <row r="140" spans="1:7" x14ac:dyDescent="0.2">
      <c r="A140" s="1">
        <v>2140</v>
      </c>
      <c r="B140" s="1" t="s">
        <v>133</v>
      </c>
      <c r="C140" s="2">
        <v>4951183.91</v>
      </c>
      <c r="D140" s="2">
        <v>8039</v>
      </c>
      <c r="E140" s="2">
        <v>4943144.91</v>
      </c>
      <c r="F140" s="4">
        <v>904.3</v>
      </c>
      <c r="G140" s="2">
        <v>5466.26662611965</v>
      </c>
    </row>
    <row r="141" spans="1:7" x14ac:dyDescent="0.2">
      <c r="A141" s="1">
        <v>2141</v>
      </c>
      <c r="B141" s="1" t="s">
        <v>134</v>
      </c>
      <c r="C141" s="2">
        <v>9595653.6999999993</v>
      </c>
      <c r="D141" s="2">
        <v>87205.46</v>
      </c>
      <c r="E141" s="2">
        <v>9508448.2400000002</v>
      </c>
      <c r="F141" s="4">
        <v>1662.5</v>
      </c>
      <c r="G141" s="2">
        <v>5719.3673624060139</v>
      </c>
    </row>
    <row r="142" spans="1:7" x14ac:dyDescent="0.2">
      <c r="A142" s="1">
        <v>2142</v>
      </c>
      <c r="B142" s="1" t="s">
        <v>135</v>
      </c>
      <c r="C142" s="2">
        <v>205143588.93000001</v>
      </c>
      <c r="D142" s="2">
        <v>21014</v>
      </c>
      <c r="E142" s="2">
        <v>205122574.93000001</v>
      </c>
      <c r="F142" s="4">
        <v>34476.199999999997</v>
      </c>
      <c r="G142" s="2">
        <v>5949.6863033048876</v>
      </c>
    </row>
    <row r="143" spans="1:7" x14ac:dyDescent="0.2">
      <c r="A143" s="1">
        <v>2143</v>
      </c>
      <c r="B143" s="1" t="s">
        <v>136</v>
      </c>
      <c r="C143" s="2">
        <v>12657125.140000001</v>
      </c>
      <c r="D143" s="2">
        <v>10784.4</v>
      </c>
      <c r="E143" s="2">
        <v>12646340.74</v>
      </c>
      <c r="F143" s="4">
        <v>2281.1</v>
      </c>
      <c r="G143" s="2">
        <v>5543.9659550216993</v>
      </c>
    </row>
    <row r="144" spans="1:7" x14ac:dyDescent="0.2">
      <c r="A144" s="1">
        <v>2144</v>
      </c>
      <c r="B144" s="1" t="s">
        <v>137</v>
      </c>
      <c r="C144" s="2">
        <v>1422878.97</v>
      </c>
      <c r="D144" s="2">
        <v>0</v>
      </c>
      <c r="E144" s="2">
        <v>1422878.97</v>
      </c>
      <c r="F144" s="4">
        <v>231.3</v>
      </c>
      <c r="G144" s="2">
        <v>6151.6600518806745</v>
      </c>
    </row>
    <row r="145" spans="1:7" x14ac:dyDescent="0.2">
      <c r="A145" s="1">
        <v>2145</v>
      </c>
      <c r="B145" s="1" t="s">
        <v>138</v>
      </c>
      <c r="C145" s="2">
        <v>4619851.29</v>
      </c>
      <c r="D145" s="2">
        <v>9506</v>
      </c>
      <c r="E145" s="2">
        <v>4610345.29</v>
      </c>
      <c r="F145" s="4">
        <v>717.6</v>
      </c>
      <c r="G145" s="2">
        <v>6424.6729236343353</v>
      </c>
    </row>
    <row r="146" spans="1:7" x14ac:dyDescent="0.2">
      <c r="A146" s="1">
        <v>2146</v>
      </c>
      <c r="B146" s="1" t="s">
        <v>139</v>
      </c>
      <c r="C146" s="2">
        <v>27607141</v>
      </c>
      <c r="D146" s="2">
        <v>105657</v>
      </c>
      <c r="E146" s="2">
        <v>27501484</v>
      </c>
      <c r="F146" s="4">
        <v>4126.3999999999996</v>
      </c>
      <c r="G146" s="2">
        <v>6664.7644435827833</v>
      </c>
    </row>
    <row r="147" spans="1:7" x14ac:dyDescent="0.2">
      <c r="A147" s="1">
        <v>2147</v>
      </c>
      <c r="B147" s="1" t="s">
        <v>140</v>
      </c>
      <c r="C147" s="2">
        <v>13701269.279999999</v>
      </c>
      <c r="D147" s="2">
        <v>0</v>
      </c>
      <c r="E147" s="2">
        <v>13701269.279999999</v>
      </c>
      <c r="F147" s="4">
        <v>2220.6</v>
      </c>
      <c r="G147" s="2">
        <v>6170.0753309916236</v>
      </c>
    </row>
    <row r="148" spans="1:7" x14ac:dyDescent="0.2">
      <c r="A148" s="1">
        <v>2180</v>
      </c>
      <c r="B148" s="1" t="s">
        <v>141</v>
      </c>
      <c r="C148" s="2">
        <v>335198963.60000002</v>
      </c>
      <c r="D148" s="2">
        <v>515090.53</v>
      </c>
      <c r="E148" s="2">
        <v>334683873.06999999</v>
      </c>
      <c r="F148" s="4">
        <v>48152.2</v>
      </c>
      <c r="G148" s="2">
        <v>6950.5416797155676</v>
      </c>
    </row>
    <row r="149" spans="1:7" x14ac:dyDescent="0.2">
      <c r="A149" s="1">
        <v>2181</v>
      </c>
      <c r="B149" s="1" t="s">
        <v>142</v>
      </c>
      <c r="C149" s="2">
        <v>19759034.420000002</v>
      </c>
      <c r="D149" s="2">
        <v>31505.22</v>
      </c>
      <c r="E149" s="2">
        <v>19727529.199999999</v>
      </c>
      <c r="F149" s="4">
        <v>3525.9</v>
      </c>
      <c r="G149" s="2">
        <v>5595.0336651635043</v>
      </c>
    </row>
    <row r="150" spans="1:7" x14ac:dyDescent="0.2">
      <c r="A150" s="1">
        <v>2182</v>
      </c>
      <c r="B150" s="1" t="s">
        <v>143</v>
      </c>
      <c r="C150" s="2">
        <v>58481997.200000003</v>
      </c>
      <c r="D150" s="2">
        <v>0</v>
      </c>
      <c r="E150" s="2">
        <v>58481997.200000003</v>
      </c>
      <c r="F150" s="4">
        <v>9546.7000000000007</v>
      </c>
      <c r="G150" s="2">
        <v>6125.8861386657163</v>
      </c>
    </row>
    <row r="151" spans="1:7" x14ac:dyDescent="0.2">
      <c r="A151" s="1">
        <v>2183</v>
      </c>
      <c r="B151" s="1" t="s">
        <v>144</v>
      </c>
      <c r="C151" s="2">
        <v>64713327.920000002</v>
      </c>
      <c r="D151" s="2">
        <v>309859.03000000003</v>
      </c>
      <c r="E151" s="2">
        <v>64403468.890000001</v>
      </c>
      <c r="F151" s="4">
        <v>11285.6</v>
      </c>
      <c r="G151" s="2">
        <v>5706.6942732331463</v>
      </c>
    </row>
    <row r="152" spans="1:7" x14ac:dyDescent="0.2">
      <c r="A152" s="1">
        <v>2185</v>
      </c>
      <c r="B152" s="1" t="s">
        <v>145</v>
      </c>
      <c r="C152" s="2">
        <v>35098559.640000001</v>
      </c>
      <c r="D152" s="2">
        <v>40669.17</v>
      </c>
      <c r="E152" s="2">
        <v>35057890.469999999</v>
      </c>
      <c r="F152" s="4">
        <v>6054.5</v>
      </c>
      <c r="G152" s="2">
        <v>5790.3857411842428</v>
      </c>
    </row>
    <row r="153" spans="1:7" x14ac:dyDescent="0.2">
      <c r="A153" s="1">
        <v>2186</v>
      </c>
      <c r="B153" s="1" t="s">
        <v>146</v>
      </c>
      <c r="C153" s="2">
        <v>3485721.05</v>
      </c>
      <c r="D153" s="2">
        <v>0</v>
      </c>
      <c r="E153" s="2">
        <v>3485721.05</v>
      </c>
      <c r="F153" s="4">
        <v>588.6</v>
      </c>
      <c r="G153" s="2">
        <v>5922.0541114508997</v>
      </c>
    </row>
    <row r="154" spans="1:7" x14ac:dyDescent="0.2">
      <c r="A154" s="1">
        <v>2187</v>
      </c>
      <c r="B154" s="1" t="s">
        <v>147</v>
      </c>
      <c r="C154" s="2">
        <v>48354083.829999998</v>
      </c>
      <c r="D154" s="2">
        <v>66478.38</v>
      </c>
      <c r="E154" s="2">
        <v>48287605.450000003</v>
      </c>
      <c r="F154" s="4">
        <v>8253.1</v>
      </c>
      <c r="G154" s="2">
        <v>5850.8445856708377</v>
      </c>
    </row>
    <row r="155" spans="1:7" x14ac:dyDescent="0.2">
      <c r="A155" s="1">
        <v>2188</v>
      </c>
      <c r="B155" s="1" t="s">
        <v>148</v>
      </c>
      <c r="C155" s="2">
        <v>4260878.43</v>
      </c>
      <c r="D155" s="2">
        <v>284473.03999999998</v>
      </c>
      <c r="E155" s="2">
        <v>3976405.39</v>
      </c>
      <c r="F155" s="4">
        <v>454.1</v>
      </c>
      <c r="G155" s="2">
        <v>8756.6733979299715</v>
      </c>
    </row>
    <row r="156" spans="1:7" x14ac:dyDescent="0.2">
      <c r="A156" s="1">
        <v>2190</v>
      </c>
      <c r="B156" s="1" t="s">
        <v>149</v>
      </c>
      <c r="C156" s="2">
        <v>18294440.370000001</v>
      </c>
      <c r="D156" s="2">
        <v>159350.41</v>
      </c>
      <c r="E156" s="2">
        <v>18135089.960000001</v>
      </c>
      <c r="F156" s="4">
        <v>3167.4</v>
      </c>
      <c r="G156" s="2">
        <v>5725.5445980930726</v>
      </c>
    </row>
    <row r="157" spans="1:7" x14ac:dyDescent="0.2">
      <c r="A157" s="1">
        <v>2191</v>
      </c>
      <c r="B157" s="1" t="s">
        <v>150</v>
      </c>
      <c r="C157" s="2">
        <v>15276365.609999999</v>
      </c>
      <c r="D157" s="2">
        <v>31611.79</v>
      </c>
      <c r="E157" s="2">
        <v>15244753.82</v>
      </c>
      <c r="F157" s="4">
        <v>2463.1999999999998</v>
      </c>
      <c r="G157" s="2">
        <v>6189.0036619032144</v>
      </c>
    </row>
    <row r="158" spans="1:7" x14ac:dyDescent="0.2">
      <c r="A158" s="1">
        <v>2192</v>
      </c>
      <c r="B158" s="1" t="s">
        <v>151</v>
      </c>
      <c r="C158" s="2">
        <v>1585583.01</v>
      </c>
      <c r="D158" s="2">
        <v>0</v>
      </c>
      <c r="E158" s="2">
        <v>1585583.01</v>
      </c>
      <c r="F158" s="4">
        <v>302.60000000000002</v>
      </c>
      <c r="G158" s="2">
        <v>5239.864540647719</v>
      </c>
    </row>
    <row r="159" spans="1:7" x14ac:dyDescent="0.2">
      <c r="A159" s="1">
        <v>2193</v>
      </c>
      <c r="B159" s="1" t="s">
        <v>152</v>
      </c>
      <c r="C159" s="2">
        <v>1377174</v>
      </c>
      <c r="D159" s="2">
        <v>0</v>
      </c>
      <c r="E159" s="2">
        <v>1377174</v>
      </c>
      <c r="F159" s="4">
        <v>194.8</v>
      </c>
      <c r="G159" s="2">
        <v>7069.6817248459947</v>
      </c>
    </row>
    <row r="160" spans="1:7" x14ac:dyDescent="0.2">
      <c r="A160" s="1">
        <v>2195</v>
      </c>
      <c r="B160" s="1" t="s">
        <v>153</v>
      </c>
      <c r="C160" s="2">
        <v>3238053.84</v>
      </c>
      <c r="D160" s="2">
        <v>61172.78</v>
      </c>
      <c r="E160" s="2">
        <v>3176881.06</v>
      </c>
      <c r="F160" s="4">
        <v>339.4</v>
      </c>
      <c r="G160" s="2">
        <v>9360.285975250441</v>
      </c>
    </row>
    <row r="161" spans="1:7" x14ac:dyDescent="0.2">
      <c r="A161" s="1">
        <v>2197</v>
      </c>
      <c r="B161" s="1" t="s">
        <v>154</v>
      </c>
      <c r="C161" s="2">
        <v>12727702.52</v>
      </c>
      <c r="D161" s="2">
        <v>7300.1</v>
      </c>
      <c r="E161" s="2">
        <v>12720402.42</v>
      </c>
      <c r="F161" s="4">
        <v>2161.1</v>
      </c>
      <c r="G161" s="2">
        <v>5886.0776548979693</v>
      </c>
    </row>
    <row r="162" spans="1:7" x14ac:dyDescent="0.2">
      <c r="A162" s="1">
        <v>2198</v>
      </c>
      <c r="B162" s="1" t="s">
        <v>155</v>
      </c>
      <c r="C162" s="2">
        <v>6670360.2999999998</v>
      </c>
      <c r="D162" s="2">
        <v>0</v>
      </c>
      <c r="E162" s="2">
        <v>6670360.2999999998</v>
      </c>
      <c r="F162" s="4">
        <v>792.2</v>
      </c>
      <c r="G162" s="2">
        <v>8420.0458217621817</v>
      </c>
    </row>
    <row r="163" spans="1:7" x14ac:dyDescent="0.2">
      <c r="A163" s="1">
        <v>2199</v>
      </c>
      <c r="B163" s="1" t="s">
        <v>156</v>
      </c>
      <c r="C163" s="2">
        <v>4644600.22</v>
      </c>
      <c r="D163" s="2">
        <v>0</v>
      </c>
      <c r="E163" s="2">
        <v>4644600.22</v>
      </c>
      <c r="F163" s="4">
        <v>628.29999999999995</v>
      </c>
      <c r="G163" s="2">
        <v>7392.3288556422094</v>
      </c>
    </row>
    <row r="164" spans="1:7" x14ac:dyDescent="0.2">
      <c r="A164" s="1">
        <v>2201</v>
      </c>
      <c r="B164" s="1" t="s">
        <v>157</v>
      </c>
      <c r="C164" s="2">
        <v>1157885.78</v>
      </c>
      <c r="D164" s="2">
        <v>29530</v>
      </c>
      <c r="E164" s="2">
        <v>1128355.78</v>
      </c>
      <c r="F164" s="4">
        <v>169.6</v>
      </c>
      <c r="G164" s="2">
        <v>6653.0411556603767</v>
      </c>
    </row>
    <row r="165" spans="1:7" x14ac:dyDescent="0.2">
      <c r="A165" s="1">
        <v>2202</v>
      </c>
      <c r="B165" s="1" t="s">
        <v>158</v>
      </c>
      <c r="C165" s="2">
        <v>2802167.78</v>
      </c>
      <c r="D165" s="2">
        <v>0</v>
      </c>
      <c r="E165" s="2">
        <v>2802167.78</v>
      </c>
      <c r="F165" s="4">
        <v>428.2</v>
      </c>
      <c r="G165" s="2">
        <v>6544.0630079402144</v>
      </c>
    </row>
    <row r="166" spans="1:7" x14ac:dyDescent="0.2">
      <c r="A166" s="1">
        <v>2203</v>
      </c>
      <c r="B166" s="1" t="s">
        <v>215</v>
      </c>
      <c r="C166" s="2">
        <v>1396211.58</v>
      </c>
      <c r="D166" s="2">
        <v>0</v>
      </c>
      <c r="E166" s="2">
        <v>1396211.58</v>
      </c>
      <c r="F166" s="4">
        <v>245.1</v>
      </c>
      <c r="G166" s="2">
        <v>5696.4976744186042</v>
      </c>
    </row>
    <row r="167" spans="1:7" x14ac:dyDescent="0.2">
      <c r="A167" s="1">
        <v>2204</v>
      </c>
      <c r="B167" s="1" t="s">
        <v>159</v>
      </c>
      <c r="C167" s="2">
        <v>6877116.9699999997</v>
      </c>
      <c r="D167" s="2">
        <v>0</v>
      </c>
      <c r="E167" s="2">
        <v>6877116.9699999997</v>
      </c>
      <c r="F167" s="4">
        <v>1252</v>
      </c>
      <c r="G167" s="2">
        <v>5492.9049281150155</v>
      </c>
    </row>
    <row r="168" spans="1:7" x14ac:dyDescent="0.2">
      <c r="A168" s="1">
        <v>2205</v>
      </c>
      <c r="B168" s="1" t="s">
        <v>160</v>
      </c>
      <c r="C168" s="2">
        <v>10769847.609999999</v>
      </c>
      <c r="D168" s="2">
        <v>0</v>
      </c>
      <c r="E168" s="2">
        <v>10769847.609999999</v>
      </c>
      <c r="F168" s="4">
        <v>1891.2</v>
      </c>
      <c r="G168" s="2">
        <v>5694.7163758460238</v>
      </c>
    </row>
    <row r="169" spans="1:7" x14ac:dyDescent="0.2">
      <c r="A169" s="1">
        <v>2206</v>
      </c>
      <c r="B169" s="1" t="s">
        <v>161</v>
      </c>
      <c r="C169" s="2">
        <v>23501724.550000001</v>
      </c>
      <c r="D169" s="2">
        <v>0</v>
      </c>
      <c r="E169" s="2">
        <v>23501724.550000001</v>
      </c>
      <c r="F169" s="4">
        <v>4040.3</v>
      </c>
      <c r="G169" s="2">
        <v>5816.8266094101918</v>
      </c>
    </row>
    <row r="170" spans="1:7" x14ac:dyDescent="0.2">
      <c r="A170" s="1">
        <v>2207</v>
      </c>
      <c r="B170" s="1" t="s">
        <v>162</v>
      </c>
      <c r="C170" s="2">
        <v>19923180.960000001</v>
      </c>
      <c r="D170" s="2">
        <v>140850.87</v>
      </c>
      <c r="E170" s="2">
        <v>19782330.09</v>
      </c>
      <c r="F170" s="4">
        <v>3333.3</v>
      </c>
      <c r="G170" s="2">
        <v>5934.7583745837446</v>
      </c>
    </row>
    <row r="171" spans="1:7" x14ac:dyDescent="0.2">
      <c r="A171" s="1">
        <v>2208</v>
      </c>
      <c r="B171" s="1" t="s">
        <v>163</v>
      </c>
      <c r="C171" s="2">
        <v>3443130.12</v>
      </c>
      <c r="D171" s="2">
        <v>0</v>
      </c>
      <c r="E171" s="2">
        <v>3443130.12</v>
      </c>
      <c r="F171" s="4">
        <v>599.6</v>
      </c>
      <c r="G171" s="2">
        <v>5742.3784523015347</v>
      </c>
    </row>
    <row r="172" spans="1:7" x14ac:dyDescent="0.2">
      <c r="A172" s="1">
        <v>2209</v>
      </c>
      <c r="B172" s="1" t="s">
        <v>164</v>
      </c>
      <c r="C172" s="2">
        <v>3359030.96</v>
      </c>
      <c r="D172" s="2">
        <v>0</v>
      </c>
      <c r="E172" s="2">
        <v>3359030.96</v>
      </c>
      <c r="F172" s="4">
        <v>555.29999999999995</v>
      </c>
      <c r="G172" s="2">
        <v>6049.0382856113802</v>
      </c>
    </row>
    <row r="173" spans="1:7" x14ac:dyDescent="0.2">
      <c r="A173" s="1">
        <v>2210</v>
      </c>
      <c r="B173" s="1" t="s">
        <v>165</v>
      </c>
      <c r="C173" s="2">
        <v>636412.62</v>
      </c>
      <c r="D173" s="2">
        <v>0</v>
      </c>
      <c r="E173" s="2">
        <v>636412.62</v>
      </c>
      <c r="F173" s="4">
        <v>51.5</v>
      </c>
      <c r="G173" s="2">
        <v>12357.526601941747</v>
      </c>
    </row>
    <row r="174" spans="1:7" x14ac:dyDescent="0.2">
      <c r="A174" s="1">
        <v>2212</v>
      </c>
      <c r="B174" s="1" t="s">
        <v>166</v>
      </c>
      <c r="C174" s="2">
        <v>13959341.93</v>
      </c>
      <c r="D174" s="2">
        <v>70000</v>
      </c>
      <c r="E174" s="2">
        <v>13889341.93</v>
      </c>
      <c r="F174" s="4">
        <v>2360.9</v>
      </c>
      <c r="G174" s="2">
        <v>5883.0708331568467</v>
      </c>
    </row>
    <row r="175" spans="1:7" x14ac:dyDescent="0.2">
      <c r="A175" s="1">
        <v>2213</v>
      </c>
      <c r="B175" s="1" t="s">
        <v>167</v>
      </c>
      <c r="C175" s="2">
        <v>2890303.02</v>
      </c>
      <c r="D175" s="2">
        <v>0</v>
      </c>
      <c r="E175" s="2">
        <v>2890303.02</v>
      </c>
      <c r="F175" s="4">
        <v>483.7</v>
      </c>
      <c r="G175" s="2">
        <v>5975.4042174901797</v>
      </c>
    </row>
    <row r="176" spans="1:7" x14ac:dyDescent="0.2">
      <c r="A176" s="1">
        <v>2214</v>
      </c>
      <c r="B176" s="1" t="s">
        <v>168</v>
      </c>
      <c r="C176" s="2">
        <v>1687458.68</v>
      </c>
      <c r="D176" s="2">
        <v>0</v>
      </c>
      <c r="E176" s="2">
        <v>1687458.68</v>
      </c>
      <c r="F176" s="4">
        <v>256</v>
      </c>
      <c r="G176" s="2">
        <v>6591.6354687499997</v>
      </c>
    </row>
    <row r="177" spans="1:7" x14ac:dyDescent="0.2">
      <c r="A177" s="1">
        <v>2215</v>
      </c>
      <c r="B177" s="1" t="s">
        <v>169</v>
      </c>
      <c r="C177" s="2">
        <v>2010339</v>
      </c>
      <c r="D177" s="2">
        <v>0</v>
      </c>
      <c r="E177" s="2">
        <v>2010339</v>
      </c>
      <c r="F177" s="4">
        <v>340.7</v>
      </c>
      <c r="G177" s="2">
        <v>5900.6134429116519</v>
      </c>
    </row>
    <row r="178" spans="1:7" x14ac:dyDescent="0.2">
      <c r="A178" s="1">
        <v>2216</v>
      </c>
      <c r="B178" s="1" t="s">
        <v>170</v>
      </c>
      <c r="C178" s="2">
        <v>1493677.48</v>
      </c>
      <c r="D178" s="2">
        <v>0</v>
      </c>
      <c r="E178" s="2">
        <v>1493677.48</v>
      </c>
      <c r="F178" s="4">
        <v>232.7</v>
      </c>
      <c r="G178" s="2">
        <v>6418.8976364417704</v>
      </c>
    </row>
    <row r="179" spans="1:7" x14ac:dyDescent="0.2">
      <c r="A179" s="1">
        <v>2217</v>
      </c>
      <c r="B179" s="1" t="s">
        <v>171</v>
      </c>
      <c r="C179" s="2">
        <v>2705084.29</v>
      </c>
      <c r="D179" s="2">
        <v>0</v>
      </c>
      <c r="E179" s="2">
        <v>2705084.29</v>
      </c>
      <c r="F179" s="4">
        <v>484.9</v>
      </c>
      <c r="G179" s="2">
        <v>5578.6436172406675</v>
      </c>
    </row>
    <row r="180" spans="1:7" x14ac:dyDescent="0.2">
      <c r="A180" s="1">
        <v>2219</v>
      </c>
      <c r="B180" s="1" t="s">
        <v>172</v>
      </c>
      <c r="C180" s="2">
        <v>1942277.14</v>
      </c>
      <c r="D180" s="2">
        <v>0</v>
      </c>
      <c r="E180" s="2">
        <v>1942277.14</v>
      </c>
      <c r="F180" s="4">
        <v>313.89999999999998</v>
      </c>
      <c r="G180" s="2">
        <v>6187.5665498566423</v>
      </c>
    </row>
    <row r="181" spans="1:7" x14ac:dyDescent="0.2">
      <c r="A181" s="1">
        <v>2220</v>
      </c>
      <c r="B181" s="1" t="s">
        <v>173</v>
      </c>
      <c r="C181" s="2">
        <v>2170646.02</v>
      </c>
      <c r="D181" s="2">
        <v>0</v>
      </c>
      <c r="E181" s="2">
        <v>2170646.02</v>
      </c>
      <c r="F181" s="4">
        <v>322.89999999999998</v>
      </c>
      <c r="G181" s="2">
        <v>6722.3475379374413</v>
      </c>
    </row>
    <row r="182" spans="1:7" x14ac:dyDescent="0.2">
      <c r="A182" s="1">
        <v>2221</v>
      </c>
      <c r="B182" s="1" t="s">
        <v>174</v>
      </c>
      <c r="C182" s="2">
        <v>3155027.72</v>
      </c>
      <c r="D182" s="2">
        <v>0</v>
      </c>
      <c r="E182" s="2">
        <v>3155027.72</v>
      </c>
      <c r="F182" s="4">
        <v>558.6</v>
      </c>
      <c r="G182" s="2">
        <v>5648.0983172216247</v>
      </c>
    </row>
    <row r="183" spans="1:7" x14ac:dyDescent="0.2">
      <c r="A183" s="1">
        <v>2222</v>
      </c>
      <c r="B183" s="1" t="s">
        <v>175</v>
      </c>
      <c r="C183" s="2">
        <v>151003.59</v>
      </c>
      <c r="D183" s="2">
        <v>0</v>
      </c>
      <c r="E183" s="2">
        <v>151003.59</v>
      </c>
      <c r="F183" s="4">
        <v>4.2</v>
      </c>
      <c r="G183" s="2">
        <v>35953.235714285714</v>
      </c>
    </row>
    <row r="184" spans="1:7" x14ac:dyDescent="0.2">
      <c r="A184" s="1">
        <v>2225</v>
      </c>
      <c r="B184" s="1" t="s">
        <v>216</v>
      </c>
      <c r="C184" s="2">
        <v>2160027.94</v>
      </c>
      <c r="D184" s="2">
        <v>0</v>
      </c>
      <c r="E184" s="2">
        <v>2160027.94</v>
      </c>
      <c r="F184" s="4">
        <v>273.89999999999998</v>
      </c>
      <c r="G184" s="2">
        <v>7886.1918218327855</v>
      </c>
    </row>
    <row r="185" spans="1:7" x14ac:dyDescent="0.2">
      <c r="A185" s="1">
        <v>2226</v>
      </c>
      <c r="B185" s="1" t="s">
        <v>177</v>
      </c>
      <c r="C185" s="2">
        <v>6012455.5</v>
      </c>
      <c r="D185" s="2">
        <v>0</v>
      </c>
      <c r="E185" s="2">
        <v>6012455.5</v>
      </c>
      <c r="F185" s="4">
        <v>1007.1</v>
      </c>
      <c r="G185" s="2">
        <v>5970.06801707874</v>
      </c>
    </row>
    <row r="186" spans="1:7" x14ac:dyDescent="0.2">
      <c r="A186" s="1">
        <v>2227</v>
      </c>
      <c r="B186" s="1" t="s">
        <v>178</v>
      </c>
      <c r="C186" s="2">
        <v>12272114.42</v>
      </c>
      <c r="D186" s="2">
        <v>1175</v>
      </c>
      <c r="E186" s="2">
        <v>12270939.42</v>
      </c>
      <c r="F186" s="4">
        <v>1964</v>
      </c>
      <c r="G186" s="2">
        <v>6247.9324949083502</v>
      </c>
    </row>
    <row r="187" spans="1:7" x14ac:dyDescent="0.2">
      <c r="A187" s="1">
        <v>2229</v>
      </c>
      <c r="B187" s="1" t="s">
        <v>179</v>
      </c>
      <c r="C187" s="2">
        <v>1888136.04</v>
      </c>
      <c r="D187" s="2">
        <v>3267.52</v>
      </c>
      <c r="E187" s="2">
        <v>1884868.52</v>
      </c>
      <c r="F187" s="4">
        <v>251</v>
      </c>
      <c r="G187" s="2">
        <v>7509.4363346613536</v>
      </c>
    </row>
    <row r="188" spans="1:7" x14ac:dyDescent="0.2">
      <c r="A188" s="1">
        <v>2239</v>
      </c>
      <c r="B188" s="1" t="s">
        <v>180</v>
      </c>
      <c r="C188" s="2">
        <v>111281798.97</v>
      </c>
      <c r="D188" s="2">
        <v>0</v>
      </c>
      <c r="E188" s="2">
        <v>111281798.97</v>
      </c>
      <c r="F188" s="4">
        <v>17704.599999999999</v>
      </c>
      <c r="G188" s="2">
        <v>6285.4737734825967</v>
      </c>
    </row>
    <row r="189" spans="1:7" x14ac:dyDescent="0.2">
      <c r="A189" s="1">
        <v>2240</v>
      </c>
      <c r="B189" s="1" t="s">
        <v>181</v>
      </c>
      <c r="C189" s="2">
        <v>6224380.1600000001</v>
      </c>
      <c r="D189" s="2">
        <v>17421.3</v>
      </c>
      <c r="E189" s="2">
        <v>6206958.8600000003</v>
      </c>
      <c r="F189" s="4">
        <v>1162.4000000000001</v>
      </c>
      <c r="G189" s="2">
        <v>5339.7787852718502</v>
      </c>
    </row>
    <row r="190" spans="1:7" x14ac:dyDescent="0.2">
      <c r="A190" s="1">
        <v>2241</v>
      </c>
      <c r="B190" s="1" t="s">
        <v>182</v>
      </c>
      <c r="C190" s="2">
        <v>32402966.600000001</v>
      </c>
      <c r="D190" s="2">
        <v>50112.85</v>
      </c>
      <c r="E190" s="2">
        <v>32352853.75</v>
      </c>
      <c r="F190" s="4">
        <v>5284.5</v>
      </c>
      <c r="G190" s="2">
        <v>6122.2166240893175</v>
      </c>
    </row>
    <row r="191" spans="1:7" x14ac:dyDescent="0.2">
      <c r="A191" s="1">
        <v>2242</v>
      </c>
      <c r="B191" s="1" t="s">
        <v>183</v>
      </c>
      <c r="C191" s="2">
        <v>66961787.310000002</v>
      </c>
      <c r="D191" s="2">
        <v>6240</v>
      </c>
      <c r="E191" s="2">
        <v>66955547.310000002</v>
      </c>
      <c r="F191" s="4">
        <v>11260.2</v>
      </c>
      <c r="G191" s="2">
        <v>5946.2129722385034</v>
      </c>
    </row>
    <row r="192" spans="1:7" x14ac:dyDescent="0.2">
      <c r="A192" s="1">
        <v>2243</v>
      </c>
      <c r="B192" s="1" t="s">
        <v>184</v>
      </c>
      <c r="C192" s="2">
        <v>183129060.97999999</v>
      </c>
      <c r="D192" s="2">
        <v>176017.71</v>
      </c>
      <c r="E192" s="2">
        <v>182953043.27000001</v>
      </c>
      <c r="F192" s="4">
        <v>33097.5</v>
      </c>
      <c r="G192" s="2">
        <v>5527.6997740010565</v>
      </c>
    </row>
    <row r="193" spans="1:7" x14ac:dyDescent="0.2">
      <c r="A193" s="1">
        <v>2244</v>
      </c>
      <c r="B193" s="1" t="s">
        <v>185</v>
      </c>
      <c r="C193" s="2">
        <v>15296049.859999999</v>
      </c>
      <c r="D193" s="2">
        <v>75785.350000000006</v>
      </c>
      <c r="E193" s="2">
        <v>15220264.51</v>
      </c>
      <c r="F193" s="4">
        <v>2928.5</v>
      </c>
      <c r="G193" s="2">
        <v>5197.2902543964483</v>
      </c>
    </row>
    <row r="194" spans="1:7" x14ac:dyDescent="0.2">
      <c r="A194" s="1">
        <v>2245</v>
      </c>
      <c r="B194" s="1" t="s">
        <v>186</v>
      </c>
      <c r="C194" s="2">
        <v>3393465.94</v>
      </c>
      <c r="D194" s="2">
        <v>0</v>
      </c>
      <c r="E194" s="2">
        <v>3393465.94</v>
      </c>
      <c r="F194" s="4">
        <v>548.6</v>
      </c>
      <c r="G194" s="2">
        <v>6185.6834487787091</v>
      </c>
    </row>
    <row r="195" spans="1:7" x14ac:dyDescent="0.2">
      <c r="A195" s="1">
        <v>2247</v>
      </c>
      <c r="B195" s="1" t="s">
        <v>187</v>
      </c>
      <c r="C195" s="2">
        <v>949786.02</v>
      </c>
      <c r="D195" s="2">
        <v>0</v>
      </c>
      <c r="E195" s="2">
        <v>949786.02</v>
      </c>
      <c r="F195" s="4">
        <v>68.900000000000006</v>
      </c>
      <c r="G195" s="2">
        <v>13784.993033381712</v>
      </c>
    </row>
    <row r="196" spans="1:7" x14ac:dyDescent="0.2">
      <c r="A196" s="1">
        <v>2248</v>
      </c>
      <c r="B196" s="1" t="s">
        <v>188</v>
      </c>
      <c r="C196" s="2">
        <v>1130668.3500000001</v>
      </c>
      <c r="D196" s="2">
        <v>13608</v>
      </c>
      <c r="E196" s="2">
        <v>1117060.3500000001</v>
      </c>
      <c r="F196" s="4">
        <v>97.6</v>
      </c>
      <c r="G196" s="2">
        <v>11445.290471311477</v>
      </c>
    </row>
    <row r="197" spans="1:7" x14ac:dyDescent="0.2">
      <c r="A197" s="1">
        <v>2249</v>
      </c>
      <c r="B197" s="1" t="s">
        <v>189</v>
      </c>
      <c r="C197" s="2">
        <v>838692.76</v>
      </c>
      <c r="D197" s="2">
        <v>5500</v>
      </c>
      <c r="E197" s="2">
        <v>833192.76</v>
      </c>
      <c r="F197" s="4">
        <v>74.599999999999994</v>
      </c>
      <c r="G197" s="2">
        <v>11168.803753351207</v>
      </c>
    </row>
    <row r="198" spans="1:7" x14ac:dyDescent="0.2">
      <c r="A198" s="1">
        <v>2251</v>
      </c>
      <c r="B198" s="1" t="s">
        <v>190</v>
      </c>
      <c r="C198" s="2">
        <v>6526473.2199999997</v>
      </c>
      <c r="D198" s="2">
        <v>0</v>
      </c>
      <c r="E198" s="2">
        <v>6526473.2199999997</v>
      </c>
      <c r="F198" s="4">
        <v>1251</v>
      </c>
      <c r="G198" s="2">
        <v>5217.0049720223815</v>
      </c>
    </row>
    <row r="199" spans="1:7" x14ac:dyDescent="0.2">
      <c r="A199" s="1">
        <v>2252</v>
      </c>
      <c r="B199" s="1" t="s">
        <v>191</v>
      </c>
      <c r="C199" s="2">
        <v>4853539.6500000004</v>
      </c>
      <c r="D199" s="2">
        <v>28115.03</v>
      </c>
      <c r="E199" s="2">
        <v>4825424.62</v>
      </c>
      <c r="F199" s="4">
        <v>843.8</v>
      </c>
      <c r="G199" s="2">
        <v>5718.6828869400324</v>
      </c>
    </row>
    <row r="200" spans="1:7" x14ac:dyDescent="0.2">
      <c r="A200" s="1">
        <v>2253</v>
      </c>
      <c r="B200" s="1" t="s">
        <v>192</v>
      </c>
      <c r="C200" s="2">
        <v>5843900.7999999998</v>
      </c>
      <c r="D200" s="2">
        <v>0</v>
      </c>
      <c r="E200" s="2">
        <v>5843900.7999999998</v>
      </c>
      <c r="F200" s="4">
        <v>985.3</v>
      </c>
      <c r="G200" s="2">
        <v>5931.0877905206526</v>
      </c>
    </row>
    <row r="201" spans="1:7" x14ac:dyDescent="0.2">
      <c r="A201" s="1">
        <v>2254</v>
      </c>
      <c r="B201" s="1" t="s">
        <v>193</v>
      </c>
      <c r="C201" s="2">
        <v>26359329.23</v>
      </c>
      <c r="D201" s="2">
        <v>12724.81</v>
      </c>
      <c r="E201" s="2">
        <v>26346604.420000002</v>
      </c>
      <c r="F201" s="4">
        <v>4748.6000000000004</v>
      </c>
      <c r="G201" s="2">
        <v>5548.2888472391851</v>
      </c>
    </row>
    <row r="202" spans="1:7" x14ac:dyDescent="0.2">
      <c r="A202" s="1">
        <v>2255</v>
      </c>
      <c r="B202" s="1" t="s">
        <v>194</v>
      </c>
      <c r="C202" s="2">
        <v>5437217.5199999996</v>
      </c>
      <c r="D202" s="2">
        <v>0</v>
      </c>
      <c r="E202" s="2">
        <v>5437217.5199999996</v>
      </c>
      <c r="F202" s="4">
        <v>919.1</v>
      </c>
      <c r="G202" s="2">
        <v>5915.8062452399081</v>
      </c>
    </row>
    <row r="203" spans="1:7" x14ac:dyDescent="0.2">
      <c r="A203" s="1">
        <v>2256</v>
      </c>
      <c r="B203" s="1" t="s">
        <v>195</v>
      </c>
      <c r="C203" s="2">
        <v>29706471.449999999</v>
      </c>
      <c r="D203" s="2">
        <v>52350.81</v>
      </c>
      <c r="E203" s="2">
        <v>29654120.640000001</v>
      </c>
      <c r="F203" s="4">
        <v>5294.1</v>
      </c>
      <c r="G203" s="2">
        <v>5601.3525698418989</v>
      </c>
    </row>
    <row r="204" spans="1:7" x14ac:dyDescent="0.2">
      <c r="A204" s="1">
        <v>2257</v>
      </c>
      <c r="B204" s="1" t="s">
        <v>196</v>
      </c>
      <c r="C204" s="2">
        <v>5280529.67</v>
      </c>
      <c r="D204" s="2">
        <v>0</v>
      </c>
      <c r="E204" s="2">
        <v>5280529.67</v>
      </c>
      <c r="F204" s="4">
        <v>888.8</v>
      </c>
      <c r="G204" s="2">
        <v>5941.1899977497751</v>
      </c>
    </row>
    <row r="205" spans="1:7" x14ac:dyDescent="0.2">
      <c r="A205" s="1">
        <v>2262</v>
      </c>
      <c r="B205" s="1" t="s">
        <v>197</v>
      </c>
      <c r="C205" s="2">
        <v>3402396.45</v>
      </c>
      <c r="D205" s="2">
        <v>0</v>
      </c>
      <c r="E205" s="2">
        <v>3402396.45</v>
      </c>
      <c r="F205" s="4">
        <v>570</v>
      </c>
      <c r="G205" s="2">
        <v>5969.116578947368</v>
      </c>
    </row>
    <row r="207" spans="1:7" x14ac:dyDescent="0.2">
      <c r="B207" t="s">
        <v>226</v>
      </c>
      <c r="C207" s="3">
        <f>SUM(C8:C206)</f>
        <v>3155881565.0500007</v>
      </c>
      <c r="D207" s="3">
        <f>SUM(D8:D206)</f>
        <v>6372880.9999999972</v>
      </c>
      <c r="E207" s="3">
        <f>SUM(E8:E206)</f>
        <v>3149508684.0500002</v>
      </c>
      <c r="F207" s="5">
        <f>SUM(F8:F206)</f>
        <v>526851.49999999977</v>
      </c>
      <c r="G207" s="3">
        <f>+E207/F207</f>
        <v>5977.9818109087691</v>
      </c>
    </row>
  </sheetData>
  <customSheetViews>
    <customSheetView guid="{28872955-5421-4224-B499-16C8624B44C2}" topLeftCell="E1">
      <selection activeCell="O12" sqref="O12"/>
      <pageMargins left="0.75" right="0.75" top="1" bottom="1" header="0.5" footer="0.5"/>
      <headerFooter alignWithMargins="0"/>
    </customSheetView>
    <customSheetView guid="{893AB55A-276E-48DE-A72E-991CBB459AAF}" topLeftCell="E1">
      <selection activeCell="O12" sqref="O12"/>
      <pageMargins left="0.75" right="0.75" top="1" bottom="1" header="0.5" footer="0.5"/>
      <headerFooter alignWithMargins="0"/>
    </customSheetView>
    <customSheetView guid="{3A6669F1-A5AA-4E52-8C7F-B2E5CA5E220D}" topLeftCell="E1">
      <selection activeCell="O12" sqref="O1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68"/>
  <sheetViews>
    <sheetView workbookViewId="0">
      <selection activeCell="N9" sqref="N9"/>
    </sheetView>
  </sheetViews>
  <sheetFormatPr defaultColWidth="9.140625" defaultRowHeight="12.75" x14ac:dyDescent="0.2"/>
  <cols>
    <col min="2" max="2" width="34.140625" customWidth="1"/>
    <col min="3" max="4" width="16" style="3" customWidth="1"/>
    <col min="5" max="5" width="17.140625" style="3" customWidth="1"/>
    <col min="6" max="6" width="15.28515625" style="5" customWidth="1"/>
    <col min="7" max="7" width="14.7109375" style="3" customWidth="1"/>
  </cols>
  <sheetData>
    <row r="1" spans="1:7" ht="23.25" x14ac:dyDescent="0.35">
      <c r="A1" s="6" t="s">
        <v>198</v>
      </c>
    </row>
    <row r="2" spans="1:7" ht="15.75" x14ac:dyDescent="0.25">
      <c r="A2" s="7" t="s">
        <v>227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2"/>
    <row r="8" spans="1:7" ht="12.75" customHeight="1" x14ac:dyDescent="0.2">
      <c r="A8" s="26">
        <v>1894</v>
      </c>
      <c r="B8" s="27" t="s">
        <v>2</v>
      </c>
      <c r="C8" s="28">
        <v>12062102.85</v>
      </c>
      <c r="D8" s="28">
        <v>1400.85</v>
      </c>
      <c r="E8" s="28">
        <v>12060702</v>
      </c>
      <c r="F8" s="29">
        <v>2187.1</v>
      </c>
      <c r="G8" s="28">
        <v>5514.4721320470026</v>
      </c>
    </row>
    <row r="9" spans="1:7" ht="12.75" customHeight="1" x14ac:dyDescent="0.2">
      <c r="A9" s="26">
        <v>1895</v>
      </c>
      <c r="B9" s="27" t="s">
        <v>3</v>
      </c>
      <c r="C9" s="28">
        <v>1053488.51</v>
      </c>
      <c r="D9" s="28">
        <v>0</v>
      </c>
      <c r="E9" s="28">
        <v>1053488.51</v>
      </c>
      <c r="F9" s="29">
        <v>109.36</v>
      </c>
      <c r="G9" s="28">
        <v>9633.2160753474764</v>
      </c>
    </row>
    <row r="10" spans="1:7" ht="12.75" customHeight="1" x14ac:dyDescent="0.2">
      <c r="A10" s="26">
        <v>1896</v>
      </c>
      <c r="B10" s="27" t="s">
        <v>4</v>
      </c>
      <c r="C10" s="28">
        <v>907577</v>
      </c>
      <c r="D10" s="28">
        <v>0</v>
      </c>
      <c r="E10" s="28">
        <v>907577</v>
      </c>
      <c r="F10" s="29">
        <v>85.44</v>
      </c>
      <c r="G10" s="28">
        <v>10622.389981273409</v>
      </c>
    </row>
    <row r="11" spans="1:7" ht="12.75" customHeight="1" x14ac:dyDescent="0.2">
      <c r="A11" s="26">
        <v>1897</v>
      </c>
      <c r="B11" s="27" t="s">
        <v>5</v>
      </c>
      <c r="C11" s="28">
        <v>2186860.21</v>
      </c>
      <c r="D11" s="28">
        <v>0</v>
      </c>
      <c r="E11" s="28">
        <v>2186860.21</v>
      </c>
      <c r="F11" s="29">
        <v>268.75</v>
      </c>
      <c r="G11" s="28">
        <v>8137.1542697674422</v>
      </c>
    </row>
    <row r="12" spans="1:7" ht="12.75" customHeight="1" x14ac:dyDescent="0.2">
      <c r="A12" s="26">
        <v>1898</v>
      </c>
      <c r="B12" s="27" t="s">
        <v>6</v>
      </c>
      <c r="C12" s="28">
        <v>2567854.67</v>
      </c>
      <c r="D12" s="28">
        <v>0</v>
      </c>
      <c r="E12" s="28">
        <v>2567854.67</v>
      </c>
      <c r="F12" s="29">
        <v>431.1</v>
      </c>
      <c r="G12" s="28">
        <v>5956.5174437485493</v>
      </c>
    </row>
    <row r="13" spans="1:7" ht="12.75" customHeight="1" x14ac:dyDescent="0.2">
      <c r="A13" s="26">
        <v>1899</v>
      </c>
      <c r="B13" s="27" t="s">
        <v>7</v>
      </c>
      <c r="C13" s="28">
        <v>1488557.25</v>
      </c>
      <c r="D13" s="28">
        <v>0</v>
      </c>
      <c r="E13" s="28">
        <v>1488557.25</v>
      </c>
      <c r="F13" s="29">
        <v>178.47</v>
      </c>
      <c r="G13" s="28">
        <v>8340.6580937972776</v>
      </c>
    </row>
    <row r="14" spans="1:7" ht="12.75" customHeight="1" x14ac:dyDescent="0.2">
      <c r="A14" s="26">
        <v>1900</v>
      </c>
      <c r="B14" s="27" t="s">
        <v>8</v>
      </c>
      <c r="C14" s="28">
        <v>9552262.3000000007</v>
      </c>
      <c r="D14" s="28">
        <v>63306.5</v>
      </c>
      <c r="E14" s="28">
        <v>9488955.8000000007</v>
      </c>
      <c r="F14" s="29">
        <v>1853.59</v>
      </c>
      <c r="G14" s="28">
        <v>5119.2312215754291</v>
      </c>
    </row>
    <row r="15" spans="1:7" ht="12.75" customHeight="1" x14ac:dyDescent="0.2">
      <c r="A15" s="26">
        <v>1901</v>
      </c>
      <c r="B15" s="27" t="s">
        <v>9</v>
      </c>
      <c r="C15" s="28">
        <v>38636624.609999999</v>
      </c>
      <c r="D15" s="28">
        <v>43706.81</v>
      </c>
      <c r="E15" s="28">
        <v>38592917.799999997</v>
      </c>
      <c r="F15" s="29">
        <v>6855.34</v>
      </c>
      <c r="G15" s="28">
        <v>5629.6139651716758</v>
      </c>
    </row>
    <row r="16" spans="1:7" ht="12.75" customHeight="1" x14ac:dyDescent="0.2">
      <c r="A16" s="26">
        <v>1922</v>
      </c>
      <c r="B16" s="27" t="s">
        <v>10</v>
      </c>
      <c r="C16" s="28">
        <v>42647753.280000001</v>
      </c>
      <c r="D16" s="28">
        <v>453680.9</v>
      </c>
      <c r="E16" s="28">
        <v>42194072.380000003</v>
      </c>
      <c r="F16" s="29">
        <v>7558.85</v>
      </c>
      <c r="G16" s="28">
        <v>5582.0756305522664</v>
      </c>
    </row>
    <row r="17" spans="1:7" ht="12.75" customHeight="1" x14ac:dyDescent="0.2">
      <c r="A17" s="26">
        <v>1923</v>
      </c>
      <c r="B17" s="27" t="s">
        <v>11</v>
      </c>
      <c r="C17" s="28">
        <v>40867275.890000001</v>
      </c>
      <c r="D17" s="28">
        <v>194179.04</v>
      </c>
      <c r="E17" s="28">
        <v>40673096.850000001</v>
      </c>
      <c r="F17" s="29">
        <v>6867.66</v>
      </c>
      <c r="G17" s="28">
        <v>5922.4097946025277</v>
      </c>
    </row>
    <row r="18" spans="1:7" ht="12.75" customHeight="1" x14ac:dyDescent="0.2">
      <c r="A18" s="26">
        <v>1924</v>
      </c>
      <c r="B18" s="27" t="s">
        <v>12</v>
      </c>
      <c r="C18" s="28">
        <v>82116753.989999995</v>
      </c>
      <c r="D18" s="28">
        <v>3360</v>
      </c>
      <c r="E18" s="28">
        <v>82113393.989999995</v>
      </c>
      <c r="F18" s="29">
        <v>15276.4</v>
      </c>
      <c r="G18" s="28">
        <v>5375.1796228168932</v>
      </c>
    </row>
    <row r="19" spans="1:7" ht="12.75" customHeight="1" x14ac:dyDescent="0.2">
      <c r="A19" s="26">
        <v>1925</v>
      </c>
      <c r="B19" s="27" t="s">
        <v>13</v>
      </c>
      <c r="C19" s="28">
        <v>14681540.85</v>
      </c>
      <c r="D19" s="28">
        <v>0</v>
      </c>
      <c r="E19" s="28">
        <v>14681540.85</v>
      </c>
      <c r="F19" s="29">
        <v>2770.74</v>
      </c>
      <c r="G19" s="28">
        <v>5298.7796942333089</v>
      </c>
    </row>
    <row r="20" spans="1:7" ht="12.75" customHeight="1" x14ac:dyDescent="0.2">
      <c r="A20" s="26">
        <v>1926</v>
      </c>
      <c r="B20" s="27" t="s">
        <v>14</v>
      </c>
      <c r="C20" s="28">
        <v>21324784.809999999</v>
      </c>
      <c r="D20" s="28">
        <v>9277</v>
      </c>
      <c r="E20" s="28">
        <v>21315507.809999999</v>
      </c>
      <c r="F20" s="29">
        <v>4040.8</v>
      </c>
      <c r="G20" s="28">
        <v>5275.0712259948523</v>
      </c>
    </row>
    <row r="21" spans="1:7" ht="12.75" customHeight="1" x14ac:dyDescent="0.2">
      <c r="A21" s="26">
        <v>1927</v>
      </c>
      <c r="B21" s="27" t="s">
        <v>15</v>
      </c>
      <c r="C21" s="28">
        <v>4157835.87</v>
      </c>
      <c r="D21" s="28">
        <v>0</v>
      </c>
      <c r="E21" s="28">
        <v>4157835.87</v>
      </c>
      <c r="F21" s="29">
        <v>764.98</v>
      </c>
      <c r="G21" s="28">
        <v>5435.2216659259057</v>
      </c>
    </row>
    <row r="22" spans="1:7" ht="12.75" customHeight="1" x14ac:dyDescent="0.2">
      <c r="A22" s="26">
        <v>1928</v>
      </c>
      <c r="B22" s="27" t="s">
        <v>16</v>
      </c>
      <c r="C22" s="28">
        <v>41709071.700000003</v>
      </c>
      <c r="D22" s="28">
        <v>23954</v>
      </c>
      <c r="E22" s="28">
        <v>41685117.700000003</v>
      </c>
      <c r="F22" s="29">
        <v>7572.29</v>
      </c>
      <c r="G22" s="28">
        <v>5504.9552645236772</v>
      </c>
    </row>
    <row r="23" spans="1:7" ht="12.75" customHeight="1" x14ac:dyDescent="0.2">
      <c r="A23" s="26">
        <v>1929</v>
      </c>
      <c r="B23" s="27" t="s">
        <v>17</v>
      </c>
      <c r="C23" s="28">
        <v>28928890.039999999</v>
      </c>
      <c r="D23" s="28">
        <v>39835.379999999997</v>
      </c>
      <c r="E23" s="28">
        <v>28889054.66</v>
      </c>
      <c r="F23" s="29">
        <v>5079.68</v>
      </c>
      <c r="G23" s="28">
        <v>5687.1800310255758</v>
      </c>
    </row>
    <row r="24" spans="1:7" ht="12.75" customHeight="1" x14ac:dyDescent="0.2">
      <c r="A24" s="26">
        <v>1930</v>
      </c>
      <c r="B24" s="27" t="s">
        <v>18</v>
      </c>
      <c r="C24" s="28">
        <v>12308437.84</v>
      </c>
      <c r="D24" s="28">
        <v>43472.83</v>
      </c>
      <c r="E24" s="28">
        <v>12264965.01</v>
      </c>
      <c r="F24" s="29">
        <v>2255.61</v>
      </c>
      <c r="G24" s="28">
        <v>5437.5379653397522</v>
      </c>
    </row>
    <row r="25" spans="1:7" ht="12.75" customHeight="1" x14ac:dyDescent="0.2">
      <c r="A25" s="26">
        <v>1931</v>
      </c>
      <c r="B25" s="27" t="s">
        <v>19</v>
      </c>
      <c r="C25" s="28">
        <v>12277188.699999999</v>
      </c>
      <c r="D25" s="28">
        <v>0</v>
      </c>
      <c r="E25" s="28">
        <v>12277188.699999999</v>
      </c>
      <c r="F25" s="29">
        <v>2294.09</v>
      </c>
      <c r="G25" s="28">
        <v>5351.6595687178797</v>
      </c>
    </row>
    <row r="26" spans="1:7" ht="12.75" customHeight="1" x14ac:dyDescent="0.2">
      <c r="A26" s="26">
        <v>1933</v>
      </c>
      <c r="B26" s="27" t="s">
        <v>20</v>
      </c>
      <c r="C26" s="28">
        <v>12616259.220000001</v>
      </c>
      <c r="D26" s="28">
        <v>335171.68</v>
      </c>
      <c r="E26" s="28">
        <v>12281087.539999999</v>
      </c>
      <c r="F26" s="29">
        <v>2113.63</v>
      </c>
      <c r="G26" s="28">
        <v>5810.4245019232312</v>
      </c>
    </row>
    <row r="27" spans="1:7" ht="12.75" customHeight="1" x14ac:dyDescent="0.2">
      <c r="A27" s="26">
        <v>1934</v>
      </c>
      <c r="B27" s="27" t="s">
        <v>21</v>
      </c>
      <c r="C27" s="28">
        <v>1745288.37</v>
      </c>
      <c r="D27" s="28">
        <v>0</v>
      </c>
      <c r="E27" s="28">
        <v>1745288.37</v>
      </c>
      <c r="F27" s="29">
        <v>187.41</v>
      </c>
      <c r="G27" s="28">
        <v>9312.6747238674561</v>
      </c>
    </row>
    <row r="28" spans="1:7" ht="12.75" customHeight="1" x14ac:dyDescent="0.2">
      <c r="A28" s="26">
        <v>1935</v>
      </c>
      <c r="B28" s="27" t="s">
        <v>22</v>
      </c>
      <c r="C28" s="28">
        <v>10116569.369999999</v>
      </c>
      <c r="D28" s="28">
        <v>0</v>
      </c>
      <c r="E28" s="28">
        <v>10116569.369999999</v>
      </c>
      <c r="F28" s="29">
        <v>1642.58</v>
      </c>
      <c r="G28" s="28">
        <v>6158.9507786530939</v>
      </c>
    </row>
    <row r="29" spans="1:7" ht="12.75" customHeight="1" x14ac:dyDescent="0.2">
      <c r="A29" s="26">
        <v>1936</v>
      </c>
      <c r="B29" s="27" t="s">
        <v>23</v>
      </c>
      <c r="C29" s="28">
        <v>4825379.42</v>
      </c>
      <c r="D29" s="28">
        <v>12392.2</v>
      </c>
      <c r="E29" s="28">
        <v>4812987.22</v>
      </c>
      <c r="F29" s="29">
        <v>800.81</v>
      </c>
      <c r="G29" s="28">
        <v>6010.1487493912409</v>
      </c>
    </row>
    <row r="30" spans="1:7" ht="12.75" customHeight="1" x14ac:dyDescent="0.2">
      <c r="A30" s="26">
        <v>1944</v>
      </c>
      <c r="B30" s="27" t="s">
        <v>24</v>
      </c>
      <c r="C30" s="28">
        <v>11767664.27</v>
      </c>
      <c r="D30" s="28">
        <v>0</v>
      </c>
      <c r="E30" s="28">
        <v>11767664.27</v>
      </c>
      <c r="F30" s="29">
        <v>2119.9699999999998</v>
      </c>
      <c r="G30" s="28">
        <v>5550.8635829752302</v>
      </c>
    </row>
    <row r="31" spans="1:7" ht="12.75" customHeight="1" x14ac:dyDescent="0.2">
      <c r="A31" s="26">
        <v>1945</v>
      </c>
      <c r="B31" s="27" t="s">
        <v>25</v>
      </c>
      <c r="C31" s="28">
        <v>5139761.17</v>
      </c>
      <c r="D31" s="28">
        <v>0</v>
      </c>
      <c r="E31" s="28">
        <v>5139761.17</v>
      </c>
      <c r="F31" s="29">
        <v>883.64</v>
      </c>
      <c r="G31" s="28">
        <v>5816.5782105834951</v>
      </c>
    </row>
    <row r="32" spans="1:7" ht="12.75" customHeight="1" x14ac:dyDescent="0.2">
      <c r="A32" s="26">
        <v>1946</v>
      </c>
      <c r="B32" s="27" t="s">
        <v>26</v>
      </c>
      <c r="C32" s="28">
        <v>7230668.1399999997</v>
      </c>
      <c r="D32" s="28">
        <v>15000</v>
      </c>
      <c r="E32" s="28">
        <v>7215668.1399999997</v>
      </c>
      <c r="F32" s="29">
        <v>1212</v>
      </c>
      <c r="G32" s="28">
        <v>5953.521567656765</v>
      </c>
    </row>
    <row r="33" spans="1:7" ht="12.75" customHeight="1" x14ac:dyDescent="0.2">
      <c r="A33" s="26">
        <v>1947</v>
      </c>
      <c r="B33" s="27" t="s">
        <v>27</v>
      </c>
      <c r="C33" s="28">
        <v>4345743.3099999996</v>
      </c>
      <c r="D33" s="28">
        <v>1600</v>
      </c>
      <c r="E33" s="28">
        <v>4344143.3099999996</v>
      </c>
      <c r="F33" s="29">
        <v>701.4</v>
      </c>
      <c r="G33" s="28">
        <v>6193.5319503849441</v>
      </c>
    </row>
    <row r="34" spans="1:7" ht="12.75" customHeight="1" x14ac:dyDescent="0.2">
      <c r="A34" s="26">
        <v>1948</v>
      </c>
      <c r="B34" s="27" t="s">
        <v>28</v>
      </c>
      <c r="C34" s="28">
        <v>17571629.370000001</v>
      </c>
      <c r="D34" s="28">
        <v>0</v>
      </c>
      <c r="E34" s="28">
        <v>17571629.370000001</v>
      </c>
      <c r="F34" s="29">
        <v>3369.72</v>
      </c>
      <c r="G34" s="28">
        <v>5214.5666019728642</v>
      </c>
    </row>
    <row r="35" spans="1:7" ht="12.75" customHeight="1" x14ac:dyDescent="0.2">
      <c r="A35" s="26">
        <v>1964</v>
      </c>
      <c r="B35" s="27" t="s">
        <v>29</v>
      </c>
      <c r="C35" s="28">
        <v>5933226.8700000001</v>
      </c>
      <c r="D35" s="28">
        <v>17346</v>
      </c>
      <c r="E35" s="28">
        <v>5915880.8700000001</v>
      </c>
      <c r="F35" s="29">
        <v>1030.7</v>
      </c>
      <c r="G35" s="28">
        <v>5739.6729116134666</v>
      </c>
    </row>
    <row r="36" spans="1:7" ht="12.75" customHeight="1" x14ac:dyDescent="0.2">
      <c r="A36" s="26">
        <v>1965</v>
      </c>
      <c r="B36" s="27" t="s">
        <v>30</v>
      </c>
      <c r="C36" s="28">
        <v>21038752.02</v>
      </c>
      <c r="D36" s="28">
        <v>0</v>
      </c>
      <c r="E36" s="28">
        <v>21038752.02</v>
      </c>
      <c r="F36" s="29">
        <v>3670.98</v>
      </c>
      <c r="G36" s="28">
        <v>5731.0996028308509</v>
      </c>
    </row>
    <row r="37" spans="1:7" ht="12.75" customHeight="1" x14ac:dyDescent="0.2">
      <c r="A37" s="26">
        <v>1966</v>
      </c>
      <c r="B37" s="27" t="s">
        <v>31</v>
      </c>
      <c r="C37" s="28">
        <v>12510391.24</v>
      </c>
      <c r="D37" s="28">
        <v>0</v>
      </c>
      <c r="E37" s="28">
        <v>12510391.24</v>
      </c>
      <c r="F37" s="29">
        <v>2210.6</v>
      </c>
      <c r="G37" s="28">
        <v>5659.2740613408123</v>
      </c>
    </row>
    <row r="38" spans="1:7" ht="12.75" customHeight="1" x14ac:dyDescent="0.2">
      <c r="A38" s="26">
        <v>1967</v>
      </c>
      <c r="B38" s="27" t="s">
        <v>32</v>
      </c>
      <c r="C38" s="28">
        <v>1365645.74</v>
      </c>
      <c r="D38" s="28">
        <v>0</v>
      </c>
      <c r="E38" s="28">
        <v>1365645.74</v>
      </c>
      <c r="F38" s="29">
        <v>138.75</v>
      </c>
      <c r="G38" s="28">
        <v>9842.4918198198211</v>
      </c>
    </row>
    <row r="39" spans="1:7" ht="12.75" customHeight="1" x14ac:dyDescent="0.2">
      <c r="A39" s="26">
        <v>1968</v>
      </c>
      <c r="B39" s="27" t="s">
        <v>33</v>
      </c>
      <c r="C39" s="28">
        <v>4787749.07</v>
      </c>
      <c r="D39" s="28">
        <v>0</v>
      </c>
      <c r="E39" s="28">
        <v>4787749.07</v>
      </c>
      <c r="F39" s="29">
        <v>787.57</v>
      </c>
      <c r="G39" s="28">
        <v>6079.1409906421013</v>
      </c>
    </row>
    <row r="40" spans="1:7" ht="12.75" customHeight="1" x14ac:dyDescent="0.2">
      <c r="A40" s="26">
        <v>1969</v>
      </c>
      <c r="B40" s="27" t="s">
        <v>34</v>
      </c>
      <c r="C40" s="28">
        <v>5102704.6399999997</v>
      </c>
      <c r="D40" s="28">
        <v>9106.4</v>
      </c>
      <c r="E40" s="28">
        <v>5093598.24</v>
      </c>
      <c r="F40" s="29">
        <v>767.9</v>
      </c>
      <c r="G40" s="28">
        <v>6633.1530668055739</v>
      </c>
    </row>
    <row r="41" spans="1:7" ht="12.75" customHeight="1" x14ac:dyDescent="0.2">
      <c r="A41" s="26">
        <v>1970</v>
      </c>
      <c r="B41" s="27" t="s">
        <v>35</v>
      </c>
      <c r="C41" s="28">
        <v>16708804.42</v>
      </c>
      <c r="D41" s="28">
        <v>6000</v>
      </c>
      <c r="E41" s="28">
        <v>16702804.42</v>
      </c>
      <c r="F41" s="29">
        <v>3010.27</v>
      </c>
      <c r="G41" s="28">
        <v>5548.6067429167479</v>
      </c>
    </row>
    <row r="42" spans="1:7" ht="12.75" customHeight="1" x14ac:dyDescent="0.2">
      <c r="A42" s="26">
        <v>1972</v>
      </c>
      <c r="B42" s="27" t="s">
        <v>36</v>
      </c>
      <c r="C42" s="28">
        <v>4211256.1900000004</v>
      </c>
      <c r="D42" s="28">
        <v>0</v>
      </c>
      <c r="E42" s="28">
        <v>4211256.1900000004</v>
      </c>
      <c r="F42" s="29">
        <v>725.26</v>
      </c>
      <c r="G42" s="28">
        <v>5806.5468797396788</v>
      </c>
    </row>
    <row r="43" spans="1:7" ht="12.75" customHeight="1" x14ac:dyDescent="0.2">
      <c r="A43" s="26">
        <v>1973</v>
      </c>
      <c r="B43" s="27" t="s">
        <v>214</v>
      </c>
      <c r="C43" s="28">
        <v>3164280.68</v>
      </c>
      <c r="D43" s="28">
        <v>5500</v>
      </c>
      <c r="E43" s="28">
        <v>3158780.68</v>
      </c>
      <c r="F43" s="29">
        <v>380.74</v>
      </c>
      <c r="G43" s="28">
        <v>8296.4245416819886</v>
      </c>
    </row>
    <row r="44" spans="1:7" ht="12.75" customHeight="1" x14ac:dyDescent="0.2">
      <c r="A44" s="26">
        <v>1974</v>
      </c>
      <c r="B44" s="27" t="s">
        <v>38</v>
      </c>
      <c r="C44" s="28">
        <v>10341705.91</v>
      </c>
      <c r="D44" s="28">
        <v>47601.16</v>
      </c>
      <c r="E44" s="28">
        <v>10294104.75</v>
      </c>
      <c r="F44" s="29">
        <v>1740.94</v>
      </c>
      <c r="G44" s="28">
        <v>5912.9577986604936</v>
      </c>
    </row>
    <row r="45" spans="1:7" ht="12.75" customHeight="1" x14ac:dyDescent="0.2">
      <c r="A45" s="26">
        <v>1976</v>
      </c>
      <c r="B45" s="27" t="s">
        <v>39</v>
      </c>
      <c r="C45" s="28">
        <v>71335179.739999995</v>
      </c>
      <c r="D45" s="28">
        <v>323255.75</v>
      </c>
      <c r="E45" s="28">
        <v>71011923.989999995</v>
      </c>
      <c r="F45" s="29">
        <v>13119.4</v>
      </c>
      <c r="G45" s="28">
        <v>5412.7417404759362</v>
      </c>
    </row>
    <row r="46" spans="1:7" ht="12.75" customHeight="1" x14ac:dyDescent="0.2">
      <c r="A46" s="26">
        <v>1977</v>
      </c>
      <c r="B46" s="27" t="s">
        <v>40</v>
      </c>
      <c r="C46" s="28">
        <v>30780466.149999999</v>
      </c>
      <c r="D46" s="28">
        <v>0</v>
      </c>
      <c r="E46" s="28">
        <v>30780466.149999999</v>
      </c>
      <c r="F46" s="29">
        <v>5853.69</v>
      </c>
      <c r="G46" s="28">
        <v>5258.3013705884659</v>
      </c>
    </row>
    <row r="47" spans="1:7" ht="12.75" customHeight="1" x14ac:dyDescent="0.2">
      <c r="A47" s="26">
        <v>1978</v>
      </c>
      <c r="B47" s="27" t="s">
        <v>41</v>
      </c>
      <c r="C47" s="28">
        <v>6511107</v>
      </c>
      <c r="D47" s="28">
        <v>139019</v>
      </c>
      <c r="E47" s="28">
        <v>6372088</v>
      </c>
      <c r="F47" s="29">
        <v>1191.25</v>
      </c>
      <c r="G47" s="28">
        <v>5349.0770199370409</v>
      </c>
    </row>
    <row r="48" spans="1:7" ht="12.75" customHeight="1" x14ac:dyDescent="0.2">
      <c r="A48" s="26">
        <v>1979</v>
      </c>
      <c r="B48" s="27" t="s">
        <v>42</v>
      </c>
      <c r="C48" s="28">
        <v>179236</v>
      </c>
      <c r="D48" s="28">
        <v>0</v>
      </c>
      <c r="E48" s="28">
        <v>179236</v>
      </c>
      <c r="F48" s="29">
        <v>5.48</v>
      </c>
      <c r="G48" s="28">
        <v>32707.299270072992</v>
      </c>
    </row>
    <row r="49" spans="1:7" ht="12.75" customHeight="1" x14ac:dyDescent="0.2">
      <c r="A49" s="26">
        <v>1990</v>
      </c>
      <c r="B49" s="27" t="s">
        <v>43</v>
      </c>
      <c r="C49" s="28">
        <v>3109054.75</v>
      </c>
      <c r="D49" s="28">
        <v>0</v>
      </c>
      <c r="E49" s="28">
        <v>3109054.75</v>
      </c>
      <c r="F49" s="29">
        <v>558.42999999999995</v>
      </c>
      <c r="G49" s="28">
        <v>5567.4923446089924</v>
      </c>
    </row>
    <row r="50" spans="1:7" ht="12.75" customHeight="1" x14ac:dyDescent="0.2">
      <c r="A50" s="26">
        <v>1991</v>
      </c>
      <c r="B50" s="27" t="s">
        <v>44</v>
      </c>
      <c r="C50" s="28">
        <v>35010416.880000003</v>
      </c>
      <c r="D50" s="28">
        <v>4334</v>
      </c>
      <c r="E50" s="28">
        <v>35006082.880000003</v>
      </c>
      <c r="F50" s="29">
        <v>6496.77</v>
      </c>
      <c r="G50" s="28">
        <v>5388.2287475160729</v>
      </c>
    </row>
    <row r="51" spans="1:7" ht="12.75" customHeight="1" x14ac:dyDescent="0.2">
      <c r="A51" s="26">
        <v>1992</v>
      </c>
      <c r="B51" s="27" t="s">
        <v>45</v>
      </c>
      <c r="C51" s="28">
        <v>4667167.43</v>
      </c>
      <c r="D51" s="28">
        <v>0</v>
      </c>
      <c r="E51" s="28">
        <v>4667167.43</v>
      </c>
      <c r="F51" s="29">
        <v>796.36</v>
      </c>
      <c r="G51" s="28">
        <v>5860.6251318499162</v>
      </c>
    </row>
    <row r="52" spans="1:7" ht="12.75" customHeight="1" x14ac:dyDescent="0.2">
      <c r="A52" s="26">
        <v>1993</v>
      </c>
      <c r="B52" s="27" t="s">
        <v>46</v>
      </c>
      <c r="C52" s="28">
        <v>1614162.56</v>
      </c>
      <c r="D52" s="28">
        <v>0</v>
      </c>
      <c r="E52" s="28">
        <v>1614162.56</v>
      </c>
      <c r="F52" s="29">
        <v>208.11</v>
      </c>
      <c r="G52" s="28">
        <v>7756.2950362788906</v>
      </c>
    </row>
    <row r="53" spans="1:7" ht="12.75" customHeight="1" x14ac:dyDescent="0.2">
      <c r="A53" s="26">
        <v>1994</v>
      </c>
      <c r="B53" s="27" t="s">
        <v>47</v>
      </c>
      <c r="C53" s="28">
        <v>9690733.8800000008</v>
      </c>
      <c r="D53" s="28">
        <v>0</v>
      </c>
      <c r="E53" s="28">
        <v>9690733.8800000008</v>
      </c>
      <c r="F53" s="29">
        <v>1857.19</v>
      </c>
      <c r="G53" s="28">
        <v>5217.9550180649258</v>
      </c>
    </row>
    <row r="54" spans="1:7" ht="12.75" customHeight="1" x14ac:dyDescent="0.2">
      <c r="A54" s="26">
        <v>1995</v>
      </c>
      <c r="B54" s="27" t="s">
        <v>48</v>
      </c>
      <c r="C54" s="28">
        <v>902136.77</v>
      </c>
      <c r="D54" s="28">
        <v>0</v>
      </c>
      <c r="E54" s="28">
        <v>902136.77</v>
      </c>
      <c r="F54" s="29">
        <v>121.54</v>
      </c>
      <c r="G54" s="28">
        <v>7422.5503537929899</v>
      </c>
    </row>
    <row r="55" spans="1:7" ht="12.75" customHeight="1" x14ac:dyDescent="0.2">
      <c r="A55" s="26">
        <v>1996</v>
      </c>
      <c r="B55" s="27" t="s">
        <v>49</v>
      </c>
      <c r="C55" s="28">
        <v>2183329.29</v>
      </c>
      <c r="D55" s="28">
        <v>0</v>
      </c>
      <c r="E55" s="28">
        <v>2183329.29</v>
      </c>
      <c r="F55" s="29">
        <v>372.93</v>
      </c>
      <c r="G55" s="28">
        <v>5854.5284369720857</v>
      </c>
    </row>
    <row r="56" spans="1:7" ht="12.75" customHeight="1" x14ac:dyDescent="0.2">
      <c r="A56" s="26">
        <v>1997</v>
      </c>
      <c r="B56" s="27" t="s">
        <v>50</v>
      </c>
      <c r="C56" s="28">
        <v>2430018.63</v>
      </c>
      <c r="D56" s="28">
        <v>0</v>
      </c>
      <c r="E56" s="28">
        <v>2430018.63</v>
      </c>
      <c r="F56" s="29">
        <v>403.03</v>
      </c>
      <c r="G56" s="28">
        <v>6029.3740664466659</v>
      </c>
    </row>
    <row r="57" spans="1:7" ht="12.75" customHeight="1" x14ac:dyDescent="0.2">
      <c r="A57" s="26">
        <v>1998</v>
      </c>
      <c r="B57" s="27" t="s">
        <v>51</v>
      </c>
      <c r="C57" s="28">
        <v>1437017.29</v>
      </c>
      <c r="D57" s="28">
        <v>0</v>
      </c>
      <c r="E57" s="28">
        <v>1437017.29</v>
      </c>
      <c r="F57" s="29">
        <v>205.21</v>
      </c>
      <c r="G57" s="28">
        <v>7002.6669752936014</v>
      </c>
    </row>
    <row r="58" spans="1:7" ht="12.75" customHeight="1" x14ac:dyDescent="0.2">
      <c r="A58" s="26">
        <v>1999</v>
      </c>
      <c r="B58" s="27" t="s">
        <v>52</v>
      </c>
      <c r="C58" s="28">
        <v>3027351.36</v>
      </c>
      <c r="D58" s="28">
        <v>14482</v>
      </c>
      <c r="E58" s="28">
        <v>3012869.36</v>
      </c>
      <c r="F58" s="29">
        <v>451.26</v>
      </c>
      <c r="G58" s="28">
        <v>6676.5708460754322</v>
      </c>
    </row>
    <row r="59" spans="1:7" ht="12.75" customHeight="1" x14ac:dyDescent="0.2">
      <c r="A59" s="26">
        <v>2000</v>
      </c>
      <c r="B59" s="27" t="s">
        <v>53</v>
      </c>
      <c r="C59" s="28">
        <v>3123092.93</v>
      </c>
      <c r="D59" s="28">
        <v>10714</v>
      </c>
      <c r="E59" s="28">
        <v>3112378.93</v>
      </c>
      <c r="F59" s="29">
        <v>462.2</v>
      </c>
      <c r="G59" s="28">
        <v>6733.8358502812625</v>
      </c>
    </row>
    <row r="60" spans="1:7" ht="12.75" customHeight="1" x14ac:dyDescent="0.2">
      <c r="A60" s="26">
        <v>2001</v>
      </c>
      <c r="B60" s="27" t="s">
        <v>54</v>
      </c>
      <c r="C60" s="28">
        <v>5138454.3099999996</v>
      </c>
      <c r="D60" s="28">
        <v>1035.1199999999999</v>
      </c>
      <c r="E60" s="28">
        <v>5137419.1900000004</v>
      </c>
      <c r="F60" s="29">
        <v>872.86</v>
      </c>
      <c r="G60" s="28">
        <v>5885.731033613637</v>
      </c>
    </row>
    <row r="61" spans="1:7" ht="12.75" customHeight="1" x14ac:dyDescent="0.2">
      <c r="A61" s="26">
        <v>2002</v>
      </c>
      <c r="B61" s="27" t="s">
        <v>55</v>
      </c>
      <c r="C61" s="28">
        <v>8827049.7400000002</v>
      </c>
      <c r="D61" s="28">
        <v>26717.7</v>
      </c>
      <c r="E61" s="28">
        <v>8800332.0399999991</v>
      </c>
      <c r="F61" s="29">
        <v>1503.98</v>
      </c>
      <c r="G61" s="28">
        <v>5851.3624117341978</v>
      </c>
    </row>
    <row r="62" spans="1:7" ht="12.75" customHeight="1" x14ac:dyDescent="0.2">
      <c r="A62" s="26">
        <v>2003</v>
      </c>
      <c r="B62" s="27" t="s">
        <v>56</v>
      </c>
      <c r="C62" s="28">
        <v>7705989.8399999999</v>
      </c>
      <c r="D62" s="28">
        <v>0</v>
      </c>
      <c r="E62" s="28">
        <v>7705989.8399999999</v>
      </c>
      <c r="F62" s="29">
        <v>1472.65</v>
      </c>
      <c r="G62" s="28">
        <v>5232.7367942145111</v>
      </c>
    </row>
    <row r="63" spans="1:7" ht="12.75" customHeight="1" x14ac:dyDescent="0.2">
      <c r="A63" s="26">
        <v>2005</v>
      </c>
      <c r="B63" s="27" t="s">
        <v>57</v>
      </c>
      <c r="C63" s="28">
        <v>1424576.3</v>
      </c>
      <c r="D63" s="28">
        <v>0</v>
      </c>
      <c r="E63" s="28">
        <v>1424576.3</v>
      </c>
      <c r="F63" s="29">
        <v>154.32</v>
      </c>
      <c r="G63" s="28">
        <v>9231.3135044064275</v>
      </c>
    </row>
    <row r="64" spans="1:7" ht="12.75" customHeight="1" x14ac:dyDescent="0.2">
      <c r="A64" s="26">
        <v>2006</v>
      </c>
      <c r="B64" s="27" t="s">
        <v>58</v>
      </c>
      <c r="C64" s="28">
        <v>1662131.56</v>
      </c>
      <c r="D64" s="28">
        <v>0</v>
      </c>
      <c r="E64" s="28">
        <v>1662131.56</v>
      </c>
      <c r="F64" s="29">
        <v>169.52</v>
      </c>
      <c r="G64" s="28">
        <v>9804.9289759320436</v>
      </c>
    </row>
    <row r="65" spans="1:7" ht="12.75" customHeight="1" x14ac:dyDescent="0.2">
      <c r="A65" s="26">
        <v>2008</v>
      </c>
      <c r="B65" s="27" t="s">
        <v>59</v>
      </c>
      <c r="C65" s="28">
        <v>5872952.4400000004</v>
      </c>
      <c r="D65" s="28">
        <v>150892.62</v>
      </c>
      <c r="E65" s="28">
        <v>5722059.8200000003</v>
      </c>
      <c r="F65" s="29">
        <v>841.86</v>
      </c>
      <c r="G65" s="28">
        <v>6796.9256408428946</v>
      </c>
    </row>
    <row r="66" spans="1:7" ht="12.75" customHeight="1" x14ac:dyDescent="0.2">
      <c r="A66" s="26">
        <v>2009</v>
      </c>
      <c r="B66" s="27" t="s">
        <v>60</v>
      </c>
      <c r="C66" s="28">
        <v>1928186.85</v>
      </c>
      <c r="D66" s="28">
        <v>21422.45</v>
      </c>
      <c r="E66" s="28">
        <v>1906764.4</v>
      </c>
      <c r="F66" s="29">
        <v>208.44</v>
      </c>
      <c r="G66" s="28">
        <v>9147.7854538476295</v>
      </c>
    </row>
    <row r="67" spans="1:7" ht="12.75" customHeight="1" x14ac:dyDescent="0.2">
      <c r="A67" s="26">
        <v>2010</v>
      </c>
      <c r="B67" s="27" t="s">
        <v>61</v>
      </c>
      <c r="C67" s="28">
        <v>781148</v>
      </c>
      <c r="D67" s="28">
        <v>15584</v>
      </c>
      <c r="E67" s="28">
        <v>765564</v>
      </c>
      <c r="F67" s="29">
        <v>58.08</v>
      </c>
      <c r="G67" s="28">
        <v>13181.19834710744</v>
      </c>
    </row>
    <row r="68" spans="1:7" ht="12.75" customHeight="1" x14ac:dyDescent="0.2">
      <c r="A68" s="26">
        <v>2011</v>
      </c>
      <c r="B68" s="27" t="s">
        <v>62</v>
      </c>
      <c r="C68" s="28">
        <v>777318</v>
      </c>
      <c r="D68" s="28">
        <v>0</v>
      </c>
      <c r="E68" s="28">
        <v>777318</v>
      </c>
      <c r="F68" s="29">
        <v>79.33</v>
      </c>
      <c r="G68" s="28">
        <v>9798.5377536871292</v>
      </c>
    </row>
    <row r="69" spans="1:7" ht="12.75" customHeight="1" x14ac:dyDescent="0.2">
      <c r="A69" s="26">
        <v>2012</v>
      </c>
      <c r="B69" s="27" t="s">
        <v>63</v>
      </c>
      <c r="C69" s="28">
        <v>866599.62</v>
      </c>
      <c r="D69" s="28">
        <v>2350</v>
      </c>
      <c r="E69" s="28">
        <v>864249.62</v>
      </c>
      <c r="F69" s="29">
        <v>87.13</v>
      </c>
      <c r="G69" s="28">
        <v>9919.0820612877305</v>
      </c>
    </row>
    <row r="70" spans="1:7" ht="12.75" customHeight="1" x14ac:dyDescent="0.2">
      <c r="A70" s="26">
        <v>2014</v>
      </c>
      <c r="B70" s="27" t="s">
        <v>64</v>
      </c>
      <c r="C70" s="28">
        <v>6813771.5099999998</v>
      </c>
      <c r="D70" s="28">
        <v>69560</v>
      </c>
      <c r="E70" s="28">
        <v>6744211.5099999998</v>
      </c>
      <c r="F70" s="29">
        <v>1067.69</v>
      </c>
      <c r="G70" s="28">
        <v>6316.638265788758</v>
      </c>
    </row>
    <row r="71" spans="1:7" ht="12.75" customHeight="1" x14ac:dyDescent="0.2">
      <c r="A71" s="26">
        <v>2015</v>
      </c>
      <c r="B71" s="27" t="s">
        <v>65</v>
      </c>
      <c r="C71" s="28">
        <v>653668.81000000006</v>
      </c>
      <c r="D71" s="28">
        <v>0</v>
      </c>
      <c r="E71" s="28">
        <v>653668.81000000006</v>
      </c>
      <c r="F71" s="29">
        <v>78.209999999999994</v>
      </c>
      <c r="G71" s="28">
        <v>8357.8674082598136</v>
      </c>
    </row>
    <row r="72" spans="1:7" ht="12.75" customHeight="1" x14ac:dyDescent="0.2">
      <c r="A72" s="26">
        <v>2016</v>
      </c>
      <c r="B72" s="27" t="s">
        <v>66</v>
      </c>
      <c r="C72" s="28">
        <v>214257</v>
      </c>
      <c r="D72" s="28">
        <v>0</v>
      </c>
      <c r="E72" s="28">
        <v>214257</v>
      </c>
      <c r="F72" s="29">
        <v>12.4</v>
      </c>
      <c r="G72" s="28">
        <v>17278.790322580644</v>
      </c>
    </row>
    <row r="73" spans="1:7" ht="12.75" customHeight="1" x14ac:dyDescent="0.2">
      <c r="A73" s="26">
        <v>2017</v>
      </c>
      <c r="B73" s="27" t="s">
        <v>67</v>
      </c>
      <c r="C73" s="28">
        <v>106965.96</v>
      </c>
      <c r="D73" s="28">
        <v>0</v>
      </c>
      <c r="E73" s="28">
        <v>106965.96</v>
      </c>
      <c r="F73" s="29">
        <v>4.99</v>
      </c>
      <c r="G73" s="28">
        <v>21436.064128256512</v>
      </c>
    </row>
    <row r="74" spans="1:7" ht="12.75" customHeight="1" x14ac:dyDescent="0.2">
      <c r="A74" s="26">
        <v>2018</v>
      </c>
      <c r="B74" s="27" t="s">
        <v>68</v>
      </c>
      <c r="C74" s="28">
        <v>176339.32</v>
      </c>
      <c r="D74" s="28">
        <v>0</v>
      </c>
      <c r="E74" s="28">
        <v>176339.32</v>
      </c>
      <c r="F74" s="29">
        <v>13.53</v>
      </c>
      <c r="G74" s="28">
        <v>13033.209164818922</v>
      </c>
    </row>
    <row r="75" spans="1:7" ht="12.75" customHeight="1" x14ac:dyDescent="0.2">
      <c r="A75" s="26">
        <v>2019</v>
      </c>
      <c r="B75" s="27" t="s">
        <v>69</v>
      </c>
      <c r="C75" s="28">
        <v>174188.2</v>
      </c>
      <c r="D75" s="28">
        <v>0</v>
      </c>
      <c r="E75" s="28">
        <v>174188.2</v>
      </c>
      <c r="F75" s="29">
        <v>11.89</v>
      </c>
      <c r="G75" s="28">
        <v>14649.974768713204</v>
      </c>
    </row>
    <row r="76" spans="1:7" ht="12.75" customHeight="1" x14ac:dyDescent="0.2">
      <c r="A76" s="26">
        <v>2020</v>
      </c>
      <c r="B76" s="27" t="s">
        <v>70</v>
      </c>
      <c r="C76" s="28">
        <v>208941.04</v>
      </c>
      <c r="D76" s="28">
        <v>0</v>
      </c>
      <c r="E76" s="28">
        <v>208941.04</v>
      </c>
      <c r="F76" s="29">
        <v>13.7</v>
      </c>
      <c r="G76" s="28">
        <v>15251.170802919709</v>
      </c>
    </row>
    <row r="77" spans="1:7" ht="12.75" customHeight="1" x14ac:dyDescent="0.2">
      <c r="A77" s="26">
        <v>2021</v>
      </c>
      <c r="B77" s="27" t="s">
        <v>71</v>
      </c>
      <c r="C77" s="28">
        <v>114720.7</v>
      </c>
      <c r="D77" s="28">
        <v>0</v>
      </c>
      <c r="E77" s="28">
        <v>114720.7</v>
      </c>
      <c r="F77" s="29">
        <v>4.4000000000000004</v>
      </c>
      <c r="G77" s="28">
        <v>26072.886363636364</v>
      </c>
    </row>
    <row r="78" spans="1:7" ht="12.75" customHeight="1" x14ac:dyDescent="0.2">
      <c r="A78" s="26">
        <v>2022</v>
      </c>
      <c r="B78" s="27" t="s">
        <v>72</v>
      </c>
      <c r="C78" s="28">
        <v>221713.82</v>
      </c>
      <c r="D78" s="28">
        <v>0</v>
      </c>
      <c r="E78" s="28">
        <v>221713.82</v>
      </c>
      <c r="F78" s="29">
        <v>16.350000000000001</v>
      </c>
      <c r="G78" s="28">
        <v>13560.478287461774</v>
      </c>
    </row>
    <row r="79" spans="1:7" ht="12.75" customHeight="1" x14ac:dyDescent="0.2">
      <c r="A79" s="26">
        <v>2023</v>
      </c>
      <c r="B79" s="27" t="s">
        <v>73</v>
      </c>
      <c r="C79" s="28">
        <v>881070.39</v>
      </c>
      <c r="D79" s="28">
        <v>10000</v>
      </c>
      <c r="E79" s="28">
        <v>871070.39</v>
      </c>
      <c r="F79" s="29">
        <v>96.02</v>
      </c>
      <c r="G79" s="28">
        <v>9071.7599458446166</v>
      </c>
    </row>
    <row r="80" spans="1:7" ht="12.75" customHeight="1" x14ac:dyDescent="0.2">
      <c r="A80" s="26">
        <v>2024</v>
      </c>
      <c r="B80" s="27" t="s">
        <v>74</v>
      </c>
      <c r="C80" s="28">
        <v>23877977.940000001</v>
      </c>
      <c r="D80" s="28">
        <v>0</v>
      </c>
      <c r="E80" s="28">
        <v>23877977.940000001</v>
      </c>
      <c r="F80" s="29">
        <v>3675.48</v>
      </c>
      <c r="G80" s="28">
        <v>6496.5604329230464</v>
      </c>
    </row>
    <row r="81" spans="1:7" ht="12.75" customHeight="1" x14ac:dyDescent="0.2">
      <c r="A81" s="26">
        <v>2039</v>
      </c>
      <c r="B81" s="27" t="s">
        <v>75</v>
      </c>
      <c r="C81" s="28">
        <v>14901153.140000001</v>
      </c>
      <c r="D81" s="28">
        <v>32800</v>
      </c>
      <c r="E81" s="28">
        <v>14868353.140000001</v>
      </c>
      <c r="F81" s="29">
        <v>2731.45</v>
      </c>
      <c r="G81" s="28">
        <v>5443.3920225521242</v>
      </c>
    </row>
    <row r="82" spans="1:7" ht="12.75" customHeight="1" x14ac:dyDescent="0.2">
      <c r="A82" s="26">
        <v>2041</v>
      </c>
      <c r="B82" s="27" t="s">
        <v>76</v>
      </c>
      <c r="C82" s="28">
        <v>16542250.49</v>
      </c>
      <c r="D82" s="28">
        <v>66653.570000000007</v>
      </c>
      <c r="E82" s="28">
        <v>16475596.92</v>
      </c>
      <c r="F82" s="29">
        <v>3178.23</v>
      </c>
      <c r="G82" s="28">
        <v>5183.8906938767796</v>
      </c>
    </row>
    <row r="83" spans="1:7" ht="12.75" customHeight="1" x14ac:dyDescent="0.2">
      <c r="A83" s="26">
        <v>2042</v>
      </c>
      <c r="B83" s="27" t="s">
        <v>77</v>
      </c>
      <c r="C83" s="28">
        <v>21942777.440000001</v>
      </c>
      <c r="D83" s="28">
        <v>0</v>
      </c>
      <c r="E83" s="28">
        <v>21942777.440000001</v>
      </c>
      <c r="F83" s="29">
        <v>4553.63</v>
      </c>
      <c r="G83" s="28">
        <v>4818.7440437628875</v>
      </c>
    </row>
    <row r="84" spans="1:7" ht="12.75" customHeight="1" x14ac:dyDescent="0.2">
      <c r="A84" s="26">
        <v>2043</v>
      </c>
      <c r="B84" s="27" t="s">
        <v>78</v>
      </c>
      <c r="C84" s="28">
        <v>21708398.109999999</v>
      </c>
      <c r="D84" s="28">
        <v>2399.64</v>
      </c>
      <c r="E84" s="28">
        <v>21705998.469999999</v>
      </c>
      <c r="F84" s="29">
        <v>3956.95</v>
      </c>
      <c r="G84" s="28">
        <v>5485.5377171811615</v>
      </c>
    </row>
    <row r="85" spans="1:7" ht="12.75" customHeight="1" x14ac:dyDescent="0.2">
      <c r="A85" s="26">
        <v>2044</v>
      </c>
      <c r="B85" s="27" t="s">
        <v>79</v>
      </c>
      <c r="C85" s="28">
        <v>6058878.2400000002</v>
      </c>
      <c r="D85" s="28">
        <v>0</v>
      </c>
      <c r="E85" s="28">
        <v>6058878.2400000002</v>
      </c>
      <c r="F85" s="29">
        <v>1199.96</v>
      </c>
      <c r="G85" s="28">
        <v>5049.2335077835924</v>
      </c>
    </row>
    <row r="86" spans="1:7" ht="12.75" customHeight="1" x14ac:dyDescent="0.2">
      <c r="A86" s="26">
        <v>2045</v>
      </c>
      <c r="B86" s="27" t="s">
        <v>80</v>
      </c>
      <c r="C86" s="28">
        <v>1285086.9099999999</v>
      </c>
      <c r="D86" s="28">
        <v>0</v>
      </c>
      <c r="E86" s="28">
        <v>1285086.9099999999</v>
      </c>
      <c r="F86" s="29">
        <v>186.68</v>
      </c>
      <c r="G86" s="28">
        <v>6883.9024533961856</v>
      </c>
    </row>
    <row r="87" spans="1:7" ht="12.75" customHeight="1" x14ac:dyDescent="0.2">
      <c r="A87" s="26">
        <v>2046</v>
      </c>
      <c r="B87" s="27" t="s">
        <v>81</v>
      </c>
      <c r="C87" s="28">
        <v>1533982.33</v>
      </c>
      <c r="D87" s="28">
        <v>0</v>
      </c>
      <c r="E87" s="28">
        <v>1533982.33</v>
      </c>
      <c r="F87" s="29">
        <v>233.27</v>
      </c>
      <c r="G87" s="28">
        <v>6575.9948986153377</v>
      </c>
    </row>
    <row r="88" spans="1:7" ht="12.75" customHeight="1" x14ac:dyDescent="0.2">
      <c r="A88" s="26">
        <v>2047</v>
      </c>
      <c r="B88" s="27" t="s">
        <v>82</v>
      </c>
      <c r="C88" s="28">
        <v>358814</v>
      </c>
      <c r="D88" s="28">
        <v>0</v>
      </c>
      <c r="E88" s="28">
        <v>358814</v>
      </c>
      <c r="F88" s="29">
        <v>45.25</v>
      </c>
      <c r="G88" s="28">
        <v>7929.5911602209944</v>
      </c>
    </row>
    <row r="89" spans="1:7" ht="12.75" customHeight="1" x14ac:dyDescent="0.2">
      <c r="A89" s="26">
        <v>2048</v>
      </c>
      <c r="B89" s="27" t="s">
        <v>83</v>
      </c>
      <c r="C89" s="28">
        <v>69818269.510000005</v>
      </c>
      <c r="D89" s="28">
        <v>0</v>
      </c>
      <c r="E89" s="28">
        <v>69818269.510000005</v>
      </c>
      <c r="F89" s="29">
        <v>12492.26</v>
      </c>
      <c r="G89" s="28">
        <v>5588.9222214395149</v>
      </c>
    </row>
    <row r="90" spans="1:7" ht="12.75" customHeight="1" x14ac:dyDescent="0.2">
      <c r="A90" s="26">
        <v>2050</v>
      </c>
      <c r="B90" s="27" t="s">
        <v>84</v>
      </c>
      <c r="C90" s="28">
        <v>3196375.13</v>
      </c>
      <c r="D90" s="28">
        <v>17640</v>
      </c>
      <c r="E90" s="28">
        <v>3178735.13</v>
      </c>
      <c r="F90" s="29">
        <v>529.28</v>
      </c>
      <c r="G90" s="28">
        <v>6005.7722377569526</v>
      </c>
    </row>
    <row r="91" spans="1:7" ht="12.75" customHeight="1" x14ac:dyDescent="0.2">
      <c r="A91" s="26">
        <v>2051</v>
      </c>
      <c r="B91" s="27" t="s">
        <v>85</v>
      </c>
      <c r="C91" s="28">
        <v>135558</v>
      </c>
      <c r="D91" s="28">
        <v>0</v>
      </c>
      <c r="E91" s="28">
        <v>135558</v>
      </c>
      <c r="F91" s="29">
        <v>9.08</v>
      </c>
      <c r="G91" s="28">
        <v>14929.295154185022</v>
      </c>
    </row>
    <row r="92" spans="1:7" ht="12.75" customHeight="1" x14ac:dyDescent="0.2">
      <c r="A92" s="26">
        <v>2052</v>
      </c>
      <c r="B92" s="27" t="s">
        <v>86</v>
      </c>
      <c r="C92" s="28">
        <v>268910.76</v>
      </c>
      <c r="D92" s="28">
        <v>0</v>
      </c>
      <c r="E92" s="28">
        <v>268910.76</v>
      </c>
      <c r="F92" s="29">
        <v>37.92</v>
      </c>
      <c r="G92" s="28">
        <v>7091.5284810126577</v>
      </c>
    </row>
    <row r="93" spans="1:7" ht="12.75" customHeight="1" x14ac:dyDescent="0.2">
      <c r="A93" s="26">
        <v>2053</v>
      </c>
      <c r="B93" s="27" t="s">
        <v>87</v>
      </c>
      <c r="C93" s="28">
        <v>21129181.739999998</v>
      </c>
      <c r="D93" s="28">
        <v>0</v>
      </c>
      <c r="E93" s="28">
        <v>21129181.739999998</v>
      </c>
      <c r="F93" s="29">
        <v>3017.54</v>
      </c>
      <c r="G93" s="28">
        <v>7002.1215095740235</v>
      </c>
    </row>
    <row r="94" spans="1:7" ht="12.75" customHeight="1" x14ac:dyDescent="0.2">
      <c r="A94" s="26">
        <v>2054</v>
      </c>
      <c r="B94" s="27" t="s">
        <v>88</v>
      </c>
      <c r="C94" s="28">
        <v>30606381.140000001</v>
      </c>
      <c r="D94" s="28">
        <v>39829.75</v>
      </c>
      <c r="E94" s="28">
        <v>30566551.390000001</v>
      </c>
      <c r="F94" s="29">
        <v>5373.67</v>
      </c>
      <c r="G94" s="28">
        <v>5688.2077593153281</v>
      </c>
    </row>
    <row r="95" spans="1:7" ht="12.75" customHeight="1" x14ac:dyDescent="0.2">
      <c r="A95" s="26">
        <v>2055</v>
      </c>
      <c r="B95" s="27" t="s">
        <v>89</v>
      </c>
      <c r="C95" s="28">
        <v>32699942.84</v>
      </c>
      <c r="D95" s="28">
        <v>5538.37</v>
      </c>
      <c r="E95" s="28">
        <v>32694404.469999999</v>
      </c>
      <c r="F95" s="29">
        <v>5905.82</v>
      </c>
      <c r="G95" s="28">
        <v>5535.9635867669522</v>
      </c>
    </row>
    <row r="96" spans="1:7" ht="12.75" customHeight="1" x14ac:dyDescent="0.2">
      <c r="A96" s="26">
        <v>2056</v>
      </c>
      <c r="B96" s="27" t="s">
        <v>90</v>
      </c>
      <c r="C96" s="28">
        <v>25929220.739999998</v>
      </c>
      <c r="D96" s="28">
        <v>55000</v>
      </c>
      <c r="E96" s="28">
        <v>25874220.739999998</v>
      </c>
      <c r="F96" s="29">
        <v>3961.28</v>
      </c>
      <c r="G96" s="28">
        <v>6531.7828429194597</v>
      </c>
    </row>
    <row r="97" spans="1:7" ht="12.75" customHeight="1" x14ac:dyDescent="0.2">
      <c r="A97" s="26">
        <v>2057</v>
      </c>
      <c r="B97" s="27" t="s">
        <v>91</v>
      </c>
      <c r="C97" s="28">
        <v>38727800.149999999</v>
      </c>
      <c r="D97" s="28">
        <v>5500.97</v>
      </c>
      <c r="E97" s="28">
        <v>38722299.18</v>
      </c>
      <c r="F97" s="29">
        <v>6521.78</v>
      </c>
      <c r="G97" s="28">
        <v>5937.3820000061323</v>
      </c>
    </row>
    <row r="98" spans="1:7" ht="12.75" customHeight="1" x14ac:dyDescent="0.2">
      <c r="A98" s="26">
        <v>2059</v>
      </c>
      <c r="B98" s="27" t="s">
        <v>92</v>
      </c>
      <c r="C98" s="28">
        <v>5499850.8700000001</v>
      </c>
      <c r="D98" s="28">
        <v>72484.94</v>
      </c>
      <c r="E98" s="28">
        <v>5427365.9299999997</v>
      </c>
      <c r="F98" s="29">
        <v>825.39</v>
      </c>
      <c r="G98" s="28">
        <v>6575.5169435054941</v>
      </c>
    </row>
    <row r="99" spans="1:7" ht="12.75" customHeight="1" x14ac:dyDescent="0.2">
      <c r="A99" s="26">
        <v>2060</v>
      </c>
      <c r="B99" s="27" t="s">
        <v>93</v>
      </c>
      <c r="C99" s="28">
        <v>746842.09</v>
      </c>
      <c r="D99" s="28">
        <v>4824</v>
      </c>
      <c r="E99" s="28">
        <v>742018.09</v>
      </c>
      <c r="F99" s="29">
        <v>101.55</v>
      </c>
      <c r="G99" s="28">
        <v>7306.9235844411614</v>
      </c>
    </row>
    <row r="100" spans="1:7" ht="12.75" customHeight="1" x14ac:dyDescent="0.2">
      <c r="A100" s="26">
        <v>2061</v>
      </c>
      <c r="B100" s="27" t="s">
        <v>94</v>
      </c>
      <c r="C100" s="28">
        <v>1541449.59</v>
      </c>
      <c r="D100" s="28">
        <v>0</v>
      </c>
      <c r="E100" s="28">
        <v>1541449.59</v>
      </c>
      <c r="F100" s="29">
        <v>222.97</v>
      </c>
      <c r="G100" s="28">
        <v>6913.2600349822842</v>
      </c>
    </row>
    <row r="101" spans="1:7" ht="12.75" customHeight="1" x14ac:dyDescent="0.2">
      <c r="A101" s="26">
        <v>2062</v>
      </c>
      <c r="B101" s="27" t="s">
        <v>95</v>
      </c>
      <c r="C101" s="28">
        <v>125273.63</v>
      </c>
      <c r="D101" s="28">
        <v>21018</v>
      </c>
      <c r="E101" s="28">
        <v>104255.63</v>
      </c>
      <c r="F101" s="29">
        <v>14.03</v>
      </c>
      <c r="G101" s="28">
        <v>7430.9073414112609</v>
      </c>
    </row>
    <row r="102" spans="1:7" ht="12.75" customHeight="1" x14ac:dyDescent="0.2">
      <c r="A102" s="26">
        <v>2063</v>
      </c>
      <c r="B102" s="27" t="s">
        <v>96</v>
      </c>
      <c r="C102" s="28">
        <v>242602.96</v>
      </c>
      <c r="D102" s="28">
        <v>0</v>
      </c>
      <c r="E102" s="28">
        <v>242602.96</v>
      </c>
      <c r="F102" s="29">
        <v>24.17</v>
      </c>
      <c r="G102" s="28">
        <v>10037.358709143567</v>
      </c>
    </row>
    <row r="103" spans="1:7" ht="12.75" customHeight="1" x14ac:dyDescent="0.2">
      <c r="A103" s="26">
        <v>2081</v>
      </c>
      <c r="B103" s="27" t="s">
        <v>97</v>
      </c>
      <c r="C103" s="28">
        <v>6546566.5599999996</v>
      </c>
      <c r="D103" s="28">
        <v>750</v>
      </c>
      <c r="E103" s="28">
        <v>6545816.5599999996</v>
      </c>
      <c r="F103" s="29">
        <v>1112.78</v>
      </c>
      <c r="G103" s="28">
        <v>5882.3995398910829</v>
      </c>
    </row>
    <row r="104" spans="1:7" ht="12.75" customHeight="1" x14ac:dyDescent="0.2">
      <c r="A104" s="26">
        <v>2082</v>
      </c>
      <c r="B104" s="27" t="s">
        <v>98</v>
      </c>
      <c r="C104" s="28">
        <v>103148634.67</v>
      </c>
      <c r="D104" s="28">
        <v>402024.66</v>
      </c>
      <c r="E104" s="28">
        <v>102746610.01000001</v>
      </c>
      <c r="F104" s="29">
        <v>17978.73</v>
      </c>
      <c r="G104" s="28">
        <v>5714.8981051498067</v>
      </c>
    </row>
    <row r="105" spans="1:7" ht="12.75" customHeight="1" x14ac:dyDescent="0.2">
      <c r="A105" s="26">
        <v>2083</v>
      </c>
      <c r="B105" s="27" t="s">
        <v>99</v>
      </c>
      <c r="C105" s="28">
        <v>59515915.950000003</v>
      </c>
      <c r="D105" s="28">
        <v>11154</v>
      </c>
      <c r="E105" s="28">
        <v>59504761.950000003</v>
      </c>
      <c r="F105" s="29">
        <v>10771.32</v>
      </c>
      <c r="G105" s="28">
        <v>5524.3704532035063</v>
      </c>
    </row>
    <row r="106" spans="1:7" ht="12.75" customHeight="1" x14ac:dyDescent="0.2">
      <c r="A106" s="26">
        <v>2084</v>
      </c>
      <c r="B106" s="27" t="s">
        <v>212</v>
      </c>
      <c r="C106" s="28">
        <v>8486746.4100000001</v>
      </c>
      <c r="D106" s="28">
        <v>0</v>
      </c>
      <c r="E106" s="28">
        <v>8486746.4100000001</v>
      </c>
      <c r="F106" s="29">
        <v>1642.29</v>
      </c>
      <c r="G106" s="28">
        <v>5167.6295964780884</v>
      </c>
    </row>
    <row r="107" spans="1:7" ht="12.75" customHeight="1" x14ac:dyDescent="0.2">
      <c r="A107" s="26">
        <v>2085</v>
      </c>
      <c r="B107" s="27" t="s">
        <v>100</v>
      </c>
      <c r="C107" s="28">
        <v>1982307.63</v>
      </c>
      <c r="D107" s="28">
        <v>193.92</v>
      </c>
      <c r="E107" s="28">
        <v>1982113.71</v>
      </c>
      <c r="F107" s="29">
        <v>259.51</v>
      </c>
      <c r="G107" s="28">
        <v>7637.9087896420169</v>
      </c>
    </row>
    <row r="108" spans="1:7" ht="12.75" customHeight="1" x14ac:dyDescent="0.2">
      <c r="A108" s="26">
        <v>2086</v>
      </c>
      <c r="B108" s="27" t="s">
        <v>101</v>
      </c>
      <c r="C108" s="28">
        <v>6636650.0700000003</v>
      </c>
      <c r="D108" s="28">
        <v>1245</v>
      </c>
      <c r="E108" s="28">
        <v>6635405.0700000003</v>
      </c>
      <c r="F108" s="29">
        <v>1173.45</v>
      </c>
      <c r="G108" s="28">
        <v>5654.6125271634928</v>
      </c>
    </row>
    <row r="109" spans="1:7" ht="12.75" customHeight="1" x14ac:dyDescent="0.2">
      <c r="A109" s="26">
        <v>2087</v>
      </c>
      <c r="B109" s="27" t="s">
        <v>102</v>
      </c>
      <c r="C109" s="28">
        <v>15921342.289999999</v>
      </c>
      <c r="D109" s="28">
        <v>2944</v>
      </c>
      <c r="E109" s="28">
        <v>15918398.289999999</v>
      </c>
      <c r="F109" s="29">
        <v>2840.26</v>
      </c>
      <c r="G109" s="28">
        <v>5604.5567272010303</v>
      </c>
    </row>
    <row r="110" spans="1:7" ht="12.75" customHeight="1" x14ac:dyDescent="0.2">
      <c r="A110" s="26">
        <v>2088</v>
      </c>
      <c r="B110" s="27" t="s">
        <v>103</v>
      </c>
      <c r="C110" s="28">
        <v>31750163.039999999</v>
      </c>
      <c r="D110" s="28">
        <v>0</v>
      </c>
      <c r="E110" s="28">
        <v>31750163.039999999</v>
      </c>
      <c r="F110" s="29">
        <v>5646.22</v>
      </c>
      <c r="G110" s="28">
        <v>5623.2599934115206</v>
      </c>
    </row>
    <row r="111" spans="1:7" ht="12.75" customHeight="1" x14ac:dyDescent="0.2">
      <c r="A111" s="26">
        <v>2089</v>
      </c>
      <c r="B111" s="27" t="s">
        <v>104</v>
      </c>
      <c r="C111" s="28">
        <v>2031074.04</v>
      </c>
      <c r="D111" s="28">
        <v>0</v>
      </c>
      <c r="E111" s="28">
        <v>2031074.04</v>
      </c>
      <c r="F111" s="29">
        <v>295.45999999999998</v>
      </c>
      <c r="G111" s="28">
        <v>6874.2775333378459</v>
      </c>
    </row>
    <row r="112" spans="1:7" ht="12.75" customHeight="1" x14ac:dyDescent="0.2">
      <c r="A112" s="26">
        <v>2090</v>
      </c>
      <c r="B112" s="27" t="s">
        <v>105</v>
      </c>
      <c r="C112" s="28">
        <v>2103637.5499999998</v>
      </c>
      <c r="D112" s="28">
        <v>0</v>
      </c>
      <c r="E112" s="28">
        <v>2103637.5499999998</v>
      </c>
      <c r="F112" s="29">
        <v>283.98</v>
      </c>
      <c r="G112" s="28">
        <v>7407.6961405732791</v>
      </c>
    </row>
    <row r="113" spans="1:7" ht="12.75" customHeight="1" x14ac:dyDescent="0.2">
      <c r="A113" s="26">
        <v>2091</v>
      </c>
      <c r="B113" s="27" t="s">
        <v>106</v>
      </c>
      <c r="C113" s="28">
        <v>10180335.310000001</v>
      </c>
      <c r="D113" s="28">
        <v>0</v>
      </c>
      <c r="E113" s="28">
        <v>10180335.310000001</v>
      </c>
      <c r="F113" s="29">
        <v>1826.61</v>
      </c>
      <c r="G113" s="28">
        <v>5573.349160466656</v>
      </c>
    </row>
    <row r="114" spans="1:7" ht="12.75" customHeight="1" x14ac:dyDescent="0.2">
      <c r="A114" s="26">
        <v>2092</v>
      </c>
      <c r="B114" s="27" t="s">
        <v>107</v>
      </c>
      <c r="C114" s="28">
        <v>1992255.21</v>
      </c>
      <c r="D114" s="28">
        <v>0</v>
      </c>
      <c r="E114" s="28">
        <v>1992255.21</v>
      </c>
      <c r="F114" s="29">
        <v>348.35</v>
      </c>
      <c r="G114" s="28">
        <v>5719.1193052963972</v>
      </c>
    </row>
    <row r="115" spans="1:7" ht="12.75" customHeight="1" x14ac:dyDescent="0.2">
      <c r="A115" s="26">
        <v>2093</v>
      </c>
      <c r="B115" s="27" t="s">
        <v>108</v>
      </c>
      <c r="C115" s="28">
        <v>4670688.43</v>
      </c>
      <c r="D115" s="28">
        <v>0</v>
      </c>
      <c r="E115" s="28">
        <v>4670688.43</v>
      </c>
      <c r="F115" s="29">
        <v>726.45</v>
      </c>
      <c r="G115" s="28">
        <v>6429.4699291073021</v>
      </c>
    </row>
    <row r="116" spans="1:7" ht="12.75" customHeight="1" x14ac:dyDescent="0.2">
      <c r="A116" s="26">
        <v>2094</v>
      </c>
      <c r="B116" s="27" t="s">
        <v>109</v>
      </c>
      <c r="C116" s="28">
        <v>1901866.15</v>
      </c>
      <c r="D116" s="28">
        <v>0</v>
      </c>
      <c r="E116" s="28">
        <v>1901866.15</v>
      </c>
      <c r="F116" s="29">
        <v>308.51</v>
      </c>
      <c r="G116" s="28">
        <v>6164.6823441703682</v>
      </c>
    </row>
    <row r="117" spans="1:7" ht="12.75" customHeight="1" x14ac:dyDescent="0.2">
      <c r="A117" s="26">
        <v>2095</v>
      </c>
      <c r="B117" s="27" t="s">
        <v>110</v>
      </c>
      <c r="C117" s="28">
        <v>1136792.51</v>
      </c>
      <c r="D117" s="28">
        <v>180.9</v>
      </c>
      <c r="E117" s="28">
        <v>1136611.6100000001</v>
      </c>
      <c r="F117" s="29">
        <v>129.37</v>
      </c>
      <c r="G117" s="28">
        <v>8785.7432944268385</v>
      </c>
    </row>
    <row r="118" spans="1:7" ht="12.75" customHeight="1" x14ac:dyDescent="0.2">
      <c r="A118" s="26">
        <v>2096</v>
      </c>
      <c r="B118" s="27" t="s">
        <v>111</v>
      </c>
      <c r="C118" s="28">
        <v>9142420.2699999996</v>
      </c>
      <c r="D118" s="28">
        <v>29238</v>
      </c>
      <c r="E118" s="28">
        <v>9113182.2699999996</v>
      </c>
      <c r="F118" s="29">
        <v>1533.31</v>
      </c>
      <c r="G118" s="28">
        <v>5943.4701854158648</v>
      </c>
    </row>
    <row r="119" spans="1:7" ht="12.75" customHeight="1" x14ac:dyDescent="0.2">
      <c r="A119" s="26">
        <v>2097</v>
      </c>
      <c r="B119" s="27" t="s">
        <v>112</v>
      </c>
      <c r="C119" s="28">
        <v>35893748.310000002</v>
      </c>
      <c r="D119" s="28">
        <v>0</v>
      </c>
      <c r="E119" s="28">
        <v>35893748.310000002</v>
      </c>
      <c r="F119" s="29">
        <v>5814.44</v>
      </c>
      <c r="G119" s="28">
        <v>6173.2081352632413</v>
      </c>
    </row>
    <row r="120" spans="1:7" ht="12.75" customHeight="1" x14ac:dyDescent="0.2">
      <c r="A120" s="26">
        <v>2099</v>
      </c>
      <c r="B120" s="27" t="s">
        <v>113</v>
      </c>
      <c r="C120" s="28">
        <v>4387737.43</v>
      </c>
      <c r="D120" s="28">
        <v>0</v>
      </c>
      <c r="E120" s="28">
        <v>4387737.43</v>
      </c>
      <c r="F120" s="29">
        <v>755.98</v>
      </c>
      <c r="G120" s="28">
        <v>5804.0390354242172</v>
      </c>
    </row>
    <row r="121" spans="1:7" ht="12.75" customHeight="1" x14ac:dyDescent="0.2">
      <c r="A121" s="26">
        <v>2100</v>
      </c>
      <c r="B121" s="27" t="s">
        <v>114</v>
      </c>
      <c r="C121" s="28">
        <v>43138663.619999997</v>
      </c>
      <c r="D121" s="28">
        <v>1017</v>
      </c>
      <c r="E121" s="28">
        <v>43137646.619999997</v>
      </c>
      <c r="F121" s="29">
        <v>7911.63</v>
      </c>
      <c r="G121" s="28">
        <v>5452.4347852465289</v>
      </c>
    </row>
    <row r="122" spans="1:7" ht="12.75" customHeight="1" x14ac:dyDescent="0.2">
      <c r="A122" s="26">
        <v>2101</v>
      </c>
      <c r="B122" s="27" t="s">
        <v>115</v>
      </c>
      <c r="C122" s="28">
        <v>23287851.43</v>
      </c>
      <c r="D122" s="28">
        <v>0</v>
      </c>
      <c r="E122" s="28">
        <v>23287851.43</v>
      </c>
      <c r="F122" s="29">
        <v>4235.32</v>
      </c>
      <c r="G122" s="28">
        <v>5498.4868746635429</v>
      </c>
    </row>
    <row r="123" spans="1:7" ht="12.75" customHeight="1" x14ac:dyDescent="0.2">
      <c r="A123" s="26">
        <v>2102</v>
      </c>
      <c r="B123" s="27" t="s">
        <v>116</v>
      </c>
      <c r="C123" s="28">
        <v>12931841.460000001</v>
      </c>
      <c r="D123" s="28">
        <v>5646.22</v>
      </c>
      <c r="E123" s="28">
        <v>12926195.24</v>
      </c>
      <c r="F123" s="29">
        <v>2357.69</v>
      </c>
      <c r="G123" s="28">
        <v>5482.5677845687933</v>
      </c>
    </row>
    <row r="124" spans="1:7" ht="12.75" customHeight="1" x14ac:dyDescent="0.2">
      <c r="A124" s="26">
        <v>2103</v>
      </c>
      <c r="B124" s="27" t="s">
        <v>117</v>
      </c>
      <c r="C124" s="28">
        <v>3704956.56</v>
      </c>
      <c r="D124" s="28">
        <v>888.4</v>
      </c>
      <c r="E124" s="28">
        <v>3704068.16</v>
      </c>
      <c r="F124" s="29">
        <v>666.65</v>
      </c>
      <c r="G124" s="28">
        <v>5556.2411460286503</v>
      </c>
    </row>
    <row r="125" spans="1:7" ht="12.75" customHeight="1" x14ac:dyDescent="0.2">
      <c r="A125" s="26">
        <v>2104</v>
      </c>
      <c r="B125" s="27" t="s">
        <v>118</v>
      </c>
      <c r="C125" s="28">
        <v>4208120.3099999996</v>
      </c>
      <c r="D125" s="28">
        <v>0</v>
      </c>
      <c r="E125" s="28">
        <v>4208120.3099999996</v>
      </c>
      <c r="F125" s="29">
        <v>654.02</v>
      </c>
      <c r="G125" s="28">
        <v>6434.23795908382</v>
      </c>
    </row>
    <row r="126" spans="1:7" ht="12.75" customHeight="1" x14ac:dyDescent="0.2">
      <c r="A126" s="26">
        <v>2105</v>
      </c>
      <c r="B126" s="27" t="s">
        <v>119</v>
      </c>
      <c r="C126" s="28">
        <v>3567351.39</v>
      </c>
      <c r="D126" s="28">
        <v>9735.92</v>
      </c>
      <c r="E126" s="28">
        <v>3557615.47</v>
      </c>
      <c r="F126" s="29">
        <v>618.42999999999995</v>
      </c>
      <c r="G126" s="28">
        <v>5752.6566790097504</v>
      </c>
    </row>
    <row r="127" spans="1:7" ht="12.75" customHeight="1" x14ac:dyDescent="0.2">
      <c r="A127" s="26">
        <v>2107</v>
      </c>
      <c r="B127" s="27" t="s">
        <v>120</v>
      </c>
      <c r="C127" s="28">
        <v>962795.02</v>
      </c>
      <c r="D127" s="28">
        <v>151064.6</v>
      </c>
      <c r="E127" s="28">
        <v>811730.42</v>
      </c>
      <c r="F127" s="29">
        <v>70.239999999999995</v>
      </c>
      <c r="G127" s="28">
        <v>11556.526480637813</v>
      </c>
    </row>
    <row r="128" spans="1:7" ht="12.75" customHeight="1" x14ac:dyDescent="0.2">
      <c r="A128" s="26">
        <v>2108</v>
      </c>
      <c r="B128" s="27" t="s">
        <v>121</v>
      </c>
      <c r="C128" s="28">
        <v>14894122.869999999</v>
      </c>
      <c r="D128" s="28">
        <v>13897.55</v>
      </c>
      <c r="E128" s="28">
        <v>14880225.32</v>
      </c>
      <c r="F128" s="29">
        <v>2625.8</v>
      </c>
      <c r="G128" s="28">
        <v>5666.9302003199018</v>
      </c>
    </row>
    <row r="129" spans="1:7" ht="12.75" customHeight="1" x14ac:dyDescent="0.2">
      <c r="A129" s="26">
        <v>2109</v>
      </c>
      <c r="B129" s="27" t="s">
        <v>122</v>
      </c>
      <c r="C129" s="28">
        <v>183510.37</v>
      </c>
      <c r="D129" s="28">
        <v>0</v>
      </c>
      <c r="E129" s="28">
        <v>183510.37</v>
      </c>
      <c r="F129" s="29">
        <v>6.5</v>
      </c>
      <c r="G129" s="28">
        <v>28232.364615384617</v>
      </c>
    </row>
    <row r="130" spans="1:7" ht="12.75" customHeight="1" x14ac:dyDescent="0.2">
      <c r="A130" s="26">
        <v>2110</v>
      </c>
      <c r="B130" s="27" t="s">
        <v>123</v>
      </c>
      <c r="C130" s="28">
        <v>7385461</v>
      </c>
      <c r="D130" s="28">
        <v>25533.98</v>
      </c>
      <c r="E130" s="28">
        <v>7359927.0199999996</v>
      </c>
      <c r="F130" s="29">
        <v>1190.75</v>
      </c>
      <c r="G130" s="28">
        <v>6180.9170858702491</v>
      </c>
    </row>
    <row r="131" spans="1:7" ht="12.75" customHeight="1" x14ac:dyDescent="0.2">
      <c r="A131" s="26">
        <v>2111</v>
      </c>
      <c r="B131" s="27" t="s">
        <v>124</v>
      </c>
      <c r="C131" s="28">
        <v>724896</v>
      </c>
      <c r="D131" s="28">
        <v>0</v>
      </c>
      <c r="E131" s="28">
        <v>724896</v>
      </c>
      <c r="F131" s="29">
        <v>111.98</v>
      </c>
      <c r="G131" s="28">
        <v>6473.4416860153597</v>
      </c>
    </row>
    <row r="132" spans="1:7" ht="12.75" customHeight="1" x14ac:dyDescent="0.2">
      <c r="A132" s="26">
        <v>2112</v>
      </c>
      <c r="B132" s="27" t="s">
        <v>125</v>
      </c>
      <c r="C132" s="28">
        <v>86885.94</v>
      </c>
      <c r="D132" s="28">
        <v>0</v>
      </c>
      <c r="E132" s="28">
        <v>86885.94</v>
      </c>
      <c r="F132" s="29">
        <v>15.69</v>
      </c>
      <c r="G132" s="28">
        <v>5537.663479923518</v>
      </c>
    </row>
    <row r="133" spans="1:7" ht="12.75" customHeight="1" x14ac:dyDescent="0.2">
      <c r="A133" s="26">
        <v>2113</v>
      </c>
      <c r="B133" s="27" t="s">
        <v>126</v>
      </c>
      <c r="C133" s="28">
        <v>1799682.67</v>
      </c>
      <c r="D133" s="28">
        <v>0</v>
      </c>
      <c r="E133" s="28">
        <v>1799682.67</v>
      </c>
      <c r="F133" s="29">
        <v>238.96</v>
      </c>
      <c r="G133" s="28">
        <v>7531.3134834281882</v>
      </c>
    </row>
    <row r="134" spans="1:7" ht="12.75" customHeight="1" x14ac:dyDescent="0.2">
      <c r="A134" s="26">
        <v>2114</v>
      </c>
      <c r="B134" s="27" t="s">
        <v>127</v>
      </c>
      <c r="C134" s="28">
        <v>935615</v>
      </c>
      <c r="D134" s="28">
        <v>0</v>
      </c>
      <c r="E134" s="28">
        <v>935615</v>
      </c>
      <c r="F134" s="29">
        <v>116.93</v>
      </c>
      <c r="G134" s="28">
        <v>8001.4966219105445</v>
      </c>
    </row>
    <row r="135" spans="1:7" ht="12.75" customHeight="1" x14ac:dyDescent="0.2">
      <c r="A135" s="26">
        <v>2115</v>
      </c>
      <c r="B135" s="27" t="s">
        <v>128</v>
      </c>
      <c r="C135" s="28">
        <v>262954</v>
      </c>
      <c r="D135" s="28">
        <v>0</v>
      </c>
      <c r="E135" s="28">
        <v>262954</v>
      </c>
      <c r="F135" s="29">
        <v>20.72</v>
      </c>
      <c r="G135" s="28">
        <v>12690.830115830116</v>
      </c>
    </row>
    <row r="136" spans="1:7" ht="12.75" customHeight="1" x14ac:dyDescent="0.2">
      <c r="A136" s="26">
        <v>2116</v>
      </c>
      <c r="B136" s="27" t="s">
        <v>129</v>
      </c>
      <c r="C136" s="28">
        <v>5932009.3600000003</v>
      </c>
      <c r="D136" s="28">
        <v>0</v>
      </c>
      <c r="E136" s="28">
        <v>5932009.3600000003</v>
      </c>
      <c r="F136" s="29">
        <v>990.52</v>
      </c>
      <c r="G136" s="28">
        <v>5988.7830230585951</v>
      </c>
    </row>
    <row r="137" spans="1:7" ht="12.75" customHeight="1" x14ac:dyDescent="0.2">
      <c r="A137" s="26">
        <v>2137</v>
      </c>
      <c r="B137" s="27" t="s">
        <v>130</v>
      </c>
      <c r="C137" s="28">
        <v>6882893.2800000003</v>
      </c>
      <c r="D137" s="28">
        <v>0</v>
      </c>
      <c r="E137" s="28">
        <v>6882893.2800000003</v>
      </c>
      <c r="F137" s="29">
        <v>1043.6600000000001</v>
      </c>
      <c r="G137" s="28">
        <v>6594.9574382461715</v>
      </c>
    </row>
    <row r="138" spans="1:7" ht="12.75" customHeight="1" x14ac:dyDescent="0.2">
      <c r="A138" s="26">
        <v>2138</v>
      </c>
      <c r="B138" s="27" t="s">
        <v>131</v>
      </c>
      <c r="C138" s="28">
        <v>20341002.199999999</v>
      </c>
      <c r="D138" s="28">
        <v>349669.46</v>
      </c>
      <c r="E138" s="28">
        <v>19991332.739999998</v>
      </c>
      <c r="F138" s="29">
        <v>3515.21</v>
      </c>
      <c r="G138" s="28">
        <v>5687.0948648871608</v>
      </c>
    </row>
    <row r="139" spans="1:7" ht="12.75" customHeight="1" x14ac:dyDescent="0.2">
      <c r="A139" s="26">
        <v>2139</v>
      </c>
      <c r="B139" s="27" t="s">
        <v>132</v>
      </c>
      <c r="C139" s="28">
        <v>11247757.77</v>
      </c>
      <c r="D139" s="28">
        <v>71067.3</v>
      </c>
      <c r="E139" s="28">
        <v>11176690.470000001</v>
      </c>
      <c r="F139" s="29">
        <v>2199.19</v>
      </c>
      <c r="G139" s="28">
        <v>5082.1850181203072</v>
      </c>
    </row>
    <row r="140" spans="1:7" ht="12.75" customHeight="1" x14ac:dyDescent="0.2">
      <c r="A140" s="26">
        <v>2140</v>
      </c>
      <c r="B140" s="27" t="s">
        <v>133</v>
      </c>
      <c r="C140" s="28">
        <v>5102468.1100000003</v>
      </c>
      <c r="D140" s="28">
        <v>15051</v>
      </c>
      <c r="E140" s="28">
        <v>5087417.1100000003</v>
      </c>
      <c r="F140" s="29">
        <v>904.03</v>
      </c>
      <c r="G140" s="28">
        <v>5627.4870413592462</v>
      </c>
    </row>
    <row r="141" spans="1:7" ht="12.75" customHeight="1" x14ac:dyDescent="0.2">
      <c r="A141" s="26">
        <v>2141</v>
      </c>
      <c r="B141" s="27" t="s">
        <v>134</v>
      </c>
      <c r="C141" s="28">
        <v>8501894.1300000008</v>
      </c>
      <c r="D141" s="28">
        <v>82987.58</v>
      </c>
      <c r="E141" s="28">
        <v>8418906.5500000007</v>
      </c>
      <c r="F141" s="29">
        <v>1695.05</v>
      </c>
      <c r="G141" s="28">
        <v>4966.7600070794369</v>
      </c>
    </row>
    <row r="142" spans="1:7" ht="12.75" customHeight="1" x14ac:dyDescent="0.2">
      <c r="A142" s="26">
        <v>2142</v>
      </c>
      <c r="B142" s="27" t="s">
        <v>135</v>
      </c>
      <c r="C142" s="28">
        <v>206632967.16999999</v>
      </c>
      <c r="D142" s="28">
        <v>561929.46</v>
      </c>
      <c r="E142" s="28">
        <v>206071037.71000001</v>
      </c>
      <c r="F142" s="29">
        <v>35222.980000000003</v>
      </c>
      <c r="G142" s="28">
        <v>5850.4714169556346</v>
      </c>
    </row>
    <row r="143" spans="1:7" ht="12.75" customHeight="1" x14ac:dyDescent="0.2">
      <c r="A143" s="26">
        <v>2143</v>
      </c>
      <c r="B143" s="27" t="s">
        <v>136</v>
      </c>
      <c r="C143" s="28">
        <v>11656826.01</v>
      </c>
      <c r="D143" s="28">
        <v>0</v>
      </c>
      <c r="E143" s="28">
        <v>11656826.01</v>
      </c>
      <c r="F143" s="29">
        <v>2316.66</v>
      </c>
      <c r="G143" s="28">
        <v>5031.7379373753593</v>
      </c>
    </row>
    <row r="144" spans="1:7" ht="12.75" customHeight="1" x14ac:dyDescent="0.2">
      <c r="A144" s="26">
        <v>2144</v>
      </c>
      <c r="B144" s="27" t="s">
        <v>137</v>
      </c>
      <c r="C144" s="28">
        <v>1383228.51</v>
      </c>
      <c r="D144" s="28">
        <v>0</v>
      </c>
      <c r="E144" s="28">
        <v>1383228.51</v>
      </c>
      <c r="F144" s="29">
        <v>238.66</v>
      </c>
      <c r="G144" s="28">
        <v>5795.8120757563056</v>
      </c>
    </row>
    <row r="145" spans="1:7" ht="12.75" customHeight="1" x14ac:dyDescent="0.2">
      <c r="A145" s="26">
        <v>2145</v>
      </c>
      <c r="B145" s="27" t="s">
        <v>138</v>
      </c>
      <c r="C145" s="28">
        <v>4464936.03</v>
      </c>
      <c r="D145" s="28">
        <v>0</v>
      </c>
      <c r="E145" s="28">
        <v>4464936.03</v>
      </c>
      <c r="F145" s="29">
        <v>763.21</v>
      </c>
      <c r="G145" s="28">
        <v>5850.2064045282423</v>
      </c>
    </row>
    <row r="146" spans="1:7" ht="12.75" customHeight="1" x14ac:dyDescent="0.2">
      <c r="A146" s="26">
        <v>2146</v>
      </c>
      <c r="B146" s="27" t="s">
        <v>139</v>
      </c>
      <c r="C146" s="28">
        <v>28583319.640000001</v>
      </c>
      <c r="D146" s="28">
        <v>93230</v>
      </c>
      <c r="E146" s="28">
        <v>28490089.640000001</v>
      </c>
      <c r="F146" s="29">
        <v>4284.72</v>
      </c>
      <c r="G146" s="28">
        <v>6649.2302040740115</v>
      </c>
    </row>
    <row r="147" spans="1:7" ht="12.75" customHeight="1" x14ac:dyDescent="0.2">
      <c r="A147" s="26">
        <v>2147</v>
      </c>
      <c r="B147" s="27" t="s">
        <v>140</v>
      </c>
      <c r="C147" s="28">
        <v>14115884.99</v>
      </c>
      <c r="D147" s="28">
        <v>0</v>
      </c>
      <c r="E147" s="28">
        <v>14115884.99</v>
      </c>
      <c r="F147" s="29">
        <v>2216.9699999999998</v>
      </c>
      <c r="G147" s="28">
        <v>6367.1971158833894</v>
      </c>
    </row>
    <row r="148" spans="1:7" ht="12.75" customHeight="1" x14ac:dyDescent="0.2">
      <c r="A148" s="26">
        <v>2180</v>
      </c>
      <c r="B148" s="27" t="s">
        <v>141</v>
      </c>
      <c r="C148" s="28">
        <v>314735129.19999999</v>
      </c>
      <c r="D148" s="28">
        <v>429501.04</v>
      </c>
      <c r="E148" s="28">
        <v>314305628.16000003</v>
      </c>
      <c r="F148" s="29">
        <v>46920.38</v>
      </c>
      <c r="G148" s="28">
        <v>6698.701676329134</v>
      </c>
    </row>
    <row r="149" spans="1:7" ht="12.75" customHeight="1" x14ac:dyDescent="0.2">
      <c r="A149" s="26">
        <v>2181</v>
      </c>
      <c r="B149" s="27" t="s">
        <v>142</v>
      </c>
      <c r="C149" s="28">
        <v>19268830.719999999</v>
      </c>
      <c r="D149" s="28">
        <v>18328.66</v>
      </c>
      <c r="E149" s="28">
        <v>19250502.059999999</v>
      </c>
      <c r="F149" s="29">
        <v>3585.19</v>
      </c>
      <c r="G149" s="28">
        <v>5369.4510081752987</v>
      </c>
    </row>
    <row r="150" spans="1:7" ht="12.75" customHeight="1" x14ac:dyDescent="0.2">
      <c r="A150" s="26">
        <v>2182</v>
      </c>
      <c r="B150" s="27" t="s">
        <v>143</v>
      </c>
      <c r="C150" s="28">
        <v>57317634.229999997</v>
      </c>
      <c r="D150" s="28">
        <v>46824.4</v>
      </c>
      <c r="E150" s="28">
        <v>57270809.829999998</v>
      </c>
      <c r="F150" s="29">
        <v>10004.59</v>
      </c>
      <c r="G150" s="28">
        <v>5724.4534588623819</v>
      </c>
    </row>
    <row r="151" spans="1:7" ht="12.75" customHeight="1" x14ac:dyDescent="0.2">
      <c r="A151" s="26">
        <v>2183</v>
      </c>
      <c r="B151" s="27" t="s">
        <v>144</v>
      </c>
      <c r="C151" s="28">
        <v>62610168.609999999</v>
      </c>
      <c r="D151" s="28">
        <v>219466.86</v>
      </c>
      <c r="E151" s="28">
        <v>62390701.75</v>
      </c>
      <c r="F151" s="29">
        <v>11313.31</v>
      </c>
      <c r="G151" s="28">
        <v>5514.8052824504939</v>
      </c>
    </row>
    <row r="152" spans="1:7" ht="12.75" customHeight="1" x14ac:dyDescent="0.2">
      <c r="A152" s="26">
        <v>2185</v>
      </c>
      <c r="B152" s="27" t="s">
        <v>145</v>
      </c>
      <c r="C152" s="28">
        <v>34401434.210000001</v>
      </c>
      <c r="D152" s="28">
        <v>8438.51</v>
      </c>
      <c r="E152" s="28">
        <v>34392995.700000003</v>
      </c>
      <c r="F152" s="29">
        <v>6142.09</v>
      </c>
      <c r="G152" s="28">
        <v>5599.559058887121</v>
      </c>
    </row>
    <row r="153" spans="1:7" ht="12.75" customHeight="1" x14ac:dyDescent="0.2">
      <c r="A153" s="26">
        <v>2186</v>
      </c>
      <c r="B153" s="27" t="s">
        <v>146</v>
      </c>
      <c r="C153" s="28">
        <v>3438844.64</v>
      </c>
      <c r="D153" s="28">
        <v>0</v>
      </c>
      <c r="E153" s="28">
        <v>3438844.64</v>
      </c>
      <c r="F153" s="29">
        <v>604.44000000000005</v>
      </c>
      <c r="G153" s="28">
        <v>5689.3068625504593</v>
      </c>
    </row>
    <row r="154" spans="1:7" ht="12.75" customHeight="1" x14ac:dyDescent="0.2">
      <c r="A154" s="26">
        <v>2187</v>
      </c>
      <c r="B154" s="27" t="s">
        <v>147</v>
      </c>
      <c r="C154" s="28">
        <v>48225884</v>
      </c>
      <c r="D154" s="28">
        <v>58506</v>
      </c>
      <c r="E154" s="28">
        <v>48167378</v>
      </c>
      <c r="F154" s="29">
        <v>8592.81</v>
      </c>
      <c r="G154" s="28">
        <v>5605.5444028204975</v>
      </c>
    </row>
    <row r="155" spans="1:7" ht="12.75" customHeight="1" x14ac:dyDescent="0.2">
      <c r="A155" s="26">
        <v>2188</v>
      </c>
      <c r="B155" s="27" t="s">
        <v>148</v>
      </c>
      <c r="C155" s="28">
        <v>4290843.55</v>
      </c>
      <c r="D155" s="28">
        <v>400806.97</v>
      </c>
      <c r="E155" s="28">
        <v>3890036.58</v>
      </c>
      <c r="F155" s="29">
        <v>473.81</v>
      </c>
      <c r="G155" s="28">
        <v>8210.1192039002981</v>
      </c>
    </row>
    <row r="156" spans="1:7" ht="12.75" customHeight="1" x14ac:dyDescent="0.2">
      <c r="A156" s="26">
        <v>2190</v>
      </c>
      <c r="B156" s="27" t="s">
        <v>149</v>
      </c>
      <c r="C156" s="28">
        <v>19745970.91</v>
      </c>
      <c r="D156" s="28">
        <v>79472.19</v>
      </c>
      <c r="E156" s="28">
        <v>19666498.719999999</v>
      </c>
      <c r="F156" s="29">
        <v>3114.2</v>
      </c>
      <c r="G156" s="28">
        <v>6315.1045918695008</v>
      </c>
    </row>
    <row r="157" spans="1:7" ht="12.75" customHeight="1" x14ac:dyDescent="0.2">
      <c r="A157" s="26">
        <v>2191</v>
      </c>
      <c r="B157" s="27" t="s">
        <v>150</v>
      </c>
      <c r="C157" s="28">
        <v>14462497.49</v>
      </c>
      <c r="D157" s="28">
        <v>11864.7</v>
      </c>
      <c r="E157" s="28">
        <v>14450632.789999999</v>
      </c>
      <c r="F157" s="29">
        <v>2470.04</v>
      </c>
      <c r="G157" s="28">
        <v>5850.3638766983522</v>
      </c>
    </row>
    <row r="158" spans="1:7" ht="12.75" customHeight="1" x14ac:dyDescent="0.2">
      <c r="A158" s="26">
        <v>2192</v>
      </c>
      <c r="B158" s="27" t="s">
        <v>151</v>
      </c>
      <c r="C158" s="28">
        <v>1605236.97</v>
      </c>
      <c r="D158" s="28">
        <v>0</v>
      </c>
      <c r="E158" s="28">
        <v>1605236.97</v>
      </c>
      <c r="F158" s="29">
        <v>323.3</v>
      </c>
      <c r="G158" s="28">
        <v>4965.1622950819665</v>
      </c>
    </row>
    <row r="159" spans="1:7" ht="12.75" customHeight="1" x14ac:dyDescent="0.2">
      <c r="A159" s="26">
        <v>2193</v>
      </c>
      <c r="B159" s="27" t="s">
        <v>152</v>
      </c>
      <c r="C159" s="28">
        <v>1279964.3600000001</v>
      </c>
      <c r="D159" s="28">
        <v>0</v>
      </c>
      <c r="E159" s="28">
        <v>1279964.3600000001</v>
      </c>
      <c r="F159" s="29">
        <v>183.13</v>
      </c>
      <c r="G159" s="28">
        <v>6989.3756347949538</v>
      </c>
    </row>
    <row r="160" spans="1:7" ht="12.75" customHeight="1" x14ac:dyDescent="0.2">
      <c r="A160" s="26">
        <v>2195</v>
      </c>
      <c r="B160" s="27" t="s">
        <v>153</v>
      </c>
      <c r="C160" s="28">
        <v>3102404.78</v>
      </c>
      <c r="D160" s="28">
        <v>11650</v>
      </c>
      <c r="E160" s="28">
        <v>3090754.78</v>
      </c>
      <c r="F160" s="29">
        <v>324.92</v>
      </c>
      <c r="G160" s="28">
        <v>9512.3562107595717</v>
      </c>
    </row>
    <row r="161" spans="1:7" ht="12.75" customHeight="1" x14ac:dyDescent="0.2">
      <c r="A161" s="26">
        <v>2197</v>
      </c>
      <c r="B161" s="27" t="s">
        <v>154</v>
      </c>
      <c r="C161" s="28">
        <v>10519748.640000001</v>
      </c>
      <c r="D161" s="28">
        <v>88000</v>
      </c>
      <c r="E161" s="28">
        <v>10431748.640000001</v>
      </c>
      <c r="F161" s="29">
        <v>2046.87</v>
      </c>
      <c r="G161" s="28">
        <v>5096.4392658058396</v>
      </c>
    </row>
    <row r="162" spans="1:7" ht="12.75" customHeight="1" x14ac:dyDescent="0.2">
      <c r="A162" s="26">
        <v>2198</v>
      </c>
      <c r="B162" s="27" t="s">
        <v>155</v>
      </c>
      <c r="C162" s="28">
        <v>6420096.1500000004</v>
      </c>
      <c r="D162" s="28">
        <v>0</v>
      </c>
      <c r="E162" s="28">
        <v>6420096.1500000004</v>
      </c>
      <c r="F162" s="29">
        <v>796.33</v>
      </c>
      <c r="G162" s="28">
        <v>8062.1050946215764</v>
      </c>
    </row>
    <row r="163" spans="1:7" ht="12.75" customHeight="1" x14ac:dyDescent="0.2">
      <c r="A163" s="26">
        <v>2199</v>
      </c>
      <c r="B163" s="27" t="s">
        <v>156</v>
      </c>
      <c r="C163" s="28">
        <v>4332487.3600000003</v>
      </c>
      <c r="D163" s="28">
        <v>0</v>
      </c>
      <c r="E163" s="28">
        <v>4332487.3600000003</v>
      </c>
      <c r="F163" s="29">
        <v>613.9</v>
      </c>
      <c r="G163" s="28">
        <v>7057.3177390454475</v>
      </c>
    </row>
    <row r="164" spans="1:7" ht="12.75" customHeight="1" x14ac:dyDescent="0.2">
      <c r="A164" s="26">
        <v>2201</v>
      </c>
      <c r="B164" s="27" t="s">
        <v>157</v>
      </c>
      <c r="C164" s="28">
        <v>1200830.74</v>
      </c>
      <c r="D164" s="28">
        <v>26940</v>
      </c>
      <c r="E164" s="28">
        <v>1173890.74</v>
      </c>
      <c r="F164" s="29">
        <v>178.41</v>
      </c>
      <c r="G164" s="28">
        <v>6579.7362255478947</v>
      </c>
    </row>
    <row r="165" spans="1:7" ht="12.75" customHeight="1" x14ac:dyDescent="0.2">
      <c r="A165" s="26">
        <v>2202</v>
      </c>
      <c r="B165" s="27" t="s">
        <v>158</v>
      </c>
      <c r="C165" s="28">
        <v>2531875.21</v>
      </c>
      <c r="D165" s="28">
        <v>30870</v>
      </c>
      <c r="E165" s="28">
        <v>2501005.21</v>
      </c>
      <c r="F165" s="29">
        <v>428.88</v>
      </c>
      <c r="G165" s="28">
        <v>5831.4801576198461</v>
      </c>
    </row>
    <row r="166" spans="1:7" ht="12.75" customHeight="1" x14ac:dyDescent="0.2">
      <c r="A166" s="26">
        <v>2203</v>
      </c>
      <c r="B166" s="27" t="s">
        <v>215</v>
      </c>
      <c r="C166" s="28">
        <v>1376580.81</v>
      </c>
      <c r="D166" s="28">
        <v>1384.8</v>
      </c>
      <c r="E166" s="28">
        <v>1375196.01</v>
      </c>
      <c r="F166" s="29">
        <v>235.24</v>
      </c>
      <c r="G166" s="28">
        <v>5845.9276058493451</v>
      </c>
    </row>
    <row r="167" spans="1:7" ht="12.75" customHeight="1" x14ac:dyDescent="0.2">
      <c r="A167" s="26">
        <v>2204</v>
      </c>
      <c r="B167" s="27" t="s">
        <v>159</v>
      </c>
      <c r="C167" s="28">
        <v>7564447.0999999996</v>
      </c>
      <c r="D167" s="28">
        <v>0</v>
      </c>
      <c r="E167" s="28">
        <v>7564447.0999999996</v>
      </c>
      <c r="F167" s="29">
        <v>1276.56</v>
      </c>
      <c r="G167" s="28">
        <v>5925.6494798521016</v>
      </c>
    </row>
    <row r="168" spans="1:7" ht="12.75" customHeight="1" x14ac:dyDescent="0.2">
      <c r="A168" s="26">
        <v>2205</v>
      </c>
      <c r="B168" s="27" t="s">
        <v>160</v>
      </c>
      <c r="C168" s="28">
        <v>10963097.92</v>
      </c>
      <c r="D168" s="28">
        <v>17454.419999999998</v>
      </c>
      <c r="E168" s="28">
        <v>10945643.5</v>
      </c>
      <c r="F168" s="29">
        <v>1872.53</v>
      </c>
      <c r="G168" s="28">
        <v>5845.3768430946366</v>
      </c>
    </row>
    <row r="169" spans="1:7" ht="12.75" customHeight="1" x14ac:dyDescent="0.2">
      <c r="A169" s="26">
        <v>2206</v>
      </c>
      <c r="B169" s="27" t="s">
        <v>161</v>
      </c>
      <c r="C169" s="28">
        <v>25024993.850000001</v>
      </c>
      <c r="D169" s="28">
        <v>0</v>
      </c>
      <c r="E169" s="28">
        <v>25024993.850000001</v>
      </c>
      <c r="F169" s="29">
        <v>4133.4799999999996</v>
      </c>
      <c r="G169" s="28">
        <v>6054.2191688359444</v>
      </c>
    </row>
    <row r="170" spans="1:7" ht="12.75" customHeight="1" x14ac:dyDescent="0.2">
      <c r="A170" s="26">
        <v>2207</v>
      </c>
      <c r="B170" s="27" t="s">
        <v>162</v>
      </c>
      <c r="C170" s="28">
        <v>17021783</v>
      </c>
      <c r="D170" s="28">
        <v>140000</v>
      </c>
      <c r="E170" s="28">
        <v>16881783</v>
      </c>
      <c r="F170" s="29">
        <v>3313.2</v>
      </c>
      <c r="G170" s="28">
        <v>5095.3105758783049</v>
      </c>
    </row>
    <row r="171" spans="1:7" ht="12.75" customHeight="1" x14ac:dyDescent="0.2">
      <c r="A171" s="26">
        <v>2208</v>
      </c>
      <c r="B171" s="27" t="s">
        <v>163</v>
      </c>
      <c r="C171" s="28">
        <v>3772618.42</v>
      </c>
      <c r="D171" s="28">
        <v>0</v>
      </c>
      <c r="E171" s="28">
        <v>3772618.42</v>
      </c>
      <c r="F171" s="29">
        <v>603.14</v>
      </c>
      <c r="G171" s="28">
        <v>6254.963059986072</v>
      </c>
    </row>
    <row r="172" spans="1:7" ht="12.75" customHeight="1" x14ac:dyDescent="0.2">
      <c r="A172" s="26">
        <v>2209</v>
      </c>
      <c r="B172" s="27" t="s">
        <v>164</v>
      </c>
      <c r="C172" s="28">
        <v>3411074.39</v>
      </c>
      <c r="D172" s="28">
        <v>0</v>
      </c>
      <c r="E172" s="28">
        <v>3411074.39</v>
      </c>
      <c r="F172" s="29">
        <v>577.96</v>
      </c>
      <c r="G172" s="28">
        <v>5901.9212229220011</v>
      </c>
    </row>
    <row r="173" spans="1:7" ht="12.75" customHeight="1" x14ac:dyDescent="0.2">
      <c r="A173" s="26">
        <v>2210</v>
      </c>
      <c r="B173" s="27" t="s">
        <v>165</v>
      </c>
      <c r="C173" s="28">
        <v>650782.5</v>
      </c>
      <c r="D173" s="28">
        <v>0</v>
      </c>
      <c r="E173" s="28">
        <v>650782.5</v>
      </c>
      <c r="F173" s="29">
        <v>52.58</v>
      </c>
      <c r="G173" s="28">
        <v>12376.996957017878</v>
      </c>
    </row>
    <row r="174" spans="1:7" ht="12.75" customHeight="1" x14ac:dyDescent="0.2">
      <c r="A174" s="26">
        <v>2212</v>
      </c>
      <c r="B174" s="27" t="s">
        <v>166</v>
      </c>
      <c r="C174" s="28">
        <v>13920156.609999999</v>
      </c>
      <c r="D174" s="28">
        <v>0</v>
      </c>
      <c r="E174" s="28">
        <v>13920156.609999999</v>
      </c>
      <c r="F174" s="29">
        <v>2299.5</v>
      </c>
      <c r="G174" s="28">
        <v>6053.5579952163507</v>
      </c>
    </row>
    <row r="175" spans="1:7" ht="12.75" customHeight="1" x14ac:dyDescent="0.2">
      <c r="A175" s="26">
        <v>2213</v>
      </c>
      <c r="B175" s="27" t="s">
        <v>167</v>
      </c>
      <c r="C175" s="28">
        <v>2884678.23</v>
      </c>
      <c r="D175" s="28">
        <v>0</v>
      </c>
      <c r="E175" s="28">
        <v>2884678.23</v>
      </c>
      <c r="F175" s="29">
        <v>483.13</v>
      </c>
      <c r="G175" s="28">
        <v>5970.8116448988876</v>
      </c>
    </row>
    <row r="176" spans="1:7" ht="12.75" customHeight="1" x14ac:dyDescent="0.2">
      <c r="A176" s="26">
        <v>2214</v>
      </c>
      <c r="B176" s="27" t="s">
        <v>168</v>
      </c>
      <c r="C176" s="28">
        <v>1782363</v>
      </c>
      <c r="D176" s="28">
        <v>0</v>
      </c>
      <c r="E176" s="28">
        <v>1782363</v>
      </c>
      <c r="F176" s="29">
        <v>238.27</v>
      </c>
      <c r="G176" s="28">
        <v>7480.4339614722785</v>
      </c>
    </row>
    <row r="177" spans="1:7" ht="12.75" customHeight="1" x14ac:dyDescent="0.2">
      <c r="A177" s="26">
        <v>2215</v>
      </c>
      <c r="B177" s="27" t="s">
        <v>169</v>
      </c>
      <c r="C177" s="28">
        <v>2139666.19</v>
      </c>
      <c r="D177" s="28">
        <v>0</v>
      </c>
      <c r="E177" s="28">
        <v>2139666.19</v>
      </c>
      <c r="F177" s="29">
        <v>341.58</v>
      </c>
      <c r="G177" s="28">
        <v>6264.0265530768775</v>
      </c>
    </row>
    <row r="178" spans="1:7" ht="12.75" customHeight="1" x14ac:dyDescent="0.2">
      <c r="A178" s="26">
        <v>2216</v>
      </c>
      <c r="B178" s="27" t="s">
        <v>170</v>
      </c>
      <c r="C178" s="28">
        <v>1544116.48</v>
      </c>
      <c r="D178" s="28">
        <v>0</v>
      </c>
      <c r="E178" s="28">
        <v>1544116.48</v>
      </c>
      <c r="F178" s="29">
        <v>234.39</v>
      </c>
      <c r="G178" s="28">
        <v>6587.8086949101917</v>
      </c>
    </row>
    <row r="179" spans="1:7" ht="12.75" customHeight="1" x14ac:dyDescent="0.2">
      <c r="A179" s="26">
        <v>2217</v>
      </c>
      <c r="B179" s="27" t="s">
        <v>171</v>
      </c>
      <c r="C179" s="28">
        <v>2749746.9</v>
      </c>
      <c r="D179" s="28">
        <v>0</v>
      </c>
      <c r="E179" s="28">
        <v>2749746.9</v>
      </c>
      <c r="F179" s="29">
        <v>456.35</v>
      </c>
      <c r="G179" s="28">
        <v>6025.5218582228545</v>
      </c>
    </row>
    <row r="180" spans="1:7" ht="12.75" customHeight="1" x14ac:dyDescent="0.2">
      <c r="A180" s="26">
        <v>2219</v>
      </c>
      <c r="B180" s="27" t="s">
        <v>172</v>
      </c>
      <c r="C180" s="28">
        <v>1819814.03</v>
      </c>
      <c r="D180" s="28">
        <v>0</v>
      </c>
      <c r="E180" s="28">
        <v>1819814.03</v>
      </c>
      <c r="F180" s="29">
        <v>303.62</v>
      </c>
      <c r="G180" s="28">
        <v>5993.7225149858368</v>
      </c>
    </row>
    <row r="181" spans="1:7" ht="12.75" customHeight="1" x14ac:dyDescent="0.2">
      <c r="A181" s="26">
        <v>2220</v>
      </c>
      <c r="B181" s="27" t="s">
        <v>173</v>
      </c>
      <c r="C181" s="28">
        <v>2119111.91</v>
      </c>
      <c r="D181" s="28">
        <v>0</v>
      </c>
      <c r="E181" s="28">
        <v>2119111.91</v>
      </c>
      <c r="F181" s="29">
        <v>299.88</v>
      </c>
      <c r="G181" s="28">
        <v>7066.5329798586099</v>
      </c>
    </row>
    <row r="182" spans="1:7" ht="12.75" customHeight="1" x14ac:dyDescent="0.2">
      <c r="A182" s="26">
        <v>2221</v>
      </c>
      <c r="B182" s="27" t="s">
        <v>174</v>
      </c>
      <c r="C182" s="28">
        <v>2827762.72</v>
      </c>
      <c r="D182" s="28">
        <v>0</v>
      </c>
      <c r="E182" s="28">
        <v>2827762.72</v>
      </c>
      <c r="F182" s="29">
        <v>466.45</v>
      </c>
      <c r="G182" s="28">
        <v>6062.3061850144713</v>
      </c>
    </row>
    <row r="183" spans="1:7" ht="12.75" customHeight="1" x14ac:dyDescent="0.2">
      <c r="A183" s="26">
        <v>2222</v>
      </c>
      <c r="B183" s="27" t="s">
        <v>175</v>
      </c>
      <c r="C183" s="28">
        <v>147923.88</v>
      </c>
      <c r="D183" s="28">
        <v>0</v>
      </c>
      <c r="E183" s="28">
        <v>147923.88</v>
      </c>
      <c r="F183" s="29">
        <v>3.39</v>
      </c>
      <c r="G183" s="28">
        <v>43635.362831858409</v>
      </c>
    </row>
    <row r="184" spans="1:7" ht="12.75" customHeight="1" x14ac:dyDescent="0.2">
      <c r="A184" s="26">
        <v>2225</v>
      </c>
      <c r="B184" s="27" t="s">
        <v>216</v>
      </c>
      <c r="C184" s="28">
        <v>2143433.5099999998</v>
      </c>
      <c r="D184" s="28">
        <v>0</v>
      </c>
      <c r="E184" s="28">
        <v>2143433.5099999998</v>
      </c>
      <c r="F184" s="29">
        <v>258.32</v>
      </c>
      <c r="G184" s="28">
        <v>8297.5902369154537</v>
      </c>
    </row>
    <row r="185" spans="1:7" ht="12.75" customHeight="1" x14ac:dyDescent="0.2">
      <c r="A185" s="26">
        <v>2226</v>
      </c>
      <c r="B185" s="27" t="s">
        <v>177</v>
      </c>
      <c r="C185" s="28">
        <v>6203853.8700000001</v>
      </c>
      <c r="D185" s="28">
        <v>0</v>
      </c>
      <c r="E185" s="28">
        <v>6203853.8700000001</v>
      </c>
      <c r="F185" s="29">
        <v>933.78</v>
      </c>
      <c r="G185" s="28">
        <v>6643.8067531966835</v>
      </c>
    </row>
    <row r="186" spans="1:7" ht="12.75" customHeight="1" x14ac:dyDescent="0.2">
      <c r="A186" s="26">
        <v>2227</v>
      </c>
      <c r="B186" s="27" t="s">
        <v>178</v>
      </c>
      <c r="C186" s="28">
        <v>11799238.029999999</v>
      </c>
      <c r="D186" s="28">
        <v>0</v>
      </c>
      <c r="E186" s="28">
        <v>11799238.029999999</v>
      </c>
      <c r="F186" s="29">
        <v>2010.47</v>
      </c>
      <c r="G186" s="28">
        <v>5868.8953478539843</v>
      </c>
    </row>
    <row r="187" spans="1:7" ht="12.75" customHeight="1" x14ac:dyDescent="0.2">
      <c r="A187" s="26">
        <v>2229</v>
      </c>
      <c r="B187" s="27" t="s">
        <v>179</v>
      </c>
      <c r="C187" s="28">
        <v>1917565.91</v>
      </c>
      <c r="D187" s="28">
        <v>24651.51</v>
      </c>
      <c r="E187" s="28">
        <v>1892914.4</v>
      </c>
      <c r="F187" s="29">
        <v>263.33</v>
      </c>
      <c r="G187" s="28">
        <v>7188.3735237154897</v>
      </c>
    </row>
    <row r="188" spans="1:7" ht="12.75" customHeight="1" x14ac:dyDescent="0.2">
      <c r="A188" s="26">
        <v>2239</v>
      </c>
      <c r="B188" s="27" t="s">
        <v>180</v>
      </c>
      <c r="C188" s="28">
        <v>101784397.95</v>
      </c>
      <c r="D188" s="28">
        <v>0</v>
      </c>
      <c r="E188" s="28">
        <v>101784397.95</v>
      </c>
      <c r="F188" s="29">
        <v>17950.29</v>
      </c>
      <c r="G188" s="28">
        <v>5670.348387129121</v>
      </c>
    </row>
    <row r="189" spans="1:7" ht="12.75" customHeight="1" x14ac:dyDescent="0.2">
      <c r="A189" s="26">
        <v>2240</v>
      </c>
      <c r="B189" s="27" t="s">
        <v>181</v>
      </c>
      <c r="C189" s="28">
        <v>6186013.3099999996</v>
      </c>
      <c r="D189" s="28">
        <v>0</v>
      </c>
      <c r="E189" s="28">
        <v>6186013.3099999996</v>
      </c>
      <c r="F189" s="29">
        <v>1171.47</v>
      </c>
      <c r="G189" s="28">
        <v>5280.5563181302132</v>
      </c>
    </row>
    <row r="190" spans="1:7" ht="12.75" customHeight="1" x14ac:dyDescent="0.2">
      <c r="A190" s="26">
        <v>2241</v>
      </c>
      <c r="B190" s="27" t="s">
        <v>182</v>
      </c>
      <c r="C190" s="28">
        <v>31865778.289999999</v>
      </c>
      <c r="D190" s="28">
        <v>38227.01</v>
      </c>
      <c r="E190" s="28">
        <v>31827551.280000001</v>
      </c>
      <c r="F190" s="29">
        <v>5496.09</v>
      </c>
      <c r="G190" s="28">
        <v>5790.944340431106</v>
      </c>
    </row>
    <row r="191" spans="1:7" ht="12.75" customHeight="1" x14ac:dyDescent="0.2">
      <c r="A191" s="26">
        <v>2242</v>
      </c>
      <c r="B191" s="27" t="s">
        <v>183</v>
      </c>
      <c r="C191" s="28">
        <v>64485434.560000002</v>
      </c>
      <c r="D191" s="28">
        <v>19636.259999999998</v>
      </c>
      <c r="E191" s="28">
        <v>64465798.299999997</v>
      </c>
      <c r="F191" s="29">
        <v>11432.4</v>
      </c>
      <c r="G191" s="28">
        <v>5638.8683303593298</v>
      </c>
    </row>
    <row r="192" spans="1:7" ht="12.75" customHeight="1" x14ac:dyDescent="0.2">
      <c r="A192" s="26">
        <v>2243</v>
      </c>
      <c r="B192" s="27" t="s">
        <v>184</v>
      </c>
      <c r="C192" s="28">
        <v>185273523.88</v>
      </c>
      <c r="D192" s="28">
        <v>55559.28</v>
      </c>
      <c r="E192" s="28">
        <v>185217964.59999999</v>
      </c>
      <c r="F192" s="29">
        <v>33541.18</v>
      </c>
      <c r="G192" s="28">
        <v>5522.1063957797542</v>
      </c>
    </row>
    <row r="193" spans="1:7" ht="12.75" customHeight="1" x14ac:dyDescent="0.2">
      <c r="A193" s="26">
        <v>2244</v>
      </c>
      <c r="B193" s="27" t="s">
        <v>185</v>
      </c>
      <c r="C193" s="28">
        <v>15681387.85</v>
      </c>
      <c r="D193" s="28">
        <v>84385.4</v>
      </c>
      <c r="E193" s="28">
        <v>15597002.449999999</v>
      </c>
      <c r="F193" s="29">
        <v>3095.4</v>
      </c>
      <c r="G193" s="28">
        <v>5038.7679944433676</v>
      </c>
    </row>
    <row r="194" spans="1:7" ht="12.75" customHeight="1" x14ac:dyDescent="0.2">
      <c r="A194" s="26">
        <v>2245</v>
      </c>
      <c r="B194" s="27" t="s">
        <v>186</v>
      </c>
      <c r="C194" s="28">
        <v>3186258.53</v>
      </c>
      <c r="D194" s="28">
        <v>0</v>
      </c>
      <c r="E194" s="28">
        <v>3186258.53</v>
      </c>
      <c r="F194" s="29">
        <v>567.95000000000005</v>
      </c>
      <c r="G194" s="28">
        <v>5610.1039352055632</v>
      </c>
    </row>
    <row r="195" spans="1:7" ht="12.75" customHeight="1" x14ac:dyDescent="0.2">
      <c r="A195" s="26">
        <v>2247</v>
      </c>
      <c r="B195" s="27" t="s">
        <v>187</v>
      </c>
      <c r="C195" s="28">
        <v>930803.71</v>
      </c>
      <c r="D195" s="28">
        <v>2366</v>
      </c>
      <c r="E195" s="28">
        <v>928437.71</v>
      </c>
      <c r="F195" s="29">
        <v>75.12</v>
      </c>
      <c r="G195" s="28">
        <v>12359.394435569755</v>
      </c>
    </row>
    <row r="196" spans="1:7" ht="12.75" customHeight="1" x14ac:dyDescent="0.2">
      <c r="A196" s="26">
        <v>2248</v>
      </c>
      <c r="B196" s="27" t="s">
        <v>188</v>
      </c>
      <c r="C196" s="28">
        <v>1126753.78</v>
      </c>
      <c r="D196" s="28">
        <v>13770.91</v>
      </c>
      <c r="E196" s="28">
        <v>1112982.8700000001</v>
      </c>
      <c r="F196" s="29">
        <v>95.84</v>
      </c>
      <c r="G196" s="28">
        <v>11612.926439899833</v>
      </c>
    </row>
    <row r="197" spans="1:7" ht="12.75" customHeight="1" x14ac:dyDescent="0.2">
      <c r="A197" s="26">
        <v>2249</v>
      </c>
      <c r="B197" s="27" t="s">
        <v>189</v>
      </c>
      <c r="C197" s="28">
        <v>812882.67</v>
      </c>
      <c r="D197" s="28">
        <v>0</v>
      </c>
      <c r="E197" s="28">
        <v>812882.67</v>
      </c>
      <c r="F197" s="29">
        <v>73.459999999999994</v>
      </c>
      <c r="G197" s="28">
        <v>11065.65028586986</v>
      </c>
    </row>
    <row r="198" spans="1:7" ht="12.75" customHeight="1" x14ac:dyDescent="0.2">
      <c r="A198" s="26">
        <v>2251</v>
      </c>
      <c r="B198" s="27" t="s">
        <v>190</v>
      </c>
      <c r="C198" s="28">
        <v>7064785.2800000003</v>
      </c>
      <c r="D198" s="28">
        <v>0</v>
      </c>
      <c r="E198" s="28">
        <v>7064785.2800000003</v>
      </c>
      <c r="F198" s="29">
        <v>1211.8699999999999</v>
      </c>
      <c r="G198" s="28">
        <v>5829.6560522168211</v>
      </c>
    </row>
    <row r="199" spans="1:7" ht="12.75" customHeight="1" x14ac:dyDescent="0.2">
      <c r="A199" s="26">
        <v>2252</v>
      </c>
      <c r="B199" s="27" t="s">
        <v>191</v>
      </c>
      <c r="C199" s="28">
        <v>4792687.79</v>
      </c>
      <c r="D199" s="28">
        <v>23212.02</v>
      </c>
      <c r="E199" s="28">
        <v>4769475.7699999996</v>
      </c>
      <c r="F199" s="29">
        <v>822.8</v>
      </c>
      <c r="G199" s="28">
        <v>5796.6404594069027</v>
      </c>
    </row>
    <row r="200" spans="1:7" ht="12.75" customHeight="1" x14ac:dyDescent="0.2">
      <c r="A200" s="26">
        <v>2253</v>
      </c>
      <c r="B200" s="27" t="s">
        <v>192</v>
      </c>
      <c r="C200" s="28">
        <v>5570619.2699999996</v>
      </c>
      <c r="D200" s="28">
        <v>0</v>
      </c>
      <c r="E200" s="28">
        <v>5570619.2699999996</v>
      </c>
      <c r="F200" s="29">
        <v>1012.76</v>
      </c>
      <c r="G200" s="28">
        <v>5500.4337355345779</v>
      </c>
    </row>
    <row r="201" spans="1:7" ht="12.75" customHeight="1" x14ac:dyDescent="0.2">
      <c r="A201" s="26">
        <v>2254</v>
      </c>
      <c r="B201" s="27" t="s">
        <v>193</v>
      </c>
      <c r="C201" s="28">
        <v>25476980.219999999</v>
      </c>
      <c r="D201" s="28">
        <v>22446.33</v>
      </c>
      <c r="E201" s="28">
        <v>25454533.890000001</v>
      </c>
      <c r="F201" s="29">
        <v>4779.3599999999997</v>
      </c>
      <c r="G201" s="28">
        <v>5325.9293901275478</v>
      </c>
    </row>
    <row r="202" spans="1:7" ht="12.75" customHeight="1" x14ac:dyDescent="0.2">
      <c r="A202" s="26">
        <v>2255</v>
      </c>
      <c r="B202" s="27" t="s">
        <v>194</v>
      </c>
      <c r="C202" s="28">
        <v>5151613.6399999997</v>
      </c>
      <c r="D202" s="28">
        <v>0</v>
      </c>
      <c r="E202" s="28">
        <v>5151613.6399999997</v>
      </c>
      <c r="F202" s="29">
        <v>941.38</v>
      </c>
      <c r="G202" s="28">
        <v>5472.4060846841867</v>
      </c>
    </row>
    <row r="203" spans="1:7" ht="12.75" customHeight="1" x14ac:dyDescent="0.2">
      <c r="A203" s="26">
        <v>2256</v>
      </c>
      <c r="B203" s="27" t="s">
        <v>195</v>
      </c>
      <c r="C203" s="28">
        <v>29190074.77</v>
      </c>
      <c r="D203" s="28">
        <v>31369.82</v>
      </c>
      <c r="E203" s="28">
        <v>29158704.949999999</v>
      </c>
      <c r="F203" s="29">
        <v>5450.9</v>
      </c>
      <c r="G203" s="28">
        <v>5349.3377148727732</v>
      </c>
    </row>
    <row r="204" spans="1:7" ht="12.75" customHeight="1" x14ac:dyDescent="0.2">
      <c r="A204" s="26">
        <v>2257</v>
      </c>
      <c r="B204" s="27" t="s">
        <v>196</v>
      </c>
      <c r="C204" s="28">
        <v>4745940.9400000004</v>
      </c>
      <c r="D204" s="28">
        <v>0</v>
      </c>
      <c r="E204" s="28">
        <v>4745940.9400000004</v>
      </c>
      <c r="F204" s="29">
        <v>908.33</v>
      </c>
      <c r="G204" s="28">
        <v>5224.908282232228</v>
      </c>
    </row>
    <row r="205" spans="1:7" ht="12.75" customHeight="1" x14ac:dyDescent="0.2">
      <c r="A205" s="26">
        <v>2262</v>
      </c>
      <c r="B205" s="27" t="s">
        <v>197</v>
      </c>
      <c r="C205" s="28">
        <v>3375618.26</v>
      </c>
      <c r="D205" s="28">
        <v>0</v>
      </c>
      <c r="E205" s="28">
        <v>3375618.26</v>
      </c>
      <c r="F205" s="29">
        <v>604.54</v>
      </c>
      <c r="G205" s="28">
        <v>5583.7798325999929</v>
      </c>
    </row>
    <row r="206" spans="1:7" ht="12.75" customHeight="1" x14ac:dyDescent="0.2"/>
    <row r="207" spans="1:7" ht="12.75" customHeight="1" x14ac:dyDescent="0.2">
      <c r="C207" s="3">
        <f>SUM(C8:C206)</f>
        <v>3069750854.0100002</v>
      </c>
      <c r="D207" s="3">
        <f>SUM(D8:D206)</f>
        <v>6173528.6700000009</v>
      </c>
      <c r="E207" s="3">
        <f>SUM(E8:E206)</f>
        <v>3063577325.3399997</v>
      </c>
      <c r="F207" s="5">
        <f>SUM(F8:F206)</f>
        <v>529297.04000000015</v>
      </c>
      <c r="G207" s="3">
        <f>+E207/F207</f>
        <v>5788.0114450290503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</sheetData>
  <customSheetViews>
    <customSheetView guid="{28872955-5421-4224-B499-16C8624B44C2}" topLeftCell="E1">
      <selection activeCell="N9" sqref="N9"/>
      <pageMargins left="0.75" right="0.75" top="1" bottom="1" header="0.5" footer="0.5"/>
      <headerFooter alignWithMargins="0"/>
    </customSheetView>
    <customSheetView guid="{893AB55A-276E-48DE-A72E-991CBB459AAF}" topLeftCell="E1">
      <selection activeCell="N9" sqref="N9"/>
      <pageMargins left="0.75" right="0.75" top="1" bottom="1" header="0.5" footer="0.5"/>
      <headerFooter alignWithMargins="0"/>
    </customSheetView>
    <customSheetView guid="{3A6669F1-A5AA-4E52-8C7F-B2E5CA5E220D}" topLeftCell="E1">
      <selection activeCell="N9" sqref="N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4"/>
  <sheetViews>
    <sheetView workbookViewId="0">
      <selection activeCell="M12" sqref="M12"/>
    </sheetView>
  </sheetViews>
  <sheetFormatPr defaultColWidth="9.140625" defaultRowHeight="12.75" x14ac:dyDescent="0.2"/>
  <cols>
    <col min="2" max="2" width="38.140625" customWidth="1"/>
    <col min="3" max="3" width="13.7109375" style="3" customWidth="1"/>
    <col min="4" max="4" width="12.140625" style="3" customWidth="1"/>
    <col min="5" max="5" width="13.42578125" style="3" bestFit="1" customWidth="1"/>
    <col min="6" max="6" width="10.5703125" style="5" customWidth="1"/>
    <col min="7" max="7" width="12.85546875" style="3" customWidth="1"/>
  </cols>
  <sheetData>
    <row r="1" spans="1:13" ht="23.25" x14ac:dyDescent="0.35">
      <c r="A1" s="6" t="s">
        <v>198</v>
      </c>
    </row>
    <row r="2" spans="1:13" ht="15.75" x14ac:dyDescent="0.25">
      <c r="A2" s="7" t="s">
        <v>254</v>
      </c>
    </row>
    <row r="3" spans="1:13" x14ac:dyDescent="0.2">
      <c r="G3" s="9" t="s">
        <v>201</v>
      </c>
    </row>
    <row r="4" spans="1:13" x14ac:dyDescent="0.2">
      <c r="E4" s="9" t="s">
        <v>201</v>
      </c>
      <c r="G4" s="9" t="s">
        <v>200</v>
      </c>
    </row>
    <row r="5" spans="1:13" x14ac:dyDescent="0.2">
      <c r="E5" s="9" t="s">
        <v>200</v>
      </c>
      <c r="G5" s="8" t="s">
        <v>0</v>
      </c>
    </row>
    <row r="6" spans="1:13" ht="12.75" customHeight="1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8" spans="1:13" ht="12.75" customHeight="1" x14ac:dyDescent="0.2">
      <c r="A8" s="1">
        <v>1894</v>
      </c>
      <c r="B8" s="1" t="s">
        <v>2</v>
      </c>
      <c r="C8" s="2">
        <v>11822660.859999999</v>
      </c>
      <c r="D8" s="2">
        <v>1409.3</v>
      </c>
      <c r="E8" s="2">
        <v>11821251.560000001</v>
      </c>
      <c r="F8" s="4">
        <v>2125.1799999999998</v>
      </c>
      <c r="G8" s="2">
        <v>5562.4707365964296</v>
      </c>
    </row>
    <row r="9" spans="1:13" ht="12.75" customHeight="1" x14ac:dyDescent="0.2">
      <c r="A9" s="1">
        <v>1895</v>
      </c>
      <c r="B9" s="1" t="s">
        <v>3</v>
      </c>
      <c r="C9" s="2">
        <v>1085154.58</v>
      </c>
      <c r="D9" s="2">
        <v>0</v>
      </c>
      <c r="E9" s="2">
        <v>1085154.58</v>
      </c>
      <c r="F9" s="4">
        <v>108.73</v>
      </c>
      <c r="G9" s="2">
        <v>9980.2683711947029</v>
      </c>
      <c r="M9">
        <v>2022</v>
      </c>
    </row>
    <row r="10" spans="1:13" ht="12.75" customHeight="1" x14ac:dyDescent="0.2">
      <c r="A10" s="1">
        <v>1896</v>
      </c>
      <c r="B10" s="1" t="s">
        <v>4</v>
      </c>
      <c r="C10" s="2">
        <v>890608</v>
      </c>
      <c r="D10" s="2">
        <v>0</v>
      </c>
      <c r="E10" s="2">
        <v>890608</v>
      </c>
      <c r="F10" s="4">
        <v>85.78</v>
      </c>
      <c r="G10" s="2">
        <v>10382.466775472138</v>
      </c>
      <c r="M10">
        <v>1851</v>
      </c>
    </row>
    <row r="11" spans="1:13" ht="12.75" customHeight="1" x14ac:dyDescent="0.2">
      <c r="A11" s="1">
        <v>1897</v>
      </c>
      <c r="B11" s="1" t="s">
        <v>5</v>
      </c>
      <c r="C11" s="2">
        <v>2027895.35</v>
      </c>
      <c r="D11" s="2">
        <v>0</v>
      </c>
      <c r="E11" s="2">
        <v>2027895.35</v>
      </c>
      <c r="F11" s="4">
        <v>245.68</v>
      </c>
      <c r="G11" s="2">
        <v>8254.2142217518722</v>
      </c>
      <c r="M11">
        <f>M9-M10</f>
        <v>171</v>
      </c>
    </row>
    <row r="12" spans="1:13" ht="12.75" customHeight="1" x14ac:dyDescent="0.2">
      <c r="A12" s="1">
        <v>1898</v>
      </c>
      <c r="B12" s="1" t="s">
        <v>6</v>
      </c>
      <c r="C12" s="2">
        <v>2531856.81</v>
      </c>
      <c r="D12" s="2">
        <v>0</v>
      </c>
      <c r="E12" s="2">
        <v>2531856.81</v>
      </c>
      <c r="F12" s="4">
        <v>412.77</v>
      </c>
      <c r="G12" s="2">
        <v>6133.819827022312</v>
      </c>
    </row>
    <row r="13" spans="1:13" ht="12.75" customHeight="1" x14ac:dyDescent="0.2">
      <c r="A13" s="1">
        <v>1899</v>
      </c>
      <c r="B13" s="1" t="s">
        <v>7</v>
      </c>
      <c r="C13" s="2">
        <v>1416735.67</v>
      </c>
      <c r="D13" s="2">
        <v>0</v>
      </c>
      <c r="E13" s="2">
        <v>1416735.67</v>
      </c>
      <c r="F13" s="4">
        <v>156.15</v>
      </c>
      <c r="G13" s="2">
        <v>9072.9149535702854</v>
      </c>
    </row>
    <row r="14" spans="1:13" ht="12.75" customHeight="1" x14ac:dyDescent="0.2">
      <c r="A14" s="1">
        <v>1900</v>
      </c>
      <c r="B14" s="1" t="s">
        <v>8</v>
      </c>
      <c r="C14" s="2">
        <v>9171574.7599999998</v>
      </c>
      <c r="D14" s="2">
        <v>44975</v>
      </c>
      <c r="E14" s="2">
        <v>9126599.7599999998</v>
      </c>
      <c r="F14" s="4">
        <v>1759.78</v>
      </c>
      <c r="G14" s="2">
        <v>5186.2163224948572</v>
      </c>
    </row>
    <row r="15" spans="1:13" ht="12.75" customHeight="1" x14ac:dyDescent="0.2">
      <c r="A15" s="1">
        <v>1901</v>
      </c>
      <c r="B15" s="1" t="s">
        <v>9</v>
      </c>
      <c r="C15" s="2">
        <v>35946611.969999999</v>
      </c>
      <c r="D15" s="2">
        <v>19738.7</v>
      </c>
      <c r="E15" s="2">
        <v>35926873.270000003</v>
      </c>
      <c r="F15" s="4">
        <v>6624.82</v>
      </c>
      <c r="G15" s="2">
        <v>5423.0716110022613</v>
      </c>
    </row>
    <row r="16" spans="1:13" ht="12.75" customHeight="1" x14ac:dyDescent="0.2">
      <c r="A16" s="1">
        <v>1922</v>
      </c>
      <c r="B16" s="1" t="s">
        <v>10</v>
      </c>
      <c r="C16" s="2">
        <v>44031507.020000003</v>
      </c>
      <c r="D16" s="2">
        <v>627450.54</v>
      </c>
      <c r="E16" s="2">
        <v>43404056.479999997</v>
      </c>
      <c r="F16" s="4">
        <v>7628.65</v>
      </c>
      <c r="G16" s="2">
        <v>5689.6117242238133</v>
      </c>
    </row>
    <row r="17" spans="1:7" ht="12.75" customHeight="1" x14ac:dyDescent="0.2">
      <c r="A17" s="1">
        <v>1923</v>
      </c>
      <c r="B17" s="1" t="s">
        <v>11</v>
      </c>
      <c r="C17" s="2">
        <v>38722180.619999997</v>
      </c>
      <c r="D17" s="2">
        <v>92236.09</v>
      </c>
      <c r="E17" s="2">
        <v>38629944.530000001</v>
      </c>
      <c r="F17" s="4">
        <v>6764.84</v>
      </c>
      <c r="G17" s="2">
        <v>5710.400324324004</v>
      </c>
    </row>
    <row r="18" spans="1:7" ht="12.75" customHeight="1" x14ac:dyDescent="0.2">
      <c r="A18" s="1">
        <v>1924</v>
      </c>
      <c r="B18" s="1" t="s">
        <v>12</v>
      </c>
      <c r="C18" s="2">
        <v>89704666.239999995</v>
      </c>
      <c r="D18" s="2">
        <v>87094.87</v>
      </c>
      <c r="E18" s="2">
        <v>89617571.370000005</v>
      </c>
      <c r="F18" s="4">
        <v>15711.62</v>
      </c>
      <c r="G18" s="2">
        <v>5703.9039494336039</v>
      </c>
    </row>
    <row r="19" spans="1:7" ht="12.75" customHeight="1" x14ac:dyDescent="0.2">
      <c r="A19" s="1">
        <v>1925</v>
      </c>
      <c r="B19" s="1" t="s">
        <v>13</v>
      </c>
      <c r="C19" s="2">
        <v>14670770.82</v>
      </c>
      <c r="D19" s="2">
        <v>0</v>
      </c>
      <c r="E19" s="2">
        <v>14670770.82</v>
      </c>
      <c r="F19" s="4">
        <v>2743.64</v>
      </c>
      <c r="G19" s="2">
        <v>5347.192350308349</v>
      </c>
    </row>
    <row r="20" spans="1:7" ht="12.75" customHeight="1" x14ac:dyDescent="0.2">
      <c r="A20" s="1">
        <v>1926</v>
      </c>
      <c r="B20" s="1" t="s">
        <v>14</v>
      </c>
      <c r="C20" s="2">
        <v>21423405.710000001</v>
      </c>
      <c r="D20" s="2">
        <v>20895.240000000002</v>
      </c>
      <c r="E20" s="2">
        <v>21402510.469999999</v>
      </c>
      <c r="F20" s="4">
        <v>4028.81</v>
      </c>
      <c r="G20" s="2">
        <v>5312.3653063807924</v>
      </c>
    </row>
    <row r="21" spans="1:7" ht="12.75" customHeight="1" x14ac:dyDescent="0.2">
      <c r="A21" s="1">
        <v>1927</v>
      </c>
      <c r="B21" s="1" t="s">
        <v>15</v>
      </c>
      <c r="C21" s="2">
        <v>3954901.21</v>
      </c>
      <c r="D21" s="2">
        <v>0</v>
      </c>
      <c r="E21" s="2">
        <v>3954901.21</v>
      </c>
      <c r="F21" s="4">
        <v>732.77</v>
      </c>
      <c r="G21" s="2">
        <v>5397.193130177272</v>
      </c>
    </row>
    <row r="22" spans="1:7" ht="12.75" customHeight="1" x14ac:dyDescent="0.2">
      <c r="A22" s="1">
        <v>1928</v>
      </c>
      <c r="B22" s="1" t="s">
        <v>16</v>
      </c>
      <c r="C22" s="2">
        <v>42268686.130000003</v>
      </c>
      <c r="D22" s="2">
        <v>17956.02</v>
      </c>
      <c r="E22" s="2">
        <v>42250730.109999999</v>
      </c>
      <c r="F22" s="4">
        <v>7819.17</v>
      </c>
      <c r="G22" s="2">
        <v>5403.480178842512</v>
      </c>
    </row>
    <row r="23" spans="1:7" ht="12.75" customHeight="1" x14ac:dyDescent="0.2">
      <c r="A23" s="1">
        <v>1929</v>
      </c>
      <c r="B23" s="1" t="s">
        <v>17</v>
      </c>
      <c r="C23" s="2">
        <v>27574695.359999999</v>
      </c>
      <c r="D23" s="2">
        <v>62280</v>
      </c>
      <c r="E23" s="2">
        <v>27512415.359999999</v>
      </c>
      <c r="F23" s="4">
        <v>5016.26</v>
      </c>
      <c r="G23" s="2">
        <v>5484.6469999561423</v>
      </c>
    </row>
    <row r="24" spans="1:7" ht="12.75" customHeight="1" x14ac:dyDescent="0.2">
      <c r="A24" s="1">
        <v>1930</v>
      </c>
      <c r="B24" s="1" t="s">
        <v>18</v>
      </c>
      <c r="C24" s="2">
        <v>13433464.960000001</v>
      </c>
      <c r="D24" s="2">
        <v>38030.01</v>
      </c>
      <c r="E24" s="2">
        <v>13395434.949999999</v>
      </c>
      <c r="F24" s="4">
        <v>2433.71</v>
      </c>
      <c r="G24" s="2">
        <v>5504.1212593119144</v>
      </c>
    </row>
    <row r="25" spans="1:7" ht="12.75" customHeight="1" x14ac:dyDescent="0.2">
      <c r="A25" s="1">
        <v>1931</v>
      </c>
      <c r="B25" s="1" t="s">
        <v>19</v>
      </c>
      <c r="C25" s="2">
        <v>11515700.67</v>
      </c>
      <c r="D25" s="2">
        <v>0</v>
      </c>
      <c r="E25" s="2">
        <v>11515700.67</v>
      </c>
      <c r="F25" s="4">
        <v>2166.77</v>
      </c>
      <c r="G25" s="2">
        <v>5314.6853011625599</v>
      </c>
    </row>
    <row r="26" spans="1:7" ht="12.75" customHeight="1" x14ac:dyDescent="0.2">
      <c r="A26" s="1">
        <v>1933</v>
      </c>
      <c r="B26" s="1" t="s">
        <v>20</v>
      </c>
      <c r="C26" s="2">
        <v>11338999.58</v>
      </c>
      <c r="D26" s="2">
        <v>34855.25</v>
      </c>
      <c r="E26" s="2">
        <v>11304144.33</v>
      </c>
      <c r="F26" s="4">
        <v>2036.05</v>
      </c>
      <c r="G26" s="2">
        <v>5551.9974116549192</v>
      </c>
    </row>
    <row r="27" spans="1:7" ht="12.75" customHeight="1" x14ac:dyDescent="0.2">
      <c r="A27" s="1">
        <v>1934</v>
      </c>
      <c r="B27" s="1" t="s">
        <v>21</v>
      </c>
      <c r="C27" s="2">
        <v>1933021.89</v>
      </c>
      <c r="D27" s="2">
        <v>0</v>
      </c>
      <c r="E27" s="2">
        <v>1933021.89</v>
      </c>
      <c r="F27" s="4">
        <v>177.07</v>
      </c>
      <c r="G27" s="2">
        <v>10916.710284068449</v>
      </c>
    </row>
    <row r="28" spans="1:7" ht="12.75" customHeight="1" x14ac:dyDescent="0.2">
      <c r="A28" s="1">
        <v>1935</v>
      </c>
      <c r="B28" s="1" t="s">
        <v>22</v>
      </c>
      <c r="C28" s="2">
        <v>9999519.2300000004</v>
      </c>
      <c r="D28" s="2">
        <v>0</v>
      </c>
      <c r="E28" s="2">
        <v>9999519.2300000004</v>
      </c>
      <c r="F28" s="4">
        <v>1623.77</v>
      </c>
      <c r="G28" s="2">
        <v>6158.2115878480327</v>
      </c>
    </row>
    <row r="29" spans="1:7" ht="12.75" customHeight="1" x14ac:dyDescent="0.2">
      <c r="A29" s="1">
        <v>1936</v>
      </c>
      <c r="B29" s="1" t="s">
        <v>23</v>
      </c>
      <c r="C29" s="2">
        <v>4900399.01</v>
      </c>
      <c r="D29" s="2">
        <v>0</v>
      </c>
      <c r="E29" s="2">
        <v>4900399.01</v>
      </c>
      <c r="F29" s="4">
        <v>785.77</v>
      </c>
      <c r="G29" s="2">
        <v>6236.4292477442505</v>
      </c>
    </row>
    <row r="30" spans="1:7" ht="12.75" customHeight="1" x14ac:dyDescent="0.2">
      <c r="A30" s="1">
        <v>1944</v>
      </c>
      <c r="B30" s="1" t="s">
        <v>24</v>
      </c>
      <c r="C30" s="2">
        <v>11338314.73</v>
      </c>
      <c r="D30" s="2">
        <v>0</v>
      </c>
      <c r="E30" s="2">
        <v>11338314.73</v>
      </c>
      <c r="F30" s="4">
        <v>2103.11</v>
      </c>
      <c r="G30" s="2">
        <v>5391.2133602141594</v>
      </c>
    </row>
    <row r="31" spans="1:7" ht="12.75" customHeight="1" x14ac:dyDescent="0.2">
      <c r="A31" s="1">
        <v>1945</v>
      </c>
      <c r="B31" s="1" t="s">
        <v>25</v>
      </c>
      <c r="C31" s="2">
        <v>5096702.33</v>
      </c>
      <c r="D31" s="2">
        <v>47032.29</v>
      </c>
      <c r="E31" s="2">
        <v>5049670.04</v>
      </c>
      <c r="F31" s="4">
        <v>870.54</v>
      </c>
      <c r="G31" s="2">
        <v>5800.6180531624041</v>
      </c>
    </row>
    <row r="32" spans="1:7" ht="12.75" customHeight="1" x14ac:dyDescent="0.2">
      <c r="A32" s="1">
        <v>1946</v>
      </c>
      <c r="B32" s="1" t="s">
        <v>26</v>
      </c>
      <c r="C32" s="2">
        <v>6530835.8399999999</v>
      </c>
      <c r="D32" s="2">
        <v>9205</v>
      </c>
      <c r="E32" s="2">
        <v>6521630.8399999999</v>
      </c>
      <c r="F32" s="4">
        <v>1152.31</v>
      </c>
      <c r="G32" s="2">
        <v>5659.6148952972717</v>
      </c>
    </row>
    <row r="33" spans="1:7" ht="12.75" customHeight="1" x14ac:dyDescent="0.2">
      <c r="A33" s="1">
        <v>1947</v>
      </c>
      <c r="B33" s="1" t="s">
        <v>27</v>
      </c>
      <c r="C33" s="2">
        <v>3877448.05</v>
      </c>
      <c r="D33" s="2">
        <v>0</v>
      </c>
      <c r="E33" s="2">
        <v>3877448.05</v>
      </c>
      <c r="F33" s="4">
        <v>728.87</v>
      </c>
      <c r="G33" s="2">
        <v>5319.8074416562613</v>
      </c>
    </row>
    <row r="34" spans="1:7" ht="12.75" customHeight="1" x14ac:dyDescent="0.2">
      <c r="A34" s="1">
        <v>1948</v>
      </c>
      <c r="B34" s="1" t="s">
        <v>28</v>
      </c>
      <c r="C34" s="2">
        <v>16335446.9</v>
      </c>
      <c r="D34" s="2">
        <v>0</v>
      </c>
      <c r="E34" s="2">
        <v>16335446.9</v>
      </c>
      <c r="F34" s="4">
        <v>3356.4</v>
      </c>
      <c r="G34" s="2">
        <v>4866.9547431772135</v>
      </c>
    </row>
    <row r="35" spans="1:7" ht="12.75" customHeight="1" x14ac:dyDescent="0.2">
      <c r="A35" s="1">
        <v>1964</v>
      </c>
      <c r="B35" s="1" t="s">
        <v>29</v>
      </c>
      <c r="C35" s="2">
        <v>6147418.4299999997</v>
      </c>
      <c r="D35" s="2">
        <v>0</v>
      </c>
      <c r="E35" s="2">
        <v>6147418.4299999997</v>
      </c>
      <c r="F35" s="4">
        <v>1013.97</v>
      </c>
      <c r="G35" s="2">
        <v>6062.7222008540684</v>
      </c>
    </row>
    <row r="36" spans="1:7" ht="12.75" customHeight="1" x14ac:dyDescent="0.2">
      <c r="A36" s="1">
        <v>1965</v>
      </c>
      <c r="B36" s="1" t="s">
        <v>30</v>
      </c>
      <c r="C36" s="2">
        <v>20125641.989999998</v>
      </c>
      <c r="D36" s="2">
        <v>0</v>
      </c>
      <c r="E36" s="2">
        <v>20125641.989999998</v>
      </c>
      <c r="F36" s="4">
        <v>3588.57</v>
      </c>
      <c r="G36" s="2">
        <v>5608.2623412668554</v>
      </c>
    </row>
    <row r="37" spans="1:7" ht="12.75" customHeight="1" x14ac:dyDescent="0.2">
      <c r="A37" s="1">
        <v>1966</v>
      </c>
      <c r="B37" s="1" t="s">
        <v>31</v>
      </c>
      <c r="C37" s="2">
        <v>12145762.619999999</v>
      </c>
      <c r="D37" s="2">
        <v>0</v>
      </c>
      <c r="E37" s="2">
        <v>12145762.619999999</v>
      </c>
      <c r="F37" s="4">
        <v>2175.21</v>
      </c>
      <c r="G37" s="2">
        <v>5583.7195581116302</v>
      </c>
    </row>
    <row r="38" spans="1:7" ht="12.75" customHeight="1" x14ac:dyDescent="0.2">
      <c r="A38" s="1">
        <v>1967</v>
      </c>
      <c r="B38" s="1" t="s">
        <v>32</v>
      </c>
      <c r="C38" s="2">
        <v>1383144.01</v>
      </c>
      <c r="D38" s="2">
        <v>0</v>
      </c>
      <c r="E38" s="2">
        <v>1383144.01</v>
      </c>
      <c r="F38" s="4">
        <v>141.68</v>
      </c>
      <c r="G38" s="2">
        <v>9762.4506634669688</v>
      </c>
    </row>
    <row r="39" spans="1:7" ht="12.75" customHeight="1" x14ac:dyDescent="0.2">
      <c r="A39" s="1">
        <v>1968</v>
      </c>
      <c r="B39" s="1" t="s">
        <v>33</v>
      </c>
      <c r="C39" s="2">
        <v>4320036.1900000004</v>
      </c>
      <c r="D39" s="2">
        <v>0</v>
      </c>
      <c r="E39" s="2">
        <v>4320036.1900000004</v>
      </c>
      <c r="F39" s="4">
        <v>741.69</v>
      </c>
      <c r="G39" s="2">
        <v>5824.5846512693979</v>
      </c>
    </row>
    <row r="40" spans="1:7" ht="12.75" customHeight="1" x14ac:dyDescent="0.2">
      <c r="A40" s="1">
        <v>1969</v>
      </c>
      <c r="B40" s="1" t="s">
        <v>34</v>
      </c>
      <c r="C40" s="2">
        <v>4836906.21</v>
      </c>
      <c r="D40" s="2">
        <v>13650</v>
      </c>
      <c r="E40" s="2">
        <v>4823256.21</v>
      </c>
      <c r="F40" s="4">
        <v>784.04</v>
      </c>
      <c r="G40" s="2">
        <v>6151.7986454772708</v>
      </c>
    </row>
    <row r="41" spans="1:7" ht="12.75" customHeight="1" x14ac:dyDescent="0.2">
      <c r="A41" s="1">
        <v>1970</v>
      </c>
      <c r="B41" s="1" t="s">
        <v>35</v>
      </c>
      <c r="C41" s="2">
        <v>16191456.59</v>
      </c>
      <c r="D41" s="2">
        <v>6000</v>
      </c>
      <c r="E41" s="2">
        <v>16185456.59</v>
      </c>
      <c r="F41" s="4">
        <v>3034.82</v>
      </c>
      <c r="G41" s="2">
        <v>5333.2509308624558</v>
      </c>
    </row>
    <row r="42" spans="1:7" ht="12.75" customHeight="1" x14ac:dyDescent="0.2">
      <c r="A42" s="1">
        <v>1972</v>
      </c>
      <c r="B42" s="1" t="s">
        <v>36</v>
      </c>
      <c r="C42" s="2">
        <v>4159551.69</v>
      </c>
      <c r="D42" s="2">
        <v>0</v>
      </c>
      <c r="E42" s="2">
        <v>4159551.69</v>
      </c>
      <c r="F42" s="4">
        <v>710.85</v>
      </c>
      <c r="G42" s="2">
        <v>5851.5181683899555</v>
      </c>
    </row>
    <row r="43" spans="1:7" ht="12.75" customHeight="1" x14ac:dyDescent="0.2">
      <c r="A43" s="1">
        <v>1973</v>
      </c>
      <c r="B43" s="1" t="s">
        <v>37</v>
      </c>
      <c r="C43" s="2">
        <v>2663490.16</v>
      </c>
      <c r="D43" s="2">
        <v>1677.11</v>
      </c>
      <c r="E43" s="2">
        <v>2661813.0499999998</v>
      </c>
      <c r="F43" s="4">
        <v>369.58</v>
      </c>
      <c r="G43" s="2">
        <v>7202.2648682288</v>
      </c>
    </row>
    <row r="44" spans="1:7" ht="12.75" customHeight="1" x14ac:dyDescent="0.2">
      <c r="A44" s="1">
        <v>1974</v>
      </c>
      <c r="B44" s="1" t="s">
        <v>38</v>
      </c>
      <c r="C44" s="2">
        <v>9970342.5800000001</v>
      </c>
      <c r="D44" s="2">
        <v>39200</v>
      </c>
      <c r="E44" s="2">
        <v>9931142.5800000001</v>
      </c>
      <c r="F44" s="4">
        <v>1766.31</v>
      </c>
      <c r="G44" s="2">
        <v>5622.536576252186</v>
      </c>
    </row>
    <row r="45" spans="1:7" ht="12.75" customHeight="1" x14ac:dyDescent="0.2">
      <c r="A45" s="1">
        <v>1976</v>
      </c>
      <c r="B45" s="1" t="s">
        <v>39</v>
      </c>
      <c r="C45" s="2">
        <v>72957200</v>
      </c>
      <c r="D45" s="2">
        <v>306877</v>
      </c>
      <c r="E45" s="2">
        <v>72650323</v>
      </c>
      <c r="F45" s="4">
        <v>13427.35</v>
      </c>
      <c r="G45" s="2">
        <v>5410.6225725850591</v>
      </c>
    </row>
    <row r="46" spans="1:7" ht="12.75" customHeight="1" x14ac:dyDescent="0.2">
      <c r="A46" s="1">
        <v>1977</v>
      </c>
      <c r="B46" s="1" t="s">
        <v>40</v>
      </c>
      <c r="C46" s="2">
        <v>32040963.170000002</v>
      </c>
      <c r="D46" s="2">
        <v>699.46</v>
      </c>
      <c r="E46" s="2">
        <v>32040263.710000001</v>
      </c>
      <c r="F46" s="4">
        <v>5949.63</v>
      </c>
      <c r="G46" s="2">
        <v>5385.2531518766709</v>
      </c>
    </row>
    <row r="47" spans="1:7" ht="12.75" customHeight="1" x14ac:dyDescent="0.2">
      <c r="A47" s="1">
        <v>1978</v>
      </c>
      <c r="B47" s="1" t="s">
        <v>41</v>
      </c>
      <c r="C47" s="2">
        <v>7525023</v>
      </c>
      <c r="D47" s="2">
        <v>87892</v>
      </c>
      <c r="E47" s="2">
        <v>7437131</v>
      </c>
      <c r="F47" s="4">
        <v>1298.95</v>
      </c>
      <c r="G47" s="2">
        <v>5725.4944378151577</v>
      </c>
    </row>
    <row r="48" spans="1:7" ht="12.75" customHeight="1" x14ac:dyDescent="0.2">
      <c r="A48" s="1">
        <v>1979</v>
      </c>
      <c r="B48" s="1" t="s">
        <v>42</v>
      </c>
      <c r="C48" s="2">
        <v>174993</v>
      </c>
      <c r="D48" s="2">
        <v>0</v>
      </c>
      <c r="E48" s="2">
        <v>174993</v>
      </c>
      <c r="F48" s="4">
        <v>2.68</v>
      </c>
      <c r="G48" s="2">
        <v>65295.895522388062</v>
      </c>
    </row>
    <row r="49" spans="1:7" ht="12.75" customHeight="1" x14ac:dyDescent="0.2">
      <c r="A49" s="1">
        <v>1990</v>
      </c>
      <c r="B49" s="1" t="s">
        <v>43</v>
      </c>
      <c r="C49" s="2">
        <v>3172231.45</v>
      </c>
      <c r="D49" s="2">
        <v>0</v>
      </c>
      <c r="E49" s="2">
        <v>3172231.45</v>
      </c>
      <c r="F49" s="4">
        <v>551.72</v>
      </c>
      <c r="G49" s="2">
        <v>5749.7126259696952</v>
      </c>
    </row>
    <row r="50" spans="1:7" ht="12.75" customHeight="1" x14ac:dyDescent="0.2">
      <c r="A50" s="1">
        <v>1991</v>
      </c>
      <c r="B50" s="1" t="s">
        <v>44</v>
      </c>
      <c r="C50" s="2">
        <v>33944588.799999997</v>
      </c>
      <c r="D50" s="2">
        <v>31044.65</v>
      </c>
      <c r="E50" s="2">
        <v>33913544.149999999</v>
      </c>
      <c r="F50" s="4">
        <v>6472.23</v>
      </c>
      <c r="G50" s="2">
        <v>5239.8546018914649</v>
      </c>
    </row>
    <row r="51" spans="1:7" ht="12.75" customHeight="1" x14ac:dyDescent="0.2">
      <c r="A51" s="1">
        <v>1992</v>
      </c>
      <c r="B51" s="1" t="s">
        <v>45</v>
      </c>
      <c r="C51" s="2">
        <v>4218865.0599999996</v>
      </c>
      <c r="D51" s="2">
        <v>0</v>
      </c>
      <c r="E51" s="2">
        <v>4218865.0599999996</v>
      </c>
      <c r="F51" s="4">
        <v>765.53</v>
      </c>
      <c r="G51" s="2">
        <v>5511.0381826969542</v>
      </c>
    </row>
    <row r="52" spans="1:7" ht="12.75" customHeight="1" x14ac:dyDescent="0.2">
      <c r="A52" s="1">
        <v>1993</v>
      </c>
      <c r="B52" s="1" t="s">
        <v>46</v>
      </c>
      <c r="C52" s="2">
        <v>1561779.83</v>
      </c>
      <c r="D52" s="2">
        <v>0</v>
      </c>
      <c r="E52" s="2">
        <v>1561779.83</v>
      </c>
      <c r="F52" s="4">
        <v>194.01</v>
      </c>
      <c r="G52" s="2">
        <v>8049.9965465697642</v>
      </c>
    </row>
    <row r="53" spans="1:7" ht="12.75" customHeight="1" x14ac:dyDescent="0.2">
      <c r="A53" s="1">
        <v>1994</v>
      </c>
      <c r="B53" s="1" t="s">
        <v>47</v>
      </c>
      <c r="C53" s="2">
        <v>9795383.6600000001</v>
      </c>
      <c r="D53" s="2">
        <v>4400</v>
      </c>
      <c r="E53" s="2">
        <v>9790983.6600000001</v>
      </c>
      <c r="F53" s="4">
        <v>1818.39</v>
      </c>
      <c r="G53" s="2">
        <v>5384.4244963951624</v>
      </c>
    </row>
    <row r="54" spans="1:7" ht="12.75" customHeight="1" x14ac:dyDescent="0.2">
      <c r="A54" s="1">
        <v>1995</v>
      </c>
      <c r="B54" s="1" t="s">
        <v>48</v>
      </c>
      <c r="C54" s="2">
        <v>1002035.69</v>
      </c>
      <c r="D54" s="2">
        <v>0</v>
      </c>
      <c r="E54" s="2">
        <v>1002035.69</v>
      </c>
      <c r="F54" s="4">
        <v>125.95</v>
      </c>
      <c r="G54" s="2">
        <v>7955.8212782850333</v>
      </c>
    </row>
    <row r="55" spans="1:7" ht="12.75" customHeight="1" x14ac:dyDescent="0.2">
      <c r="A55" s="1">
        <v>1996</v>
      </c>
      <c r="B55" s="1" t="s">
        <v>49</v>
      </c>
      <c r="C55" s="2">
        <v>1975153.45</v>
      </c>
      <c r="D55" s="2">
        <v>0</v>
      </c>
      <c r="E55" s="2">
        <v>1975153.45</v>
      </c>
      <c r="F55" s="4">
        <v>358.52</v>
      </c>
      <c r="G55" s="2">
        <v>5509.1862378667856</v>
      </c>
    </row>
    <row r="56" spans="1:7" ht="12.75" customHeight="1" x14ac:dyDescent="0.2">
      <c r="A56" s="1">
        <v>1997</v>
      </c>
      <c r="B56" s="1" t="s">
        <v>50</v>
      </c>
      <c r="C56" s="2">
        <v>2393406.96</v>
      </c>
      <c r="D56" s="2">
        <v>0</v>
      </c>
      <c r="E56" s="2">
        <v>2393406.96</v>
      </c>
      <c r="F56" s="4">
        <v>371.16</v>
      </c>
      <c r="G56" s="2">
        <v>6448.4506951180074</v>
      </c>
    </row>
    <row r="57" spans="1:7" ht="12.75" customHeight="1" x14ac:dyDescent="0.2">
      <c r="A57" s="1">
        <v>1998</v>
      </c>
      <c r="B57" s="1" t="s">
        <v>51</v>
      </c>
      <c r="C57" s="2">
        <v>1349148.54</v>
      </c>
      <c r="D57" s="2">
        <v>0</v>
      </c>
      <c r="E57" s="2">
        <v>1349148.54</v>
      </c>
      <c r="F57" s="4">
        <v>176.6</v>
      </c>
      <c r="G57" s="2">
        <v>7639.5727066817653</v>
      </c>
    </row>
    <row r="58" spans="1:7" ht="12.75" customHeight="1" x14ac:dyDescent="0.2">
      <c r="A58" s="1">
        <v>1999</v>
      </c>
      <c r="B58" s="1" t="s">
        <v>52</v>
      </c>
      <c r="C58" s="2">
        <v>2742287.29</v>
      </c>
      <c r="D58" s="2">
        <v>0</v>
      </c>
      <c r="E58" s="2">
        <v>2742287.29</v>
      </c>
      <c r="F58" s="4">
        <v>459.59</v>
      </c>
      <c r="G58" s="2">
        <v>5966.8123544898708</v>
      </c>
    </row>
    <row r="59" spans="1:7" ht="12.75" customHeight="1" x14ac:dyDescent="0.2">
      <c r="A59" s="1">
        <v>2000</v>
      </c>
      <c r="B59" s="1" t="s">
        <v>53</v>
      </c>
      <c r="C59" s="2">
        <v>2999040.26</v>
      </c>
      <c r="D59" s="2">
        <v>0</v>
      </c>
      <c r="E59" s="2">
        <v>2999040.26</v>
      </c>
      <c r="F59" s="4">
        <v>449.76</v>
      </c>
      <c r="G59" s="2">
        <v>6668.090225898256</v>
      </c>
    </row>
    <row r="60" spans="1:7" ht="12.75" customHeight="1" x14ac:dyDescent="0.2">
      <c r="A60" s="1">
        <v>2001</v>
      </c>
      <c r="B60" s="1" t="s">
        <v>54</v>
      </c>
      <c r="C60" s="2">
        <v>4912412.43</v>
      </c>
      <c r="D60" s="2">
        <v>438</v>
      </c>
      <c r="E60" s="2">
        <v>4911974.43</v>
      </c>
      <c r="F60" s="4">
        <v>850.39</v>
      </c>
      <c r="G60" s="2">
        <v>5776.1432166417753</v>
      </c>
    </row>
    <row r="61" spans="1:7" ht="12.75" customHeight="1" x14ac:dyDescent="0.2">
      <c r="A61" s="1">
        <v>2002</v>
      </c>
      <c r="B61" s="1" t="s">
        <v>55</v>
      </c>
      <c r="C61" s="2">
        <v>8452939.0899999999</v>
      </c>
      <c r="D61" s="2">
        <v>30258</v>
      </c>
      <c r="E61" s="2">
        <v>8422681.0899999999</v>
      </c>
      <c r="F61" s="4">
        <v>1537.6</v>
      </c>
      <c r="G61" s="2">
        <v>5477.810282258064</v>
      </c>
    </row>
    <row r="62" spans="1:7" ht="12.75" customHeight="1" x14ac:dyDescent="0.2">
      <c r="A62" s="1">
        <v>2003</v>
      </c>
      <c r="B62" s="1" t="s">
        <v>56</v>
      </c>
      <c r="C62" s="2">
        <v>7693964.54</v>
      </c>
      <c r="D62" s="2">
        <v>0</v>
      </c>
      <c r="E62" s="2">
        <v>7693964.54</v>
      </c>
      <c r="F62" s="4">
        <v>1488.46</v>
      </c>
      <c r="G62" s="2">
        <v>5169.077126694704</v>
      </c>
    </row>
    <row r="63" spans="1:7" ht="12.75" customHeight="1" x14ac:dyDescent="0.2">
      <c r="A63" s="1">
        <v>2005</v>
      </c>
      <c r="B63" s="1" t="s">
        <v>57</v>
      </c>
      <c r="C63" s="2">
        <v>1486716.76</v>
      </c>
      <c r="D63" s="2">
        <v>0</v>
      </c>
      <c r="E63" s="2">
        <v>1486716.76</v>
      </c>
      <c r="F63" s="4">
        <v>143.97</v>
      </c>
      <c r="G63" s="2">
        <v>10326.573313884839</v>
      </c>
    </row>
    <row r="64" spans="1:7" ht="12.75" customHeight="1" x14ac:dyDescent="0.2">
      <c r="A64" s="1">
        <v>2006</v>
      </c>
      <c r="B64" s="1" t="s">
        <v>58</v>
      </c>
      <c r="C64" s="2">
        <v>1687343.69</v>
      </c>
      <c r="D64" s="2">
        <v>0</v>
      </c>
      <c r="E64" s="2">
        <v>1687343.69</v>
      </c>
      <c r="F64" s="4">
        <v>166.04</v>
      </c>
      <c r="G64" s="2">
        <v>10162.272283787041</v>
      </c>
    </row>
    <row r="65" spans="1:7" ht="12.75" customHeight="1" x14ac:dyDescent="0.2">
      <c r="A65" s="1">
        <v>2008</v>
      </c>
      <c r="B65" s="1" t="s">
        <v>59</v>
      </c>
      <c r="C65" s="2">
        <v>5557319.9199999999</v>
      </c>
      <c r="D65" s="2">
        <v>198803.39</v>
      </c>
      <c r="E65" s="2">
        <v>5358516.53</v>
      </c>
      <c r="F65" s="4">
        <v>803.09</v>
      </c>
      <c r="G65" s="2">
        <v>6672.3736193950863</v>
      </c>
    </row>
    <row r="66" spans="1:7" ht="12.75" customHeight="1" x14ac:dyDescent="0.2">
      <c r="A66" s="1">
        <v>2009</v>
      </c>
      <c r="B66" s="1" t="s">
        <v>60</v>
      </c>
      <c r="C66" s="2">
        <v>1677690.41</v>
      </c>
      <c r="D66" s="2">
        <v>35240</v>
      </c>
      <c r="E66" s="2">
        <v>1642450.41</v>
      </c>
      <c r="F66" s="4">
        <v>197.88</v>
      </c>
      <c r="G66" s="2">
        <v>8300.2345360824747</v>
      </c>
    </row>
    <row r="67" spans="1:7" ht="12.75" customHeight="1" x14ac:dyDescent="0.2">
      <c r="A67" s="1">
        <v>2010</v>
      </c>
      <c r="B67" s="1" t="s">
        <v>61</v>
      </c>
      <c r="C67" s="2">
        <v>766995.63</v>
      </c>
      <c r="D67" s="2">
        <v>34364.1</v>
      </c>
      <c r="E67" s="2">
        <v>732631.53</v>
      </c>
      <c r="F67" s="4">
        <v>50.74</v>
      </c>
      <c r="G67" s="2">
        <v>14438.934371304691</v>
      </c>
    </row>
    <row r="68" spans="1:7" ht="12.75" customHeight="1" x14ac:dyDescent="0.2">
      <c r="A68" s="1">
        <v>2011</v>
      </c>
      <c r="B68" s="1" t="s">
        <v>62</v>
      </c>
      <c r="C68" s="2">
        <v>817339.94</v>
      </c>
      <c r="D68" s="2">
        <v>32344</v>
      </c>
      <c r="E68" s="2">
        <v>784995.94</v>
      </c>
      <c r="F68" s="4">
        <v>72.239999999999995</v>
      </c>
      <c r="G68" s="2">
        <v>10866.499723145072</v>
      </c>
    </row>
    <row r="69" spans="1:7" ht="12.75" customHeight="1" x14ac:dyDescent="0.2">
      <c r="A69" s="1">
        <v>2012</v>
      </c>
      <c r="B69" s="1" t="s">
        <v>63</v>
      </c>
      <c r="C69" s="2">
        <v>775999.1</v>
      </c>
      <c r="D69" s="2">
        <v>0</v>
      </c>
      <c r="E69" s="2">
        <v>775999.1</v>
      </c>
      <c r="F69" s="4">
        <v>70.69</v>
      </c>
      <c r="G69" s="2">
        <v>10977.494695147829</v>
      </c>
    </row>
    <row r="70" spans="1:7" ht="12.75" customHeight="1" x14ac:dyDescent="0.2">
      <c r="A70" s="1">
        <v>2014</v>
      </c>
      <c r="B70" s="1" t="s">
        <v>64</v>
      </c>
      <c r="C70" s="2">
        <v>6260549.4199999999</v>
      </c>
      <c r="D70" s="2">
        <v>40200</v>
      </c>
      <c r="E70" s="2">
        <v>6220349.4199999999</v>
      </c>
      <c r="F70" s="4">
        <v>1028.6199999999999</v>
      </c>
      <c r="G70" s="2">
        <v>6047.2763702825132</v>
      </c>
    </row>
    <row r="71" spans="1:7" ht="12.75" customHeight="1" x14ac:dyDescent="0.2">
      <c r="A71" s="1">
        <v>2015</v>
      </c>
      <c r="B71" s="1" t="s">
        <v>65</v>
      </c>
      <c r="C71" s="2">
        <v>598558.57999999996</v>
      </c>
      <c r="D71" s="2">
        <v>0</v>
      </c>
      <c r="E71" s="2">
        <v>598558.57999999996</v>
      </c>
      <c r="F71" s="4">
        <v>77.400000000000006</v>
      </c>
      <c r="G71" s="2">
        <v>7733.3149870801035</v>
      </c>
    </row>
    <row r="72" spans="1:7" ht="12.75" customHeight="1" x14ac:dyDescent="0.2">
      <c r="A72" s="1">
        <v>2016</v>
      </c>
      <c r="B72" s="1" t="s">
        <v>66</v>
      </c>
      <c r="C72" s="2">
        <v>213798</v>
      </c>
      <c r="D72" s="2">
        <v>0</v>
      </c>
      <c r="E72" s="2">
        <v>213798</v>
      </c>
      <c r="F72" s="4">
        <v>13.86</v>
      </c>
      <c r="G72" s="2">
        <v>15425.541125541125</v>
      </c>
    </row>
    <row r="73" spans="1:7" ht="12.75" customHeight="1" x14ac:dyDescent="0.2">
      <c r="A73" s="1">
        <v>2017</v>
      </c>
      <c r="B73" s="1" t="s">
        <v>67</v>
      </c>
      <c r="C73" s="2">
        <v>122152.2</v>
      </c>
      <c r="D73" s="2">
        <v>0</v>
      </c>
      <c r="E73" s="2">
        <v>122152.2</v>
      </c>
      <c r="F73" s="4">
        <v>5.65</v>
      </c>
      <c r="G73" s="2">
        <v>21619.85840707965</v>
      </c>
    </row>
    <row r="74" spans="1:7" ht="12.75" customHeight="1" x14ac:dyDescent="0.2">
      <c r="A74" s="1">
        <v>2018</v>
      </c>
      <c r="B74" s="1" t="s">
        <v>68</v>
      </c>
      <c r="C74" s="2">
        <v>168045.45</v>
      </c>
      <c r="D74" s="2">
        <v>0</v>
      </c>
      <c r="E74" s="2">
        <v>168045.45</v>
      </c>
      <c r="F74" s="4">
        <v>14.03</v>
      </c>
      <c r="G74" s="2">
        <v>11977.580185317176</v>
      </c>
    </row>
    <row r="75" spans="1:7" ht="12.75" customHeight="1" x14ac:dyDescent="0.2">
      <c r="A75" s="1">
        <v>2019</v>
      </c>
      <c r="B75" s="1" t="s">
        <v>69</v>
      </c>
      <c r="C75" s="2">
        <v>182119.39</v>
      </c>
      <c r="D75" s="2">
        <v>0</v>
      </c>
      <c r="E75" s="2">
        <v>182119.39</v>
      </c>
      <c r="F75" s="4">
        <v>12.73</v>
      </c>
      <c r="G75" s="2">
        <v>14306.315003927732</v>
      </c>
    </row>
    <row r="76" spans="1:7" ht="12.75" customHeight="1" x14ac:dyDescent="0.2">
      <c r="A76" s="1">
        <v>2020</v>
      </c>
      <c r="B76" s="1" t="s">
        <v>70</v>
      </c>
      <c r="C76" s="2">
        <v>196565.07</v>
      </c>
      <c r="D76" s="2">
        <v>0</v>
      </c>
      <c r="E76" s="2">
        <v>196565.07</v>
      </c>
      <c r="F76" s="4">
        <v>13.28</v>
      </c>
      <c r="G76" s="2">
        <v>14801.586596385541</v>
      </c>
    </row>
    <row r="77" spans="1:7" ht="12.75" customHeight="1" x14ac:dyDescent="0.2">
      <c r="A77" s="1">
        <v>2021</v>
      </c>
      <c r="B77" s="1" t="s">
        <v>71</v>
      </c>
      <c r="C77" s="2">
        <v>103028.9</v>
      </c>
      <c r="D77" s="2">
        <v>0</v>
      </c>
      <c r="E77" s="2">
        <v>103028.9</v>
      </c>
      <c r="F77" s="4">
        <v>4</v>
      </c>
      <c r="G77" s="2">
        <v>25757.224999999999</v>
      </c>
    </row>
    <row r="78" spans="1:7" ht="12.75" customHeight="1" x14ac:dyDescent="0.2">
      <c r="A78" s="1">
        <v>2022</v>
      </c>
      <c r="B78" s="1" t="s">
        <v>72</v>
      </c>
      <c r="C78" s="2">
        <v>149650.18</v>
      </c>
      <c r="D78" s="2">
        <v>0</v>
      </c>
      <c r="E78" s="2">
        <v>149650.18</v>
      </c>
      <c r="F78" s="4">
        <v>10.34</v>
      </c>
      <c r="G78" s="2">
        <v>14472.938104448742</v>
      </c>
    </row>
    <row r="79" spans="1:7" ht="12.75" customHeight="1" x14ac:dyDescent="0.2">
      <c r="A79" s="1">
        <v>2023</v>
      </c>
      <c r="B79" s="1" t="s">
        <v>73</v>
      </c>
      <c r="C79" s="2">
        <v>935656.47</v>
      </c>
      <c r="D79" s="2">
        <v>2500</v>
      </c>
      <c r="E79" s="2">
        <v>933156.47</v>
      </c>
      <c r="F79" s="4">
        <v>86.99</v>
      </c>
      <c r="G79" s="2">
        <v>10727.169444763767</v>
      </c>
    </row>
    <row r="80" spans="1:7" ht="12.75" customHeight="1" x14ac:dyDescent="0.2">
      <c r="A80" s="1">
        <v>2024</v>
      </c>
      <c r="B80" s="1" t="s">
        <v>74</v>
      </c>
      <c r="C80" s="2">
        <v>23067280.789999999</v>
      </c>
      <c r="D80" s="2">
        <v>0</v>
      </c>
      <c r="E80" s="2">
        <v>23067280.789999999</v>
      </c>
      <c r="F80" s="4">
        <v>3725.86</v>
      </c>
      <c r="G80" s="2">
        <v>6191.1292399607073</v>
      </c>
    </row>
    <row r="81" spans="1:7" ht="12.75" customHeight="1" x14ac:dyDescent="0.2">
      <c r="A81" s="1">
        <v>2039</v>
      </c>
      <c r="B81" s="1" t="s">
        <v>75</v>
      </c>
      <c r="C81" s="2">
        <v>15250157.23</v>
      </c>
      <c r="D81" s="2">
        <v>42000</v>
      </c>
      <c r="E81" s="2">
        <v>15208157.23</v>
      </c>
      <c r="F81" s="4">
        <v>2768.6</v>
      </c>
      <c r="G81" s="2">
        <v>5493.08575814491</v>
      </c>
    </row>
    <row r="82" spans="1:7" ht="12.75" customHeight="1" x14ac:dyDescent="0.2">
      <c r="A82" s="1">
        <v>2041</v>
      </c>
      <c r="B82" s="1" t="s">
        <v>76</v>
      </c>
      <c r="C82" s="2">
        <v>16262955.84</v>
      </c>
      <c r="D82" s="2">
        <v>86525.47</v>
      </c>
      <c r="E82" s="2">
        <v>16176430.369999999</v>
      </c>
      <c r="F82" s="4">
        <v>2998.45</v>
      </c>
      <c r="G82" s="2">
        <v>5394.930837599426</v>
      </c>
    </row>
    <row r="83" spans="1:7" ht="12.75" customHeight="1" x14ac:dyDescent="0.2">
      <c r="A83" s="1">
        <v>2042</v>
      </c>
      <c r="B83" s="1" t="s">
        <v>77</v>
      </c>
      <c r="C83" s="2">
        <v>22108293.940000001</v>
      </c>
      <c r="D83" s="2">
        <v>0</v>
      </c>
      <c r="E83" s="2">
        <v>22108293.940000001</v>
      </c>
      <c r="F83" s="4">
        <v>4489.99</v>
      </c>
      <c r="G83" s="2">
        <v>4923.9071668311062</v>
      </c>
    </row>
    <row r="84" spans="1:7" ht="12.75" customHeight="1" x14ac:dyDescent="0.2">
      <c r="A84" s="1">
        <v>2043</v>
      </c>
      <c r="B84" s="1" t="s">
        <v>78</v>
      </c>
      <c r="C84" s="2">
        <v>20201585.960000001</v>
      </c>
      <c r="D84" s="2">
        <v>7908.37</v>
      </c>
      <c r="E84" s="2">
        <v>20193677.59</v>
      </c>
      <c r="F84" s="4">
        <v>3927.06</v>
      </c>
      <c r="G84" s="2">
        <v>5142.1871807408079</v>
      </c>
    </row>
    <row r="85" spans="1:7" ht="12.75" customHeight="1" x14ac:dyDescent="0.2">
      <c r="A85" s="1">
        <v>2044</v>
      </c>
      <c r="B85" s="1" t="s">
        <v>79</v>
      </c>
      <c r="C85" s="2">
        <v>6110990.1699999999</v>
      </c>
      <c r="D85" s="2">
        <v>0</v>
      </c>
      <c r="E85" s="2">
        <v>6110990.1699999999</v>
      </c>
      <c r="F85" s="4">
        <v>1143.3</v>
      </c>
      <c r="G85" s="2">
        <v>5345.0451937374255</v>
      </c>
    </row>
    <row r="86" spans="1:7" ht="12.75" customHeight="1" x14ac:dyDescent="0.2">
      <c r="A86" s="1">
        <v>2045</v>
      </c>
      <c r="B86" s="1" t="s">
        <v>80</v>
      </c>
      <c r="C86" s="2">
        <v>1249044.02</v>
      </c>
      <c r="D86" s="2">
        <v>0</v>
      </c>
      <c r="E86" s="2">
        <v>1249044.02</v>
      </c>
      <c r="F86" s="4">
        <v>186.35</v>
      </c>
      <c r="G86" s="2">
        <v>6702.6778642339677</v>
      </c>
    </row>
    <row r="87" spans="1:7" ht="12.75" customHeight="1" x14ac:dyDescent="0.2">
      <c r="A87" s="1">
        <v>2046</v>
      </c>
      <c r="B87" s="1" t="s">
        <v>81</v>
      </c>
      <c r="C87" s="2">
        <v>1592186.5</v>
      </c>
      <c r="D87" s="2">
        <v>0</v>
      </c>
      <c r="E87" s="2">
        <v>1592186.5</v>
      </c>
      <c r="F87" s="4">
        <v>212.07</v>
      </c>
      <c r="G87" s="2">
        <v>7507.8346772292161</v>
      </c>
    </row>
    <row r="88" spans="1:7" ht="12.75" customHeight="1" x14ac:dyDescent="0.2">
      <c r="A88" s="1">
        <v>2047</v>
      </c>
      <c r="B88" s="1" t="s">
        <v>82</v>
      </c>
      <c r="C88" s="2">
        <v>389841</v>
      </c>
      <c r="D88" s="2">
        <v>0</v>
      </c>
      <c r="E88" s="2">
        <v>389841</v>
      </c>
      <c r="F88" s="4">
        <v>52.86</v>
      </c>
      <c r="G88" s="2">
        <v>7374.9716231555049</v>
      </c>
    </row>
    <row r="89" spans="1:7" ht="12.75" customHeight="1" x14ac:dyDescent="0.2">
      <c r="A89" s="1">
        <v>2048</v>
      </c>
      <c r="B89" s="1" t="s">
        <v>83</v>
      </c>
      <c r="C89" s="2">
        <v>67817087.209999993</v>
      </c>
      <c r="D89" s="2">
        <v>1400</v>
      </c>
      <c r="E89" s="2">
        <v>67815687.209999993</v>
      </c>
      <c r="F89" s="4">
        <v>12271.45</v>
      </c>
      <c r="G89" s="2">
        <v>5526.2978058827603</v>
      </c>
    </row>
    <row r="90" spans="1:7" ht="12.75" customHeight="1" x14ac:dyDescent="0.2">
      <c r="A90" s="1">
        <v>2050</v>
      </c>
      <c r="B90" s="1" t="s">
        <v>84</v>
      </c>
      <c r="C90" s="2">
        <v>3281270.25</v>
      </c>
      <c r="D90" s="2">
        <v>22500</v>
      </c>
      <c r="E90" s="2">
        <v>3258770.25</v>
      </c>
      <c r="F90" s="4">
        <v>554.91999999999996</v>
      </c>
      <c r="G90" s="2">
        <v>5872.5045952569735</v>
      </c>
    </row>
    <row r="91" spans="1:7" ht="12.75" customHeight="1" x14ac:dyDescent="0.2">
      <c r="A91" s="1">
        <v>2051</v>
      </c>
      <c r="B91" s="1" t="s">
        <v>85</v>
      </c>
      <c r="C91" s="2">
        <v>140862</v>
      </c>
      <c r="D91" s="2">
        <v>0</v>
      </c>
      <c r="E91" s="2">
        <v>140862</v>
      </c>
      <c r="F91" s="4">
        <v>9.7799999999999994</v>
      </c>
      <c r="G91" s="2">
        <v>14403.067484662577</v>
      </c>
    </row>
    <row r="92" spans="1:7" ht="12.75" customHeight="1" x14ac:dyDescent="0.2">
      <c r="A92" s="1">
        <v>2052</v>
      </c>
      <c r="B92" s="1" t="s">
        <v>86</v>
      </c>
      <c r="C92" s="2">
        <v>246795</v>
      </c>
      <c r="D92" s="2">
        <v>0</v>
      </c>
      <c r="E92" s="2">
        <v>246795</v>
      </c>
      <c r="F92" s="4">
        <v>38.28</v>
      </c>
      <c r="G92" s="2">
        <v>6447.1003134796229</v>
      </c>
    </row>
    <row r="93" spans="1:7" ht="12.75" customHeight="1" x14ac:dyDescent="0.2">
      <c r="A93" s="1">
        <v>2053</v>
      </c>
      <c r="B93" s="1" t="s">
        <v>87</v>
      </c>
      <c r="C93" s="2">
        <v>20152642.600000001</v>
      </c>
      <c r="D93" s="2">
        <v>0</v>
      </c>
      <c r="E93" s="2">
        <v>20152642.600000001</v>
      </c>
      <c r="F93" s="4">
        <v>2954.22</v>
      </c>
      <c r="G93" s="2">
        <v>6821.6458489889028</v>
      </c>
    </row>
    <row r="94" spans="1:7" ht="12.75" customHeight="1" x14ac:dyDescent="0.2">
      <c r="A94" s="1">
        <v>2054</v>
      </c>
      <c r="B94" s="1" t="s">
        <v>88</v>
      </c>
      <c r="C94" s="2">
        <v>31565660.09</v>
      </c>
      <c r="D94" s="2">
        <v>42110</v>
      </c>
      <c r="E94" s="2">
        <v>31523550.09</v>
      </c>
      <c r="F94" s="4">
        <v>5449</v>
      </c>
      <c r="G94" s="2">
        <v>5785.1991356212147</v>
      </c>
    </row>
    <row r="95" spans="1:7" ht="12.75" customHeight="1" x14ac:dyDescent="0.2">
      <c r="A95" s="1">
        <v>2055</v>
      </c>
      <c r="B95" s="1" t="s">
        <v>89</v>
      </c>
      <c r="C95" s="2">
        <v>30610249.649999999</v>
      </c>
      <c r="D95" s="2">
        <v>4550.66</v>
      </c>
      <c r="E95" s="2">
        <v>30605698.989999998</v>
      </c>
      <c r="F95" s="4">
        <v>5669.39</v>
      </c>
      <c r="G95" s="2">
        <v>5398.4112911618358</v>
      </c>
    </row>
    <row r="96" spans="1:7" ht="12.75" customHeight="1" x14ac:dyDescent="0.2">
      <c r="A96" s="1">
        <v>2056</v>
      </c>
      <c r="B96" s="1" t="s">
        <v>90</v>
      </c>
      <c r="C96" s="2">
        <v>24576255.530000001</v>
      </c>
      <c r="D96" s="2">
        <v>55000</v>
      </c>
      <c r="E96" s="2">
        <v>24521255.530000001</v>
      </c>
      <c r="F96" s="4">
        <v>3921.35</v>
      </c>
      <c r="G96" s="2">
        <v>6253.2687798844781</v>
      </c>
    </row>
    <row r="97" spans="1:7" ht="12.75" customHeight="1" x14ac:dyDescent="0.2">
      <c r="A97" s="1">
        <v>2057</v>
      </c>
      <c r="B97" s="1" t="s">
        <v>91</v>
      </c>
      <c r="C97" s="2">
        <v>37905876.359999999</v>
      </c>
      <c r="D97" s="2">
        <v>0</v>
      </c>
      <c r="E97" s="2">
        <v>37905876.359999999</v>
      </c>
      <c r="F97" s="4">
        <v>6450.04</v>
      </c>
      <c r="G97" s="2">
        <v>5876.8436102721835</v>
      </c>
    </row>
    <row r="98" spans="1:7" ht="12.75" customHeight="1" x14ac:dyDescent="0.2">
      <c r="A98" s="1">
        <v>2059</v>
      </c>
      <c r="B98" s="1" t="s">
        <v>92</v>
      </c>
      <c r="C98" s="2">
        <v>4952951.5599999996</v>
      </c>
      <c r="D98" s="2">
        <v>113592.5</v>
      </c>
      <c r="E98" s="2">
        <v>4839359.0599999996</v>
      </c>
      <c r="F98" s="4">
        <v>762.1</v>
      </c>
      <c r="G98" s="2">
        <v>6350.0315706600177</v>
      </c>
    </row>
    <row r="99" spans="1:7" ht="12.75" customHeight="1" x14ac:dyDescent="0.2">
      <c r="A99" s="1">
        <v>2060</v>
      </c>
      <c r="B99" s="1" t="s">
        <v>93</v>
      </c>
      <c r="C99" s="2">
        <v>704710.71</v>
      </c>
      <c r="D99" s="2">
        <v>14385</v>
      </c>
      <c r="E99" s="2">
        <v>690325.71</v>
      </c>
      <c r="F99" s="4">
        <v>79.66</v>
      </c>
      <c r="G99" s="2">
        <v>8665.9014561888016</v>
      </c>
    </row>
    <row r="100" spans="1:7" ht="12.75" customHeight="1" x14ac:dyDescent="0.2">
      <c r="A100" s="1">
        <v>2061</v>
      </c>
      <c r="B100" s="1" t="s">
        <v>94</v>
      </c>
      <c r="C100" s="2">
        <v>1338684.07</v>
      </c>
      <c r="D100" s="2">
        <v>0</v>
      </c>
      <c r="E100" s="2">
        <v>1338684.07</v>
      </c>
      <c r="F100" s="4">
        <v>213.8</v>
      </c>
      <c r="G100" s="2">
        <v>6261.3847988774551</v>
      </c>
    </row>
    <row r="101" spans="1:7" ht="12.75" customHeight="1" x14ac:dyDescent="0.2">
      <c r="A101" s="1">
        <v>2062</v>
      </c>
      <c r="B101" s="1" t="s">
        <v>95</v>
      </c>
      <c r="C101" s="2">
        <v>131283</v>
      </c>
      <c r="D101" s="2">
        <v>0</v>
      </c>
      <c r="E101" s="2">
        <v>131283</v>
      </c>
      <c r="F101" s="4">
        <v>13.81</v>
      </c>
      <c r="G101" s="2">
        <v>9506.3721940622745</v>
      </c>
    </row>
    <row r="102" spans="1:7" ht="12.75" customHeight="1" x14ac:dyDescent="0.2">
      <c r="A102" s="1">
        <v>2063</v>
      </c>
      <c r="B102" s="1" t="s">
        <v>96</v>
      </c>
      <c r="C102" s="2">
        <v>163818.97</v>
      </c>
      <c r="D102" s="2">
        <v>0</v>
      </c>
      <c r="E102" s="2">
        <v>163818.97</v>
      </c>
      <c r="F102" s="4">
        <v>22.88</v>
      </c>
      <c r="G102" s="2">
        <v>7159.9200174825173</v>
      </c>
    </row>
    <row r="103" spans="1:7" ht="12.75" customHeight="1" x14ac:dyDescent="0.2">
      <c r="A103" s="1">
        <v>2081</v>
      </c>
      <c r="B103" s="1" t="s">
        <v>97</v>
      </c>
      <c r="C103" s="2">
        <v>5775398.79</v>
      </c>
      <c r="D103" s="2">
        <v>0</v>
      </c>
      <c r="E103" s="2">
        <v>5775398.79</v>
      </c>
      <c r="F103" s="4">
        <v>1051.6300000000001</v>
      </c>
      <c r="G103" s="2">
        <v>5491.8543499139423</v>
      </c>
    </row>
    <row r="104" spans="1:7" ht="12.75" customHeight="1" x14ac:dyDescent="0.2">
      <c r="A104" s="1">
        <v>2082</v>
      </c>
      <c r="B104" s="1" t="s">
        <v>98</v>
      </c>
      <c r="C104" s="2">
        <v>96685321.359999999</v>
      </c>
      <c r="D104" s="2">
        <v>275732.44</v>
      </c>
      <c r="E104" s="2">
        <v>96409588.920000002</v>
      </c>
      <c r="F104" s="4">
        <v>17709.47</v>
      </c>
      <c r="G104" s="2">
        <v>5443.9567598578606</v>
      </c>
    </row>
    <row r="105" spans="1:7" ht="12.75" customHeight="1" x14ac:dyDescent="0.2">
      <c r="A105" s="1">
        <v>2083</v>
      </c>
      <c r="B105" s="1" t="s">
        <v>99</v>
      </c>
      <c r="C105" s="2">
        <v>60406401.909999996</v>
      </c>
      <c r="D105" s="2">
        <v>56424.98</v>
      </c>
      <c r="E105" s="2">
        <v>60349976.93</v>
      </c>
      <c r="F105" s="4">
        <v>10624.71</v>
      </c>
      <c r="G105" s="2">
        <v>5680.15286346639</v>
      </c>
    </row>
    <row r="106" spans="1:7" ht="12.75" customHeight="1" x14ac:dyDescent="0.2">
      <c r="A106" s="1">
        <v>2084</v>
      </c>
      <c r="B106" s="1" t="s">
        <v>212</v>
      </c>
      <c r="C106" s="2">
        <v>8244412.1200000001</v>
      </c>
      <c r="D106" s="2">
        <v>0</v>
      </c>
      <c r="E106" s="2">
        <v>8244412.1200000001</v>
      </c>
      <c r="F106" s="4">
        <v>1637.13</v>
      </c>
      <c r="G106" s="2">
        <v>5035.8933743807756</v>
      </c>
    </row>
    <row r="107" spans="1:7" ht="12.75" customHeight="1" x14ac:dyDescent="0.2">
      <c r="A107" s="1">
        <v>2085</v>
      </c>
      <c r="B107" s="1" t="s">
        <v>100</v>
      </c>
      <c r="C107" s="2">
        <v>1866865.57</v>
      </c>
      <c r="D107" s="2">
        <v>422.02</v>
      </c>
      <c r="E107" s="2">
        <v>1866443.55</v>
      </c>
      <c r="F107" s="4">
        <v>216.62</v>
      </c>
      <c r="G107" s="2">
        <v>8616.2106453697725</v>
      </c>
    </row>
    <row r="108" spans="1:7" ht="12.75" customHeight="1" x14ac:dyDescent="0.2">
      <c r="A108" s="1">
        <v>2086</v>
      </c>
      <c r="B108" s="1" t="s">
        <v>101</v>
      </c>
      <c r="C108" s="2">
        <v>5834640.6299999999</v>
      </c>
      <c r="D108" s="2">
        <v>12900.32</v>
      </c>
      <c r="E108" s="2">
        <v>5821740.3099999996</v>
      </c>
      <c r="F108" s="4">
        <v>1134.68</v>
      </c>
      <c r="G108" s="2">
        <v>5130.7331670603162</v>
      </c>
    </row>
    <row r="109" spans="1:7" ht="12.75" customHeight="1" x14ac:dyDescent="0.2">
      <c r="A109" s="1">
        <v>2087</v>
      </c>
      <c r="B109" s="1" t="s">
        <v>102</v>
      </c>
      <c r="C109" s="2">
        <v>16370797.869999999</v>
      </c>
      <c r="D109" s="2">
        <v>4447.87</v>
      </c>
      <c r="E109" s="2">
        <v>16366350</v>
      </c>
      <c r="F109" s="4">
        <v>2833.7</v>
      </c>
      <c r="G109" s="2">
        <v>5775.6113914669868</v>
      </c>
    </row>
    <row r="110" spans="1:7" ht="12.75" customHeight="1" x14ac:dyDescent="0.2">
      <c r="A110" s="1">
        <v>2088</v>
      </c>
      <c r="B110" s="1" t="s">
        <v>103</v>
      </c>
      <c r="C110" s="2">
        <v>30485802.52</v>
      </c>
      <c r="D110" s="2">
        <v>0</v>
      </c>
      <c r="E110" s="2">
        <v>30485802.52</v>
      </c>
      <c r="F110" s="4">
        <v>5573.72</v>
      </c>
      <c r="G110" s="2">
        <v>5469.5611763777151</v>
      </c>
    </row>
    <row r="111" spans="1:7" ht="12.75" customHeight="1" x14ac:dyDescent="0.2">
      <c r="A111" s="1">
        <v>2089</v>
      </c>
      <c r="B111" s="1" t="s">
        <v>104</v>
      </c>
      <c r="C111" s="2">
        <v>1963998.61</v>
      </c>
      <c r="D111" s="2">
        <v>11304</v>
      </c>
      <c r="E111" s="2">
        <v>1952694.61</v>
      </c>
      <c r="F111" s="4">
        <v>274.41000000000003</v>
      </c>
      <c r="G111" s="2">
        <v>7115.9746729346598</v>
      </c>
    </row>
    <row r="112" spans="1:7" ht="12.75" customHeight="1" x14ac:dyDescent="0.2">
      <c r="A112" s="1">
        <v>2090</v>
      </c>
      <c r="B112" s="1" t="s">
        <v>105</v>
      </c>
      <c r="C112" s="2">
        <v>1964075.31</v>
      </c>
      <c r="D112" s="2">
        <v>0</v>
      </c>
      <c r="E112" s="2">
        <v>1964075.31</v>
      </c>
      <c r="F112" s="4">
        <v>290.43</v>
      </c>
      <c r="G112" s="2">
        <v>6762.646110938952</v>
      </c>
    </row>
    <row r="113" spans="1:7" ht="12.75" customHeight="1" x14ac:dyDescent="0.2">
      <c r="A113" s="1">
        <v>2091</v>
      </c>
      <c r="B113" s="1" t="s">
        <v>106</v>
      </c>
      <c r="C113" s="2">
        <v>8955807.4600000009</v>
      </c>
      <c r="D113" s="2">
        <v>0</v>
      </c>
      <c r="E113" s="2">
        <v>8955807.4600000009</v>
      </c>
      <c r="F113" s="4">
        <v>1787.25</v>
      </c>
      <c r="G113" s="2">
        <v>5010.9427668205335</v>
      </c>
    </row>
    <row r="114" spans="1:7" ht="12.75" customHeight="1" x14ac:dyDescent="0.2">
      <c r="A114" s="1">
        <v>2092</v>
      </c>
      <c r="B114" s="1" t="s">
        <v>107</v>
      </c>
      <c r="C114" s="2">
        <v>2019100.42</v>
      </c>
      <c r="D114" s="2">
        <v>0</v>
      </c>
      <c r="E114" s="2">
        <v>2019100.42</v>
      </c>
      <c r="F114" s="4">
        <v>331.98</v>
      </c>
      <c r="G114" s="2">
        <v>6081.9941562744743</v>
      </c>
    </row>
    <row r="115" spans="1:7" ht="12.75" customHeight="1" x14ac:dyDescent="0.2">
      <c r="A115" s="1">
        <v>2093</v>
      </c>
      <c r="B115" s="1" t="s">
        <v>108</v>
      </c>
      <c r="C115" s="2">
        <v>4609605.1900000004</v>
      </c>
      <c r="D115" s="2">
        <v>0</v>
      </c>
      <c r="E115" s="2">
        <v>4609605.1900000004</v>
      </c>
      <c r="F115" s="4">
        <v>687.13</v>
      </c>
      <c r="G115" s="2">
        <v>6708.4906640664785</v>
      </c>
    </row>
    <row r="116" spans="1:7" ht="12.75" customHeight="1" x14ac:dyDescent="0.2">
      <c r="A116" s="1">
        <v>2094</v>
      </c>
      <c r="B116" s="1" t="s">
        <v>109</v>
      </c>
      <c r="C116" s="2">
        <v>1901376.2</v>
      </c>
      <c r="D116" s="2">
        <v>0</v>
      </c>
      <c r="E116" s="2">
        <v>1901376.2</v>
      </c>
      <c r="F116" s="4">
        <v>300.18</v>
      </c>
      <c r="G116" s="2">
        <v>6334.1201945499361</v>
      </c>
    </row>
    <row r="117" spans="1:7" ht="12.75" customHeight="1" x14ac:dyDescent="0.2">
      <c r="A117" s="1">
        <v>2095</v>
      </c>
      <c r="B117" s="1" t="s">
        <v>110</v>
      </c>
      <c r="C117" s="2">
        <v>1109839.69</v>
      </c>
      <c r="D117" s="2">
        <v>0</v>
      </c>
      <c r="E117" s="2">
        <v>1109839.69</v>
      </c>
      <c r="F117" s="4">
        <v>141.75</v>
      </c>
      <c r="G117" s="2">
        <v>7829.5568959435614</v>
      </c>
    </row>
    <row r="118" spans="1:7" ht="12.75" customHeight="1" x14ac:dyDescent="0.2">
      <c r="A118" s="1">
        <v>2096</v>
      </c>
      <c r="B118" s="1" t="s">
        <v>111</v>
      </c>
      <c r="C118" s="2">
        <v>9186562.6500000004</v>
      </c>
      <c r="D118" s="2">
        <v>0</v>
      </c>
      <c r="E118" s="2">
        <v>9186562.6500000004</v>
      </c>
      <c r="F118" s="4">
        <v>1505.12</v>
      </c>
      <c r="G118" s="2">
        <v>6103.5416777399814</v>
      </c>
    </row>
    <row r="119" spans="1:7" ht="12.75" customHeight="1" x14ac:dyDescent="0.2">
      <c r="A119" s="1">
        <v>2097</v>
      </c>
      <c r="B119" s="1" t="s">
        <v>112</v>
      </c>
      <c r="C119" s="2">
        <v>35462956.990000002</v>
      </c>
      <c r="D119" s="2">
        <v>2527.5</v>
      </c>
      <c r="E119" s="2">
        <v>35460429.490000002</v>
      </c>
      <c r="F119" s="4">
        <v>5716.38</v>
      </c>
      <c r="G119" s="2">
        <v>6203.3016506950198</v>
      </c>
    </row>
    <row r="120" spans="1:7" ht="12.75" customHeight="1" x14ac:dyDescent="0.2">
      <c r="A120" s="1">
        <v>2099</v>
      </c>
      <c r="B120" s="1" t="s">
        <v>113</v>
      </c>
      <c r="C120" s="2">
        <v>4281354.7300000004</v>
      </c>
      <c r="D120" s="2">
        <v>0</v>
      </c>
      <c r="E120" s="2">
        <v>4281354.7300000004</v>
      </c>
      <c r="F120" s="4">
        <v>743.82</v>
      </c>
      <c r="G120" s="2">
        <v>5755.901602538248</v>
      </c>
    </row>
    <row r="121" spans="1:7" ht="12.75" customHeight="1" x14ac:dyDescent="0.2">
      <c r="A121" s="1">
        <v>2100</v>
      </c>
      <c r="B121" s="1" t="s">
        <v>114</v>
      </c>
      <c r="C121" s="2">
        <v>43062050.909999996</v>
      </c>
      <c r="D121" s="2">
        <v>8059.59</v>
      </c>
      <c r="E121" s="2">
        <v>43053991.32</v>
      </c>
      <c r="F121" s="4">
        <v>8047.71</v>
      </c>
      <c r="G121" s="2">
        <v>5349.8437841323803</v>
      </c>
    </row>
    <row r="122" spans="1:7" ht="12.75" customHeight="1" x14ac:dyDescent="0.2">
      <c r="A122" s="1">
        <v>2101</v>
      </c>
      <c r="B122" s="1" t="s">
        <v>115</v>
      </c>
      <c r="C122" s="2">
        <v>21151731.510000002</v>
      </c>
      <c r="D122" s="2">
        <v>0</v>
      </c>
      <c r="E122" s="2">
        <v>21151731.510000002</v>
      </c>
      <c r="F122" s="4">
        <v>4218.93</v>
      </c>
      <c r="G122" s="2">
        <v>5013.5298547261982</v>
      </c>
    </row>
    <row r="123" spans="1:7" ht="12.75" customHeight="1" x14ac:dyDescent="0.2">
      <c r="A123" s="1">
        <v>2102</v>
      </c>
      <c r="B123" s="1" t="s">
        <v>116</v>
      </c>
      <c r="C123" s="2">
        <v>12527300.83</v>
      </c>
      <c r="D123" s="2">
        <v>15142.41</v>
      </c>
      <c r="E123" s="2">
        <v>12512158.42</v>
      </c>
      <c r="F123" s="4">
        <v>2243.67</v>
      </c>
      <c r="G123" s="2">
        <v>5576.6482682390897</v>
      </c>
    </row>
    <row r="124" spans="1:7" ht="12.75" customHeight="1" x14ac:dyDescent="0.2">
      <c r="A124" s="1">
        <v>2103</v>
      </c>
      <c r="B124" s="1" t="s">
        <v>117</v>
      </c>
      <c r="C124" s="2">
        <v>3648912.47</v>
      </c>
      <c r="D124" s="2">
        <v>0</v>
      </c>
      <c r="E124" s="2">
        <v>3648912.47</v>
      </c>
      <c r="F124" s="4">
        <v>657.25</v>
      </c>
      <c r="G124" s="2">
        <v>5551.7877063522246</v>
      </c>
    </row>
    <row r="125" spans="1:7" ht="12.75" customHeight="1" x14ac:dyDescent="0.2">
      <c r="A125" s="1">
        <v>2104</v>
      </c>
      <c r="B125" s="1" t="s">
        <v>118</v>
      </c>
      <c r="C125" s="2">
        <v>4544356.47</v>
      </c>
      <c r="D125" s="2">
        <v>0</v>
      </c>
      <c r="E125" s="2">
        <v>4544356.47</v>
      </c>
      <c r="F125" s="4">
        <v>647.49</v>
      </c>
      <c r="G125" s="2">
        <v>7018.4195431589669</v>
      </c>
    </row>
    <row r="126" spans="1:7" ht="12.75" customHeight="1" x14ac:dyDescent="0.2">
      <c r="A126" s="1">
        <v>2105</v>
      </c>
      <c r="B126" s="1" t="s">
        <v>119</v>
      </c>
      <c r="C126" s="2">
        <v>3361982.35</v>
      </c>
      <c r="D126" s="2">
        <v>0</v>
      </c>
      <c r="E126" s="2">
        <v>3361982.35</v>
      </c>
      <c r="F126" s="4">
        <v>575.05999999999995</v>
      </c>
      <c r="G126" s="2">
        <v>5846.315775745139</v>
      </c>
    </row>
    <row r="127" spans="1:7" ht="12.75" customHeight="1" x14ac:dyDescent="0.2">
      <c r="A127" s="1">
        <v>2107</v>
      </c>
      <c r="B127" s="1" t="s">
        <v>120</v>
      </c>
      <c r="C127" s="2">
        <v>989437.46</v>
      </c>
      <c r="D127" s="2">
        <v>211623</v>
      </c>
      <c r="E127" s="2">
        <v>777814.46</v>
      </c>
      <c r="F127" s="4">
        <v>90.23</v>
      </c>
      <c r="G127" s="2">
        <v>8620.3530976393668</v>
      </c>
    </row>
    <row r="128" spans="1:7" ht="12.75" customHeight="1" x14ac:dyDescent="0.2">
      <c r="A128" s="1">
        <v>2108</v>
      </c>
      <c r="B128" s="1" t="s">
        <v>121</v>
      </c>
      <c r="C128" s="2">
        <v>15363519.560000001</v>
      </c>
      <c r="D128" s="2">
        <v>8027.8</v>
      </c>
      <c r="E128" s="2">
        <v>15355491.76</v>
      </c>
      <c r="F128" s="4">
        <v>2649.01</v>
      </c>
      <c r="G128" s="2">
        <v>5796.6907486192949</v>
      </c>
    </row>
    <row r="129" spans="1:7" ht="12.75" customHeight="1" x14ac:dyDescent="0.2">
      <c r="A129" s="1">
        <v>2109</v>
      </c>
      <c r="B129" s="1" t="s">
        <v>122</v>
      </c>
      <c r="C129" s="2">
        <v>163665.34</v>
      </c>
      <c r="D129" s="2">
        <v>0</v>
      </c>
      <c r="E129" s="2">
        <v>163665.34</v>
      </c>
      <c r="F129" s="4">
        <v>8</v>
      </c>
      <c r="G129" s="2">
        <v>20458.1675</v>
      </c>
    </row>
    <row r="130" spans="1:7" ht="12.75" customHeight="1" x14ac:dyDescent="0.2">
      <c r="A130" s="1">
        <v>2110</v>
      </c>
      <c r="B130" s="1" t="s">
        <v>123</v>
      </c>
      <c r="C130" s="2">
        <v>7097003.8899999997</v>
      </c>
      <c r="D130" s="2">
        <v>12431.6</v>
      </c>
      <c r="E130" s="2">
        <v>7084572.29</v>
      </c>
      <c r="F130" s="4">
        <v>1120.3800000000001</v>
      </c>
      <c r="G130" s="2">
        <v>6323.3655456184497</v>
      </c>
    </row>
    <row r="131" spans="1:7" ht="12.75" customHeight="1" x14ac:dyDescent="0.2">
      <c r="A131" s="1">
        <v>2111</v>
      </c>
      <c r="B131" s="1" t="s">
        <v>124</v>
      </c>
      <c r="C131" s="2">
        <v>727740</v>
      </c>
      <c r="D131" s="2">
        <v>0</v>
      </c>
      <c r="E131" s="2">
        <v>727740</v>
      </c>
      <c r="F131" s="4">
        <v>103.15</v>
      </c>
      <c r="G131" s="2">
        <v>7055.1623848763929</v>
      </c>
    </row>
    <row r="132" spans="1:7" ht="12.75" customHeight="1" x14ac:dyDescent="0.2">
      <c r="A132" s="1">
        <v>2112</v>
      </c>
      <c r="B132" s="1" t="s">
        <v>125</v>
      </c>
      <c r="C132" s="2">
        <v>99859</v>
      </c>
      <c r="D132" s="2">
        <v>0</v>
      </c>
      <c r="E132" s="2">
        <v>99859</v>
      </c>
      <c r="F132" s="4">
        <v>18.190000000000001</v>
      </c>
      <c r="G132" s="2">
        <v>5489.7746014293562</v>
      </c>
    </row>
    <row r="133" spans="1:7" ht="12.75" customHeight="1" x14ac:dyDescent="0.2">
      <c r="A133" s="1">
        <v>2113</v>
      </c>
      <c r="B133" s="1" t="s">
        <v>126</v>
      </c>
      <c r="C133" s="2">
        <v>1699798.12</v>
      </c>
      <c r="D133" s="2">
        <v>0</v>
      </c>
      <c r="E133" s="2">
        <v>1699798.12</v>
      </c>
      <c r="F133" s="4">
        <v>249.13</v>
      </c>
      <c r="G133" s="2">
        <v>6822.9362983181463</v>
      </c>
    </row>
    <row r="134" spans="1:7" ht="12.75" customHeight="1" x14ac:dyDescent="0.2">
      <c r="A134" s="1">
        <v>2114</v>
      </c>
      <c r="B134" s="1" t="s">
        <v>127</v>
      </c>
      <c r="C134" s="2">
        <v>994995.44</v>
      </c>
      <c r="D134" s="2">
        <v>0</v>
      </c>
      <c r="E134" s="2">
        <v>994995.44</v>
      </c>
      <c r="F134" s="4">
        <v>108.25</v>
      </c>
      <c r="G134" s="2">
        <v>9191.6437875288684</v>
      </c>
    </row>
    <row r="135" spans="1:7" ht="12.75" customHeight="1" x14ac:dyDescent="0.2">
      <c r="A135" s="1">
        <v>2115</v>
      </c>
      <c r="B135" s="1" t="s">
        <v>128</v>
      </c>
      <c r="C135" s="2">
        <v>252173</v>
      </c>
      <c r="D135" s="2">
        <v>0</v>
      </c>
      <c r="E135" s="2">
        <v>252173</v>
      </c>
      <c r="F135" s="4">
        <v>25.29</v>
      </c>
      <c r="G135" s="2">
        <v>9971.2534598655602</v>
      </c>
    </row>
    <row r="136" spans="1:7" ht="12.75" customHeight="1" x14ac:dyDescent="0.2">
      <c r="A136" s="1">
        <v>2116</v>
      </c>
      <c r="B136" s="1" t="s">
        <v>129</v>
      </c>
      <c r="C136" s="2">
        <v>5977469.0599999996</v>
      </c>
      <c r="D136" s="2">
        <v>30683</v>
      </c>
      <c r="E136" s="2">
        <v>5946786.0599999996</v>
      </c>
      <c r="F136" s="4">
        <v>949.21</v>
      </c>
      <c r="G136" s="2">
        <v>6264.9846293233313</v>
      </c>
    </row>
    <row r="137" spans="1:7" ht="12.75" customHeight="1" x14ac:dyDescent="0.2">
      <c r="A137" s="1">
        <v>2137</v>
      </c>
      <c r="B137" s="1" t="s">
        <v>130</v>
      </c>
      <c r="C137" s="2">
        <v>6632754.4699999997</v>
      </c>
      <c r="D137" s="2">
        <v>0</v>
      </c>
      <c r="E137" s="2">
        <v>6632754.4699999997</v>
      </c>
      <c r="F137" s="4">
        <v>1053.21</v>
      </c>
      <c r="G137" s="2">
        <v>6297.6561844266571</v>
      </c>
    </row>
    <row r="138" spans="1:7" ht="12.75" customHeight="1" x14ac:dyDescent="0.2">
      <c r="A138" s="1">
        <v>2138</v>
      </c>
      <c r="B138" s="1" t="s">
        <v>131</v>
      </c>
      <c r="C138" s="2">
        <v>20011347.34</v>
      </c>
      <c r="D138" s="2">
        <v>361851.28</v>
      </c>
      <c r="E138" s="2">
        <v>19649496.059999999</v>
      </c>
      <c r="F138" s="4">
        <v>3374.63</v>
      </c>
      <c r="G138" s="2">
        <v>5822.7112483442625</v>
      </c>
    </row>
    <row r="139" spans="1:7" ht="12.75" customHeight="1" x14ac:dyDescent="0.2">
      <c r="A139" s="1">
        <v>2139</v>
      </c>
      <c r="B139" s="1" t="s">
        <v>132</v>
      </c>
      <c r="C139" s="2">
        <v>11475468.42</v>
      </c>
      <c r="D139" s="2">
        <v>98624</v>
      </c>
      <c r="E139" s="2">
        <v>11376844.42</v>
      </c>
      <c r="F139" s="4">
        <v>2172.48</v>
      </c>
      <c r="G139" s="2">
        <v>5236.8005321107667</v>
      </c>
    </row>
    <row r="140" spans="1:7" ht="12.75" customHeight="1" x14ac:dyDescent="0.2">
      <c r="A140" s="1">
        <v>2140</v>
      </c>
      <c r="B140" s="1" t="s">
        <v>133</v>
      </c>
      <c r="C140" s="2">
        <v>5261100.1100000003</v>
      </c>
      <c r="D140" s="2">
        <v>0</v>
      </c>
      <c r="E140" s="2">
        <v>5261100.1100000003</v>
      </c>
      <c r="F140" s="4">
        <v>875.82</v>
      </c>
      <c r="G140" s="2">
        <v>6007.056370030371</v>
      </c>
    </row>
    <row r="141" spans="1:7" ht="12.75" customHeight="1" x14ac:dyDescent="0.2">
      <c r="A141" s="1">
        <v>2141</v>
      </c>
      <c r="B141" s="1" t="s">
        <v>134</v>
      </c>
      <c r="C141" s="2">
        <v>8987717.5700000003</v>
      </c>
      <c r="D141" s="2">
        <v>62830.57</v>
      </c>
      <c r="E141" s="2">
        <v>8924887</v>
      </c>
      <c r="F141" s="4">
        <v>1721.2</v>
      </c>
      <c r="G141" s="2">
        <v>5185.2701603532414</v>
      </c>
    </row>
    <row r="142" spans="1:7" ht="12.75" customHeight="1" x14ac:dyDescent="0.2">
      <c r="A142" s="1">
        <v>2142</v>
      </c>
      <c r="B142" s="1" t="s">
        <v>135</v>
      </c>
      <c r="C142" s="2">
        <v>213355443.46000001</v>
      </c>
      <c r="D142" s="2">
        <v>260178.86</v>
      </c>
      <c r="E142" s="2">
        <v>213095264.59999999</v>
      </c>
      <c r="F142" s="4">
        <v>35616.01</v>
      </c>
      <c r="G142" s="2">
        <v>5983.1313108908043</v>
      </c>
    </row>
    <row r="143" spans="1:7" ht="12.75" customHeight="1" x14ac:dyDescent="0.2">
      <c r="A143" s="1">
        <v>2143</v>
      </c>
      <c r="B143" s="1" t="s">
        <v>136</v>
      </c>
      <c r="C143" s="2">
        <v>11484520.710000001</v>
      </c>
      <c r="D143" s="2">
        <v>10660.8</v>
      </c>
      <c r="E143" s="2">
        <v>11473859.91</v>
      </c>
      <c r="F143" s="4">
        <v>2375.3000000000002</v>
      </c>
      <c r="G143" s="2">
        <v>4830.4887424746348</v>
      </c>
    </row>
    <row r="144" spans="1:7" ht="12.75" customHeight="1" x14ac:dyDescent="0.2">
      <c r="A144" s="1">
        <v>2144</v>
      </c>
      <c r="B144" s="1" t="s">
        <v>137</v>
      </c>
      <c r="C144" s="2">
        <v>1398545.52</v>
      </c>
      <c r="D144" s="2">
        <v>49783</v>
      </c>
      <c r="E144" s="2">
        <v>1348762.52</v>
      </c>
      <c r="F144" s="4">
        <v>241.79</v>
      </c>
      <c r="G144" s="2">
        <v>5578.2394639976837</v>
      </c>
    </row>
    <row r="145" spans="1:7" ht="12.75" customHeight="1" x14ac:dyDescent="0.2">
      <c r="A145" s="1">
        <v>2145</v>
      </c>
      <c r="B145" s="1" t="s">
        <v>138</v>
      </c>
      <c r="C145" s="2">
        <v>4305260.66</v>
      </c>
      <c r="D145" s="2">
        <v>2550</v>
      </c>
      <c r="E145" s="2">
        <v>4302710.66</v>
      </c>
      <c r="F145" s="4">
        <v>759.17</v>
      </c>
      <c r="G145" s="2">
        <v>5667.6510662960854</v>
      </c>
    </row>
    <row r="146" spans="1:7" ht="12.75" customHeight="1" x14ac:dyDescent="0.2">
      <c r="A146" s="1">
        <v>2146</v>
      </c>
      <c r="B146" s="1" t="s">
        <v>139</v>
      </c>
      <c r="C146" s="2">
        <v>28807150.780000001</v>
      </c>
      <c r="D146" s="2">
        <v>71075</v>
      </c>
      <c r="E146" s="2">
        <v>28736075.780000001</v>
      </c>
      <c r="F146" s="4">
        <v>4472.01</v>
      </c>
      <c r="G146" s="2">
        <v>6425.7628627842951</v>
      </c>
    </row>
    <row r="147" spans="1:7" ht="12.75" customHeight="1" x14ac:dyDescent="0.2">
      <c r="A147" s="1">
        <v>2147</v>
      </c>
      <c r="B147" s="1" t="s">
        <v>140</v>
      </c>
      <c r="C147" s="2">
        <v>12821686.369999999</v>
      </c>
      <c r="D147" s="2">
        <v>0</v>
      </c>
      <c r="E147" s="2">
        <v>12821686.369999999</v>
      </c>
      <c r="F147" s="4">
        <v>2113.7600000000002</v>
      </c>
      <c r="G147" s="2">
        <v>6065.8193787374157</v>
      </c>
    </row>
    <row r="148" spans="1:7" ht="12.75" customHeight="1" x14ac:dyDescent="0.2">
      <c r="A148" s="1">
        <v>2180</v>
      </c>
      <c r="B148" s="1" t="s">
        <v>141</v>
      </c>
      <c r="C148" s="2">
        <v>330578602.68000001</v>
      </c>
      <c r="D148" s="2">
        <v>307372.37</v>
      </c>
      <c r="E148" s="2">
        <v>330271230.31</v>
      </c>
      <c r="F148" s="4">
        <v>45357.73</v>
      </c>
      <c r="G148" s="2">
        <v>7281.4761741824386</v>
      </c>
    </row>
    <row r="149" spans="1:7" ht="12.75" customHeight="1" x14ac:dyDescent="0.2">
      <c r="A149" s="1">
        <v>2181</v>
      </c>
      <c r="B149" s="1" t="s">
        <v>142</v>
      </c>
      <c r="C149" s="2">
        <v>22513804.170000002</v>
      </c>
      <c r="D149" s="2">
        <v>37412.300000000003</v>
      </c>
      <c r="E149" s="2">
        <v>22476391.870000001</v>
      </c>
      <c r="F149" s="4">
        <v>3557.69</v>
      </c>
      <c r="G149" s="2">
        <v>6317.6926235844039</v>
      </c>
    </row>
    <row r="150" spans="1:7" ht="12.75" customHeight="1" x14ac:dyDescent="0.2">
      <c r="A150" s="1">
        <v>2182</v>
      </c>
      <c r="B150" s="1" t="s">
        <v>143</v>
      </c>
      <c r="C150" s="2">
        <v>66424679.969999999</v>
      </c>
      <c r="D150" s="2">
        <v>23595</v>
      </c>
      <c r="E150" s="2">
        <v>66401084.969999999</v>
      </c>
      <c r="F150" s="4">
        <v>10046.25</v>
      </c>
      <c r="G150" s="2">
        <v>6609.5393773796186</v>
      </c>
    </row>
    <row r="151" spans="1:7" ht="12.75" customHeight="1" x14ac:dyDescent="0.2">
      <c r="A151" s="1">
        <v>2183</v>
      </c>
      <c r="B151" s="1" t="s">
        <v>144</v>
      </c>
      <c r="C151" s="2">
        <v>68788350.120000005</v>
      </c>
      <c r="D151" s="2">
        <v>183331.45</v>
      </c>
      <c r="E151" s="2">
        <v>68605018.670000002</v>
      </c>
      <c r="F151" s="4">
        <v>11477.9</v>
      </c>
      <c r="G151" s="2">
        <v>5977.1403017973662</v>
      </c>
    </row>
    <row r="152" spans="1:7" ht="12.75" customHeight="1" x14ac:dyDescent="0.2">
      <c r="A152" s="1">
        <v>2185</v>
      </c>
      <c r="B152" s="1" t="s">
        <v>145</v>
      </c>
      <c r="C152" s="2">
        <v>42108888.049999997</v>
      </c>
      <c r="D152" s="2">
        <v>18486.259999999998</v>
      </c>
      <c r="E152" s="2">
        <v>42090401.789999999</v>
      </c>
      <c r="F152" s="4">
        <v>6192.42</v>
      </c>
      <c r="G152" s="2">
        <v>6797.0844661699302</v>
      </c>
    </row>
    <row r="153" spans="1:7" ht="12.75" customHeight="1" x14ac:dyDescent="0.2">
      <c r="A153" s="1">
        <v>2186</v>
      </c>
      <c r="B153" s="1" t="s">
        <v>146</v>
      </c>
      <c r="C153" s="2">
        <v>3569576.85</v>
      </c>
      <c r="D153" s="2">
        <v>0</v>
      </c>
      <c r="E153" s="2">
        <v>3569576.85</v>
      </c>
      <c r="F153" s="4">
        <v>616.29</v>
      </c>
      <c r="G153" s="2">
        <v>5792.0408411624394</v>
      </c>
    </row>
    <row r="154" spans="1:7" ht="12.75" customHeight="1" x14ac:dyDescent="0.2">
      <c r="A154" s="1">
        <v>2187</v>
      </c>
      <c r="B154" s="1" t="s">
        <v>147</v>
      </c>
      <c r="C154" s="2">
        <v>50809242.090000004</v>
      </c>
      <c r="D154" s="2">
        <v>94008</v>
      </c>
      <c r="E154" s="2">
        <v>50715234.090000004</v>
      </c>
      <c r="F154" s="4">
        <v>8938.52</v>
      </c>
      <c r="G154" s="2">
        <v>5673.7842607053508</v>
      </c>
    </row>
    <row r="155" spans="1:7" ht="12.75" customHeight="1" x14ac:dyDescent="0.2">
      <c r="A155" s="1">
        <v>2188</v>
      </c>
      <c r="B155" s="1" t="s">
        <v>148</v>
      </c>
      <c r="C155" s="2">
        <v>4880121.9800000004</v>
      </c>
      <c r="D155" s="2">
        <v>809274.67</v>
      </c>
      <c r="E155" s="2">
        <v>4070847.31</v>
      </c>
      <c r="F155" s="4">
        <v>459.74</v>
      </c>
      <c r="G155" s="2">
        <v>8854.672880323662</v>
      </c>
    </row>
    <row r="156" spans="1:7" ht="12.75" customHeight="1" x14ac:dyDescent="0.2">
      <c r="A156" s="1">
        <v>2190</v>
      </c>
      <c r="B156" s="1" t="s">
        <v>149</v>
      </c>
      <c r="C156" s="2">
        <v>16418193.85</v>
      </c>
      <c r="D156" s="2">
        <v>220441.82</v>
      </c>
      <c r="E156" s="2">
        <v>16197752.029999999</v>
      </c>
      <c r="F156" s="4">
        <v>3080.29</v>
      </c>
      <c r="G156" s="2">
        <v>5258.5152794055093</v>
      </c>
    </row>
    <row r="157" spans="1:7" ht="12.75" customHeight="1" x14ac:dyDescent="0.2">
      <c r="A157" s="1">
        <v>2191</v>
      </c>
      <c r="B157" s="1" t="s">
        <v>150</v>
      </c>
      <c r="C157" s="2">
        <v>13191367.300000001</v>
      </c>
      <c r="D157" s="2">
        <v>0</v>
      </c>
      <c r="E157" s="2">
        <v>13191367.300000001</v>
      </c>
      <c r="F157" s="4">
        <v>2486.19</v>
      </c>
      <c r="G157" s="2">
        <v>5305.8564711466133</v>
      </c>
    </row>
    <row r="158" spans="1:7" ht="12.75" customHeight="1" x14ac:dyDescent="0.2">
      <c r="A158" s="1">
        <v>2192</v>
      </c>
      <c r="B158" s="1" t="s">
        <v>151</v>
      </c>
      <c r="C158" s="2">
        <v>1661307.02</v>
      </c>
      <c r="D158" s="2">
        <v>1998</v>
      </c>
      <c r="E158" s="2">
        <v>1659309.02</v>
      </c>
      <c r="F158" s="4">
        <v>320.14999999999998</v>
      </c>
      <c r="G158" s="2">
        <v>5182.9111978759956</v>
      </c>
    </row>
    <row r="159" spans="1:7" ht="12.75" customHeight="1" x14ac:dyDescent="0.2">
      <c r="A159" s="1">
        <v>2193</v>
      </c>
      <c r="B159" s="1" t="s">
        <v>152</v>
      </c>
      <c r="C159" s="2">
        <v>1354653.58</v>
      </c>
      <c r="D159" s="2">
        <v>0</v>
      </c>
      <c r="E159" s="2">
        <v>1354653.58</v>
      </c>
      <c r="F159" s="4">
        <v>173.75</v>
      </c>
      <c r="G159" s="2">
        <v>7796.5673669064745</v>
      </c>
    </row>
    <row r="160" spans="1:7" ht="12.75" customHeight="1" x14ac:dyDescent="0.2">
      <c r="A160" s="1">
        <v>2195</v>
      </c>
      <c r="B160" s="1" t="s">
        <v>153</v>
      </c>
      <c r="C160" s="2">
        <v>2554225</v>
      </c>
      <c r="D160" s="2">
        <v>4027.32</v>
      </c>
      <c r="E160" s="2">
        <v>2550197.6800000002</v>
      </c>
      <c r="F160" s="4">
        <v>286.89</v>
      </c>
      <c r="G160" s="2">
        <v>8889.113179267315</v>
      </c>
    </row>
    <row r="161" spans="1:7" ht="12.75" customHeight="1" x14ac:dyDescent="0.2">
      <c r="A161" s="1">
        <v>2197</v>
      </c>
      <c r="B161" s="1" t="s">
        <v>154</v>
      </c>
      <c r="C161" s="2">
        <v>10106048.119999999</v>
      </c>
      <c r="D161" s="2">
        <v>77000</v>
      </c>
      <c r="E161" s="2">
        <v>10029048.119999999</v>
      </c>
      <c r="F161" s="4">
        <v>1987.33</v>
      </c>
      <c r="G161" s="2">
        <v>5046.4935969365933</v>
      </c>
    </row>
    <row r="162" spans="1:7" ht="12.75" customHeight="1" x14ac:dyDescent="0.2">
      <c r="A162" s="1">
        <v>2198</v>
      </c>
      <c r="B162" s="1" t="s">
        <v>155</v>
      </c>
      <c r="C162" s="2">
        <v>6212918.3099999996</v>
      </c>
      <c r="D162" s="2">
        <v>0</v>
      </c>
      <c r="E162" s="2">
        <v>6212918.3099999996</v>
      </c>
      <c r="F162" s="4">
        <v>774.59</v>
      </c>
      <c r="G162" s="2">
        <v>8020.9121083411874</v>
      </c>
    </row>
    <row r="163" spans="1:7" ht="12.75" customHeight="1" x14ac:dyDescent="0.2">
      <c r="A163" s="1">
        <v>2199</v>
      </c>
      <c r="B163" s="1" t="s">
        <v>156</v>
      </c>
      <c r="C163" s="2">
        <v>3889392.46</v>
      </c>
      <c r="D163" s="2">
        <v>0</v>
      </c>
      <c r="E163" s="2">
        <v>3889392.46</v>
      </c>
      <c r="F163" s="4">
        <v>580.65</v>
      </c>
      <c r="G163" s="2">
        <v>6698.3423060363375</v>
      </c>
    </row>
    <row r="164" spans="1:7" ht="12.75" customHeight="1" x14ac:dyDescent="0.2">
      <c r="A164" s="1">
        <v>2201</v>
      </c>
      <c r="B164" s="1" t="s">
        <v>157</v>
      </c>
      <c r="C164" s="2">
        <v>1218268.98</v>
      </c>
      <c r="D164" s="2">
        <v>45171</v>
      </c>
      <c r="E164" s="2">
        <v>1173097.98</v>
      </c>
      <c r="F164" s="4">
        <v>170.96</v>
      </c>
      <c r="G164" s="2">
        <v>6861.8272110435182</v>
      </c>
    </row>
    <row r="165" spans="1:7" ht="12.75" customHeight="1" x14ac:dyDescent="0.2">
      <c r="A165" s="1">
        <v>2202</v>
      </c>
      <c r="B165" s="1" t="s">
        <v>158</v>
      </c>
      <c r="C165" s="2">
        <v>2413492.36</v>
      </c>
      <c r="D165" s="2">
        <v>31360</v>
      </c>
      <c r="E165" s="2">
        <v>2382132.36</v>
      </c>
      <c r="F165" s="4">
        <v>425.04</v>
      </c>
      <c r="G165" s="2">
        <v>5604.4898362507056</v>
      </c>
    </row>
    <row r="166" spans="1:7" ht="12.75" customHeight="1" x14ac:dyDescent="0.2">
      <c r="A166" s="1">
        <v>2203</v>
      </c>
      <c r="B166" s="1" t="s">
        <v>215</v>
      </c>
      <c r="C166" s="2">
        <v>1334484.76</v>
      </c>
      <c r="D166" s="2">
        <v>1761.75</v>
      </c>
      <c r="E166" s="2">
        <v>1332723.01</v>
      </c>
      <c r="F166" s="4">
        <v>234.38</v>
      </c>
      <c r="G166" s="2">
        <v>5686.1635378445262</v>
      </c>
    </row>
    <row r="167" spans="1:7" ht="12.75" customHeight="1" x14ac:dyDescent="0.2">
      <c r="A167" s="1">
        <v>2204</v>
      </c>
      <c r="B167" s="1" t="s">
        <v>159</v>
      </c>
      <c r="C167" s="2">
        <v>7685075.8399999999</v>
      </c>
      <c r="D167" s="2">
        <v>0</v>
      </c>
      <c r="E167" s="2">
        <v>7685075.8399999999</v>
      </c>
      <c r="F167" s="4">
        <v>1254.83</v>
      </c>
      <c r="G167" s="2">
        <v>6124.3960058334587</v>
      </c>
    </row>
    <row r="168" spans="1:7" ht="12.75" customHeight="1" x14ac:dyDescent="0.2">
      <c r="A168" s="1">
        <v>2205</v>
      </c>
      <c r="B168" s="1" t="s">
        <v>160</v>
      </c>
      <c r="C168" s="2">
        <v>10862648.5</v>
      </c>
      <c r="D168" s="2">
        <v>975</v>
      </c>
      <c r="E168" s="2">
        <v>10861673.5</v>
      </c>
      <c r="F168" s="4">
        <v>1855.41</v>
      </c>
      <c r="G168" s="2">
        <v>5854.0557073638702</v>
      </c>
    </row>
    <row r="169" spans="1:7" ht="12.75" customHeight="1" x14ac:dyDescent="0.2">
      <c r="A169" s="1">
        <v>2206</v>
      </c>
      <c r="B169" s="1" t="s">
        <v>161</v>
      </c>
      <c r="C169" s="2">
        <v>25470727.100000001</v>
      </c>
      <c r="D169" s="2">
        <v>13306.5</v>
      </c>
      <c r="E169" s="2">
        <v>25457420.600000001</v>
      </c>
      <c r="F169" s="4">
        <v>4249.5600000000004</v>
      </c>
      <c r="G169" s="2">
        <v>5990.6015210986543</v>
      </c>
    </row>
    <row r="170" spans="1:7" ht="12.75" customHeight="1" x14ac:dyDescent="0.2">
      <c r="A170" s="1">
        <v>2207</v>
      </c>
      <c r="B170" s="1" t="s">
        <v>162</v>
      </c>
      <c r="C170" s="2">
        <v>18179496.969999999</v>
      </c>
      <c r="D170" s="2">
        <v>140000</v>
      </c>
      <c r="E170" s="2">
        <v>18039496.969999999</v>
      </c>
      <c r="F170" s="4">
        <v>3230.25</v>
      </c>
      <c r="G170" s="2">
        <v>5584.5513412274586</v>
      </c>
    </row>
    <row r="171" spans="1:7" ht="12.75" customHeight="1" x14ac:dyDescent="0.2">
      <c r="A171" s="1">
        <v>2208</v>
      </c>
      <c r="B171" s="1" t="s">
        <v>163</v>
      </c>
      <c r="C171" s="2">
        <v>3681809.18</v>
      </c>
      <c r="D171" s="2">
        <v>0</v>
      </c>
      <c r="E171" s="2">
        <v>3681809.18</v>
      </c>
      <c r="F171" s="4">
        <v>597.97</v>
      </c>
      <c r="G171" s="2">
        <v>6157.1804271117271</v>
      </c>
    </row>
    <row r="172" spans="1:7" ht="12.75" customHeight="1" x14ac:dyDescent="0.2">
      <c r="A172" s="1">
        <v>2209</v>
      </c>
      <c r="B172" s="1" t="s">
        <v>164</v>
      </c>
      <c r="C172" s="2">
        <v>3431333.03</v>
      </c>
      <c r="D172" s="2">
        <v>0</v>
      </c>
      <c r="E172" s="2">
        <v>3431333.03</v>
      </c>
      <c r="F172" s="4">
        <v>548.9</v>
      </c>
      <c r="G172" s="2">
        <v>6251.2899070869007</v>
      </c>
    </row>
    <row r="173" spans="1:7" ht="12.75" customHeight="1" x14ac:dyDescent="0.2">
      <c r="A173" s="1">
        <v>2210</v>
      </c>
      <c r="B173" s="1" t="s">
        <v>165</v>
      </c>
      <c r="C173" s="2">
        <v>623019.01</v>
      </c>
      <c r="D173" s="2">
        <v>0</v>
      </c>
      <c r="E173" s="2">
        <v>623019.01</v>
      </c>
      <c r="F173" s="4">
        <v>55.83</v>
      </c>
      <c r="G173" s="2">
        <v>11159.21565466595</v>
      </c>
    </row>
    <row r="174" spans="1:7" ht="12.75" customHeight="1" x14ac:dyDescent="0.2">
      <c r="A174" s="1">
        <v>2212</v>
      </c>
      <c r="B174" s="1" t="s">
        <v>166</v>
      </c>
      <c r="C174" s="2">
        <v>13139653.24</v>
      </c>
      <c r="D174" s="2">
        <v>0</v>
      </c>
      <c r="E174" s="2">
        <v>13139653.24</v>
      </c>
      <c r="F174" s="4">
        <v>2262.42</v>
      </c>
      <c r="G174" s="2">
        <v>5807.7869007522913</v>
      </c>
    </row>
    <row r="175" spans="1:7" ht="12.75" customHeight="1" x14ac:dyDescent="0.2">
      <c r="A175" s="1">
        <v>2213</v>
      </c>
      <c r="B175" s="1" t="s">
        <v>167</v>
      </c>
      <c r="C175" s="2">
        <v>3062583.44</v>
      </c>
      <c r="D175" s="2">
        <v>0</v>
      </c>
      <c r="E175" s="2">
        <v>3062583.44</v>
      </c>
      <c r="F175" s="4">
        <v>489.23</v>
      </c>
      <c r="G175" s="2">
        <v>6260.0074402632699</v>
      </c>
    </row>
    <row r="176" spans="1:7" ht="12.75" customHeight="1" x14ac:dyDescent="0.2">
      <c r="A176" s="1">
        <v>2214</v>
      </c>
      <c r="B176" s="1" t="s">
        <v>168</v>
      </c>
      <c r="C176" s="2">
        <v>1857571.28</v>
      </c>
      <c r="D176" s="2">
        <v>0</v>
      </c>
      <c r="E176" s="2">
        <v>1857571.28</v>
      </c>
      <c r="F176" s="4">
        <v>230.03</v>
      </c>
      <c r="G176" s="2">
        <v>8075.3435638829724</v>
      </c>
    </row>
    <row r="177" spans="1:7" ht="12.75" customHeight="1" x14ac:dyDescent="0.2">
      <c r="A177" s="1">
        <v>2215</v>
      </c>
      <c r="B177" s="1" t="s">
        <v>169</v>
      </c>
      <c r="C177" s="2">
        <v>2039156.01</v>
      </c>
      <c r="D177" s="2">
        <v>0</v>
      </c>
      <c r="E177" s="2">
        <v>2039156.01</v>
      </c>
      <c r="F177" s="4">
        <v>313.73</v>
      </c>
      <c r="G177" s="2">
        <v>6499.7163484524908</v>
      </c>
    </row>
    <row r="178" spans="1:7" ht="12.75" customHeight="1" x14ac:dyDescent="0.2">
      <c r="A178" s="1">
        <v>2216</v>
      </c>
      <c r="B178" s="1" t="s">
        <v>170</v>
      </c>
      <c r="C178" s="2">
        <v>1554223.11</v>
      </c>
      <c r="D178" s="2">
        <v>0</v>
      </c>
      <c r="E178" s="2">
        <v>1554223.11</v>
      </c>
      <c r="F178" s="4">
        <v>246.53</v>
      </c>
      <c r="G178" s="2">
        <v>6304.3974769804881</v>
      </c>
    </row>
    <row r="179" spans="1:7" ht="12.75" customHeight="1" x14ac:dyDescent="0.2">
      <c r="A179" s="1">
        <v>2217</v>
      </c>
      <c r="B179" s="1" t="s">
        <v>171</v>
      </c>
      <c r="C179" s="2">
        <v>2801374.65</v>
      </c>
      <c r="D179" s="2">
        <v>0</v>
      </c>
      <c r="E179" s="2">
        <v>2801374.65</v>
      </c>
      <c r="F179" s="4">
        <v>468.12</v>
      </c>
      <c r="G179" s="2">
        <v>5984.3088310689564</v>
      </c>
    </row>
    <row r="180" spans="1:7" ht="12.75" customHeight="1" x14ac:dyDescent="0.2">
      <c r="A180" s="1">
        <v>2219</v>
      </c>
      <c r="B180" s="1" t="s">
        <v>172</v>
      </c>
      <c r="C180" s="2">
        <v>1737958.18</v>
      </c>
      <c r="D180" s="2">
        <v>0</v>
      </c>
      <c r="E180" s="2">
        <v>1737958.18</v>
      </c>
      <c r="F180" s="4">
        <v>309.44</v>
      </c>
      <c r="G180" s="2">
        <v>5616.4625775594623</v>
      </c>
    </row>
    <row r="181" spans="1:7" ht="12.75" customHeight="1" x14ac:dyDescent="0.2">
      <c r="A181" s="1">
        <v>2220</v>
      </c>
      <c r="B181" s="1" t="s">
        <v>173</v>
      </c>
      <c r="C181" s="2">
        <v>2094736.28</v>
      </c>
      <c r="D181" s="2">
        <v>0</v>
      </c>
      <c r="E181" s="2">
        <v>2094736.28</v>
      </c>
      <c r="F181" s="4">
        <v>283.44</v>
      </c>
      <c r="G181" s="2">
        <v>7390.4046006209419</v>
      </c>
    </row>
    <row r="182" spans="1:7" ht="12.75" customHeight="1" x14ac:dyDescent="0.2">
      <c r="A182" s="1">
        <v>2221</v>
      </c>
      <c r="B182" s="1" t="s">
        <v>174</v>
      </c>
      <c r="C182" s="2">
        <v>2432048.4700000002</v>
      </c>
      <c r="D182" s="2">
        <v>0</v>
      </c>
      <c r="E182" s="2">
        <v>2432048.4700000002</v>
      </c>
      <c r="F182" s="4">
        <v>407.63</v>
      </c>
      <c r="G182" s="2">
        <v>5966.3137404018344</v>
      </c>
    </row>
    <row r="183" spans="1:7" ht="12.75" customHeight="1" x14ac:dyDescent="0.2">
      <c r="A183" s="1">
        <v>2222</v>
      </c>
      <c r="B183" s="1" t="s">
        <v>175</v>
      </c>
      <c r="C183" s="2">
        <v>183200.69</v>
      </c>
      <c r="D183" s="2">
        <v>0</v>
      </c>
      <c r="E183" s="2">
        <v>183200.69</v>
      </c>
      <c r="F183" s="4">
        <v>4.6100000000000003</v>
      </c>
      <c r="G183" s="2">
        <v>39739.845986984816</v>
      </c>
    </row>
    <row r="184" spans="1:7" ht="12.75" customHeight="1" x14ac:dyDescent="0.2">
      <c r="A184" s="1">
        <v>2225</v>
      </c>
      <c r="B184" s="1" t="s">
        <v>176</v>
      </c>
      <c r="C184" s="2">
        <v>1953909.66</v>
      </c>
      <c r="D184" s="2">
        <v>0</v>
      </c>
      <c r="E184" s="2">
        <v>1953909.66</v>
      </c>
      <c r="F184" s="4">
        <v>243.92</v>
      </c>
      <c r="G184" s="2">
        <v>8010.4528533945549</v>
      </c>
    </row>
    <row r="185" spans="1:7" ht="12.75" customHeight="1" x14ac:dyDescent="0.2">
      <c r="A185" s="1">
        <v>2226</v>
      </c>
      <c r="B185" s="1" t="s">
        <v>177</v>
      </c>
      <c r="C185" s="2">
        <v>6112144.5800000001</v>
      </c>
      <c r="D185" s="2">
        <v>0</v>
      </c>
      <c r="E185" s="2">
        <v>6112144.5800000001</v>
      </c>
      <c r="F185" s="4">
        <v>878.18</v>
      </c>
      <c r="G185" s="2">
        <v>6960.0134141064464</v>
      </c>
    </row>
    <row r="186" spans="1:7" ht="12.75" customHeight="1" x14ac:dyDescent="0.2">
      <c r="A186" s="1">
        <v>2227</v>
      </c>
      <c r="B186" s="1" t="s">
        <v>178</v>
      </c>
      <c r="C186" s="2">
        <v>11883742.130000001</v>
      </c>
      <c r="D186" s="2">
        <v>0</v>
      </c>
      <c r="E186" s="2">
        <v>11883742.130000001</v>
      </c>
      <c r="F186" s="4">
        <v>2020.32</v>
      </c>
      <c r="G186" s="2">
        <v>5882.108839193791</v>
      </c>
    </row>
    <row r="187" spans="1:7" ht="12.75" customHeight="1" x14ac:dyDescent="0.2">
      <c r="A187" s="1">
        <v>2229</v>
      </c>
      <c r="B187" s="1" t="s">
        <v>179</v>
      </c>
      <c r="C187" s="2">
        <v>1875912.74</v>
      </c>
      <c r="D187" s="2">
        <v>0</v>
      </c>
      <c r="E187" s="2">
        <v>1875912.74</v>
      </c>
      <c r="F187" s="4">
        <v>262.58</v>
      </c>
      <c r="G187" s="2">
        <v>7144.1569807296828</v>
      </c>
    </row>
    <row r="188" spans="1:7" ht="12.75" customHeight="1" x14ac:dyDescent="0.2">
      <c r="A188" s="1">
        <v>2239</v>
      </c>
      <c r="B188" s="1" t="s">
        <v>180</v>
      </c>
      <c r="C188" s="2">
        <v>100425004.47</v>
      </c>
      <c r="D188" s="2">
        <v>0</v>
      </c>
      <c r="E188" s="2">
        <v>100425004.47</v>
      </c>
      <c r="F188" s="4">
        <v>18078.900000000001</v>
      </c>
      <c r="G188" s="2">
        <v>5554.8182948077592</v>
      </c>
    </row>
    <row r="189" spans="1:7" ht="12.75" customHeight="1" x14ac:dyDescent="0.2">
      <c r="A189" s="1">
        <v>2240</v>
      </c>
      <c r="B189" s="1" t="s">
        <v>181</v>
      </c>
      <c r="C189" s="2">
        <v>6046754.7999999998</v>
      </c>
      <c r="D189" s="2">
        <v>0</v>
      </c>
      <c r="E189" s="2">
        <v>6046754.7999999998</v>
      </c>
      <c r="F189" s="4">
        <v>1163.54</v>
      </c>
      <c r="G189" s="2">
        <v>5196.8602712412121</v>
      </c>
    </row>
    <row r="190" spans="1:7" ht="12.75" customHeight="1" x14ac:dyDescent="0.2">
      <c r="A190" s="1">
        <v>2241</v>
      </c>
      <c r="B190" s="1" t="s">
        <v>182</v>
      </c>
      <c r="C190" s="2">
        <v>32273555.469999999</v>
      </c>
      <c r="D190" s="2">
        <v>59838.65</v>
      </c>
      <c r="E190" s="2">
        <v>32213716.82</v>
      </c>
      <c r="F190" s="4">
        <v>5472.7</v>
      </c>
      <c r="G190" s="2">
        <v>5886.2566594185682</v>
      </c>
    </row>
    <row r="191" spans="1:7" ht="12.75" customHeight="1" x14ac:dyDescent="0.2">
      <c r="A191" s="1">
        <v>2242</v>
      </c>
      <c r="B191" s="1" t="s">
        <v>183</v>
      </c>
      <c r="C191" s="2">
        <v>67328440.359999999</v>
      </c>
      <c r="D191" s="2">
        <v>8785.5300000000007</v>
      </c>
      <c r="E191" s="2">
        <v>67319654.829999998</v>
      </c>
      <c r="F191" s="4">
        <v>11394.71</v>
      </c>
      <c r="G191" s="2">
        <v>5907.9743872375857</v>
      </c>
    </row>
    <row r="192" spans="1:7" ht="12.75" customHeight="1" x14ac:dyDescent="0.2">
      <c r="A192" s="1">
        <v>2243</v>
      </c>
      <c r="B192" s="1" t="s">
        <v>184</v>
      </c>
      <c r="C192" s="2">
        <v>180989733.55000001</v>
      </c>
      <c r="D192" s="2">
        <v>95661.88</v>
      </c>
      <c r="E192" s="2">
        <v>180894071.66999999</v>
      </c>
      <c r="F192" s="4">
        <v>33744.65</v>
      </c>
      <c r="G192" s="2">
        <v>5360.6741118962555</v>
      </c>
    </row>
    <row r="193" spans="1:7" ht="12.75" customHeight="1" x14ac:dyDescent="0.2">
      <c r="A193" s="1">
        <v>2244</v>
      </c>
      <c r="B193" s="1" t="s">
        <v>185</v>
      </c>
      <c r="C193" s="2">
        <v>16262019.140000001</v>
      </c>
      <c r="D193" s="2">
        <v>46568.5</v>
      </c>
      <c r="E193" s="2">
        <v>16215450.640000001</v>
      </c>
      <c r="F193" s="4">
        <v>3243.54</v>
      </c>
      <c r="G193" s="2">
        <v>4999.3065107875955</v>
      </c>
    </row>
    <row r="194" spans="1:7" ht="12.75" customHeight="1" x14ac:dyDescent="0.2">
      <c r="A194" s="1">
        <v>2245</v>
      </c>
      <c r="B194" s="1" t="s">
        <v>186</v>
      </c>
      <c r="C194" s="2">
        <v>3166010.17</v>
      </c>
      <c r="D194" s="2">
        <v>0</v>
      </c>
      <c r="E194" s="2">
        <v>3166010.17</v>
      </c>
      <c r="F194" s="4">
        <v>522.85</v>
      </c>
      <c r="G194" s="2">
        <v>6055.2934302381173</v>
      </c>
    </row>
    <row r="195" spans="1:7" ht="12.75" customHeight="1" x14ac:dyDescent="0.2">
      <c r="A195" s="1">
        <v>2247</v>
      </c>
      <c r="B195" s="1" t="s">
        <v>187</v>
      </c>
      <c r="C195" s="2">
        <v>893948.61</v>
      </c>
      <c r="D195" s="2">
        <v>108</v>
      </c>
      <c r="E195" s="2">
        <v>893840.61</v>
      </c>
      <c r="F195" s="4">
        <v>62.08</v>
      </c>
      <c r="G195" s="2">
        <v>14398.205702319588</v>
      </c>
    </row>
    <row r="196" spans="1:7" ht="12.75" customHeight="1" x14ac:dyDescent="0.2">
      <c r="A196" s="1">
        <v>2248</v>
      </c>
      <c r="B196" s="1" t="s">
        <v>188</v>
      </c>
      <c r="C196" s="2">
        <v>1039486.36</v>
      </c>
      <c r="D196" s="2">
        <v>10423.66</v>
      </c>
      <c r="E196" s="2">
        <v>1029062.7</v>
      </c>
      <c r="F196" s="4">
        <v>90.23</v>
      </c>
      <c r="G196" s="2">
        <v>11404.884184860912</v>
      </c>
    </row>
    <row r="197" spans="1:7" ht="12.75" customHeight="1" x14ac:dyDescent="0.2">
      <c r="A197" s="1">
        <v>2249</v>
      </c>
      <c r="B197" s="1" t="s">
        <v>189</v>
      </c>
      <c r="C197" s="2">
        <v>801424.88</v>
      </c>
      <c r="D197" s="2">
        <v>0</v>
      </c>
      <c r="E197" s="2">
        <v>801424.88</v>
      </c>
      <c r="F197" s="4">
        <v>75.31</v>
      </c>
      <c r="G197" s="2">
        <v>10641.679458239279</v>
      </c>
    </row>
    <row r="198" spans="1:7" ht="12.75" customHeight="1" x14ac:dyDescent="0.2">
      <c r="A198" s="1">
        <v>2251</v>
      </c>
      <c r="B198" s="1" t="s">
        <v>190</v>
      </c>
      <c r="C198" s="2">
        <v>5827127.3899999997</v>
      </c>
      <c r="D198" s="2">
        <v>0</v>
      </c>
      <c r="E198" s="2">
        <v>5827127.3899999997</v>
      </c>
      <c r="F198" s="4">
        <v>1204.3800000000001</v>
      </c>
      <c r="G198" s="2">
        <v>4838.2797705043249</v>
      </c>
    </row>
    <row r="199" spans="1:7" ht="12.75" customHeight="1" x14ac:dyDescent="0.2">
      <c r="A199" s="1">
        <v>2252</v>
      </c>
      <c r="B199" s="1" t="s">
        <v>191</v>
      </c>
      <c r="C199" s="2">
        <v>5045191.97</v>
      </c>
      <c r="D199" s="2">
        <v>0</v>
      </c>
      <c r="E199" s="2">
        <v>5045191.97</v>
      </c>
      <c r="F199" s="4">
        <v>820.99</v>
      </c>
      <c r="G199" s="2">
        <v>6145.2538642370791</v>
      </c>
    </row>
    <row r="200" spans="1:7" ht="12.75" customHeight="1" x14ac:dyDescent="0.2">
      <c r="A200" s="1">
        <v>2253</v>
      </c>
      <c r="B200" s="1" t="s">
        <v>192</v>
      </c>
      <c r="C200" s="2">
        <v>6075591.5499999998</v>
      </c>
      <c r="D200" s="2">
        <v>0</v>
      </c>
      <c r="E200" s="2">
        <v>6075591.5499999998</v>
      </c>
      <c r="F200" s="4">
        <v>1013.59</v>
      </c>
      <c r="G200" s="2">
        <v>5994.1313055574738</v>
      </c>
    </row>
    <row r="201" spans="1:7" ht="12.75" customHeight="1" x14ac:dyDescent="0.2">
      <c r="A201" s="1">
        <v>2254</v>
      </c>
      <c r="B201" s="1" t="s">
        <v>193</v>
      </c>
      <c r="C201" s="2">
        <v>25612966.59</v>
      </c>
      <c r="D201" s="2">
        <v>12683.59</v>
      </c>
      <c r="E201" s="2">
        <v>25600283</v>
      </c>
      <c r="F201" s="4">
        <v>4754.34</v>
      </c>
      <c r="G201" s="2">
        <v>5384.6134268899568</v>
      </c>
    </row>
    <row r="202" spans="1:7" ht="12.75" customHeight="1" x14ac:dyDescent="0.2">
      <c r="A202" s="1">
        <v>2255</v>
      </c>
      <c r="B202" s="1" t="s">
        <v>194</v>
      </c>
      <c r="C202" s="2">
        <v>5015976.26</v>
      </c>
      <c r="D202" s="2">
        <v>0</v>
      </c>
      <c r="E202" s="2">
        <v>5015976.26</v>
      </c>
      <c r="F202" s="4">
        <v>928.95</v>
      </c>
      <c r="G202" s="2">
        <v>5399.6192044781737</v>
      </c>
    </row>
    <row r="203" spans="1:7" ht="12.75" customHeight="1" x14ac:dyDescent="0.2">
      <c r="A203" s="1">
        <v>2256</v>
      </c>
      <c r="B203" s="1" t="s">
        <v>195</v>
      </c>
      <c r="C203" s="2">
        <v>31631310.329999998</v>
      </c>
      <c r="D203" s="2">
        <v>56215.55</v>
      </c>
      <c r="E203" s="2">
        <v>31575094.780000001</v>
      </c>
      <c r="F203" s="4">
        <v>5502.33</v>
      </c>
      <c r="G203" s="2">
        <v>5738.4952883596579</v>
      </c>
    </row>
    <row r="204" spans="1:7" ht="12.75" customHeight="1" x14ac:dyDescent="0.2">
      <c r="A204" s="1">
        <v>2257</v>
      </c>
      <c r="B204" s="1" t="s">
        <v>196</v>
      </c>
      <c r="C204" s="2">
        <v>5457103.75</v>
      </c>
      <c r="D204" s="2">
        <v>0</v>
      </c>
      <c r="E204" s="2">
        <v>5457103.75</v>
      </c>
      <c r="F204" s="4">
        <v>944.24</v>
      </c>
      <c r="G204" s="2">
        <v>5779.3609145979835</v>
      </c>
    </row>
    <row r="205" spans="1:7" ht="12.75" customHeight="1" x14ac:dyDescent="0.2">
      <c r="A205" s="1">
        <v>2262</v>
      </c>
      <c r="B205" s="1" t="s">
        <v>197</v>
      </c>
      <c r="C205" s="2">
        <v>3408180.44</v>
      </c>
      <c r="D205" s="2">
        <v>0</v>
      </c>
      <c r="E205" s="2">
        <v>3408180.44</v>
      </c>
      <c r="F205" s="4">
        <v>585.82000000000005</v>
      </c>
      <c r="G205" s="2">
        <v>5817.7946126796624</v>
      </c>
    </row>
    <row r="206" spans="1:7" ht="12.75" customHeight="1" x14ac:dyDescent="0.2">
      <c r="A206" s="1">
        <v>3997</v>
      </c>
      <c r="B206" s="1" t="s">
        <v>251</v>
      </c>
      <c r="C206" s="2">
        <v>1171697.57</v>
      </c>
      <c r="D206" s="2">
        <v>116240.5</v>
      </c>
      <c r="E206" s="2">
        <v>1055457.07</v>
      </c>
      <c r="F206" s="4">
        <v>148.74</v>
      </c>
      <c r="G206" s="2">
        <v>7095.9867554121274</v>
      </c>
    </row>
    <row r="207" spans="1:7" ht="12.75" customHeight="1" x14ac:dyDescent="0.2"/>
    <row r="208" spans="1:7" ht="12.75" customHeight="1" x14ac:dyDescent="0.2">
      <c r="C208" s="3">
        <f>SUM(C8:C206)</f>
        <v>3090407716.7900009</v>
      </c>
      <c r="D208" s="3">
        <f>SUM(D8:D206)</f>
        <v>6342045.3600000003</v>
      </c>
      <c r="E208" s="3">
        <f>SUM(E8:E206)</f>
        <v>3084065671.4300008</v>
      </c>
      <c r="F208" s="5">
        <f>SUM(F8:F206)</f>
        <v>526889.05000000005</v>
      </c>
      <c r="G208" s="3">
        <f>+E208/F208</f>
        <v>5853.3493368860118</v>
      </c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</sheetData>
  <customSheetViews>
    <customSheetView guid="{28872955-5421-4224-B499-16C8624B44C2}" topLeftCell="A174">
      <selection activeCell="M9" sqref="M9"/>
      <pageMargins left="0.75" right="0.75" top="1" bottom="1" header="0.5" footer="0.5"/>
      <headerFooter alignWithMargins="0"/>
    </customSheetView>
    <customSheetView guid="{893AB55A-276E-48DE-A72E-991CBB459AAF}" topLeftCell="A174">
      <selection activeCell="M9" sqref="M9"/>
      <pageMargins left="0.75" right="0.75" top="1" bottom="1" header="0.5" footer="0.5"/>
      <headerFooter alignWithMargins="0"/>
    </customSheetView>
    <customSheetView guid="{3A6669F1-A5AA-4E52-8C7F-B2E5CA5E220D}" topLeftCell="A174">
      <selection activeCell="M9" sqref="M9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zoomScale="90" zoomScaleNormal="90" workbookViewId="0">
      <pane ySplit="6" topLeftCell="A190" activePane="bottomLeft" state="frozen"/>
      <selection pane="bottomLeft" activeCell="H209" sqref="H209"/>
    </sheetView>
  </sheetViews>
  <sheetFormatPr defaultRowHeight="12.75" x14ac:dyDescent="0.2"/>
  <cols>
    <col min="2" max="2" width="38.85546875" customWidth="1"/>
    <col min="3" max="3" width="16" style="3" customWidth="1"/>
    <col min="4" max="5" width="14.7109375" style="3" customWidth="1"/>
    <col min="6" max="6" width="9.85546875" style="5" bestFit="1" customWidth="1"/>
    <col min="7" max="7" width="12.42578125" customWidth="1"/>
  </cols>
  <sheetData>
    <row r="1" spans="1:7" ht="23.25" x14ac:dyDescent="0.35">
      <c r="A1" s="6" t="s">
        <v>198</v>
      </c>
      <c r="G1" s="3"/>
    </row>
    <row r="2" spans="1:7" ht="15.75" x14ac:dyDescent="0.25">
      <c r="A2" s="7" t="s">
        <v>259</v>
      </c>
      <c r="G2" s="3"/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30">
        <v>1894</v>
      </c>
      <c r="B7" s="31" t="s">
        <v>2</v>
      </c>
      <c r="C7" s="32">
        <v>12432015.779999999</v>
      </c>
      <c r="D7" s="32">
        <v>2217.25</v>
      </c>
      <c r="E7" s="32">
        <v>12429798.529999999</v>
      </c>
      <c r="F7" s="35">
        <v>1978.27</v>
      </c>
      <c r="G7" s="32">
        <v>6283.1658620916251</v>
      </c>
    </row>
    <row r="8" spans="1:7" x14ac:dyDescent="0.2">
      <c r="A8" s="30">
        <v>1895</v>
      </c>
      <c r="B8" s="31" t="s">
        <v>3</v>
      </c>
      <c r="C8" s="32">
        <v>1080579</v>
      </c>
      <c r="D8" s="32">
        <v>0</v>
      </c>
      <c r="E8" s="32">
        <v>1080579</v>
      </c>
      <c r="F8" s="35">
        <v>85.24</v>
      </c>
      <c r="G8" s="32">
        <v>12676.900516189582</v>
      </c>
    </row>
    <row r="9" spans="1:7" x14ac:dyDescent="0.2">
      <c r="A9" s="30">
        <v>1896</v>
      </c>
      <c r="B9" s="31" t="s">
        <v>4</v>
      </c>
      <c r="C9" s="32">
        <v>872083</v>
      </c>
      <c r="D9" s="32">
        <v>0</v>
      </c>
      <c r="E9" s="32">
        <v>872083</v>
      </c>
      <c r="F9" s="35">
        <v>82.45</v>
      </c>
      <c r="G9" s="32">
        <v>10577.113402061856</v>
      </c>
    </row>
    <row r="10" spans="1:7" x14ac:dyDescent="0.2">
      <c r="A10" s="30">
        <v>1897</v>
      </c>
      <c r="B10" s="31" t="s">
        <v>5</v>
      </c>
      <c r="C10" s="32">
        <v>2034094.02</v>
      </c>
      <c r="D10" s="32">
        <v>0</v>
      </c>
      <c r="E10" s="32">
        <v>2034094.02</v>
      </c>
      <c r="F10" s="35">
        <v>202.16</v>
      </c>
      <c r="G10" s="32">
        <v>10061.802631578948</v>
      </c>
    </row>
    <row r="11" spans="1:7" x14ac:dyDescent="0.2">
      <c r="A11" s="30">
        <v>1898</v>
      </c>
      <c r="B11" s="31" t="s">
        <v>6</v>
      </c>
      <c r="C11" s="32">
        <v>2709368.55</v>
      </c>
      <c r="D11" s="32">
        <v>0</v>
      </c>
      <c r="E11" s="32">
        <v>2709368.55</v>
      </c>
      <c r="F11" s="35">
        <v>428.91</v>
      </c>
      <c r="G11" s="32">
        <v>6316.8696229978314</v>
      </c>
    </row>
    <row r="12" spans="1:7" x14ac:dyDescent="0.2">
      <c r="A12" s="30">
        <v>1899</v>
      </c>
      <c r="B12" s="31" t="s">
        <v>7</v>
      </c>
      <c r="C12" s="32">
        <v>1227994.1599999999</v>
      </c>
      <c r="D12" s="32">
        <v>0</v>
      </c>
      <c r="E12" s="32">
        <v>1227994.1599999999</v>
      </c>
      <c r="F12" s="35">
        <v>153.02000000000001</v>
      </c>
      <c r="G12" s="32">
        <v>8025.056593909293</v>
      </c>
    </row>
    <row r="13" spans="1:7" x14ac:dyDescent="0.2">
      <c r="A13" s="30">
        <v>1900</v>
      </c>
      <c r="B13" s="31" t="s">
        <v>8</v>
      </c>
      <c r="C13" s="32">
        <v>9420841.2300000004</v>
      </c>
      <c r="D13" s="32">
        <v>47439.69</v>
      </c>
      <c r="E13" s="32">
        <v>9373401.5399999991</v>
      </c>
      <c r="F13" s="35">
        <v>1699.94</v>
      </c>
      <c r="G13" s="32">
        <v>5513.9602221254863</v>
      </c>
    </row>
    <row r="14" spans="1:7" x14ac:dyDescent="0.2">
      <c r="A14" s="30">
        <v>1901</v>
      </c>
      <c r="B14" s="31" t="s">
        <v>9</v>
      </c>
      <c r="C14" s="32">
        <v>35466115.329999998</v>
      </c>
      <c r="D14" s="32">
        <v>8620</v>
      </c>
      <c r="E14" s="32">
        <v>35457495.329999998</v>
      </c>
      <c r="F14" s="35">
        <v>6590.91</v>
      </c>
      <c r="G14" s="32">
        <v>5379.757170102459</v>
      </c>
    </row>
    <row r="15" spans="1:7" x14ac:dyDescent="0.2">
      <c r="A15" s="30">
        <v>1922</v>
      </c>
      <c r="B15" s="31" t="s">
        <v>10</v>
      </c>
      <c r="C15" s="32">
        <v>47227426</v>
      </c>
      <c r="D15" s="32">
        <v>618184.35</v>
      </c>
      <c r="E15" s="32">
        <v>46609241.649999999</v>
      </c>
      <c r="F15" s="35">
        <v>7651.24</v>
      </c>
      <c r="G15" s="32">
        <v>6091.7239101113018</v>
      </c>
    </row>
    <row r="16" spans="1:7" x14ac:dyDescent="0.2">
      <c r="A16" s="30">
        <v>1923</v>
      </c>
      <c r="B16" s="31" t="s">
        <v>11</v>
      </c>
      <c r="C16" s="32">
        <v>39492698.859999999</v>
      </c>
      <c r="D16" s="32">
        <v>161952.99</v>
      </c>
      <c r="E16" s="32">
        <v>39330745.869999997</v>
      </c>
      <c r="F16" s="35">
        <v>6663.42</v>
      </c>
      <c r="G16" s="32">
        <v>5902.4863913725976</v>
      </c>
    </row>
    <row r="17" spans="1:7" x14ac:dyDescent="0.2">
      <c r="A17" s="30">
        <v>1924</v>
      </c>
      <c r="B17" s="31" t="s">
        <v>12</v>
      </c>
      <c r="C17" s="32">
        <v>88891863.390000001</v>
      </c>
      <c r="D17" s="32">
        <v>58866</v>
      </c>
      <c r="E17" s="32">
        <v>88832997.390000001</v>
      </c>
      <c r="F17" s="35">
        <v>15690.73</v>
      </c>
      <c r="G17" s="32">
        <v>5661.4955065825488</v>
      </c>
    </row>
    <row r="18" spans="1:7" x14ac:dyDescent="0.2">
      <c r="A18" s="30">
        <v>1925</v>
      </c>
      <c r="B18" s="31" t="s">
        <v>13</v>
      </c>
      <c r="C18" s="32">
        <v>15410454.98</v>
      </c>
      <c r="D18" s="32">
        <v>0</v>
      </c>
      <c r="E18" s="32">
        <v>15410454.98</v>
      </c>
      <c r="F18" s="35">
        <v>2714.14</v>
      </c>
      <c r="G18" s="32">
        <v>5677.8408556669883</v>
      </c>
    </row>
    <row r="19" spans="1:7" x14ac:dyDescent="0.2">
      <c r="A19" s="30">
        <v>1926</v>
      </c>
      <c r="B19" s="31" t="s">
        <v>14</v>
      </c>
      <c r="C19" s="32">
        <v>22763141.27</v>
      </c>
      <c r="D19" s="32">
        <v>5725</v>
      </c>
      <c r="E19" s="32">
        <v>22757416.27</v>
      </c>
      <c r="F19" s="35">
        <v>3996.95</v>
      </c>
      <c r="G19" s="32">
        <v>5693.6955103266237</v>
      </c>
    </row>
    <row r="20" spans="1:7" x14ac:dyDescent="0.2">
      <c r="A20" s="30">
        <v>1927</v>
      </c>
      <c r="B20" s="31" t="s">
        <v>15</v>
      </c>
      <c r="C20" s="32">
        <v>4294987.26</v>
      </c>
      <c r="D20" s="32">
        <v>0</v>
      </c>
      <c r="E20" s="32">
        <v>4294987.26</v>
      </c>
      <c r="F20" s="35">
        <v>739.66</v>
      </c>
      <c r="G20" s="32">
        <v>5806.704783278803</v>
      </c>
    </row>
    <row r="21" spans="1:7" x14ac:dyDescent="0.2">
      <c r="A21" s="30">
        <v>1928</v>
      </c>
      <c r="B21" s="31" t="s">
        <v>16</v>
      </c>
      <c r="C21" s="32">
        <v>45161856.770000003</v>
      </c>
      <c r="D21" s="32">
        <v>18006.150000000001</v>
      </c>
      <c r="E21" s="32">
        <v>45143850.619999997</v>
      </c>
      <c r="F21" s="35">
        <v>7621.63</v>
      </c>
      <c r="G21" s="32">
        <v>5923.1228254323551</v>
      </c>
    </row>
    <row r="22" spans="1:7" x14ac:dyDescent="0.2">
      <c r="A22" s="30">
        <v>1929</v>
      </c>
      <c r="B22" s="31" t="s">
        <v>17</v>
      </c>
      <c r="C22" s="32">
        <v>28416716.07</v>
      </c>
      <c r="D22" s="32">
        <v>31089.7</v>
      </c>
      <c r="E22" s="32">
        <v>28385626.370000001</v>
      </c>
      <c r="F22" s="35">
        <v>4992.84</v>
      </c>
      <c r="G22" s="32">
        <v>5685.2665757364548</v>
      </c>
    </row>
    <row r="23" spans="1:7" x14ac:dyDescent="0.2">
      <c r="A23" s="30">
        <v>1930</v>
      </c>
      <c r="B23" s="31" t="s">
        <v>18</v>
      </c>
      <c r="C23" s="32">
        <v>13920370.57</v>
      </c>
      <c r="D23" s="32">
        <v>41570.67</v>
      </c>
      <c r="E23" s="32">
        <v>13878799.9</v>
      </c>
      <c r="F23" s="35">
        <v>2198.9299999999998</v>
      </c>
      <c r="G23" s="32">
        <v>6311.6151491861947</v>
      </c>
    </row>
    <row r="24" spans="1:7" x14ac:dyDescent="0.2">
      <c r="A24" s="30">
        <v>1931</v>
      </c>
      <c r="B24" s="31" t="s">
        <v>19</v>
      </c>
      <c r="C24" s="32">
        <v>12535215.890000001</v>
      </c>
      <c r="D24" s="32">
        <v>0</v>
      </c>
      <c r="E24" s="32">
        <v>12535215.890000001</v>
      </c>
      <c r="F24" s="35">
        <v>2107.7800000000002</v>
      </c>
      <c r="G24" s="32">
        <v>5947.1177684578088</v>
      </c>
    </row>
    <row r="25" spans="1:7" x14ac:dyDescent="0.2">
      <c r="A25" s="30">
        <v>1933</v>
      </c>
      <c r="B25" s="31" t="s">
        <v>20</v>
      </c>
      <c r="C25" s="32">
        <v>10818144.369999999</v>
      </c>
      <c r="D25" s="32">
        <v>95547.37</v>
      </c>
      <c r="E25" s="32">
        <v>10722597</v>
      </c>
      <c r="F25" s="35">
        <v>1986.73</v>
      </c>
      <c r="G25" s="32">
        <v>5397.1083136611414</v>
      </c>
    </row>
    <row r="26" spans="1:7" x14ac:dyDescent="0.2">
      <c r="A26" s="30">
        <v>1934</v>
      </c>
      <c r="B26" s="31" t="s">
        <v>21</v>
      </c>
      <c r="C26" s="32">
        <v>1922460.44</v>
      </c>
      <c r="D26" s="32">
        <v>0</v>
      </c>
      <c r="E26" s="32">
        <v>1922460.44</v>
      </c>
      <c r="F26" s="35">
        <v>177.23</v>
      </c>
      <c r="G26" s="32">
        <v>10847.263104440557</v>
      </c>
    </row>
    <row r="27" spans="1:7" x14ac:dyDescent="0.2">
      <c r="A27" s="30">
        <v>1935</v>
      </c>
      <c r="B27" s="31" t="s">
        <v>22</v>
      </c>
      <c r="C27" s="32">
        <v>10569854.970000001</v>
      </c>
      <c r="D27" s="32">
        <v>0</v>
      </c>
      <c r="E27" s="32">
        <v>10569854.970000001</v>
      </c>
      <c r="F27" s="35">
        <v>1599.21</v>
      </c>
      <c r="G27" s="32">
        <v>6609.4227587371261</v>
      </c>
    </row>
    <row r="28" spans="1:7" x14ac:dyDescent="0.2">
      <c r="A28" s="30">
        <v>1936</v>
      </c>
      <c r="B28" s="31" t="s">
        <v>23</v>
      </c>
      <c r="C28" s="32">
        <v>4913757.96</v>
      </c>
      <c r="D28" s="32">
        <v>67290.42</v>
      </c>
      <c r="E28" s="32">
        <v>4846467.54</v>
      </c>
      <c r="F28" s="35">
        <v>785.28</v>
      </c>
      <c r="G28" s="32">
        <v>6171.6426497555003</v>
      </c>
    </row>
    <row r="29" spans="1:7" x14ac:dyDescent="0.2">
      <c r="A29" s="30">
        <v>1944</v>
      </c>
      <c r="B29" s="31" t="s">
        <v>24</v>
      </c>
      <c r="C29" s="32">
        <v>11658433.859999999</v>
      </c>
      <c r="D29" s="32">
        <v>0</v>
      </c>
      <c r="E29" s="32">
        <v>11658433.859999999</v>
      </c>
      <c r="F29" s="35">
        <v>2154.56</v>
      </c>
      <c r="G29" s="32">
        <v>5411.0509152680825</v>
      </c>
    </row>
    <row r="30" spans="1:7" x14ac:dyDescent="0.2">
      <c r="A30" s="30">
        <v>1945</v>
      </c>
      <c r="B30" s="31" t="s">
        <v>25</v>
      </c>
      <c r="C30" s="32">
        <v>5117975.71</v>
      </c>
      <c r="D30" s="32">
        <v>48653.98</v>
      </c>
      <c r="E30" s="32">
        <v>5069321.7300000004</v>
      </c>
      <c r="F30" s="35">
        <v>829.24</v>
      </c>
      <c r="G30" s="32">
        <v>6113.2141840721624</v>
      </c>
    </row>
    <row r="31" spans="1:7" x14ac:dyDescent="0.2">
      <c r="A31" s="30">
        <v>1946</v>
      </c>
      <c r="B31" s="31" t="s">
        <v>26</v>
      </c>
      <c r="C31" s="32">
        <v>6320660.1900000004</v>
      </c>
      <c r="D31" s="32">
        <v>2723.46</v>
      </c>
      <c r="E31" s="32">
        <v>6317936.7300000004</v>
      </c>
      <c r="F31" s="35">
        <v>1130.72</v>
      </c>
      <c r="G31" s="32">
        <v>5587.5342525116739</v>
      </c>
    </row>
    <row r="32" spans="1:7" x14ac:dyDescent="0.2">
      <c r="A32" s="30">
        <v>1947</v>
      </c>
      <c r="B32" s="31" t="s">
        <v>27</v>
      </c>
      <c r="C32" s="32">
        <v>3888170.46</v>
      </c>
      <c r="D32" s="32">
        <v>0</v>
      </c>
      <c r="E32" s="32">
        <v>3888170.46</v>
      </c>
      <c r="F32" s="35">
        <v>687.58</v>
      </c>
      <c r="G32" s="32">
        <v>5654.8626487099682</v>
      </c>
    </row>
    <row r="33" spans="1:7" x14ac:dyDescent="0.2">
      <c r="A33" s="30">
        <v>1948</v>
      </c>
      <c r="B33" s="31" t="s">
        <v>28</v>
      </c>
      <c r="C33" s="32">
        <v>18028160.469999999</v>
      </c>
      <c r="D33" s="32">
        <v>10794.81</v>
      </c>
      <c r="E33" s="32">
        <v>18017365.66</v>
      </c>
      <c r="F33" s="35">
        <v>3405.55</v>
      </c>
      <c r="G33" s="32">
        <v>5290.5890854634345</v>
      </c>
    </row>
    <row r="34" spans="1:7" x14ac:dyDescent="0.2">
      <c r="A34" s="30">
        <v>1964</v>
      </c>
      <c r="B34" s="31" t="s">
        <v>29</v>
      </c>
      <c r="C34" s="32">
        <v>6522678.71</v>
      </c>
      <c r="D34" s="32">
        <v>0</v>
      </c>
      <c r="E34" s="32">
        <v>6522678.71</v>
      </c>
      <c r="F34" s="35">
        <v>998.51</v>
      </c>
      <c r="G34" s="32">
        <v>6532.4120038857891</v>
      </c>
    </row>
    <row r="35" spans="1:7" x14ac:dyDescent="0.2">
      <c r="A35" s="30">
        <v>1965</v>
      </c>
      <c r="B35" s="31" t="s">
        <v>30</v>
      </c>
      <c r="C35" s="32">
        <v>19685757.539999999</v>
      </c>
      <c r="D35" s="32">
        <v>0</v>
      </c>
      <c r="E35" s="32">
        <v>19685757.539999999</v>
      </c>
      <c r="F35" s="35">
        <v>3462.39</v>
      </c>
      <c r="G35" s="32">
        <v>5685.5979655671372</v>
      </c>
    </row>
    <row r="36" spans="1:7" x14ac:dyDescent="0.2">
      <c r="A36" s="30">
        <v>1966</v>
      </c>
      <c r="B36" s="31" t="s">
        <v>31</v>
      </c>
      <c r="C36" s="32">
        <v>11967664</v>
      </c>
      <c r="D36" s="32">
        <v>0</v>
      </c>
      <c r="E36" s="32">
        <v>11967664</v>
      </c>
      <c r="F36" s="35">
        <v>2170.4299999999998</v>
      </c>
      <c r="G36" s="32">
        <v>5513.9599065622933</v>
      </c>
    </row>
    <row r="37" spans="1:7" x14ac:dyDescent="0.2">
      <c r="A37" s="30">
        <v>1967</v>
      </c>
      <c r="B37" s="31" t="s">
        <v>32</v>
      </c>
      <c r="C37" s="32">
        <v>1443523.17</v>
      </c>
      <c r="D37" s="32">
        <v>0</v>
      </c>
      <c r="E37" s="32">
        <v>1443523.17</v>
      </c>
      <c r="F37" s="35">
        <v>138.33000000000001</v>
      </c>
      <c r="G37" s="32">
        <v>10435.358707438734</v>
      </c>
    </row>
    <row r="38" spans="1:7" x14ac:dyDescent="0.2">
      <c r="A38" s="30">
        <v>1968</v>
      </c>
      <c r="B38" s="31" t="s">
        <v>33</v>
      </c>
      <c r="C38" s="32">
        <v>4073464.8</v>
      </c>
      <c r="D38" s="32">
        <v>0</v>
      </c>
      <c r="E38" s="32">
        <v>4073464.8</v>
      </c>
      <c r="F38" s="35">
        <v>717.29</v>
      </c>
      <c r="G38" s="32">
        <v>5678.9649932384382</v>
      </c>
    </row>
    <row r="39" spans="1:7" x14ac:dyDescent="0.2">
      <c r="A39" s="30">
        <v>1969</v>
      </c>
      <c r="B39" s="31" t="s">
        <v>34</v>
      </c>
      <c r="C39" s="32">
        <v>5123386.07</v>
      </c>
      <c r="D39" s="32">
        <v>10098</v>
      </c>
      <c r="E39" s="32">
        <v>5113288.07</v>
      </c>
      <c r="F39" s="35">
        <v>772.31</v>
      </c>
      <c r="G39" s="32">
        <v>6620.7715425153101</v>
      </c>
    </row>
    <row r="40" spans="1:7" x14ac:dyDescent="0.2">
      <c r="A40" s="30">
        <v>1970</v>
      </c>
      <c r="B40" s="31" t="s">
        <v>35</v>
      </c>
      <c r="C40" s="32">
        <v>17299646.100000001</v>
      </c>
      <c r="D40" s="32">
        <v>6000</v>
      </c>
      <c r="E40" s="32">
        <v>17293646.100000001</v>
      </c>
      <c r="F40" s="35">
        <v>3039.88</v>
      </c>
      <c r="G40" s="32">
        <v>5688.9239377870181</v>
      </c>
    </row>
    <row r="41" spans="1:7" x14ac:dyDescent="0.2">
      <c r="A41" s="30">
        <v>1972</v>
      </c>
      <c r="B41" s="31" t="s">
        <v>36</v>
      </c>
      <c r="C41" s="32">
        <v>4216209.42</v>
      </c>
      <c r="D41" s="32">
        <v>0</v>
      </c>
      <c r="E41" s="32">
        <v>4216209.42</v>
      </c>
      <c r="F41" s="35">
        <v>650.45000000000005</v>
      </c>
      <c r="G41" s="32">
        <v>6481.9885002690435</v>
      </c>
    </row>
    <row r="42" spans="1:7" x14ac:dyDescent="0.2">
      <c r="A42" s="30">
        <v>1973</v>
      </c>
      <c r="B42" s="31" t="s">
        <v>214</v>
      </c>
      <c r="C42" s="32">
        <v>2838962.48</v>
      </c>
      <c r="D42" s="32">
        <v>950</v>
      </c>
      <c r="E42" s="32">
        <v>2838012.48</v>
      </c>
      <c r="F42" s="35">
        <v>353.13</v>
      </c>
      <c r="G42" s="32">
        <v>8036.7357063970776</v>
      </c>
    </row>
    <row r="43" spans="1:7" x14ac:dyDescent="0.2">
      <c r="A43" s="30">
        <v>1974</v>
      </c>
      <c r="B43" s="31" t="s">
        <v>38</v>
      </c>
      <c r="C43" s="32">
        <v>10621781.09</v>
      </c>
      <c r="D43" s="32">
        <v>19666.669999999998</v>
      </c>
      <c r="E43" s="32">
        <v>10602114.42</v>
      </c>
      <c r="F43" s="35">
        <v>1760.07</v>
      </c>
      <c r="G43" s="32">
        <v>6023.6890691847475</v>
      </c>
    </row>
    <row r="44" spans="1:7" x14ac:dyDescent="0.2">
      <c r="A44" s="30">
        <v>1976</v>
      </c>
      <c r="B44" s="31" t="s">
        <v>39</v>
      </c>
      <c r="C44" s="32">
        <v>76441303.569999993</v>
      </c>
      <c r="D44" s="32">
        <v>295936</v>
      </c>
      <c r="E44" s="32">
        <v>76145367.569999993</v>
      </c>
      <c r="F44" s="35">
        <v>13598.4</v>
      </c>
      <c r="G44" s="32">
        <v>5599.582860483586</v>
      </c>
    </row>
    <row r="45" spans="1:7" x14ac:dyDescent="0.2">
      <c r="A45" s="30">
        <v>1977</v>
      </c>
      <c r="B45" s="31" t="s">
        <v>40</v>
      </c>
      <c r="C45" s="32">
        <v>32506960.210000001</v>
      </c>
      <c r="D45" s="32">
        <v>0</v>
      </c>
      <c r="E45" s="32">
        <v>32506960.210000001</v>
      </c>
      <c r="F45" s="35">
        <v>5967.56</v>
      </c>
      <c r="G45" s="32">
        <v>5447.2783197822901</v>
      </c>
    </row>
    <row r="46" spans="1:7" x14ac:dyDescent="0.2">
      <c r="A46" s="30">
        <v>1978</v>
      </c>
      <c r="B46" s="31" t="s">
        <v>41</v>
      </c>
      <c r="C46" s="32">
        <v>7477710</v>
      </c>
      <c r="D46" s="32">
        <v>103888</v>
      </c>
      <c r="E46" s="32">
        <v>7373822</v>
      </c>
      <c r="F46" s="35">
        <v>1279.4100000000001</v>
      </c>
      <c r="G46" s="32">
        <v>5763.4550300529145</v>
      </c>
    </row>
    <row r="47" spans="1:7" x14ac:dyDescent="0.2">
      <c r="A47" s="30">
        <v>1979</v>
      </c>
      <c r="B47" s="31" t="s">
        <v>42</v>
      </c>
      <c r="C47" s="32">
        <v>149990</v>
      </c>
      <c r="D47" s="32">
        <v>0</v>
      </c>
      <c r="E47" s="32">
        <v>149990</v>
      </c>
      <c r="F47" s="35">
        <v>3.59</v>
      </c>
      <c r="G47" s="32">
        <v>41779.944289693594</v>
      </c>
    </row>
    <row r="48" spans="1:7" x14ac:dyDescent="0.2">
      <c r="A48" s="30">
        <v>1990</v>
      </c>
      <c r="B48" s="31" t="s">
        <v>43</v>
      </c>
      <c r="C48" s="32">
        <v>3353370.97</v>
      </c>
      <c r="D48" s="32">
        <v>0</v>
      </c>
      <c r="E48" s="32">
        <v>3353370.97</v>
      </c>
      <c r="F48" s="35">
        <v>560.23</v>
      </c>
      <c r="G48" s="32">
        <v>5985.7040322724588</v>
      </c>
    </row>
    <row r="49" spans="1:7" x14ac:dyDescent="0.2">
      <c r="A49" s="30">
        <v>1991</v>
      </c>
      <c r="B49" s="31" t="s">
        <v>44</v>
      </c>
      <c r="C49" s="32">
        <v>35827707.600000001</v>
      </c>
      <c r="D49" s="32">
        <v>84243.08</v>
      </c>
      <c r="E49" s="32">
        <v>35743464.520000003</v>
      </c>
      <c r="F49" s="35">
        <v>6433.25</v>
      </c>
      <c r="G49" s="32">
        <v>5556.0509105040219</v>
      </c>
    </row>
    <row r="50" spans="1:7" x14ac:dyDescent="0.2">
      <c r="A50" s="30">
        <v>1992</v>
      </c>
      <c r="B50" s="31" t="s">
        <v>45</v>
      </c>
      <c r="C50" s="32">
        <v>4491459.33</v>
      </c>
      <c r="D50" s="32">
        <v>0</v>
      </c>
      <c r="E50" s="32">
        <v>4491459.33</v>
      </c>
      <c r="F50" s="35">
        <v>804.92</v>
      </c>
      <c r="G50" s="32">
        <v>5580.0071187198719</v>
      </c>
    </row>
    <row r="51" spans="1:7" x14ac:dyDescent="0.2">
      <c r="A51" s="30">
        <v>1993</v>
      </c>
      <c r="B51" s="31" t="s">
        <v>46</v>
      </c>
      <c r="C51" s="32">
        <v>1440851.4</v>
      </c>
      <c r="D51" s="32">
        <v>0</v>
      </c>
      <c r="E51" s="32">
        <v>1440851.4</v>
      </c>
      <c r="F51" s="35">
        <v>168.97</v>
      </c>
      <c r="G51" s="32">
        <v>8527.2616440788315</v>
      </c>
    </row>
    <row r="52" spans="1:7" x14ac:dyDescent="0.2">
      <c r="A52" s="30">
        <v>1994</v>
      </c>
      <c r="B52" s="31" t="s">
        <v>47</v>
      </c>
      <c r="C52" s="32">
        <v>10320730.859999999</v>
      </c>
      <c r="D52" s="32">
        <v>1450</v>
      </c>
      <c r="E52" s="32">
        <v>10319280.859999999</v>
      </c>
      <c r="F52" s="35">
        <v>1746.37</v>
      </c>
      <c r="G52" s="32">
        <v>5908.9888511598338</v>
      </c>
    </row>
    <row r="53" spans="1:7" x14ac:dyDescent="0.2">
      <c r="A53" s="30">
        <v>1995</v>
      </c>
      <c r="B53" s="31" t="s">
        <v>48</v>
      </c>
      <c r="C53" s="32">
        <v>1082016.57</v>
      </c>
      <c r="D53" s="32">
        <v>0</v>
      </c>
      <c r="E53" s="32">
        <v>1082016.57</v>
      </c>
      <c r="F53" s="35">
        <v>146.36000000000001</v>
      </c>
      <c r="G53" s="32">
        <v>7392.8434681606986</v>
      </c>
    </row>
    <row r="54" spans="1:7" x14ac:dyDescent="0.2">
      <c r="A54" s="30">
        <v>1996</v>
      </c>
      <c r="B54" s="31" t="s">
        <v>49</v>
      </c>
      <c r="C54" s="32">
        <v>2228466.86</v>
      </c>
      <c r="D54" s="32">
        <v>894.05</v>
      </c>
      <c r="E54" s="32">
        <v>2227572.81</v>
      </c>
      <c r="F54" s="35">
        <v>367.53</v>
      </c>
      <c r="G54" s="32">
        <v>6060.9278426250921</v>
      </c>
    </row>
    <row r="55" spans="1:7" x14ac:dyDescent="0.2">
      <c r="A55" s="30">
        <v>1997</v>
      </c>
      <c r="B55" s="31" t="s">
        <v>50</v>
      </c>
      <c r="C55" s="32">
        <v>2352737.81</v>
      </c>
      <c r="D55" s="32">
        <v>6749.08</v>
      </c>
      <c r="E55" s="32">
        <v>2345988.73</v>
      </c>
      <c r="F55" s="35">
        <v>341.55</v>
      </c>
      <c r="G55" s="32">
        <v>6868.6538720538711</v>
      </c>
    </row>
    <row r="56" spans="1:7" x14ac:dyDescent="0.2">
      <c r="A56" s="30">
        <v>1998</v>
      </c>
      <c r="B56" s="31" t="s">
        <v>51</v>
      </c>
      <c r="C56" s="32">
        <v>1506368.7</v>
      </c>
      <c r="D56" s="32">
        <v>0</v>
      </c>
      <c r="E56" s="32">
        <v>1506368.7</v>
      </c>
      <c r="F56" s="35">
        <v>153.37</v>
      </c>
      <c r="G56" s="32">
        <v>9821.7950055421534</v>
      </c>
    </row>
    <row r="57" spans="1:7" x14ac:dyDescent="0.2">
      <c r="A57" s="30">
        <v>1999</v>
      </c>
      <c r="B57" s="31" t="s">
        <v>52</v>
      </c>
      <c r="C57" s="32">
        <v>2891140.45</v>
      </c>
      <c r="D57" s="32">
        <v>0</v>
      </c>
      <c r="E57" s="32">
        <v>2891140.45</v>
      </c>
      <c r="F57" s="35">
        <v>439.61</v>
      </c>
      <c r="G57" s="32">
        <v>6576.6030117604241</v>
      </c>
    </row>
    <row r="58" spans="1:7" x14ac:dyDescent="0.2">
      <c r="A58" s="30">
        <v>2000</v>
      </c>
      <c r="B58" s="31" t="s">
        <v>53</v>
      </c>
      <c r="C58" s="32">
        <v>3141125.96</v>
      </c>
      <c r="D58" s="32">
        <v>0</v>
      </c>
      <c r="E58" s="32">
        <v>3141125.96</v>
      </c>
      <c r="F58" s="35">
        <v>462.43</v>
      </c>
      <c r="G58" s="32">
        <v>6792.6517743225995</v>
      </c>
    </row>
    <row r="59" spans="1:7" x14ac:dyDescent="0.2">
      <c r="A59" s="30">
        <v>2001</v>
      </c>
      <c r="B59" s="31" t="s">
        <v>54</v>
      </c>
      <c r="C59" s="32">
        <v>4845141.24</v>
      </c>
      <c r="D59" s="32">
        <v>0</v>
      </c>
      <c r="E59" s="32">
        <v>4845141.24</v>
      </c>
      <c r="F59" s="35">
        <v>790.09</v>
      </c>
      <c r="G59" s="32">
        <v>6132.3915503297085</v>
      </c>
    </row>
    <row r="60" spans="1:7" x14ac:dyDescent="0.2">
      <c r="A60" s="30">
        <v>2002</v>
      </c>
      <c r="B60" s="31" t="s">
        <v>55</v>
      </c>
      <c r="C60" s="32">
        <v>8209005.2000000002</v>
      </c>
      <c r="D60" s="32">
        <v>26365.68</v>
      </c>
      <c r="E60" s="32">
        <v>8182639.5199999996</v>
      </c>
      <c r="F60" s="35">
        <v>1425.51</v>
      </c>
      <c r="G60" s="32">
        <v>5740.1488028845815</v>
      </c>
    </row>
    <row r="61" spans="1:7" x14ac:dyDescent="0.2">
      <c r="A61" s="30">
        <v>2003</v>
      </c>
      <c r="B61" s="31" t="s">
        <v>56</v>
      </c>
      <c r="C61" s="32">
        <v>8083565.7400000002</v>
      </c>
      <c r="D61" s="32">
        <v>0</v>
      </c>
      <c r="E61" s="32">
        <v>8083565.7400000002</v>
      </c>
      <c r="F61" s="35">
        <v>1477.92</v>
      </c>
      <c r="G61" s="32">
        <v>5469.5556863700331</v>
      </c>
    </row>
    <row r="62" spans="1:7" x14ac:dyDescent="0.2">
      <c r="A62" s="30">
        <v>2005</v>
      </c>
      <c r="B62" s="31" t="s">
        <v>57</v>
      </c>
      <c r="C62" s="32">
        <v>1559889.74</v>
      </c>
      <c r="D62" s="32">
        <v>0</v>
      </c>
      <c r="E62" s="32">
        <v>1559889.74</v>
      </c>
      <c r="F62" s="36">
        <v>124.2</v>
      </c>
      <c r="G62" s="17">
        <f>+E62/F62</f>
        <v>12559.498711755234</v>
      </c>
    </row>
    <row r="63" spans="1:7" x14ac:dyDescent="0.2">
      <c r="A63" s="30">
        <v>2006</v>
      </c>
      <c r="B63" s="31" t="s">
        <v>58</v>
      </c>
      <c r="C63" s="32">
        <v>1625582.42</v>
      </c>
      <c r="D63" s="32">
        <v>52169.96</v>
      </c>
      <c r="E63" s="32">
        <v>1573412.46</v>
      </c>
      <c r="F63" s="35">
        <v>156.18</v>
      </c>
      <c r="G63" s="32">
        <v>10074.353054168268</v>
      </c>
    </row>
    <row r="64" spans="1:7" x14ac:dyDescent="0.2">
      <c r="A64" s="30">
        <v>2008</v>
      </c>
      <c r="B64" s="31" t="s">
        <v>59</v>
      </c>
      <c r="C64" s="32">
        <v>5668599.04</v>
      </c>
      <c r="D64" s="32">
        <v>113290.45</v>
      </c>
      <c r="E64" s="32">
        <v>5555308.5899999999</v>
      </c>
      <c r="F64" s="35">
        <v>748.61</v>
      </c>
      <c r="G64" s="32">
        <v>7420.8313941838869</v>
      </c>
    </row>
    <row r="65" spans="1:7" x14ac:dyDescent="0.2">
      <c r="A65" s="30">
        <v>2009</v>
      </c>
      <c r="B65" s="31" t="s">
        <v>60</v>
      </c>
      <c r="C65" s="32">
        <v>1598022.19</v>
      </c>
      <c r="D65" s="32">
        <v>44155.38</v>
      </c>
      <c r="E65" s="32">
        <v>1553866.81</v>
      </c>
      <c r="F65" s="35">
        <v>161.87</v>
      </c>
      <c r="G65" s="32">
        <v>9599.4737134737752</v>
      </c>
    </row>
    <row r="66" spans="1:7" x14ac:dyDescent="0.2">
      <c r="A66" s="30">
        <v>2010</v>
      </c>
      <c r="B66" s="31" t="s">
        <v>61</v>
      </c>
      <c r="C66" s="32">
        <v>678354.5</v>
      </c>
      <c r="D66" s="32">
        <v>25652</v>
      </c>
      <c r="E66" s="32">
        <v>652702.5</v>
      </c>
      <c r="F66" s="35">
        <v>61.25</v>
      </c>
      <c r="G66" s="32">
        <v>10656.367346938776</v>
      </c>
    </row>
    <row r="67" spans="1:7" x14ac:dyDescent="0.2">
      <c r="A67" s="30">
        <v>2011</v>
      </c>
      <c r="B67" s="31" t="s">
        <v>62</v>
      </c>
      <c r="C67" s="32">
        <v>857718.19</v>
      </c>
      <c r="D67" s="32">
        <v>28658.6</v>
      </c>
      <c r="E67" s="32">
        <v>829059.59</v>
      </c>
      <c r="F67" s="35">
        <v>57.91</v>
      </c>
      <c r="G67" s="32">
        <v>14316.345881540323</v>
      </c>
    </row>
    <row r="68" spans="1:7" x14ac:dyDescent="0.2">
      <c r="A68" s="30">
        <v>2012</v>
      </c>
      <c r="B68" s="31" t="s">
        <v>63</v>
      </c>
      <c r="C68" s="32">
        <v>772756.06</v>
      </c>
      <c r="D68" s="32">
        <v>6871.65</v>
      </c>
      <c r="E68" s="32">
        <v>765884.41</v>
      </c>
      <c r="F68" s="35">
        <v>51.95</v>
      </c>
      <c r="G68" s="32">
        <v>14742.722040423483</v>
      </c>
    </row>
    <row r="69" spans="1:7" x14ac:dyDescent="0.2">
      <c r="A69" s="30">
        <v>2014</v>
      </c>
      <c r="B69" s="31" t="s">
        <v>64</v>
      </c>
      <c r="C69" s="32">
        <v>6681445.9400000004</v>
      </c>
      <c r="D69" s="32">
        <v>41034.33</v>
      </c>
      <c r="E69" s="32">
        <v>6640411.6100000003</v>
      </c>
      <c r="F69" s="35">
        <v>951.43</v>
      </c>
      <c r="G69" s="32">
        <v>6979.4011225208369</v>
      </c>
    </row>
    <row r="70" spans="1:7" x14ac:dyDescent="0.2">
      <c r="A70" s="30">
        <v>2015</v>
      </c>
      <c r="B70" s="31" t="s">
        <v>65</v>
      </c>
      <c r="C70" s="32">
        <v>690185</v>
      </c>
      <c r="D70" s="32">
        <v>0</v>
      </c>
      <c r="E70" s="32">
        <v>690185</v>
      </c>
      <c r="F70" s="35">
        <v>73.760000000000005</v>
      </c>
      <c r="G70" s="32">
        <v>9357.1719088937098</v>
      </c>
    </row>
    <row r="71" spans="1:7" x14ac:dyDescent="0.2">
      <c r="A71" s="30">
        <v>2016</v>
      </c>
      <c r="B71" s="31" t="s">
        <v>66</v>
      </c>
      <c r="C71" s="32">
        <v>227087</v>
      </c>
      <c r="D71" s="32">
        <v>0</v>
      </c>
      <c r="E71" s="32">
        <v>227087</v>
      </c>
      <c r="F71" s="35">
        <v>14.5</v>
      </c>
      <c r="G71" s="32">
        <v>15661.172413793105</v>
      </c>
    </row>
    <row r="72" spans="1:7" x14ac:dyDescent="0.2">
      <c r="A72" s="30">
        <v>2017</v>
      </c>
      <c r="B72" s="31" t="s">
        <v>67</v>
      </c>
      <c r="C72" s="32">
        <v>132796.96</v>
      </c>
      <c r="D72" s="32">
        <v>0</v>
      </c>
      <c r="E72" s="32">
        <v>132796.96</v>
      </c>
      <c r="F72" s="35">
        <v>6.5</v>
      </c>
      <c r="G72" s="32">
        <v>20430.301538461536</v>
      </c>
    </row>
    <row r="73" spans="1:7" x14ac:dyDescent="0.2">
      <c r="A73" s="30">
        <v>2018</v>
      </c>
      <c r="B73" s="31" t="s">
        <v>68</v>
      </c>
      <c r="C73" s="32">
        <v>170341.67</v>
      </c>
      <c r="D73" s="32">
        <v>0</v>
      </c>
      <c r="E73" s="32">
        <v>170341.67</v>
      </c>
      <c r="F73" s="35">
        <v>11.81</v>
      </c>
      <c r="G73" s="32">
        <v>14423.511430990688</v>
      </c>
    </row>
    <row r="74" spans="1:7" x14ac:dyDescent="0.2">
      <c r="A74" s="30">
        <v>2019</v>
      </c>
      <c r="B74" s="31" t="s">
        <v>69</v>
      </c>
      <c r="C74" s="32">
        <v>188498.4</v>
      </c>
      <c r="D74" s="32">
        <v>0</v>
      </c>
      <c r="E74" s="32">
        <v>188498.4</v>
      </c>
      <c r="F74" s="35">
        <v>11.5</v>
      </c>
      <c r="G74" s="32">
        <v>16391.165217391303</v>
      </c>
    </row>
    <row r="75" spans="1:7" x14ac:dyDescent="0.2">
      <c r="A75" s="30">
        <v>2020</v>
      </c>
      <c r="B75" s="31" t="s">
        <v>70</v>
      </c>
      <c r="C75" s="32">
        <v>191295.24</v>
      </c>
      <c r="D75" s="32">
        <v>0</v>
      </c>
      <c r="E75" s="32">
        <v>191295.24</v>
      </c>
      <c r="F75" s="35">
        <v>12.65</v>
      </c>
      <c r="G75" s="32">
        <v>15122.153359683796</v>
      </c>
    </row>
    <row r="76" spans="1:7" x14ac:dyDescent="0.2">
      <c r="A76" s="30">
        <v>2021</v>
      </c>
      <c r="B76" s="31" t="s">
        <v>71</v>
      </c>
      <c r="C76" s="32">
        <v>103533.33</v>
      </c>
      <c r="D76" s="32">
        <v>0</v>
      </c>
      <c r="E76" s="32">
        <v>103533.33</v>
      </c>
      <c r="F76" s="35">
        <v>3.88</v>
      </c>
      <c r="G76" s="32">
        <v>26683.847938144332</v>
      </c>
    </row>
    <row r="77" spans="1:7" x14ac:dyDescent="0.2">
      <c r="A77" s="30">
        <v>2022</v>
      </c>
      <c r="B77" s="31" t="s">
        <v>72</v>
      </c>
      <c r="C77" s="32">
        <v>171315.52</v>
      </c>
      <c r="D77" s="32">
        <v>0</v>
      </c>
      <c r="E77" s="32">
        <v>171315.52</v>
      </c>
      <c r="F77" s="35">
        <v>11.94</v>
      </c>
      <c r="G77" s="32">
        <v>14348.03350083752</v>
      </c>
    </row>
    <row r="78" spans="1:7" x14ac:dyDescent="0.2">
      <c r="A78" s="30">
        <v>2023</v>
      </c>
      <c r="B78" s="31" t="s">
        <v>73</v>
      </c>
      <c r="C78" s="32">
        <v>1051882.07</v>
      </c>
      <c r="D78" s="32">
        <v>5000</v>
      </c>
      <c r="E78" s="32">
        <v>1046882.07</v>
      </c>
      <c r="F78" s="35">
        <v>80.44</v>
      </c>
      <c r="G78" s="32">
        <v>13014.446419691696</v>
      </c>
    </row>
    <row r="79" spans="1:7" x14ac:dyDescent="0.2">
      <c r="A79" s="30">
        <v>2024</v>
      </c>
      <c r="B79" s="31" t="s">
        <v>74</v>
      </c>
      <c r="C79" s="32">
        <v>23746170.34</v>
      </c>
      <c r="D79" s="32">
        <v>0</v>
      </c>
      <c r="E79" s="32">
        <v>23746170.34</v>
      </c>
      <c r="F79" s="35">
        <v>3756.16</v>
      </c>
      <c r="G79" s="32">
        <v>6321.927271468734</v>
      </c>
    </row>
    <row r="80" spans="1:7" x14ac:dyDescent="0.2">
      <c r="A80" s="30">
        <v>2039</v>
      </c>
      <c r="B80" s="31" t="s">
        <v>75</v>
      </c>
      <c r="C80" s="32">
        <v>16067654.789999999</v>
      </c>
      <c r="D80" s="32">
        <v>56750</v>
      </c>
      <c r="E80" s="32">
        <v>16010904.789999999</v>
      </c>
      <c r="F80" s="35">
        <v>2679.67</v>
      </c>
      <c r="G80" s="32">
        <v>5974.9539271626727</v>
      </c>
    </row>
    <row r="81" spans="1:7" x14ac:dyDescent="0.2">
      <c r="A81" s="30">
        <v>2041</v>
      </c>
      <c r="B81" s="31" t="s">
        <v>76</v>
      </c>
      <c r="C81" s="32">
        <v>17086589.16</v>
      </c>
      <c r="D81" s="32">
        <v>110006</v>
      </c>
      <c r="E81" s="32">
        <v>16976583.16</v>
      </c>
      <c r="F81" s="35">
        <v>2780.15</v>
      </c>
      <c r="G81" s="32">
        <v>6106.3551103357731</v>
      </c>
    </row>
    <row r="82" spans="1:7" x14ac:dyDescent="0.2">
      <c r="A82" s="30">
        <v>2042</v>
      </c>
      <c r="B82" s="31" t="s">
        <v>77</v>
      </c>
      <c r="C82" s="32">
        <v>22977220.57</v>
      </c>
      <c r="D82" s="32">
        <v>0</v>
      </c>
      <c r="E82" s="32">
        <v>22977220.57</v>
      </c>
      <c r="F82" s="35">
        <v>4311.05</v>
      </c>
      <c r="G82" s="32">
        <v>5329.8432098908615</v>
      </c>
    </row>
    <row r="83" spans="1:7" x14ac:dyDescent="0.2">
      <c r="A83" s="30">
        <v>2043</v>
      </c>
      <c r="B83" s="31" t="s">
        <v>78</v>
      </c>
      <c r="C83" s="32">
        <v>22001928.030000001</v>
      </c>
      <c r="D83" s="32">
        <v>18650.37</v>
      </c>
      <c r="E83" s="32">
        <v>21983277.66</v>
      </c>
      <c r="F83" s="35">
        <v>4034.75</v>
      </c>
      <c r="G83" s="32">
        <v>5448.4856955201685</v>
      </c>
    </row>
    <row r="84" spans="1:7" x14ac:dyDescent="0.2">
      <c r="A84" s="30">
        <v>2044</v>
      </c>
      <c r="B84" s="31" t="s">
        <v>79</v>
      </c>
      <c r="C84" s="32">
        <v>6477064.6399999997</v>
      </c>
      <c r="D84" s="32">
        <v>0</v>
      </c>
      <c r="E84" s="32">
        <v>6477064.6399999997</v>
      </c>
      <c r="F84" s="35">
        <v>1140.19</v>
      </c>
      <c r="G84" s="32">
        <v>5680.6888676448652</v>
      </c>
    </row>
    <row r="85" spans="1:7" x14ac:dyDescent="0.2">
      <c r="A85" s="30">
        <v>2045</v>
      </c>
      <c r="B85" s="31" t="s">
        <v>80</v>
      </c>
      <c r="C85" s="32">
        <v>1431598.57</v>
      </c>
      <c r="D85" s="32">
        <v>0</v>
      </c>
      <c r="E85" s="32">
        <v>1431598.57</v>
      </c>
      <c r="F85" s="35">
        <v>184.15</v>
      </c>
      <c r="G85" s="32">
        <v>7774.089437958186</v>
      </c>
    </row>
    <row r="86" spans="1:7" x14ac:dyDescent="0.2">
      <c r="A86" s="30">
        <v>2046</v>
      </c>
      <c r="B86" s="31" t="s">
        <v>81</v>
      </c>
      <c r="C86" s="32">
        <v>1728366.9</v>
      </c>
      <c r="D86" s="32">
        <v>0</v>
      </c>
      <c r="E86" s="32">
        <v>1728366.9</v>
      </c>
      <c r="F86" s="35">
        <v>183.48</v>
      </c>
      <c r="G86" s="32">
        <v>9419.9198822759972</v>
      </c>
    </row>
    <row r="87" spans="1:7" x14ac:dyDescent="0.2">
      <c r="A87" s="30">
        <v>2047</v>
      </c>
      <c r="B87" s="31" t="s">
        <v>82</v>
      </c>
      <c r="C87" s="32">
        <v>392501</v>
      </c>
      <c r="D87" s="32">
        <v>0</v>
      </c>
      <c r="E87" s="32">
        <v>392501</v>
      </c>
      <c r="F87" s="35">
        <v>49.6</v>
      </c>
      <c r="G87" s="32">
        <v>7913.3266129032254</v>
      </c>
    </row>
    <row r="88" spans="1:7" x14ac:dyDescent="0.2">
      <c r="A88" s="30">
        <v>2048</v>
      </c>
      <c r="B88" s="31" t="s">
        <v>83</v>
      </c>
      <c r="C88" s="32">
        <v>66542587.920000002</v>
      </c>
      <c r="D88" s="32">
        <v>0</v>
      </c>
      <c r="E88" s="32">
        <v>66542587.920000002</v>
      </c>
      <c r="F88" s="35">
        <v>12125.19</v>
      </c>
      <c r="G88" s="32">
        <v>5487.962491309414</v>
      </c>
    </row>
    <row r="89" spans="1:7" x14ac:dyDescent="0.2">
      <c r="A89" s="30">
        <v>2050</v>
      </c>
      <c r="B89" s="31" t="s">
        <v>84</v>
      </c>
      <c r="C89" s="32">
        <v>3503117.23</v>
      </c>
      <c r="D89" s="32">
        <v>0</v>
      </c>
      <c r="E89" s="32">
        <v>3503117.23</v>
      </c>
      <c r="F89" s="35">
        <v>561.99</v>
      </c>
      <c r="G89" s="32">
        <v>6233.4155945835328</v>
      </c>
    </row>
    <row r="90" spans="1:7" x14ac:dyDescent="0.2">
      <c r="A90" s="30">
        <v>2051</v>
      </c>
      <c r="B90" s="31" t="s">
        <v>85</v>
      </c>
      <c r="C90" s="32">
        <v>150709</v>
      </c>
      <c r="D90" s="32">
        <v>0</v>
      </c>
      <c r="E90" s="32">
        <v>150709</v>
      </c>
      <c r="F90" s="36">
        <v>4.4000000000000004</v>
      </c>
      <c r="G90" s="17">
        <f>+E90/F90</f>
        <v>34252.045454545449</v>
      </c>
    </row>
    <row r="91" spans="1:7" x14ac:dyDescent="0.2">
      <c r="A91" s="30">
        <v>2052</v>
      </c>
      <c r="B91" s="31" t="s">
        <v>86</v>
      </c>
      <c r="C91" s="32">
        <v>261009.73</v>
      </c>
      <c r="D91" s="32">
        <v>0</v>
      </c>
      <c r="E91" s="32">
        <v>261009.73</v>
      </c>
      <c r="F91" s="35">
        <v>34.83</v>
      </c>
      <c r="G91" s="32">
        <v>7493.8194085558416</v>
      </c>
    </row>
    <row r="92" spans="1:7" x14ac:dyDescent="0.2">
      <c r="A92" s="30">
        <v>2053</v>
      </c>
      <c r="B92" s="31" t="s">
        <v>87</v>
      </c>
      <c r="C92" s="32">
        <v>21894591.32</v>
      </c>
      <c r="D92" s="32">
        <v>1770.75</v>
      </c>
      <c r="E92" s="32">
        <v>21892820.57</v>
      </c>
      <c r="F92" s="35">
        <v>2891.15</v>
      </c>
      <c r="G92" s="32">
        <v>7572.3572177161332</v>
      </c>
    </row>
    <row r="93" spans="1:7" x14ac:dyDescent="0.2">
      <c r="A93" s="30">
        <v>2054</v>
      </c>
      <c r="B93" s="31" t="s">
        <v>88</v>
      </c>
      <c r="C93" s="32">
        <v>31455209.649999999</v>
      </c>
      <c r="D93" s="32">
        <v>79499.5</v>
      </c>
      <c r="E93" s="32">
        <v>31375710.149999999</v>
      </c>
      <c r="F93" s="35">
        <v>5482.91</v>
      </c>
      <c r="G93" s="32">
        <v>5722.4558035787559</v>
      </c>
    </row>
    <row r="94" spans="1:7" x14ac:dyDescent="0.2">
      <c r="A94" s="30">
        <v>2055</v>
      </c>
      <c r="B94" s="31" t="s">
        <v>89</v>
      </c>
      <c r="C94" s="32">
        <v>30723886.68</v>
      </c>
      <c r="D94" s="32">
        <v>8363.8799999999992</v>
      </c>
      <c r="E94" s="32">
        <v>30715522.800000001</v>
      </c>
      <c r="F94" s="35">
        <v>5588.85</v>
      </c>
      <c r="G94" s="32">
        <v>5495.8574304194954</v>
      </c>
    </row>
    <row r="95" spans="1:7" x14ac:dyDescent="0.2">
      <c r="A95" s="30">
        <v>2056</v>
      </c>
      <c r="B95" s="31" t="s">
        <v>90</v>
      </c>
      <c r="C95" s="32">
        <v>24682638.219999999</v>
      </c>
      <c r="D95" s="32">
        <v>60332</v>
      </c>
      <c r="E95" s="32">
        <v>24622306.219999999</v>
      </c>
      <c r="F95" s="35">
        <v>3765.11</v>
      </c>
      <c r="G95" s="32">
        <v>6539.5981047034475</v>
      </c>
    </row>
    <row r="96" spans="1:7" x14ac:dyDescent="0.2">
      <c r="A96" s="30">
        <v>2057</v>
      </c>
      <c r="B96" s="31" t="s">
        <v>91</v>
      </c>
      <c r="C96" s="32">
        <v>37922764.219999999</v>
      </c>
      <c r="D96" s="32">
        <v>0</v>
      </c>
      <c r="E96" s="32">
        <v>37922764.219999999</v>
      </c>
      <c r="F96" s="35">
        <v>6100.41</v>
      </c>
      <c r="G96" s="32">
        <v>6216.4287679024847</v>
      </c>
    </row>
    <row r="97" spans="1:7" x14ac:dyDescent="0.2">
      <c r="A97" s="30">
        <v>2059</v>
      </c>
      <c r="B97" s="31" t="s">
        <v>92</v>
      </c>
      <c r="C97" s="32">
        <v>4909425.41</v>
      </c>
      <c r="D97" s="32">
        <v>118408.97</v>
      </c>
      <c r="E97" s="32">
        <v>4791016.4400000004</v>
      </c>
      <c r="F97" s="35">
        <v>734.88</v>
      </c>
      <c r="G97" s="32">
        <v>6519.4541149575434</v>
      </c>
    </row>
    <row r="98" spans="1:7" x14ac:dyDescent="0.2">
      <c r="A98" s="30">
        <v>2060</v>
      </c>
      <c r="B98" s="31" t="s">
        <v>93</v>
      </c>
      <c r="C98" s="32">
        <v>690346.34</v>
      </c>
      <c r="D98" s="32">
        <v>0</v>
      </c>
      <c r="E98" s="32">
        <v>690346.34</v>
      </c>
      <c r="F98" s="35">
        <v>62.88</v>
      </c>
      <c r="G98" s="32">
        <v>10978.790394402035</v>
      </c>
    </row>
    <row r="99" spans="1:7" x14ac:dyDescent="0.2">
      <c r="A99" s="30">
        <v>2061</v>
      </c>
      <c r="B99" s="31" t="s">
        <v>94</v>
      </c>
      <c r="C99" s="32">
        <v>1380452.82</v>
      </c>
      <c r="D99" s="32">
        <v>0</v>
      </c>
      <c r="E99" s="32">
        <v>1380452.82</v>
      </c>
      <c r="F99" s="35">
        <v>210.92</v>
      </c>
      <c r="G99" s="32">
        <v>6544.9119097288067</v>
      </c>
    </row>
    <row r="100" spans="1:7" x14ac:dyDescent="0.2">
      <c r="A100" s="30">
        <v>2062</v>
      </c>
      <c r="B100" s="31" t="s">
        <v>95</v>
      </c>
      <c r="C100" s="32">
        <v>148475</v>
      </c>
      <c r="D100" s="32">
        <v>0</v>
      </c>
      <c r="E100" s="32">
        <v>148475</v>
      </c>
      <c r="F100" s="35">
        <v>15.01</v>
      </c>
      <c r="G100" s="32">
        <v>9891.7388407728176</v>
      </c>
    </row>
    <row r="101" spans="1:7" x14ac:dyDescent="0.2">
      <c r="A101" s="30">
        <v>2063</v>
      </c>
      <c r="B101" s="31" t="s">
        <v>96</v>
      </c>
      <c r="C101" s="32">
        <v>238754.76</v>
      </c>
      <c r="D101" s="32">
        <v>5759.61</v>
      </c>
      <c r="E101" s="32">
        <v>232995.15</v>
      </c>
      <c r="F101" s="35">
        <v>30</v>
      </c>
      <c r="G101" s="32">
        <v>7766.5050000000001</v>
      </c>
    </row>
    <row r="102" spans="1:7" x14ac:dyDescent="0.2">
      <c r="A102" s="30">
        <v>2081</v>
      </c>
      <c r="B102" s="31" t="s">
        <v>97</v>
      </c>
      <c r="C102" s="32">
        <v>5621390.3899999997</v>
      </c>
      <c r="D102" s="32">
        <v>0</v>
      </c>
      <c r="E102" s="32">
        <v>5621390.3899999997</v>
      </c>
      <c r="F102" s="35">
        <v>1017.29</v>
      </c>
      <c r="G102" s="32">
        <v>5525.848469954487</v>
      </c>
    </row>
    <row r="103" spans="1:7" x14ac:dyDescent="0.2">
      <c r="A103" s="30">
        <v>2082</v>
      </c>
      <c r="B103" s="31" t="s">
        <v>98</v>
      </c>
      <c r="C103" s="32">
        <v>100787962.84999999</v>
      </c>
      <c r="D103" s="32">
        <v>274228.06</v>
      </c>
      <c r="E103" s="32">
        <v>100513734.79000001</v>
      </c>
      <c r="F103" s="35">
        <v>17472.259999999998</v>
      </c>
      <c r="G103" s="32">
        <v>5752.7609359064018</v>
      </c>
    </row>
    <row r="104" spans="1:7" x14ac:dyDescent="0.2">
      <c r="A104" s="30">
        <v>2083</v>
      </c>
      <c r="B104" s="31" t="s">
        <v>99</v>
      </c>
      <c r="C104" s="32">
        <v>63636692.57</v>
      </c>
      <c r="D104" s="32">
        <v>100042.46</v>
      </c>
      <c r="E104" s="32">
        <v>63536650.109999999</v>
      </c>
      <c r="F104" s="35">
        <v>10661.18</v>
      </c>
      <c r="G104" s="32">
        <v>5959.6264306577687</v>
      </c>
    </row>
    <row r="105" spans="1:7" x14ac:dyDescent="0.2">
      <c r="A105" s="30">
        <v>2084</v>
      </c>
      <c r="B105" s="31" t="s">
        <v>212</v>
      </c>
      <c r="C105" s="32">
        <v>8128063.75</v>
      </c>
      <c r="D105" s="32">
        <v>0</v>
      </c>
      <c r="E105" s="32">
        <v>8128063.75</v>
      </c>
      <c r="F105" s="35">
        <v>1610.27</v>
      </c>
      <c r="G105" s="32">
        <v>5047.6403025579557</v>
      </c>
    </row>
    <row r="106" spans="1:7" x14ac:dyDescent="0.2">
      <c r="A106" s="30">
        <v>2085</v>
      </c>
      <c r="B106" s="31" t="s">
        <v>100</v>
      </c>
      <c r="C106" s="32">
        <v>1739920.87</v>
      </c>
      <c r="D106" s="32">
        <v>992.72</v>
      </c>
      <c r="E106" s="32">
        <v>1738928.15</v>
      </c>
      <c r="F106" s="35">
        <v>210.92</v>
      </c>
      <c r="G106" s="32">
        <v>8244.4915133699978</v>
      </c>
    </row>
    <row r="107" spans="1:7" x14ac:dyDescent="0.2">
      <c r="A107" s="30">
        <v>2086</v>
      </c>
      <c r="B107" s="31" t="s">
        <v>101</v>
      </c>
      <c r="C107" s="32">
        <v>6649388.5999999996</v>
      </c>
      <c r="D107" s="32">
        <v>1066.3599999999999</v>
      </c>
      <c r="E107" s="32">
        <v>6648322.2400000002</v>
      </c>
      <c r="F107" s="35">
        <v>1119.82</v>
      </c>
      <c r="G107" s="32">
        <v>5936.9561536675537</v>
      </c>
    </row>
    <row r="108" spans="1:7" x14ac:dyDescent="0.2">
      <c r="A108" s="30">
        <v>2087</v>
      </c>
      <c r="B108" s="31" t="s">
        <v>102</v>
      </c>
      <c r="C108" s="32">
        <v>16941370.309999999</v>
      </c>
      <c r="D108" s="32">
        <v>1010.59</v>
      </c>
      <c r="E108" s="32">
        <v>16940359.719999999</v>
      </c>
      <c r="F108" s="35">
        <v>2780.41</v>
      </c>
      <c r="G108" s="32">
        <v>6092.756003610978</v>
      </c>
    </row>
    <row r="109" spans="1:7" x14ac:dyDescent="0.2">
      <c r="A109" s="30">
        <v>2088</v>
      </c>
      <c r="B109" s="31" t="s">
        <v>103</v>
      </c>
      <c r="C109" s="32">
        <v>30935472.870000001</v>
      </c>
      <c r="D109" s="32">
        <v>0</v>
      </c>
      <c r="E109" s="32">
        <v>30935472.870000001</v>
      </c>
      <c r="F109" s="35">
        <v>5456.18</v>
      </c>
      <c r="G109" s="32">
        <v>5669.8043081423257</v>
      </c>
    </row>
    <row r="110" spans="1:7" x14ac:dyDescent="0.2">
      <c r="A110" s="30">
        <v>2089</v>
      </c>
      <c r="B110" s="31" t="s">
        <v>104</v>
      </c>
      <c r="C110" s="32">
        <v>2274728.2400000002</v>
      </c>
      <c r="D110" s="32">
        <v>16286.06</v>
      </c>
      <c r="E110" s="32">
        <v>2258442.1800000002</v>
      </c>
      <c r="F110" s="35">
        <v>290.01</v>
      </c>
      <c r="G110" s="32">
        <v>7787.463121961312</v>
      </c>
    </row>
    <row r="111" spans="1:7" x14ac:dyDescent="0.2">
      <c r="A111" s="30">
        <v>2090</v>
      </c>
      <c r="B111" s="31" t="s">
        <v>105</v>
      </c>
      <c r="C111" s="32">
        <v>1993011.51</v>
      </c>
      <c r="D111" s="32">
        <v>11538.4</v>
      </c>
      <c r="E111" s="32">
        <v>1981473.11</v>
      </c>
      <c r="F111" s="35">
        <v>258.18</v>
      </c>
      <c r="G111" s="32">
        <v>7674.7738399566188</v>
      </c>
    </row>
    <row r="112" spans="1:7" x14ac:dyDescent="0.2">
      <c r="A112" s="30">
        <v>2091</v>
      </c>
      <c r="B112" s="31" t="s">
        <v>106</v>
      </c>
      <c r="C112" s="32">
        <v>9589828.1199999992</v>
      </c>
      <c r="D112" s="32">
        <v>0</v>
      </c>
      <c r="E112" s="32">
        <v>9589828.1199999992</v>
      </c>
      <c r="F112" s="35">
        <v>1741.75</v>
      </c>
      <c r="G112" s="32">
        <v>5505.8579704320355</v>
      </c>
    </row>
    <row r="113" spans="1:7" x14ac:dyDescent="0.2">
      <c r="A113" s="30">
        <v>2092</v>
      </c>
      <c r="B113" s="31" t="s">
        <v>107</v>
      </c>
      <c r="C113" s="32">
        <v>1879496.31</v>
      </c>
      <c r="D113" s="32">
        <v>0</v>
      </c>
      <c r="E113" s="32">
        <v>1879496.31</v>
      </c>
      <c r="F113" s="35">
        <v>293.35000000000002</v>
      </c>
      <c r="G113" s="32">
        <v>6407.0097494460533</v>
      </c>
    </row>
    <row r="114" spans="1:7" x14ac:dyDescent="0.2">
      <c r="A114" s="30">
        <v>2093</v>
      </c>
      <c r="B114" s="31" t="s">
        <v>108</v>
      </c>
      <c r="C114" s="32">
        <v>4663506.49</v>
      </c>
      <c r="D114" s="32">
        <v>0</v>
      </c>
      <c r="E114" s="32">
        <v>4663506.49</v>
      </c>
      <c r="F114" s="35">
        <v>659.19</v>
      </c>
      <c r="G114" s="32">
        <v>7074.6013895841861</v>
      </c>
    </row>
    <row r="115" spans="1:7" x14ac:dyDescent="0.2">
      <c r="A115" s="30">
        <v>2094</v>
      </c>
      <c r="B115" s="31" t="s">
        <v>109</v>
      </c>
      <c r="C115" s="32">
        <v>1991328.55</v>
      </c>
      <c r="D115" s="32">
        <v>0</v>
      </c>
      <c r="E115" s="32">
        <v>1991328.55</v>
      </c>
      <c r="F115" s="35">
        <v>283.43</v>
      </c>
      <c r="G115" s="32">
        <v>7025.8213668277876</v>
      </c>
    </row>
    <row r="116" spans="1:7" x14ac:dyDescent="0.2">
      <c r="A116" s="30">
        <v>2095</v>
      </c>
      <c r="B116" s="31" t="s">
        <v>110</v>
      </c>
      <c r="C116" s="32">
        <v>1264569.3600000001</v>
      </c>
      <c r="D116" s="32">
        <v>0</v>
      </c>
      <c r="E116" s="32">
        <v>1264569.3600000001</v>
      </c>
      <c r="F116" s="35">
        <v>144.25</v>
      </c>
      <c r="G116" s="32">
        <v>8766.5120277296373</v>
      </c>
    </row>
    <row r="117" spans="1:7" x14ac:dyDescent="0.2">
      <c r="A117" s="30">
        <v>2096</v>
      </c>
      <c r="B117" s="31" t="s">
        <v>111</v>
      </c>
      <c r="C117" s="32">
        <v>8934745</v>
      </c>
      <c r="D117" s="32">
        <v>0</v>
      </c>
      <c r="E117" s="32">
        <v>8934745</v>
      </c>
      <c r="F117" s="35">
        <v>1432.54</v>
      </c>
      <c r="G117" s="32">
        <v>6236.9951275357053</v>
      </c>
    </row>
    <row r="118" spans="1:7" x14ac:dyDescent="0.2">
      <c r="A118" s="30">
        <v>2097</v>
      </c>
      <c r="B118" s="31" t="s">
        <v>112</v>
      </c>
      <c r="C118" s="32">
        <v>36502202.270000003</v>
      </c>
      <c r="D118" s="32">
        <v>0</v>
      </c>
      <c r="E118" s="32">
        <v>36502202.270000003</v>
      </c>
      <c r="F118" s="35">
        <v>5630.64</v>
      </c>
      <c r="G118" s="32">
        <v>6482.7803358055207</v>
      </c>
    </row>
    <row r="119" spans="1:7" x14ac:dyDescent="0.2">
      <c r="A119" s="30">
        <v>2099</v>
      </c>
      <c r="B119" s="31" t="s">
        <v>113</v>
      </c>
      <c r="C119" s="32">
        <v>4450965.6399999997</v>
      </c>
      <c r="D119" s="32">
        <v>4847</v>
      </c>
      <c r="E119" s="32">
        <v>4446118.6399999997</v>
      </c>
      <c r="F119" s="35">
        <v>799.42</v>
      </c>
      <c r="G119" s="32">
        <v>5561.6805183758215</v>
      </c>
    </row>
    <row r="120" spans="1:7" x14ac:dyDescent="0.2">
      <c r="A120" s="30">
        <v>2100</v>
      </c>
      <c r="B120" s="31" t="s">
        <v>114</v>
      </c>
      <c r="C120" s="32">
        <v>45761961.630000003</v>
      </c>
      <c r="D120" s="32">
        <v>0</v>
      </c>
      <c r="E120" s="32">
        <v>45761961.630000003</v>
      </c>
      <c r="F120" s="35">
        <v>8139.02</v>
      </c>
      <c r="G120" s="32">
        <v>5622.5395231858383</v>
      </c>
    </row>
    <row r="121" spans="1:7" x14ac:dyDescent="0.2">
      <c r="A121" s="30">
        <v>2101</v>
      </c>
      <c r="B121" s="31" t="s">
        <v>115</v>
      </c>
      <c r="C121" s="32">
        <v>21800770.510000002</v>
      </c>
      <c r="D121" s="32">
        <v>0</v>
      </c>
      <c r="E121" s="32">
        <v>21800770.510000002</v>
      </c>
      <c r="F121" s="35">
        <v>4242.2299999999996</v>
      </c>
      <c r="G121" s="32">
        <v>5138.9883410376142</v>
      </c>
    </row>
    <row r="122" spans="1:7" x14ac:dyDescent="0.2">
      <c r="A122" s="30">
        <v>2102</v>
      </c>
      <c r="B122" s="31" t="s">
        <v>116</v>
      </c>
      <c r="C122" s="32">
        <v>13198235.609999999</v>
      </c>
      <c r="D122" s="32">
        <v>20911.330000000002</v>
      </c>
      <c r="E122" s="32">
        <v>13177324.279999999</v>
      </c>
      <c r="F122" s="35">
        <v>2246.96</v>
      </c>
      <c r="G122" s="32">
        <v>5864.5121764517389</v>
      </c>
    </row>
    <row r="123" spans="1:7" x14ac:dyDescent="0.2">
      <c r="A123" s="30">
        <v>2103</v>
      </c>
      <c r="B123" s="31" t="s">
        <v>117</v>
      </c>
      <c r="C123" s="32">
        <v>3448186.16</v>
      </c>
      <c r="D123" s="32">
        <v>0</v>
      </c>
      <c r="E123" s="32">
        <v>3448186.16</v>
      </c>
      <c r="F123" s="35">
        <v>671.83</v>
      </c>
      <c r="G123" s="32">
        <v>5132.5278120953208</v>
      </c>
    </row>
    <row r="124" spans="1:7" x14ac:dyDescent="0.2">
      <c r="A124" s="30">
        <v>2104</v>
      </c>
      <c r="B124" s="31" t="s">
        <v>118</v>
      </c>
      <c r="C124" s="32">
        <v>4570333.99</v>
      </c>
      <c r="D124" s="32">
        <v>1211</v>
      </c>
      <c r="E124" s="32">
        <v>4569122.99</v>
      </c>
      <c r="F124" s="35">
        <v>649.04</v>
      </c>
      <c r="G124" s="32">
        <v>7039.8172531739183</v>
      </c>
    </row>
    <row r="125" spans="1:7" x14ac:dyDescent="0.2">
      <c r="A125" s="30">
        <v>2105</v>
      </c>
      <c r="B125" s="31" t="s">
        <v>119</v>
      </c>
      <c r="C125" s="32">
        <v>3399043.85</v>
      </c>
      <c r="D125" s="32">
        <v>10410.530000000001</v>
      </c>
      <c r="E125" s="32">
        <v>3388633.32</v>
      </c>
      <c r="F125" s="35">
        <v>610.01</v>
      </c>
      <c r="G125" s="32">
        <v>5555.0455238438708</v>
      </c>
    </row>
    <row r="126" spans="1:7" x14ac:dyDescent="0.2">
      <c r="A126" s="30">
        <v>2107</v>
      </c>
      <c r="B126" s="31" t="s">
        <v>120</v>
      </c>
      <c r="C126" s="32">
        <v>1032862.06</v>
      </c>
      <c r="D126" s="32">
        <v>188683.8</v>
      </c>
      <c r="E126" s="32">
        <v>844178.26</v>
      </c>
      <c r="F126" s="35">
        <v>74.5</v>
      </c>
      <c r="G126" s="32">
        <v>11331.251812080536</v>
      </c>
    </row>
    <row r="127" spans="1:7" x14ac:dyDescent="0.2">
      <c r="A127" s="30">
        <v>2108</v>
      </c>
      <c r="B127" s="31" t="s">
        <v>121</v>
      </c>
      <c r="C127" s="32">
        <v>15770256.529999999</v>
      </c>
      <c r="D127" s="32">
        <v>3800</v>
      </c>
      <c r="E127" s="32">
        <v>15766456.529999999</v>
      </c>
      <c r="F127" s="35">
        <v>2650.21</v>
      </c>
      <c r="G127" s="32">
        <v>5949.1347968651535</v>
      </c>
    </row>
    <row r="128" spans="1:7" x14ac:dyDescent="0.2">
      <c r="A128" s="30">
        <v>2109</v>
      </c>
      <c r="B128" s="31" t="s">
        <v>122</v>
      </c>
      <c r="C128" s="32">
        <v>170613.37</v>
      </c>
      <c r="D128" s="32">
        <v>0</v>
      </c>
      <c r="E128" s="32">
        <v>170613.37</v>
      </c>
      <c r="F128" s="35">
        <v>10.53</v>
      </c>
      <c r="G128" s="32">
        <v>16202.599240265909</v>
      </c>
    </row>
    <row r="129" spans="1:7" x14ac:dyDescent="0.2">
      <c r="A129" s="30">
        <v>2110</v>
      </c>
      <c r="B129" s="31" t="s">
        <v>123</v>
      </c>
      <c r="C129" s="32">
        <v>7178203.9400000004</v>
      </c>
      <c r="D129" s="32">
        <v>13093.21</v>
      </c>
      <c r="E129" s="32">
        <v>7165110.7300000004</v>
      </c>
      <c r="F129" s="35">
        <v>1040.2</v>
      </c>
      <c r="G129" s="32">
        <v>6888.2048932897515</v>
      </c>
    </row>
    <row r="130" spans="1:7" x14ac:dyDescent="0.2">
      <c r="A130" s="30">
        <v>2111</v>
      </c>
      <c r="B130" s="31" t="s">
        <v>124</v>
      </c>
      <c r="C130" s="32">
        <v>738215</v>
      </c>
      <c r="D130" s="32">
        <v>0</v>
      </c>
      <c r="E130" s="32">
        <v>738215</v>
      </c>
      <c r="F130" s="35">
        <v>96.31</v>
      </c>
      <c r="G130" s="32">
        <v>7664.9880593915486</v>
      </c>
    </row>
    <row r="131" spans="1:7" x14ac:dyDescent="0.2">
      <c r="A131" s="30">
        <v>2112</v>
      </c>
      <c r="B131" s="31" t="s">
        <v>125</v>
      </c>
      <c r="C131" s="32">
        <v>76503.31</v>
      </c>
      <c r="D131" s="32">
        <v>0</v>
      </c>
      <c r="E131" s="32">
        <v>76503.31</v>
      </c>
      <c r="F131" s="35">
        <v>12.65</v>
      </c>
      <c r="G131" s="32">
        <v>6047.6924901185766</v>
      </c>
    </row>
    <row r="132" spans="1:7" x14ac:dyDescent="0.2">
      <c r="A132" s="30">
        <v>2113</v>
      </c>
      <c r="B132" s="31" t="s">
        <v>126</v>
      </c>
      <c r="C132" s="32">
        <v>1736202.92</v>
      </c>
      <c r="D132" s="32">
        <v>0</v>
      </c>
      <c r="E132" s="32">
        <v>1736202.92</v>
      </c>
      <c r="F132" s="35">
        <v>232.15</v>
      </c>
      <c r="G132" s="32">
        <v>7478.7978462201154</v>
      </c>
    </row>
    <row r="133" spans="1:7" x14ac:dyDescent="0.2">
      <c r="A133" s="30">
        <v>2114</v>
      </c>
      <c r="B133" s="31" t="s">
        <v>127</v>
      </c>
      <c r="C133" s="32">
        <v>1057592.1399999999</v>
      </c>
      <c r="D133" s="32">
        <v>0</v>
      </c>
      <c r="E133" s="32">
        <v>1057592.1399999999</v>
      </c>
      <c r="F133" s="35">
        <v>80.78</v>
      </c>
      <c r="G133" s="32">
        <v>13092.252290170834</v>
      </c>
    </row>
    <row r="134" spans="1:7" x14ac:dyDescent="0.2">
      <c r="A134" s="30">
        <v>2115</v>
      </c>
      <c r="B134" s="31" t="s">
        <v>128</v>
      </c>
      <c r="C134" s="32">
        <v>250850</v>
      </c>
      <c r="D134" s="32">
        <v>0</v>
      </c>
      <c r="E134" s="32">
        <v>250850</v>
      </c>
      <c r="F134" s="35">
        <v>23.56</v>
      </c>
      <c r="G134" s="32">
        <v>10647.283531409168</v>
      </c>
    </row>
    <row r="135" spans="1:7" x14ac:dyDescent="0.2">
      <c r="A135" s="30">
        <v>2116</v>
      </c>
      <c r="B135" s="31" t="s">
        <v>129</v>
      </c>
      <c r="C135" s="32">
        <v>5927293.8300000001</v>
      </c>
      <c r="D135" s="32">
        <v>33495.51</v>
      </c>
      <c r="E135" s="32">
        <v>5893798.3200000003</v>
      </c>
      <c r="F135" s="35">
        <v>884.93</v>
      </c>
      <c r="G135" s="32">
        <v>6660.1859130100684</v>
      </c>
    </row>
    <row r="136" spans="1:7" x14ac:dyDescent="0.2">
      <c r="A136" s="30">
        <v>2137</v>
      </c>
      <c r="B136" s="31" t="s">
        <v>130</v>
      </c>
      <c r="C136" s="32">
        <v>6908198.2699999996</v>
      </c>
      <c r="D136" s="32">
        <v>129032.87</v>
      </c>
      <c r="E136" s="32">
        <v>6779165.4000000004</v>
      </c>
      <c r="F136" s="35">
        <v>1053.6199999999999</v>
      </c>
      <c r="G136" s="32">
        <v>6434.1654486437246</v>
      </c>
    </row>
    <row r="137" spans="1:7" x14ac:dyDescent="0.2">
      <c r="A137" s="30">
        <v>2138</v>
      </c>
      <c r="B137" s="31" t="s">
        <v>131</v>
      </c>
      <c r="C137" s="32">
        <v>20540920.199999999</v>
      </c>
      <c r="D137" s="32">
        <v>396369.91</v>
      </c>
      <c r="E137" s="32">
        <v>20144550.289999999</v>
      </c>
      <c r="F137" s="35">
        <v>3350.15</v>
      </c>
      <c r="G137" s="32">
        <v>6013.0293539095255</v>
      </c>
    </row>
    <row r="138" spans="1:7" x14ac:dyDescent="0.2">
      <c r="A138" s="30">
        <v>2139</v>
      </c>
      <c r="B138" s="31" t="s">
        <v>132</v>
      </c>
      <c r="C138" s="32">
        <v>12139863.800000001</v>
      </c>
      <c r="D138" s="32">
        <v>108509.65</v>
      </c>
      <c r="E138" s="32">
        <v>12031354.15</v>
      </c>
      <c r="F138" s="35">
        <v>2163.11</v>
      </c>
      <c r="G138" s="32">
        <v>5562.0630249964161</v>
      </c>
    </row>
    <row r="139" spans="1:7" x14ac:dyDescent="0.2">
      <c r="A139" s="30">
        <v>2140</v>
      </c>
      <c r="B139" s="31" t="s">
        <v>133</v>
      </c>
      <c r="C139" s="32">
        <v>5322933.9400000004</v>
      </c>
      <c r="D139" s="32">
        <v>1784.75</v>
      </c>
      <c r="E139" s="32">
        <v>5321149.1900000004</v>
      </c>
      <c r="F139" s="35">
        <v>841.74</v>
      </c>
      <c r="G139" s="32">
        <v>6321.606660013781</v>
      </c>
    </row>
    <row r="140" spans="1:7" x14ac:dyDescent="0.2">
      <c r="A140" s="30">
        <v>2141</v>
      </c>
      <c r="B140" s="31" t="s">
        <v>134</v>
      </c>
      <c r="C140" s="32">
        <v>9681668.5399999991</v>
      </c>
      <c r="D140" s="32">
        <v>84232.07</v>
      </c>
      <c r="E140" s="32">
        <v>9597436.4700000007</v>
      </c>
      <c r="F140" s="35">
        <v>1790.79</v>
      </c>
      <c r="G140" s="32">
        <v>5359.3310605933684</v>
      </c>
    </row>
    <row r="141" spans="1:7" x14ac:dyDescent="0.2">
      <c r="A141" s="30">
        <v>2142</v>
      </c>
      <c r="B141" s="31" t="s">
        <v>135</v>
      </c>
      <c r="C141" s="32">
        <v>229631369.88</v>
      </c>
      <c r="D141" s="32">
        <v>264542.34999999998</v>
      </c>
      <c r="E141" s="32">
        <v>229366827.53</v>
      </c>
      <c r="F141" s="35">
        <v>35915.5</v>
      </c>
      <c r="G141" s="32">
        <v>6386.2908084253313</v>
      </c>
    </row>
    <row r="142" spans="1:7" x14ac:dyDescent="0.2">
      <c r="A142" s="30">
        <v>2143</v>
      </c>
      <c r="B142" s="31" t="s">
        <v>136</v>
      </c>
      <c r="C142" s="32">
        <v>12907130.68</v>
      </c>
      <c r="D142" s="32">
        <v>0</v>
      </c>
      <c r="E142" s="32">
        <v>12907130.68</v>
      </c>
      <c r="F142" s="35">
        <v>2324.17</v>
      </c>
      <c r="G142" s="32">
        <v>5553.4365730561876</v>
      </c>
    </row>
    <row r="143" spans="1:7" x14ac:dyDescent="0.2">
      <c r="A143" s="30">
        <v>2144</v>
      </c>
      <c r="B143" s="31" t="s">
        <v>137</v>
      </c>
      <c r="C143" s="32">
        <v>1443954.27</v>
      </c>
      <c r="D143" s="32">
        <v>13723</v>
      </c>
      <c r="E143" s="32">
        <v>1430231.27</v>
      </c>
      <c r="F143" s="35">
        <v>217.56</v>
      </c>
      <c r="G143" s="32">
        <v>6573.9624471410179</v>
      </c>
    </row>
    <row r="144" spans="1:7" x14ac:dyDescent="0.2">
      <c r="A144" s="30">
        <v>2145</v>
      </c>
      <c r="B144" s="31" t="s">
        <v>138</v>
      </c>
      <c r="C144" s="32">
        <v>4526032.29</v>
      </c>
      <c r="D144" s="32">
        <v>24987.119999999999</v>
      </c>
      <c r="E144" s="32">
        <v>4501045.17</v>
      </c>
      <c r="F144" s="35">
        <v>758.71</v>
      </c>
      <c r="G144" s="32">
        <v>5932.4974891592301</v>
      </c>
    </row>
    <row r="145" spans="1:7" x14ac:dyDescent="0.2">
      <c r="A145" s="30">
        <v>2146</v>
      </c>
      <c r="B145" s="31" t="s">
        <v>139</v>
      </c>
      <c r="C145" s="32">
        <v>30297340.010000002</v>
      </c>
      <c r="D145" s="32">
        <v>70861</v>
      </c>
      <c r="E145" s="32">
        <v>30226479.010000002</v>
      </c>
      <c r="F145" s="35">
        <v>4505.92</v>
      </c>
      <c r="G145" s="32">
        <v>6708.1703647645754</v>
      </c>
    </row>
    <row r="146" spans="1:7" x14ac:dyDescent="0.2">
      <c r="A146" s="30">
        <v>2147</v>
      </c>
      <c r="B146" s="31" t="s">
        <v>140</v>
      </c>
      <c r="C146" s="32">
        <v>14251275.43</v>
      </c>
      <c r="D146" s="32">
        <v>0</v>
      </c>
      <c r="E146" s="32">
        <v>14251275.43</v>
      </c>
      <c r="F146" s="35">
        <v>2084.09</v>
      </c>
      <c r="G146" s="32">
        <v>6838.1285980931716</v>
      </c>
    </row>
    <row r="147" spans="1:7" x14ac:dyDescent="0.2">
      <c r="A147" s="30">
        <v>2180</v>
      </c>
      <c r="B147" s="31" t="s">
        <v>141</v>
      </c>
      <c r="C147" s="32">
        <v>341747857.37</v>
      </c>
      <c r="D147" s="32">
        <v>453000.95</v>
      </c>
      <c r="E147" s="32">
        <v>341294856.42000002</v>
      </c>
      <c r="F147" s="35">
        <v>43874.080000000002</v>
      </c>
      <c r="G147" s="32">
        <v>7778.9632607680878</v>
      </c>
    </row>
    <row r="148" spans="1:7" x14ac:dyDescent="0.2">
      <c r="A148" s="30">
        <v>2181</v>
      </c>
      <c r="B148" s="31" t="s">
        <v>142</v>
      </c>
      <c r="C148" s="32">
        <v>22465514.289999999</v>
      </c>
      <c r="D148" s="32">
        <v>49912</v>
      </c>
      <c r="E148" s="32">
        <v>22415602.289999999</v>
      </c>
      <c r="F148" s="35">
        <v>3327.56</v>
      </c>
      <c r="G148" s="32">
        <v>6736.3480418084118</v>
      </c>
    </row>
    <row r="149" spans="1:7" x14ac:dyDescent="0.2">
      <c r="A149" s="30">
        <v>2182</v>
      </c>
      <c r="B149" s="31" t="s">
        <v>143</v>
      </c>
      <c r="C149" s="32">
        <v>72764027.819999993</v>
      </c>
      <c r="D149" s="32">
        <v>57893</v>
      </c>
      <c r="E149" s="32">
        <v>72706134.819999993</v>
      </c>
      <c r="F149" s="35">
        <v>10035.11</v>
      </c>
      <c r="G149" s="32">
        <v>7245.1756702218499</v>
      </c>
    </row>
    <row r="150" spans="1:7" x14ac:dyDescent="0.2">
      <c r="A150" s="30">
        <v>2183</v>
      </c>
      <c r="B150" s="31" t="s">
        <v>144</v>
      </c>
      <c r="C150" s="32">
        <v>74304217.349999994</v>
      </c>
      <c r="D150" s="32">
        <v>149649.75</v>
      </c>
      <c r="E150" s="32">
        <v>74154567.599999994</v>
      </c>
      <c r="F150" s="35">
        <v>11591.36</v>
      </c>
      <c r="G150" s="32">
        <v>6397.40009800403</v>
      </c>
    </row>
    <row r="151" spans="1:7" x14ac:dyDescent="0.2">
      <c r="A151" s="30">
        <v>2185</v>
      </c>
      <c r="B151" s="31" t="s">
        <v>145</v>
      </c>
      <c r="C151" s="32">
        <v>43569692.729999997</v>
      </c>
      <c r="D151" s="32">
        <v>19442.04</v>
      </c>
      <c r="E151" s="32">
        <v>43550250.689999998</v>
      </c>
      <c r="F151" s="35">
        <v>6104.57</v>
      </c>
      <c r="G151" s="32">
        <v>7134.040676083654</v>
      </c>
    </row>
    <row r="152" spans="1:7" x14ac:dyDescent="0.2">
      <c r="A152" s="30">
        <v>2186</v>
      </c>
      <c r="B152" s="31" t="s">
        <v>146</v>
      </c>
      <c r="C152" s="32">
        <v>3959686.94</v>
      </c>
      <c r="D152" s="32">
        <v>0</v>
      </c>
      <c r="E152" s="32">
        <v>3959686.94</v>
      </c>
      <c r="F152" s="35">
        <v>601.55999999999995</v>
      </c>
      <c r="G152" s="32">
        <v>6582.3640867078921</v>
      </c>
    </row>
    <row r="153" spans="1:7" x14ac:dyDescent="0.2">
      <c r="A153" s="30">
        <v>2187</v>
      </c>
      <c r="B153" s="31" t="s">
        <v>147</v>
      </c>
      <c r="C153" s="32">
        <v>53499027.07</v>
      </c>
      <c r="D153" s="32">
        <v>104508</v>
      </c>
      <c r="E153" s="32">
        <v>53394519.07</v>
      </c>
      <c r="F153" s="35">
        <v>9182.14</v>
      </c>
      <c r="G153" s="32">
        <v>5815.0408368855187</v>
      </c>
    </row>
    <row r="154" spans="1:7" x14ac:dyDescent="0.2">
      <c r="A154" s="30">
        <v>2188</v>
      </c>
      <c r="B154" s="31" t="s">
        <v>148</v>
      </c>
      <c r="C154" s="32">
        <v>5248526.8600000003</v>
      </c>
      <c r="D154" s="32">
        <v>813035.61</v>
      </c>
      <c r="E154" s="32">
        <v>4435491.25</v>
      </c>
      <c r="F154" s="35">
        <v>472.81</v>
      </c>
      <c r="G154" s="32">
        <v>9381.1282544785427</v>
      </c>
    </row>
    <row r="155" spans="1:7" x14ac:dyDescent="0.2">
      <c r="A155" s="30">
        <v>2190</v>
      </c>
      <c r="B155" s="31" t="s">
        <v>149</v>
      </c>
      <c r="C155" s="32">
        <v>16420417.24</v>
      </c>
      <c r="D155" s="32">
        <v>226507.63</v>
      </c>
      <c r="E155" s="32">
        <v>16193909.609999999</v>
      </c>
      <c r="F155" s="35">
        <v>3086.66</v>
      </c>
      <c r="G155" s="32">
        <v>5246.4183324370033</v>
      </c>
    </row>
    <row r="156" spans="1:7" x14ac:dyDescent="0.2">
      <c r="A156" s="30">
        <v>2191</v>
      </c>
      <c r="B156" s="31" t="s">
        <v>150</v>
      </c>
      <c r="C156" s="32">
        <v>14670922.32</v>
      </c>
      <c r="D156" s="32">
        <v>5200</v>
      </c>
      <c r="E156" s="32">
        <v>14665722.32</v>
      </c>
      <c r="F156" s="35">
        <v>2539.6799999999998</v>
      </c>
      <c r="G156" s="32">
        <v>5774.6339381339376</v>
      </c>
    </row>
    <row r="157" spans="1:7" x14ac:dyDescent="0.2">
      <c r="A157" s="30">
        <v>2192</v>
      </c>
      <c r="B157" s="31" t="s">
        <v>151</v>
      </c>
      <c r="C157" s="32">
        <v>1804821.68</v>
      </c>
      <c r="D157" s="32">
        <v>0</v>
      </c>
      <c r="E157" s="32">
        <v>1804821.68</v>
      </c>
      <c r="F157" s="35">
        <v>307.89999999999998</v>
      </c>
      <c r="G157" s="32">
        <v>5861.7138031828517</v>
      </c>
    </row>
    <row r="158" spans="1:7" x14ac:dyDescent="0.2">
      <c r="A158" s="30">
        <v>2193</v>
      </c>
      <c r="B158" s="31" t="s">
        <v>152</v>
      </c>
      <c r="C158" s="32">
        <v>1345260.36</v>
      </c>
      <c r="D158" s="32">
        <v>0</v>
      </c>
      <c r="E158" s="32">
        <v>1345260.36</v>
      </c>
      <c r="F158" s="35">
        <v>183.59</v>
      </c>
      <c r="G158" s="32">
        <v>7327.5252464731184</v>
      </c>
    </row>
    <row r="159" spans="1:7" x14ac:dyDescent="0.2">
      <c r="A159" s="30">
        <v>2195</v>
      </c>
      <c r="B159" s="31" t="s">
        <v>153</v>
      </c>
      <c r="C159" s="32">
        <v>2572196.37</v>
      </c>
      <c r="D159" s="32">
        <v>0</v>
      </c>
      <c r="E159" s="32">
        <v>2572196.37</v>
      </c>
      <c r="F159" s="35">
        <v>253.2</v>
      </c>
      <c r="G159" s="32">
        <v>10158.753436018958</v>
      </c>
    </row>
    <row r="160" spans="1:7" x14ac:dyDescent="0.2">
      <c r="A160" s="30">
        <v>2197</v>
      </c>
      <c r="B160" s="31" t="s">
        <v>154</v>
      </c>
      <c r="C160" s="32">
        <v>10761662.51</v>
      </c>
      <c r="D160" s="32">
        <v>77000</v>
      </c>
      <c r="E160" s="32">
        <v>10684662.51</v>
      </c>
      <c r="F160" s="35">
        <v>1977.9</v>
      </c>
      <c r="G160" s="32">
        <v>5402.0236159563174</v>
      </c>
    </row>
    <row r="161" spans="1:7" x14ac:dyDescent="0.2">
      <c r="A161" s="30">
        <v>2198</v>
      </c>
      <c r="B161" s="31" t="s">
        <v>155</v>
      </c>
      <c r="C161" s="32">
        <v>6729362.6500000004</v>
      </c>
      <c r="D161" s="32">
        <v>0</v>
      </c>
      <c r="E161" s="32">
        <v>6729362.6500000004</v>
      </c>
      <c r="F161" s="35">
        <v>746.89</v>
      </c>
      <c r="G161" s="32">
        <v>9009.8443545903683</v>
      </c>
    </row>
    <row r="162" spans="1:7" x14ac:dyDescent="0.2">
      <c r="A162" s="30">
        <v>2199</v>
      </c>
      <c r="B162" s="31" t="s">
        <v>156</v>
      </c>
      <c r="C162" s="32">
        <v>3873749.4</v>
      </c>
      <c r="D162" s="32">
        <v>5517.4</v>
      </c>
      <c r="E162" s="32">
        <v>3868232</v>
      </c>
      <c r="F162" s="35">
        <v>561.73</v>
      </c>
      <c r="G162" s="32">
        <v>6886.2834457835615</v>
      </c>
    </row>
    <row r="163" spans="1:7" x14ac:dyDescent="0.2">
      <c r="A163" s="30">
        <v>2201</v>
      </c>
      <c r="B163" s="31" t="s">
        <v>157</v>
      </c>
      <c r="C163" s="32">
        <v>1223511.19</v>
      </c>
      <c r="D163" s="32">
        <v>38413</v>
      </c>
      <c r="E163" s="32">
        <v>1185098.19</v>
      </c>
      <c r="F163" s="35">
        <v>155.18</v>
      </c>
      <c r="G163" s="32">
        <v>7636.926085835803</v>
      </c>
    </row>
    <row r="164" spans="1:7" x14ac:dyDescent="0.2">
      <c r="A164" s="30">
        <v>2202</v>
      </c>
      <c r="B164" s="31" t="s">
        <v>158</v>
      </c>
      <c r="C164" s="32">
        <v>2578362.0299999998</v>
      </c>
      <c r="D164" s="32">
        <v>17920</v>
      </c>
      <c r="E164" s="32">
        <v>2560442.0299999998</v>
      </c>
      <c r="F164" s="35">
        <v>404.59</v>
      </c>
      <c r="G164" s="32">
        <v>6328.4857015744328</v>
      </c>
    </row>
    <row r="165" spans="1:7" x14ac:dyDescent="0.2">
      <c r="A165" s="30">
        <v>2203</v>
      </c>
      <c r="B165" s="31" t="s">
        <v>215</v>
      </c>
      <c r="C165" s="32">
        <v>1466580.24</v>
      </c>
      <c r="D165" s="32">
        <v>0</v>
      </c>
      <c r="E165" s="32">
        <v>1466580.24</v>
      </c>
      <c r="F165" s="35">
        <v>230.45</v>
      </c>
      <c r="G165" s="32">
        <v>6363.9845519635501</v>
      </c>
    </row>
    <row r="166" spans="1:7" x14ac:dyDescent="0.2">
      <c r="A166" s="30">
        <v>2204</v>
      </c>
      <c r="B166" s="31" t="s">
        <v>159</v>
      </c>
      <c r="C166" s="32">
        <v>8428107.4600000009</v>
      </c>
      <c r="D166" s="32">
        <v>0</v>
      </c>
      <c r="E166" s="32">
        <v>8428107.4600000009</v>
      </c>
      <c r="F166" s="35">
        <v>1193.73</v>
      </c>
      <c r="G166" s="32">
        <v>7060.3130188568603</v>
      </c>
    </row>
    <row r="167" spans="1:7" x14ac:dyDescent="0.2">
      <c r="A167" s="30">
        <v>2205</v>
      </c>
      <c r="B167" s="31" t="s">
        <v>160</v>
      </c>
      <c r="C167" s="32">
        <v>11340325.029999999</v>
      </c>
      <c r="D167" s="32">
        <v>-50</v>
      </c>
      <c r="E167" s="32">
        <v>11340375.029999999</v>
      </c>
      <c r="F167" s="35">
        <v>1764.63</v>
      </c>
      <c r="G167" s="32">
        <v>6426.4888560208083</v>
      </c>
    </row>
    <row r="168" spans="1:7" x14ac:dyDescent="0.2">
      <c r="A168" s="30">
        <v>2206</v>
      </c>
      <c r="B168" s="31" t="s">
        <v>161</v>
      </c>
      <c r="C168" s="32">
        <v>26825283.98</v>
      </c>
      <c r="D168" s="32">
        <v>23645</v>
      </c>
      <c r="E168" s="32">
        <v>26801638.98</v>
      </c>
      <c r="F168" s="35">
        <v>4357.42</v>
      </c>
      <c r="G168" s="32">
        <v>6150.8045999697069</v>
      </c>
    </row>
    <row r="169" spans="1:7" x14ac:dyDescent="0.2">
      <c r="A169" s="30">
        <v>2207</v>
      </c>
      <c r="B169" s="31" t="s">
        <v>162</v>
      </c>
      <c r="C169" s="32">
        <v>18981921.899999999</v>
      </c>
      <c r="D169" s="32">
        <v>140000</v>
      </c>
      <c r="E169" s="32">
        <v>18841921.899999999</v>
      </c>
      <c r="F169" s="35">
        <v>3232.99</v>
      </c>
      <c r="G169" s="32">
        <v>5828.0173771029285</v>
      </c>
    </row>
    <row r="170" spans="1:7" x14ac:dyDescent="0.2">
      <c r="A170" s="30">
        <v>2208</v>
      </c>
      <c r="B170" s="31" t="s">
        <v>163</v>
      </c>
      <c r="C170" s="32">
        <v>3726326</v>
      </c>
      <c r="D170" s="32">
        <v>0</v>
      </c>
      <c r="E170" s="32">
        <v>3726326</v>
      </c>
      <c r="F170" s="35">
        <v>602.16</v>
      </c>
      <c r="G170" s="32">
        <v>6188.2655772552134</v>
      </c>
    </row>
    <row r="171" spans="1:7" x14ac:dyDescent="0.2">
      <c r="A171" s="30">
        <v>2209</v>
      </c>
      <c r="B171" s="31" t="s">
        <v>164</v>
      </c>
      <c r="C171" s="32">
        <v>3468989.9</v>
      </c>
      <c r="D171" s="32">
        <v>0</v>
      </c>
      <c r="E171" s="32">
        <v>3468989.9</v>
      </c>
      <c r="F171" s="35">
        <v>509.21</v>
      </c>
      <c r="G171" s="32">
        <v>6812.4936666601197</v>
      </c>
    </row>
    <row r="172" spans="1:7" x14ac:dyDescent="0.2">
      <c r="A172" s="30">
        <v>2210</v>
      </c>
      <c r="B172" s="31" t="s">
        <v>165</v>
      </c>
      <c r="C172" s="32">
        <v>645931.30000000005</v>
      </c>
      <c r="D172" s="32">
        <v>0</v>
      </c>
      <c r="E172" s="32">
        <v>645931.30000000005</v>
      </c>
      <c r="F172" s="35">
        <v>49.2</v>
      </c>
      <c r="G172" s="32">
        <v>13128.684959349595</v>
      </c>
    </row>
    <row r="173" spans="1:7" x14ac:dyDescent="0.2">
      <c r="A173" s="30">
        <v>2212</v>
      </c>
      <c r="B173" s="31" t="s">
        <v>166</v>
      </c>
      <c r="C173" s="32">
        <v>13240734.66</v>
      </c>
      <c r="D173" s="32">
        <v>0</v>
      </c>
      <c r="E173" s="32">
        <v>13240734.66</v>
      </c>
      <c r="F173" s="35">
        <v>2108.69</v>
      </c>
      <c r="G173" s="32">
        <v>6279.1281127145285</v>
      </c>
    </row>
    <row r="174" spans="1:7" x14ac:dyDescent="0.2">
      <c r="A174" s="30">
        <v>2213</v>
      </c>
      <c r="B174" s="31" t="s">
        <v>167</v>
      </c>
      <c r="C174" s="32">
        <v>3282759.35</v>
      </c>
      <c r="D174" s="32">
        <v>0</v>
      </c>
      <c r="E174" s="32">
        <v>3282759.35</v>
      </c>
      <c r="F174" s="35">
        <v>448.01</v>
      </c>
      <c r="G174" s="32">
        <v>7327.4242762438325</v>
      </c>
    </row>
    <row r="175" spans="1:7" x14ac:dyDescent="0.2">
      <c r="A175" s="30">
        <v>2214</v>
      </c>
      <c r="B175" s="31" t="s">
        <v>168</v>
      </c>
      <c r="C175" s="32">
        <v>1902043.16</v>
      </c>
      <c r="D175" s="32">
        <v>0</v>
      </c>
      <c r="E175" s="32">
        <v>1902043.16</v>
      </c>
      <c r="F175" s="35">
        <v>201.3</v>
      </c>
      <c r="G175" s="32">
        <v>9448.7986090412323</v>
      </c>
    </row>
    <row r="176" spans="1:7" x14ac:dyDescent="0.2">
      <c r="A176" s="30">
        <v>2215</v>
      </c>
      <c r="B176" s="31" t="s">
        <v>169</v>
      </c>
      <c r="C176" s="32">
        <v>1979448.65</v>
      </c>
      <c r="D176" s="32">
        <v>0</v>
      </c>
      <c r="E176" s="32">
        <v>1979448.65</v>
      </c>
      <c r="F176" s="35">
        <v>292.92</v>
      </c>
      <c r="G176" s="32">
        <v>6757.6425303837223</v>
      </c>
    </row>
    <row r="177" spans="1:7" x14ac:dyDescent="0.2">
      <c r="A177" s="30">
        <v>2216</v>
      </c>
      <c r="B177" s="31" t="s">
        <v>170</v>
      </c>
      <c r="C177" s="32">
        <v>1724387.54</v>
      </c>
      <c r="D177" s="32">
        <v>0</v>
      </c>
      <c r="E177" s="32">
        <v>1724387.54</v>
      </c>
      <c r="F177" s="35">
        <v>221.75</v>
      </c>
      <c r="G177" s="32">
        <v>7776.2685005636968</v>
      </c>
    </row>
    <row r="178" spans="1:7" x14ac:dyDescent="0.2">
      <c r="A178" s="30">
        <v>2217</v>
      </c>
      <c r="B178" s="31" t="s">
        <v>171</v>
      </c>
      <c r="C178" s="32">
        <v>2974074.89</v>
      </c>
      <c r="D178" s="32">
        <v>0</v>
      </c>
      <c r="E178" s="32">
        <v>2974074.89</v>
      </c>
      <c r="F178" s="35">
        <v>427.13</v>
      </c>
      <c r="G178" s="32">
        <v>6962.9267202022802</v>
      </c>
    </row>
    <row r="179" spans="1:7" x14ac:dyDescent="0.2">
      <c r="A179" s="30">
        <v>2219</v>
      </c>
      <c r="B179" s="31" t="s">
        <v>172</v>
      </c>
      <c r="C179" s="32">
        <v>1885520.8</v>
      </c>
      <c r="D179" s="32">
        <v>0</v>
      </c>
      <c r="E179" s="32">
        <v>1885520.8</v>
      </c>
      <c r="F179" s="35">
        <v>259.36</v>
      </c>
      <c r="G179" s="32">
        <v>7269.8982109808749</v>
      </c>
    </row>
    <row r="180" spans="1:7" x14ac:dyDescent="0.2">
      <c r="A180" s="30">
        <v>2220</v>
      </c>
      <c r="B180" s="31" t="s">
        <v>173</v>
      </c>
      <c r="C180" s="32">
        <v>2063438.69</v>
      </c>
      <c r="D180" s="32">
        <v>0</v>
      </c>
      <c r="E180" s="32">
        <v>2063438.69</v>
      </c>
      <c r="F180" s="35">
        <v>251.92</v>
      </c>
      <c r="G180" s="32">
        <v>8190.8490393775792</v>
      </c>
    </row>
    <row r="181" spans="1:7" x14ac:dyDescent="0.2">
      <c r="A181" s="30">
        <v>2221</v>
      </c>
      <c r="B181" s="31" t="s">
        <v>174</v>
      </c>
      <c r="C181" s="32">
        <v>2415812.17</v>
      </c>
      <c r="D181" s="32">
        <v>0</v>
      </c>
      <c r="E181" s="32">
        <v>2415812.17</v>
      </c>
      <c r="F181" s="35">
        <v>377.04</v>
      </c>
      <c r="G181" s="32">
        <v>6407.3100201570123</v>
      </c>
    </row>
    <row r="182" spans="1:7" x14ac:dyDescent="0.2">
      <c r="A182" s="30">
        <v>2222</v>
      </c>
      <c r="B182" s="31" t="s">
        <v>175</v>
      </c>
      <c r="C182" s="32">
        <v>170373.05</v>
      </c>
      <c r="D182" s="32">
        <v>0</v>
      </c>
      <c r="E182" s="32">
        <v>170373.05</v>
      </c>
      <c r="F182" s="35">
        <v>8.2100000000000009</v>
      </c>
      <c r="G182" s="32">
        <v>20751.894031668697</v>
      </c>
    </row>
    <row r="183" spans="1:7" x14ac:dyDescent="0.2">
      <c r="A183" s="30">
        <v>2225</v>
      </c>
      <c r="B183" s="31" t="s">
        <v>216</v>
      </c>
      <c r="C183" s="32">
        <v>2008202.96</v>
      </c>
      <c r="D183" s="32">
        <v>0</v>
      </c>
      <c r="E183" s="32">
        <v>2008202.96</v>
      </c>
      <c r="F183" s="35">
        <v>242.76</v>
      </c>
      <c r="G183" s="32">
        <v>8272.3799637502052</v>
      </c>
    </row>
    <row r="184" spans="1:7" x14ac:dyDescent="0.2">
      <c r="A184" s="16">
        <v>2226</v>
      </c>
      <c r="B184" s="16" t="s">
        <v>177</v>
      </c>
      <c r="C184" s="32"/>
      <c r="D184" s="32"/>
      <c r="E184" s="32"/>
      <c r="F184" s="35"/>
      <c r="G184" s="32"/>
    </row>
    <row r="185" spans="1:7" x14ac:dyDescent="0.2">
      <c r="A185" s="16">
        <v>2227</v>
      </c>
      <c r="B185" s="16" t="s">
        <v>178</v>
      </c>
      <c r="C185" s="32"/>
      <c r="D185" s="32"/>
      <c r="E185" s="32"/>
      <c r="F185" s="35"/>
      <c r="G185" s="32"/>
    </row>
    <row r="186" spans="1:7" x14ac:dyDescent="0.2">
      <c r="A186" s="30">
        <v>2229</v>
      </c>
      <c r="B186" s="31" t="s">
        <v>179</v>
      </c>
      <c r="C186" s="32">
        <v>1941211.39</v>
      </c>
      <c r="D186" s="32">
        <v>0</v>
      </c>
      <c r="E186" s="32">
        <v>1941211.39</v>
      </c>
      <c r="F186" s="35">
        <v>248.79</v>
      </c>
      <c r="G186" s="32">
        <v>7802.610193335744</v>
      </c>
    </row>
    <row r="187" spans="1:7" x14ac:dyDescent="0.2">
      <c r="A187" s="30">
        <v>2239</v>
      </c>
      <c r="B187" s="31" t="s">
        <v>180</v>
      </c>
      <c r="C187" s="32">
        <v>110918588.93000001</v>
      </c>
      <c r="D187" s="32">
        <v>0</v>
      </c>
      <c r="E187" s="32">
        <v>110918588.93000001</v>
      </c>
      <c r="F187" s="35">
        <v>18298.66</v>
      </c>
      <c r="G187" s="32">
        <v>6061.5689307304465</v>
      </c>
    </row>
    <row r="188" spans="1:7" x14ac:dyDescent="0.2">
      <c r="A188" s="30">
        <v>2240</v>
      </c>
      <c r="B188" s="31" t="s">
        <v>181</v>
      </c>
      <c r="C188" s="32">
        <v>6121853.4199999999</v>
      </c>
      <c r="D188" s="32">
        <v>0</v>
      </c>
      <c r="E188" s="32">
        <v>6121853.4199999999</v>
      </c>
      <c r="F188" s="35">
        <v>1176.47</v>
      </c>
      <c r="G188" s="32">
        <v>5203.5780087890034</v>
      </c>
    </row>
    <row r="189" spans="1:7" x14ac:dyDescent="0.2">
      <c r="A189" s="30">
        <v>2241</v>
      </c>
      <c r="B189" s="31" t="s">
        <v>182</v>
      </c>
      <c r="C189" s="32">
        <v>34996248.189999998</v>
      </c>
      <c r="D189" s="32">
        <v>17526</v>
      </c>
      <c r="E189" s="32">
        <v>34978722.189999998</v>
      </c>
      <c r="F189" s="35">
        <v>5594.49</v>
      </c>
      <c r="G189" s="32">
        <v>6252.35225909779</v>
      </c>
    </row>
    <row r="190" spans="1:7" x14ac:dyDescent="0.2">
      <c r="A190" s="30">
        <v>2242</v>
      </c>
      <c r="B190" s="31" t="s">
        <v>255</v>
      </c>
      <c r="C190" s="32">
        <v>69978758.090000004</v>
      </c>
      <c r="D190" s="32">
        <v>95670.73</v>
      </c>
      <c r="E190" s="32">
        <v>69883087.359999999</v>
      </c>
      <c r="F190" s="35">
        <v>11458.11</v>
      </c>
      <c r="G190" s="32">
        <v>6099.0064993266778</v>
      </c>
    </row>
    <row r="191" spans="1:7" x14ac:dyDescent="0.2">
      <c r="A191" s="30">
        <v>2243</v>
      </c>
      <c r="B191" s="31" t="s">
        <v>184</v>
      </c>
      <c r="C191" s="32">
        <v>204883612.24000001</v>
      </c>
      <c r="D191" s="32">
        <v>61513.5</v>
      </c>
      <c r="E191" s="32">
        <v>204822098.74000001</v>
      </c>
      <c r="F191" s="35">
        <v>34199.9</v>
      </c>
      <c r="G191" s="32">
        <v>5988.9677671572135</v>
      </c>
    </row>
    <row r="192" spans="1:7" x14ac:dyDescent="0.2">
      <c r="A192" s="30">
        <v>2244</v>
      </c>
      <c r="B192" s="31" t="s">
        <v>185</v>
      </c>
      <c r="C192" s="32">
        <v>18314357.100000001</v>
      </c>
      <c r="D192" s="32">
        <v>189306</v>
      </c>
      <c r="E192" s="32">
        <v>18125051.100000001</v>
      </c>
      <c r="F192" s="35">
        <v>3458.6</v>
      </c>
      <c r="G192" s="32">
        <v>5240.5745388307405</v>
      </c>
    </row>
    <row r="193" spans="1:7" x14ac:dyDescent="0.2">
      <c r="A193" s="30">
        <v>2245</v>
      </c>
      <c r="B193" s="31" t="s">
        <v>186</v>
      </c>
      <c r="C193" s="32">
        <v>3357637.26</v>
      </c>
      <c r="D193" s="32">
        <v>0</v>
      </c>
      <c r="E193" s="32">
        <v>3357637.26</v>
      </c>
      <c r="F193" s="35">
        <v>490.84</v>
      </c>
      <c r="G193" s="32">
        <v>6840.5942058511937</v>
      </c>
    </row>
    <row r="194" spans="1:7" x14ac:dyDescent="0.2">
      <c r="A194" s="30">
        <v>2247</v>
      </c>
      <c r="B194" s="31" t="s">
        <v>187</v>
      </c>
      <c r="C194" s="32">
        <v>774876</v>
      </c>
      <c r="D194" s="32">
        <v>0</v>
      </c>
      <c r="E194" s="32">
        <v>774876</v>
      </c>
      <c r="F194" s="35">
        <v>62.65</v>
      </c>
      <c r="G194" s="32">
        <v>12368.332003192339</v>
      </c>
    </row>
    <row r="195" spans="1:7" x14ac:dyDescent="0.2">
      <c r="A195" s="30">
        <v>2248</v>
      </c>
      <c r="B195" s="31" t="s">
        <v>188</v>
      </c>
      <c r="C195" s="32">
        <v>1117472.94</v>
      </c>
      <c r="D195" s="32">
        <v>3500</v>
      </c>
      <c r="E195" s="32">
        <v>1113972.94</v>
      </c>
      <c r="F195" s="35">
        <v>81.02</v>
      </c>
      <c r="G195" s="32">
        <v>13749.357442606764</v>
      </c>
    </row>
    <row r="196" spans="1:7" x14ac:dyDescent="0.2">
      <c r="A196" s="30">
        <v>2249</v>
      </c>
      <c r="B196" s="31" t="s">
        <v>189</v>
      </c>
      <c r="C196" s="32">
        <v>813024.42</v>
      </c>
      <c r="D196" s="32">
        <v>0</v>
      </c>
      <c r="E196" s="32">
        <v>813024.42</v>
      </c>
      <c r="F196" s="35">
        <v>70.14</v>
      </c>
      <c r="G196" s="32">
        <v>11591.451668092386</v>
      </c>
    </row>
    <row r="197" spans="1:7" x14ac:dyDescent="0.2">
      <c r="A197" s="30">
        <v>2251</v>
      </c>
      <c r="B197" s="31" t="s">
        <v>190</v>
      </c>
      <c r="C197" s="32">
        <v>6632106.3799999999</v>
      </c>
      <c r="D197" s="32">
        <v>0</v>
      </c>
      <c r="E197" s="32">
        <v>6632106.3799999999</v>
      </c>
      <c r="F197" s="35">
        <v>1189.73</v>
      </c>
      <c r="G197" s="32">
        <v>5574.4634328797292</v>
      </c>
    </row>
    <row r="198" spans="1:7" x14ac:dyDescent="0.2">
      <c r="A198" s="30">
        <v>2252</v>
      </c>
      <c r="B198" s="31" t="s">
        <v>191</v>
      </c>
      <c r="C198" s="32">
        <v>5114161.8899999997</v>
      </c>
      <c r="D198" s="32">
        <v>0</v>
      </c>
      <c r="E198" s="32">
        <v>5114161.8899999997</v>
      </c>
      <c r="F198" s="35">
        <v>800.5</v>
      </c>
      <c r="G198" s="32">
        <v>6388.7094191130536</v>
      </c>
    </row>
    <row r="199" spans="1:7" x14ac:dyDescent="0.2">
      <c r="A199" s="30">
        <v>2253</v>
      </c>
      <c r="B199" s="31" t="s">
        <v>192</v>
      </c>
      <c r="C199" s="32">
        <v>6165030.5599999996</v>
      </c>
      <c r="D199" s="32">
        <v>0</v>
      </c>
      <c r="E199" s="32">
        <v>6165030.5599999996</v>
      </c>
      <c r="F199" s="35">
        <v>987.21</v>
      </c>
      <c r="G199" s="32">
        <v>6244.902867677597</v>
      </c>
    </row>
    <row r="200" spans="1:7" x14ac:dyDescent="0.2">
      <c r="A200" s="30">
        <v>2254</v>
      </c>
      <c r="B200" s="31" t="s">
        <v>193</v>
      </c>
      <c r="C200" s="32">
        <v>27693488.489999998</v>
      </c>
      <c r="D200" s="32">
        <v>9286.49</v>
      </c>
      <c r="E200" s="32">
        <v>27684202</v>
      </c>
      <c r="F200" s="35">
        <v>4732.76</v>
      </c>
      <c r="G200" s="32">
        <v>5849.4835994219011</v>
      </c>
    </row>
    <row r="201" spans="1:7" x14ac:dyDescent="0.2">
      <c r="A201" s="30">
        <v>2255</v>
      </c>
      <c r="B201" s="31" t="s">
        <v>194</v>
      </c>
      <c r="C201" s="32">
        <v>5325261.03</v>
      </c>
      <c r="D201" s="32">
        <v>0</v>
      </c>
      <c r="E201" s="32">
        <v>5325261.03</v>
      </c>
      <c r="F201" s="35">
        <v>916.61</v>
      </c>
      <c r="G201" s="32">
        <v>5809.7348163341003</v>
      </c>
    </row>
    <row r="202" spans="1:7" x14ac:dyDescent="0.2">
      <c r="A202" s="30">
        <v>2256</v>
      </c>
      <c r="B202" s="31" t="s">
        <v>195</v>
      </c>
      <c r="C202" s="32">
        <v>32433598.960000001</v>
      </c>
      <c r="D202" s="32">
        <v>60807.68</v>
      </c>
      <c r="E202" s="32">
        <v>32372791.280000001</v>
      </c>
      <c r="F202" s="35">
        <v>5687.36</v>
      </c>
      <c r="G202" s="32">
        <v>5692.059458166882</v>
      </c>
    </row>
    <row r="203" spans="1:7" x14ac:dyDescent="0.2">
      <c r="A203" s="30">
        <v>2257</v>
      </c>
      <c r="B203" s="31" t="s">
        <v>196</v>
      </c>
      <c r="C203" s="32">
        <v>6270831.4199999999</v>
      </c>
      <c r="D203" s="32">
        <v>0</v>
      </c>
      <c r="E203" s="32">
        <v>6270831.4199999999</v>
      </c>
      <c r="F203" s="35">
        <v>958.71</v>
      </c>
      <c r="G203" s="32">
        <v>6540.9054041368081</v>
      </c>
    </row>
    <row r="204" spans="1:7" x14ac:dyDescent="0.2">
      <c r="A204" s="30">
        <v>2262</v>
      </c>
      <c r="B204" s="31" t="s">
        <v>197</v>
      </c>
      <c r="C204" s="32">
        <v>3607365.31</v>
      </c>
      <c r="D204" s="32">
        <v>0</v>
      </c>
      <c r="E204" s="32">
        <v>3607365.31</v>
      </c>
      <c r="F204" s="35">
        <v>575.26</v>
      </c>
      <c r="G204" s="32">
        <v>6270.8432882522693</v>
      </c>
    </row>
    <row r="205" spans="1:7" x14ac:dyDescent="0.2">
      <c r="A205" s="30">
        <v>3997</v>
      </c>
      <c r="B205" s="31" t="s">
        <v>251</v>
      </c>
      <c r="C205" s="32">
        <v>1273625.9099999999</v>
      </c>
      <c r="D205" s="32">
        <v>0</v>
      </c>
      <c r="E205" s="32">
        <v>1273625.9099999999</v>
      </c>
      <c r="F205" s="35">
        <v>137.93</v>
      </c>
      <c r="G205" s="32">
        <v>9233.8571014282606</v>
      </c>
    </row>
    <row r="206" spans="1:7" x14ac:dyDescent="0.2">
      <c r="A206" s="30">
        <v>4131</v>
      </c>
      <c r="B206" s="31" t="s">
        <v>256</v>
      </c>
      <c r="C206" s="32">
        <v>17596107.280000001</v>
      </c>
      <c r="D206" s="32">
        <v>0</v>
      </c>
      <c r="E206" s="32">
        <v>17596107.280000001</v>
      </c>
      <c r="F206" s="35">
        <v>2793.34</v>
      </c>
      <c r="G206" s="32">
        <v>6299.3073811279683</v>
      </c>
    </row>
    <row r="207" spans="1:7" x14ac:dyDescent="0.2">
      <c r="A207" s="24"/>
      <c r="B207" s="25"/>
      <c r="C207" s="33"/>
      <c r="D207" s="33"/>
      <c r="E207" s="33"/>
      <c r="F207" s="37"/>
      <c r="G207" s="33"/>
    </row>
    <row r="208" spans="1:7" x14ac:dyDescent="0.2">
      <c r="A208" s="13"/>
      <c r="B208" s="21"/>
      <c r="C208" s="17">
        <f>SUM(C7:C206)</f>
        <v>3240671282.9600015</v>
      </c>
      <c r="D208" s="17">
        <f t="shared" ref="D208:E208" si="0">SUM(D7:D206)</f>
        <v>6946160.3799999999</v>
      </c>
      <c r="E208" s="17">
        <f t="shared" si="0"/>
        <v>3233725122.5800028</v>
      </c>
      <c r="F208" s="38">
        <f>SUM(F7:F206)</f>
        <v>522488.12</v>
      </c>
      <c r="G208" s="17">
        <v>6190.61</v>
      </c>
    </row>
    <row r="210" spans="7:7" x14ac:dyDescent="0.2">
      <c r="G210" s="123"/>
    </row>
  </sheetData>
  <customSheetViews>
    <customSheetView guid="{28872955-5421-4224-B499-16C8624B44C2}" topLeftCell="A174">
      <selection activeCell="A185" sqref="A185:B186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 topLeftCell="A174">
      <selection activeCell="A185" sqref="A185:B186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 topLeftCell="A174">
      <selection activeCell="A185" sqref="A185:B186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db5ef48-5285-463e-a2b9-308f2d437c3d" xsi:nil="true"/>
    <Remediation_x0020_Date xmlns="edb5ef48-5285-463e-a2b9-308f2d437c3d">2022-05-26T15:07:27+00:00</Remediation_x0020_Date>
    <Priority xmlns="edb5ef48-5285-463e-a2b9-308f2d437c3d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5DC57-F670-4CF9-AFA0-4818CC00DDAC}"/>
</file>

<file path=customXml/itemProps2.xml><?xml version="1.0" encoding="utf-8"?>
<ds:datastoreItem xmlns:ds="http://schemas.openxmlformats.org/officeDocument/2006/customXml" ds:itemID="{67DF4654-B39B-4228-BD15-F4312E20E536}">
  <ds:schemaRefs>
    <ds:schemaRef ds:uri="http://purl.org/dc/elements/1.1/"/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edb5ef48-5285-463e-a2b9-308f2d437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ECEF0-553C-4929-A3E0-245766552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22</vt:i4>
      </vt:variant>
    </vt:vector>
  </HeadingPairs>
  <TitlesOfParts>
    <vt:vector size="49" baseType="lpstr">
      <vt:lpstr>Multi-year</vt:lpstr>
      <vt:lpstr>Parameters Calc</vt:lpstr>
      <vt:lpstr>Parameters</vt:lpstr>
      <vt:lpstr>1999-00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ESDNOE</vt:lpstr>
      <vt:lpstr>EXP20_21</vt:lpstr>
      <vt:lpstr>Net_Operating_Expenditures_by_District</vt:lpstr>
      <vt:lpstr>NOE</vt:lpstr>
      <vt:lpstr>NOE_1718</vt:lpstr>
      <vt:lpstr>NOE_1819</vt:lpstr>
      <vt:lpstr>NOE_1920</vt:lpstr>
      <vt:lpstr>NOE_2021</vt:lpstr>
      <vt:lpstr>NOE10_11</vt:lpstr>
      <vt:lpstr>NOE11_12</vt:lpstr>
      <vt:lpstr>NOE12_13</vt:lpstr>
      <vt:lpstr>NOE13_14</vt:lpstr>
      <vt:lpstr>NOE14_15</vt:lpstr>
      <vt:lpstr>'2016-17'!NOE15_16</vt:lpstr>
      <vt:lpstr>NOE15_16</vt:lpstr>
      <vt:lpstr>NOE16_17</vt:lpstr>
      <vt:lpstr>NOE21_22</vt:lpstr>
      <vt:lpstr>NOE22_23</vt:lpstr>
      <vt:lpstr>'1999-00'!Print_Area</vt:lpstr>
      <vt:lpstr>'Multi-year'!Print_Area</vt:lpstr>
      <vt:lpstr>'1999-00'!Print_Titles</vt:lpstr>
      <vt:lpstr>'Multi-year'!Print_Titles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Lorene</dc:creator>
  <cp:lastModifiedBy>NUNN Jerod * ODE</cp:lastModifiedBy>
  <cp:lastPrinted>2004-05-12T19:57:32Z</cp:lastPrinted>
  <dcterms:created xsi:type="dcterms:W3CDTF">2003-04-22T16:13:56Z</dcterms:created>
  <dcterms:modified xsi:type="dcterms:W3CDTF">2025-03-10T22:04:36Z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0x0101008AD634F791A68E448BB12BA2A972606E</vt:lpwstr>
  </property>
</Properties>
</file>