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G:\_04 Healthy and Safe Schools\Lead In Water Testing Reimbursement\Admin\"/>
    </mc:Choice>
  </mc:AlternateContent>
  <xr:revisionPtr revIDLastSave="0" documentId="13_ncr:1_{4D628295-7279-431A-B314-4E21CE123996}" xr6:coauthVersionLast="47" xr6:coauthVersionMax="47" xr10:uidLastSave="{00000000-0000-0000-0000-000000000000}"/>
  <bookViews>
    <workbookView xWindow="-120" yWindow="-120" windowWidth="29040" windowHeight="15840" tabRatio="906" xr2:uid="{00000000-000D-0000-FFFF-FFFF00000000}"/>
  </bookViews>
  <sheets>
    <sheet name="START HERE" sheetId="3" r:id="rId1"/>
    <sheet name="Main Building (EXAMPLE)" sheetId="16" r:id="rId2"/>
    <sheet name="Building 1" sheetId="10" r:id="rId3"/>
    <sheet name="Building 2" sheetId="17" r:id="rId4"/>
    <sheet name="Building 3" sheetId="18" r:id="rId5"/>
    <sheet name="Building 4" sheetId="19" r:id="rId6"/>
    <sheet name="Building 5" sheetId="20" r:id="rId7"/>
    <sheet name="Building 6" sheetId="21" state="hidden" r:id="rId8"/>
    <sheet name="Building 7" sheetId="22" state="hidden" r:id="rId9"/>
    <sheet name="Building 8" sheetId="23" state="hidden" r:id="rId10"/>
    <sheet name="Building 9" sheetId="24" state="hidden" r:id="rId11"/>
    <sheet name="Building 10" sheetId="25" state="hidden" r:id="rId12"/>
    <sheet name="Corrective Action Codes" sheetId="4" r:id="rId13"/>
    <sheet name="Fixture ID # Codes" sheetId="2" r:id="rId14"/>
    <sheet name="Entity IDs" sheetId="26" r:id="rId15"/>
    <sheet name="Summary - ODE Use Only" sheetId="13" state="hidden" r:id="rId16"/>
    <sheet name="Summary Data - DO NOT EDIT" sheetId="14" state="hidden" r:id="rId17"/>
  </sheets>
  <definedNames>
    <definedName name="_xlnm._FilterDatabase" localSheetId="14" hidden="1">'Entity IDs'!#REF!</definedName>
    <definedName name="_xlnm.Print_Area" localSheetId="1">'Main Building (EXAMPLE)'!$B$1:$O$38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25" l="1"/>
  <c r="G3" i="24"/>
  <c r="G3" i="23"/>
  <c r="G3" i="22"/>
  <c r="G3" i="21"/>
  <c r="G3" i="20"/>
  <c r="G3" i="19"/>
  <c r="G3" i="18"/>
  <c r="G3" i="17"/>
  <c r="G3" i="10"/>
  <c r="D7" i="3" l="1"/>
  <c r="D5" i="10" s="1"/>
  <c r="D5" i="3"/>
  <c r="D5" i="25" l="1"/>
  <c r="D5" i="20"/>
  <c r="D5" i="22"/>
  <c r="D5" i="23"/>
  <c r="D5" i="24"/>
  <c r="D5" i="17"/>
  <c r="D5" i="18"/>
  <c r="D5" i="19"/>
  <c r="D5" i="21"/>
  <c r="C5" i="13" l="1"/>
  <c r="P12" i="13" l="1"/>
  <c r="T12" i="13" s="1"/>
  <c r="P13" i="13"/>
  <c r="T13" i="13" s="1"/>
  <c r="P14" i="13"/>
  <c r="T14" i="13" s="1"/>
  <c r="P15" i="13"/>
  <c r="P16" i="13"/>
  <c r="P17" i="13"/>
  <c r="T17" i="13" s="1"/>
  <c r="P18" i="13"/>
  <c r="T18" i="13" s="1"/>
  <c r="P19" i="13"/>
  <c r="T19" i="13" s="1"/>
  <c r="P20" i="13"/>
  <c r="P21" i="13"/>
  <c r="P22" i="13"/>
  <c r="T22" i="13" s="1"/>
  <c r="P23" i="13"/>
  <c r="T23" i="13" s="1"/>
  <c r="P24" i="13"/>
  <c r="T24" i="13" s="1"/>
  <c r="P25" i="13"/>
  <c r="T25" i="13" s="1"/>
  <c r="P26" i="13"/>
  <c r="T26" i="13" s="1"/>
  <c r="T20" i="13"/>
  <c r="T21" i="13"/>
  <c r="N9" i="13"/>
  <c r="T16" i="13" l="1"/>
  <c r="T15" i="13"/>
  <c r="T9" i="13" l="1"/>
  <c r="I12" i="14" l="1"/>
  <c r="I8" i="14"/>
  <c r="I7" i="14"/>
  <c r="I5" i="14"/>
  <c r="I4" i="14"/>
  <c r="I11" i="14"/>
  <c r="I10" i="14"/>
  <c r="I9" i="14"/>
  <c r="I6" i="14"/>
  <c r="I3" i="14"/>
  <c r="H6" i="14"/>
  <c r="H4" i="14"/>
  <c r="H12" i="14"/>
  <c r="H11" i="14"/>
  <c r="H10" i="14"/>
  <c r="H9" i="14"/>
  <c r="H8" i="14"/>
  <c r="H7" i="14"/>
  <c r="H5" i="14"/>
  <c r="H3" i="14"/>
  <c r="E12" i="14"/>
  <c r="E11" i="14"/>
  <c r="E10" i="14"/>
  <c r="E9" i="14"/>
  <c r="E8" i="14"/>
  <c r="E7" i="14"/>
  <c r="E6" i="14"/>
  <c r="E5" i="14"/>
  <c r="E4" i="14"/>
  <c r="E3" i="14"/>
  <c r="D12" i="14"/>
  <c r="D11" i="14"/>
  <c r="D10" i="14"/>
  <c r="D9" i="14"/>
  <c r="D8" i="14"/>
  <c r="D7" i="14"/>
  <c r="D6" i="14"/>
  <c r="D5" i="14"/>
  <c r="D4" i="14"/>
  <c r="D3" i="14"/>
  <c r="C5" i="14"/>
  <c r="C12" i="14"/>
  <c r="C11" i="14"/>
  <c r="C10" i="14"/>
  <c r="C9" i="14"/>
  <c r="C8" i="14"/>
  <c r="C7" i="14"/>
  <c r="C6" i="14"/>
  <c r="C4" i="14"/>
  <c r="C3" i="14"/>
  <c r="B7" i="14"/>
  <c r="B3" i="14"/>
  <c r="B12" i="14"/>
  <c r="B11" i="14"/>
  <c r="B10" i="14"/>
  <c r="B9" i="14"/>
  <c r="B8" i="14"/>
  <c r="B6" i="14"/>
  <c r="B5" i="14"/>
  <c r="B4" i="14"/>
  <c r="N312" i="25" l="1"/>
  <c r="M312" i="25"/>
  <c r="N311" i="25"/>
  <c r="M311" i="25"/>
  <c r="N310" i="25"/>
  <c r="M310" i="25"/>
  <c r="N309" i="25"/>
  <c r="M309" i="25"/>
  <c r="N308" i="25"/>
  <c r="M308" i="25"/>
  <c r="N307" i="25"/>
  <c r="M307" i="25"/>
  <c r="N306" i="25"/>
  <c r="M306" i="25"/>
  <c r="N305" i="25"/>
  <c r="M305" i="25"/>
  <c r="N304" i="25"/>
  <c r="M304" i="25"/>
  <c r="N303" i="25"/>
  <c r="M303" i="25"/>
  <c r="N302" i="25"/>
  <c r="M302" i="25"/>
  <c r="N301" i="25"/>
  <c r="M301" i="25"/>
  <c r="N300" i="25"/>
  <c r="M300" i="25"/>
  <c r="N299" i="25"/>
  <c r="M299" i="25"/>
  <c r="N298" i="25"/>
  <c r="M298" i="25"/>
  <c r="N297" i="25"/>
  <c r="M297" i="25"/>
  <c r="N296" i="25"/>
  <c r="M296" i="25"/>
  <c r="N295" i="25"/>
  <c r="M295" i="25"/>
  <c r="N294" i="25"/>
  <c r="M294" i="25"/>
  <c r="N293" i="25"/>
  <c r="M293" i="25"/>
  <c r="N292" i="25"/>
  <c r="M292" i="25"/>
  <c r="N291" i="25"/>
  <c r="M291" i="25"/>
  <c r="N290" i="25"/>
  <c r="M290" i="25"/>
  <c r="N289" i="25"/>
  <c r="M289" i="25"/>
  <c r="N288" i="25"/>
  <c r="M288" i="25"/>
  <c r="N287" i="25"/>
  <c r="M287" i="25"/>
  <c r="N286" i="25"/>
  <c r="M286" i="25"/>
  <c r="N285" i="25"/>
  <c r="M285" i="25"/>
  <c r="N284" i="25"/>
  <c r="M284" i="25"/>
  <c r="N283" i="25"/>
  <c r="M283" i="25"/>
  <c r="N282" i="25"/>
  <c r="M282" i="25"/>
  <c r="N281" i="25"/>
  <c r="M281" i="25"/>
  <c r="N280" i="25"/>
  <c r="M280" i="25"/>
  <c r="N279" i="25"/>
  <c r="M279" i="25"/>
  <c r="N278" i="25"/>
  <c r="M278" i="25"/>
  <c r="N277" i="25"/>
  <c r="M277" i="25"/>
  <c r="N276" i="25"/>
  <c r="M276" i="25"/>
  <c r="N275" i="25"/>
  <c r="M275" i="25"/>
  <c r="N274" i="25"/>
  <c r="M274" i="25"/>
  <c r="N273" i="25"/>
  <c r="M273" i="25"/>
  <c r="N272" i="25"/>
  <c r="M272" i="25"/>
  <c r="N271" i="25"/>
  <c r="M271" i="25"/>
  <c r="N270" i="25"/>
  <c r="M270" i="25"/>
  <c r="N269" i="25"/>
  <c r="M269" i="25"/>
  <c r="N268" i="25"/>
  <c r="M268" i="25"/>
  <c r="N267" i="25"/>
  <c r="M267" i="25"/>
  <c r="N266" i="25"/>
  <c r="M266" i="25"/>
  <c r="N265" i="25"/>
  <c r="M265" i="25"/>
  <c r="N264" i="25"/>
  <c r="M264" i="25"/>
  <c r="N263" i="25"/>
  <c r="M263" i="25"/>
  <c r="N262" i="25"/>
  <c r="M262" i="25"/>
  <c r="N261" i="25"/>
  <c r="M261" i="25"/>
  <c r="N260" i="25"/>
  <c r="M260" i="25"/>
  <c r="N259" i="25"/>
  <c r="M259" i="25"/>
  <c r="N258" i="25"/>
  <c r="M258" i="25"/>
  <c r="N257" i="25"/>
  <c r="M257" i="25"/>
  <c r="N256" i="25"/>
  <c r="M256" i="25"/>
  <c r="N255" i="25"/>
  <c r="M255" i="25"/>
  <c r="N254" i="25"/>
  <c r="M254" i="25"/>
  <c r="N253" i="25"/>
  <c r="M253" i="25"/>
  <c r="N252" i="25"/>
  <c r="M252" i="25"/>
  <c r="N251" i="25"/>
  <c r="M251" i="25"/>
  <c r="N250" i="25"/>
  <c r="M250" i="25"/>
  <c r="N249" i="25"/>
  <c r="M249" i="25"/>
  <c r="N248" i="25"/>
  <c r="M248" i="25"/>
  <c r="N247" i="25"/>
  <c r="M247" i="25"/>
  <c r="N246" i="25"/>
  <c r="M246" i="25"/>
  <c r="N245" i="25"/>
  <c r="M245" i="25"/>
  <c r="N244" i="25"/>
  <c r="M244" i="25"/>
  <c r="N243" i="25"/>
  <c r="M243" i="25"/>
  <c r="N242" i="25"/>
  <c r="M242" i="25"/>
  <c r="N241" i="25"/>
  <c r="M241" i="25"/>
  <c r="N240" i="25"/>
  <c r="M240" i="25"/>
  <c r="N239" i="25"/>
  <c r="M239" i="25"/>
  <c r="N238" i="25"/>
  <c r="M238" i="25"/>
  <c r="N237" i="25"/>
  <c r="M237" i="25"/>
  <c r="N236" i="25"/>
  <c r="M236" i="25"/>
  <c r="N235" i="25"/>
  <c r="M235" i="25"/>
  <c r="N234" i="25"/>
  <c r="M234" i="25"/>
  <c r="N233" i="25"/>
  <c r="M233" i="25"/>
  <c r="N232" i="25"/>
  <c r="M232" i="25"/>
  <c r="N231" i="25"/>
  <c r="M231" i="25"/>
  <c r="N230" i="25"/>
  <c r="M230" i="25"/>
  <c r="N229" i="25"/>
  <c r="M229" i="25"/>
  <c r="N228" i="25"/>
  <c r="M228" i="25"/>
  <c r="N227" i="25"/>
  <c r="M227" i="25"/>
  <c r="N226" i="25"/>
  <c r="M226" i="25"/>
  <c r="N225" i="25"/>
  <c r="M225" i="25"/>
  <c r="N224" i="25"/>
  <c r="M224" i="25"/>
  <c r="N223" i="25"/>
  <c r="M223" i="25"/>
  <c r="N222" i="25"/>
  <c r="M222" i="25"/>
  <c r="N221" i="25"/>
  <c r="M221" i="25"/>
  <c r="N220" i="25"/>
  <c r="M220" i="25"/>
  <c r="N219" i="25"/>
  <c r="M219" i="25"/>
  <c r="N218" i="25"/>
  <c r="M218" i="25"/>
  <c r="N217" i="25"/>
  <c r="M217" i="25"/>
  <c r="N216" i="25"/>
  <c r="M216" i="25"/>
  <c r="N215" i="25"/>
  <c r="M215" i="25"/>
  <c r="N214" i="25"/>
  <c r="M214" i="25"/>
  <c r="N213" i="25"/>
  <c r="M213" i="25"/>
  <c r="N212" i="25"/>
  <c r="M212" i="25"/>
  <c r="N211" i="25"/>
  <c r="M211" i="25"/>
  <c r="N210" i="25"/>
  <c r="M210" i="25"/>
  <c r="N209" i="25"/>
  <c r="M209" i="25"/>
  <c r="N208" i="25"/>
  <c r="M208" i="25"/>
  <c r="N207" i="25"/>
  <c r="M207" i="25"/>
  <c r="N206" i="25"/>
  <c r="M206" i="25"/>
  <c r="N205" i="25"/>
  <c r="M205" i="25"/>
  <c r="N204" i="25"/>
  <c r="M204" i="25"/>
  <c r="N203" i="25"/>
  <c r="M203" i="25"/>
  <c r="N202" i="25"/>
  <c r="M202" i="25"/>
  <c r="N201" i="25"/>
  <c r="M201" i="25"/>
  <c r="N200" i="25"/>
  <c r="M200" i="25"/>
  <c r="N199" i="25"/>
  <c r="M199" i="25"/>
  <c r="N198" i="25"/>
  <c r="M198" i="25"/>
  <c r="N197" i="25"/>
  <c r="M197" i="25"/>
  <c r="N196" i="25"/>
  <c r="M196" i="25"/>
  <c r="N195" i="25"/>
  <c r="M195" i="25"/>
  <c r="N194" i="25"/>
  <c r="M194" i="25"/>
  <c r="N193" i="25"/>
  <c r="M193" i="25"/>
  <c r="N192" i="25"/>
  <c r="M192" i="25"/>
  <c r="N191" i="25"/>
  <c r="M191" i="25"/>
  <c r="N190" i="25"/>
  <c r="M190" i="25"/>
  <c r="N189" i="25"/>
  <c r="M189" i="25"/>
  <c r="N188" i="25"/>
  <c r="M188" i="25"/>
  <c r="N187" i="25"/>
  <c r="M187" i="25"/>
  <c r="N186" i="25"/>
  <c r="M186" i="25"/>
  <c r="N185" i="25"/>
  <c r="M185" i="25"/>
  <c r="N184" i="25"/>
  <c r="M184" i="25"/>
  <c r="N183" i="25"/>
  <c r="M183" i="25"/>
  <c r="N182" i="25"/>
  <c r="M182" i="25"/>
  <c r="N181" i="25"/>
  <c r="M181" i="25"/>
  <c r="N180" i="25"/>
  <c r="M180" i="25"/>
  <c r="N179" i="25"/>
  <c r="M179" i="25"/>
  <c r="N178" i="25"/>
  <c r="M178" i="25"/>
  <c r="N177" i="25"/>
  <c r="M177" i="25"/>
  <c r="N176" i="25"/>
  <c r="M176" i="25"/>
  <c r="N175" i="25"/>
  <c r="M175" i="25"/>
  <c r="N174" i="25"/>
  <c r="M174" i="25"/>
  <c r="N173" i="25"/>
  <c r="M173" i="25"/>
  <c r="N172" i="25"/>
  <c r="M172" i="25"/>
  <c r="N171" i="25"/>
  <c r="M171" i="25"/>
  <c r="N170" i="25"/>
  <c r="M170" i="25"/>
  <c r="N169" i="25"/>
  <c r="M169" i="25"/>
  <c r="N168" i="25"/>
  <c r="M168" i="25"/>
  <c r="N167" i="25"/>
  <c r="M167" i="25"/>
  <c r="N166" i="25"/>
  <c r="M166" i="25"/>
  <c r="N165" i="25"/>
  <c r="M165" i="25"/>
  <c r="N164" i="25"/>
  <c r="M164" i="25"/>
  <c r="N163" i="25"/>
  <c r="M163" i="25"/>
  <c r="N162" i="25"/>
  <c r="M162" i="25"/>
  <c r="N161" i="25"/>
  <c r="M161" i="25"/>
  <c r="N160" i="25"/>
  <c r="M160" i="25"/>
  <c r="N159" i="25"/>
  <c r="M159" i="25"/>
  <c r="N158" i="25"/>
  <c r="M158" i="25"/>
  <c r="N157" i="25"/>
  <c r="M157" i="25"/>
  <c r="N156" i="25"/>
  <c r="M156" i="25"/>
  <c r="N155" i="25"/>
  <c r="M155" i="25"/>
  <c r="N154" i="25"/>
  <c r="M154" i="25"/>
  <c r="N153" i="25"/>
  <c r="M153" i="25"/>
  <c r="N152" i="25"/>
  <c r="M152" i="25"/>
  <c r="N151" i="25"/>
  <c r="M151" i="25"/>
  <c r="N150" i="25"/>
  <c r="M150" i="25"/>
  <c r="N149" i="25"/>
  <c r="M149" i="25"/>
  <c r="N148" i="25"/>
  <c r="M148" i="25"/>
  <c r="N147" i="25"/>
  <c r="M147" i="25"/>
  <c r="N146" i="25"/>
  <c r="M146" i="25"/>
  <c r="N145" i="25"/>
  <c r="M145" i="25"/>
  <c r="N144" i="25"/>
  <c r="M144" i="25"/>
  <c r="N143" i="25"/>
  <c r="M143" i="25"/>
  <c r="N142" i="25"/>
  <c r="M142" i="25"/>
  <c r="N141" i="25"/>
  <c r="M141" i="25"/>
  <c r="N140" i="25"/>
  <c r="M140" i="25"/>
  <c r="N139" i="25"/>
  <c r="M139" i="25"/>
  <c r="N138" i="25"/>
  <c r="M138" i="25"/>
  <c r="N137" i="25"/>
  <c r="M137" i="25"/>
  <c r="N136" i="25"/>
  <c r="M136" i="25"/>
  <c r="N135" i="25"/>
  <c r="M135" i="25"/>
  <c r="N134" i="25"/>
  <c r="M134" i="25"/>
  <c r="N133" i="25"/>
  <c r="M133" i="25"/>
  <c r="N132" i="25"/>
  <c r="M132" i="25"/>
  <c r="N131" i="25"/>
  <c r="M131" i="25"/>
  <c r="N130" i="25"/>
  <c r="M130" i="25"/>
  <c r="N129" i="25"/>
  <c r="M129" i="25"/>
  <c r="N128" i="25"/>
  <c r="M128" i="25"/>
  <c r="N127" i="25"/>
  <c r="M127" i="25"/>
  <c r="N126" i="25"/>
  <c r="M126" i="25"/>
  <c r="N125" i="25"/>
  <c r="M125" i="25"/>
  <c r="N124" i="25"/>
  <c r="M124" i="25"/>
  <c r="N123" i="25"/>
  <c r="M123" i="25"/>
  <c r="N122" i="25"/>
  <c r="M122" i="25"/>
  <c r="N121" i="25"/>
  <c r="M121" i="25"/>
  <c r="N120" i="25"/>
  <c r="M120" i="25"/>
  <c r="N119" i="25"/>
  <c r="M119" i="25"/>
  <c r="N118" i="25"/>
  <c r="M118" i="25"/>
  <c r="N117" i="25"/>
  <c r="M117" i="25"/>
  <c r="N116" i="25"/>
  <c r="M116" i="25"/>
  <c r="N115" i="25"/>
  <c r="M115" i="25"/>
  <c r="N114" i="25"/>
  <c r="M114" i="25"/>
  <c r="N113" i="25"/>
  <c r="M113" i="25"/>
  <c r="N112" i="25"/>
  <c r="M112" i="25"/>
  <c r="N111" i="25"/>
  <c r="M111" i="25"/>
  <c r="N110" i="25"/>
  <c r="M110" i="25"/>
  <c r="N109" i="25"/>
  <c r="M109" i="25"/>
  <c r="N108" i="25"/>
  <c r="M108" i="25"/>
  <c r="N107" i="25"/>
  <c r="M107" i="25"/>
  <c r="N106" i="25"/>
  <c r="M106" i="25"/>
  <c r="N105" i="25"/>
  <c r="M105" i="25"/>
  <c r="N104" i="25"/>
  <c r="M104" i="25"/>
  <c r="N103" i="25"/>
  <c r="M103" i="25"/>
  <c r="N102" i="25"/>
  <c r="M102" i="25"/>
  <c r="N101" i="25"/>
  <c r="M101" i="25"/>
  <c r="N100" i="25"/>
  <c r="M100" i="25"/>
  <c r="N99" i="25"/>
  <c r="M99" i="25"/>
  <c r="N98" i="25"/>
  <c r="M98" i="25"/>
  <c r="N97" i="25"/>
  <c r="M97" i="25"/>
  <c r="N96" i="25"/>
  <c r="M96" i="25"/>
  <c r="N95" i="25"/>
  <c r="M95" i="25"/>
  <c r="N94" i="25"/>
  <c r="M94" i="25"/>
  <c r="N93" i="25"/>
  <c r="M93" i="25"/>
  <c r="N92" i="25"/>
  <c r="M92" i="25"/>
  <c r="N91" i="25"/>
  <c r="M91" i="25"/>
  <c r="N90" i="25"/>
  <c r="M90" i="25"/>
  <c r="N89" i="25"/>
  <c r="M89" i="25"/>
  <c r="N88" i="25"/>
  <c r="M88" i="25"/>
  <c r="N87" i="25"/>
  <c r="M87" i="25"/>
  <c r="N86" i="25"/>
  <c r="M86" i="25"/>
  <c r="N85" i="25"/>
  <c r="M85" i="25"/>
  <c r="N84" i="25"/>
  <c r="M84" i="25"/>
  <c r="N83" i="25"/>
  <c r="M83" i="25"/>
  <c r="N82" i="25"/>
  <c r="M82" i="25"/>
  <c r="N81" i="25"/>
  <c r="M81" i="25"/>
  <c r="N80" i="25"/>
  <c r="M80" i="25"/>
  <c r="N79" i="25"/>
  <c r="M79" i="25"/>
  <c r="N78" i="25"/>
  <c r="M78" i="25"/>
  <c r="N77" i="25"/>
  <c r="M77" i="25"/>
  <c r="N76" i="25"/>
  <c r="M76" i="25"/>
  <c r="N75" i="25"/>
  <c r="M75" i="25"/>
  <c r="N74" i="25"/>
  <c r="M74" i="25"/>
  <c r="N73" i="25"/>
  <c r="M73" i="25"/>
  <c r="N72" i="25"/>
  <c r="M72" i="25"/>
  <c r="N71" i="25"/>
  <c r="M71" i="25"/>
  <c r="N70" i="25"/>
  <c r="M70" i="25"/>
  <c r="N69" i="25"/>
  <c r="M69" i="25"/>
  <c r="N68" i="25"/>
  <c r="M68" i="25"/>
  <c r="N67" i="25"/>
  <c r="M67" i="25"/>
  <c r="N66" i="25"/>
  <c r="M66" i="25"/>
  <c r="N65" i="25"/>
  <c r="M65" i="25"/>
  <c r="N64" i="25"/>
  <c r="M64" i="25"/>
  <c r="N63" i="25"/>
  <c r="M63" i="25"/>
  <c r="N62" i="25"/>
  <c r="M62" i="25"/>
  <c r="N61" i="25"/>
  <c r="M61" i="25"/>
  <c r="N60" i="25"/>
  <c r="M60" i="25"/>
  <c r="N59" i="25"/>
  <c r="M59" i="25"/>
  <c r="N58" i="25"/>
  <c r="M58" i="25"/>
  <c r="N57" i="25"/>
  <c r="M57" i="25"/>
  <c r="N56" i="25"/>
  <c r="M56" i="25"/>
  <c r="N55" i="25"/>
  <c r="M55" i="25"/>
  <c r="N54" i="25"/>
  <c r="M54" i="25"/>
  <c r="N53" i="25"/>
  <c r="M53" i="25"/>
  <c r="N52" i="25"/>
  <c r="M52" i="25"/>
  <c r="N51" i="25"/>
  <c r="M51" i="25"/>
  <c r="N50" i="25"/>
  <c r="M50" i="25"/>
  <c r="N49" i="25"/>
  <c r="M49" i="25"/>
  <c r="N48" i="25"/>
  <c r="M48" i="25"/>
  <c r="N47" i="25"/>
  <c r="M47" i="25"/>
  <c r="N46" i="25"/>
  <c r="M46" i="25"/>
  <c r="N45" i="25"/>
  <c r="M45" i="25"/>
  <c r="N44" i="25"/>
  <c r="M44" i="25"/>
  <c r="N43" i="25"/>
  <c r="M43" i="25"/>
  <c r="N42" i="25"/>
  <c r="M42" i="25"/>
  <c r="N41" i="25"/>
  <c r="M41" i="25"/>
  <c r="N40" i="25"/>
  <c r="M40" i="25"/>
  <c r="N39" i="25"/>
  <c r="M39" i="25"/>
  <c r="N38" i="25"/>
  <c r="M38" i="25"/>
  <c r="N37" i="25"/>
  <c r="M37" i="25"/>
  <c r="N36" i="25"/>
  <c r="M36" i="25"/>
  <c r="N35" i="25"/>
  <c r="M35" i="25"/>
  <c r="N34" i="25"/>
  <c r="M34" i="25"/>
  <c r="N33" i="25"/>
  <c r="M33" i="25"/>
  <c r="N32" i="25"/>
  <c r="M32" i="25"/>
  <c r="N31" i="25"/>
  <c r="M31" i="25"/>
  <c r="N30" i="25"/>
  <c r="M30" i="25"/>
  <c r="N29" i="25"/>
  <c r="M29" i="25"/>
  <c r="N28" i="25"/>
  <c r="M28" i="25"/>
  <c r="N27" i="25"/>
  <c r="M27" i="25"/>
  <c r="N26" i="25"/>
  <c r="M26" i="25"/>
  <c r="N25" i="25"/>
  <c r="M25" i="25"/>
  <c r="N24" i="25"/>
  <c r="M24" i="25"/>
  <c r="N23" i="25"/>
  <c r="M23" i="25"/>
  <c r="N22" i="25"/>
  <c r="M22" i="25"/>
  <c r="N21" i="25"/>
  <c r="M21" i="25"/>
  <c r="N20" i="25"/>
  <c r="M20" i="25"/>
  <c r="N19" i="25"/>
  <c r="M19" i="25"/>
  <c r="N18" i="25"/>
  <c r="M18" i="25"/>
  <c r="N17" i="25"/>
  <c r="M17" i="25"/>
  <c r="N16" i="25"/>
  <c r="M16" i="25"/>
  <c r="N15" i="25"/>
  <c r="M15" i="25"/>
  <c r="N14" i="25"/>
  <c r="M14" i="25"/>
  <c r="N13" i="25"/>
  <c r="N10" i="25" s="1"/>
  <c r="M13" i="25"/>
  <c r="K8" i="25"/>
  <c r="K7" i="25"/>
  <c r="K5" i="25"/>
  <c r="D3" i="25"/>
  <c r="N312" i="24"/>
  <c r="M312" i="24"/>
  <c r="N311" i="24"/>
  <c r="M311" i="24"/>
  <c r="N310" i="24"/>
  <c r="M310" i="24"/>
  <c r="N309" i="24"/>
  <c r="M309" i="24"/>
  <c r="N308" i="24"/>
  <c r="M308" i="24"/>
  <c r="N307" i="24"/>
  <c r="M307" i="24"/>
  <c r="N306" i="24"/>
  <c r="M306" i="24"/>
  <c r="N305" i="24"/>
  <c r="M305" i="24"/>
  <c r="N304" i="24"/>
  <c r="M304" i="24"/>
  <c r="N303" i="24"/>
  <c r="M303" i="24"/>
  <c r="N302" i="24"/>
  <c r="M302" i="24"/>
  <c r="N301" i="24"/>
  <c r="M301" i="24"/>
  <c r="N300" i="24"/>
  <c r="M300" i="24"/>
  <c r="N299" i="24"/>
  <c r="M299" i="24"/>
  <c r="N298" i="24"/>
  <c r="M298" i="24"/>
  <c r="N297" i="24"/>
  <c r="M297" i="24"/>
  <c r="N296" i="24"/>
  <c r="M296" i="24"/>
  <c r="N295" i="24"/>
  <c r="M295" i="24"/>
  <c r="N294" i="24"/>
  <c r="M294" i="24"/>
  <c r="N293" i="24"/>
  <c r="M293" i="24"/>
  <c r="N292" i="24"/>
  <c r="M292" i="24"/>
  <c r="N291" i="24"/>
  <c r="M291" i="24"/>
  <c r="N290" i="24"/>
  <c r="M290" i="24"/>
  <c r="N289" i="24"/>
  <c r="M289" i="24"/>
  <c r="N288" i="24"/>
  <c r="M288" i="24"/>
  <c r="N287" i="24"/>
  <c r="M287" i="24"/>
  <c r="N286" i="24"/>
  <c r="M286" i="24"/>
  <c r="N285" i="24"/>
  <c r="M285" i="24"/>
  <c r="N284" i="24"/>
  <c r="M284" i="24"/>
  <c r="N283" i="24"/>
  <c r="M283" i="24"/>
  <c r="N282" i="24"/>
  <c r="M282" i="24"/>
  <c r="N281" i="24"/>
  <c r="M281" i="24"/>
  <c r="N280" i="24"/>
  <c r="M280" i="24"/>
  <c r="N279" i="24"/>
  <c r="M279" i="24"/>
  <c r="N278" i="24"/>
  <c r="M278" i="24"/>
  <c r="N277" i="24"/>
  <c r="M277" i="24"/>
  <c r="N276" i="24"/>
  <c r="M276" i="24"/>
  <c r="N275" i="24"/>
  <c r="M275" i="24"/>
  <c r="N274" i="24"/>
  <c r="M274" i="24"/>
  <c r="N273" i="24"/>
  <c r="M273" i="24"/>
  <c r="N272" i="24"/>
  <c r="M272" i="24"/>
  <c r="N271" i="24"/>
  <c r="M271" i="24"/>
  <c r="N270" i="24"/>
  <c r="M270" i="24"/>
  <c r="N269" i="24"/>
  <c r="M269" i="24"/>
  <c r="N268" i="24"/>
  <c r="M268" i="24"/>
  <c r="N267" i="24"/>
  <c r="M267" i="24"/>
  <c r="N266" i="24"/>
  <c r="M266" i="24"/>
  <c r="N265" i="24"/>
  <c r="M265" i="24"/>
  <c r="N264" i="24"/>
  <c r="M264" i="24"/>
  <c r="N263" i="24"/>
  <c r="M263" i="24"/>
  <c r="N262" i="24"/>
  <c r="M262" i="24"/>
  <c r="N261" i="24"/>
  <c r="M261" i="24"/>
  <c r="N260" i="24"/>
  <c r="M260" i="24"/>
  <c r="N259" i="24"/>
  <c r="M259" i="24"/>
  <c r="N258" i="24"/>
  <c r="M258" i="24"/>
  <c r="N257" i="24"/>
  <c r="M257" i="24"/>
  <c r="N256" i="24"/>
  <c r="M256" i="24"/>
  <c r="N255" i="24"/>
  <c r="M255" i="24"/>
  <c r="N254" i="24"/>
  <c r="M254" i="24"/>
  <c r="N253" i="24"/>
  <c r="M253" i="24"/>
  <c r="N252" i="24"/>
  <c r="M252" i="24"/>
  <c r="N251" i="24"/>
  <c r="M251" i="24"/>
  <c r="N250" i="24"/>
  <c r="M250" i="24"/>
  <c r="N249" i="24"/>
  <c r="M249" i="24"/>
  <c r="N248" i="24"/>
  <c r="M248" i="24"/>
  <c r="N247" i="24"/>
  <c r="M247" i="24"/>
  <c r="N246" i="24"/>
  <c r="M246" i="24"/>
  <c r="N245" i="24"/>
  <c r="M245" i="24"/>
  <c r="N244" i="24"/>
  <c r="M244" i="24"/>
  <c r="N243" i="24"/>
  <c r="M243" i="24"/>
  <c r="N242" i="24"/>
  <c r="M242" i="24"/>
  <c r="N241" i="24"/>
  <c r="M241" i="24"/>
  <c r="N240" i="24"/>
  <c r="M240" i="24"/>
  <c r="N239" i="24"/>
  <c r="M239" i="24"/>
  <c r="N238" i="24"/>
  <c r="M238" i="24"/>
  <c r="N237" i="24"/>
  <c r="M237" i="24"/>
  <c r="N236" i="24"/>
  <c r="M236" i="24"/>
  <c r="N235" i="24"/>
  <c r="M235" i="24"/>
  <c r="N234" i="24"/>
  <c r="M234" i="24"/>
  <c r="N233" i="24"/>
  <c r="M233" i="24"/>
  <c r="N232" i="24"/>
  <c r="M232" i="24"/>
  <c r="N231" i="24"/>
  <c r="M231" i="24"/>
  <c r="N230" i="24"/>
  <c r="M230" i="24"/>
  <c r="N229" i="24"/>
  <c r="M229" i="24"/>
  <c r="N228" i="24"/>
  <c r="M228" i="24"/>
  <c r="N227" i="24"/>
  <c r="M227" i="24"/>
  <c r="N226" i="24"/>
  <c r="M226" i="24"/>
  <c r="N225" i="24"/>
  <c r="M225" i="24"/>
  <c r="N224" i="24"/>
  <c r="M224" i="24"/>
  <c r="N223" i="24"/>
  <c r="M223" i="24"/>
  <c r="N222" i="24"/>
  <c r="M222" i="24"/>
  <c r="N221" i="24"/>
  <c r="M221" i="24"/>
  <c r="N220" i="24"/>
  <c r="M220" i="24"/>
  <c r="N219" i="24"/>
  <c r="M219" i="24"/>
  <c r="N218" i="24"/>
  <c r="M218" i="24"/>
  <c r="N217" i="24"/>
  <c r="M217" i="24"/>
  <c r="N216" i="24"/>
  <c r="M216" i="24"/>
  <c r="N215" i="24"/>
  <c r="M215" i="24"/>
  <c r="N214" i="24"/>
  <c r="M214" i="24"/>
  <c r="N213" i="24"/>
  <c r="M213" i="24"/>
  <c r="N212" i="24"/>
  <c r="M212" i="24"/>
  <c r="N211" i="24"/>
  <c r="M211" i="24"/>
  <c r="N210" i="24"/>
  <c r="M210" i="24"/>
  <c r="N209" i="24"/>
  <c r="M209" i="24"/>
  <c r="N208" i="24"/>
  <c r="M208" i="24"/>
  <c r="N207" i="24"/>
  <c r="M207" i="24"/>
  <c r="N206" i="24"/>
  <c r="M206" i="24"/>
  <c r="N205" i="24"/>
  <c r="M205" i="24"/>
  <c r="N204" i="24"/>
  <c r="M204" i="24"/>
  <c r="N203" i="24"/>
  <c r="M203" i="24"/>
  <c r="N202" i="24"/>
  <c r="M202" i="24"/>
  <c r="N201" i="24"/>
  <c r="M201" i="24"/>
  <c r="N200" i="24"/>
  <c r="M200" i="24"/>
  <c r="N199" i="24"/>
  <c r="M199" i="24"/>
  <c r="N198" i="24"/>
  <c r="M198" i="24"/>
  <c r="N197" i="24"/>
  <c r="M197" i="24"/>
  <c r="N196" i="24"/>
  <c r="M196" i="24"/>
  <c r="N195" i="24"/>
  <c r="M195" i="24"/>
  <c r="N194" i="24"/>
  <c r="M194" i="24"/>
  <c r="N193" i="24"/>
  <c r="M193" i="24"/>
  <c r="N192" i="24"/>
  <c r="M192" i="24"/>
  <c r="N191" i="24"/>
  <c r="M191" i="24"/>
  <c r="N190" i="24"/>
  <c r="M190" i="24"/>
  <c r="N189" i="24"/>
  <c r="M189" i="24"/>
  <c r="N188" i="24"/>
  <c r="M188" i="24"/>
  <c r="N187" i="24"/>
  <c r="M187" i="24"/>
  <c r="N186" i="24"/>
  <c r="M186" i="24"/>
  <c r="N185" i="24"/>
  <c r="M185" i="24"/>
  <c r="N184" i="24"/>
  <c r="M184" i="24"/>
  <c r="N183" i="24"/>
  <c r="M183" i="24"/>
  <c r="N182" i="24"/>
  <c r="M182" i="24"/>
  <c r="N181" i="24"/>
  <c r="M181" i="24"/>
  <c r="N180" i="24"/>
  <c r="M180" i="24"/>
  <c r="N179" i="24"/>
  <c r="M179" i="24"/>
  <c r="N178" i="24"/>
  <c r="M178" i="24"/>
  <c r="N177" i="24"/>
  <c r="M177" i="24"/>
  <c r="N176" i="24"/>
  <c r="M176" i="24"/>
  <c r="N175" i="24"/>
  <c r="M175" i="24"/>
  <c r="N174" i="24"/>
  <c r="M174" i="24"/>
  <c r="N173" i="24"/>
  <c r="M173" i="24"/>
  <c r="N172" i="24"/>
  <c r="M172" i="24"/>
  <c r="N171" i="24"/>
  <c r="M171" i="24"/>
  <c r="N170" i="24"/>
  <c r="M170" i="24"/>
  <c r="N169" i="24"/>
  <c r="M169" i="24"/>
  <c r="N168" i="24"/>
  <c r="M168" i="24"/>
  <c r="N167" i="24"/>
  <c r="M167" i="24"/>
  <c r="N166" i="24"/>
  <c r="M166" i="24"/>
  <c r="N165" i="24"/>
  <c r="M165" i="24"/>
  <c r="N164" i="24"/>
  <c r="M164" i="24"/>
  <c r="N163" i="24"/>
  <c r="M163" i="24"/>
  <c r="N162" i="24"/>
  <c r="M162" i="24"/>
  <c r="N161" i="24"/>
  <c r="M161" i="24"/>
  <c r="N160" i="24"/>
  <c r="M160" i="24"/>
  <c r="N159" i="24"/>
  <c r="M159" i="24"/>
  <c r="N158" i="24"/>
  <c r="M158" i="24"/>
  <c r="N157" i="24"/>
  <c r="M157" i="24"/>
  <c r="N156" i="24"/>
  <c r="M156" i="24"/>
  <c r="N155" i="24"/>
  <c r="M155" i="24"/>
  <c r="N154" i="24"/>
  <c r="M154" i="24"/>
  <c r="N153" i="24"/>
  <c r="M153" i="24"/>
  <c r="N152" i="24"/>
  <c r="M152" i="24"/>
  <c r="N151" i="24"/>
  <c r="M151" i="24"/>
  <c r="N150" i="24"/>
  <c r="M150" i="24"/>
  <c r="N149" i="24"/>
  <c r="M149" i="24"/>
  <c r="N148" i="24"/>
  <c r="M148" i="24"/>
  <c r="N147" i="24"/>
  <c r="M147" i="24"/>
  <c r="N146" i="24"/>
  <c r="M146" i="24"/>
  <c r="N145" i="24"/>
  <c r="M145" i="24"/>
  <c r="N144" i="24"/>
  <c r="M144" i="24"/>
  <c r="N143" i="24"/>
  <c r="M143" i="24"/>
  <c r="N142" i="24"/>
  <c r="M142" i="24"/>
  <c r="N141" i="24"/>
  <c r="M141" i="24"/>
  <c r="N140" i="24"/>
  <c r="M140" i="24"/>
  <c r="N139" i="24"/>
  <c r="M139" i="24"/>
  <c r="N138" i="24"/>
  <c r="M138" i="24"/>
  <c r="N137" i="24"/>
  <c r="M137" i="24"/>
  <c r="N136" i="24"/>
  <c r="M136" i="24"/>
  <c r="N135" i="24"/>
  <c r="M135" i="24"/>
  <c r="N134" i="24"/>
  <c r="M134" i="24"/>
  <c r="N133" i="24"/>
  <c r="M133" i="24"/>
  <c r="N132" i="24"/>
  <c r="M132" i="24"/>
  <c r="N131" i="24"/>
  <c r="M131" i="24"/>
  <c r="N130" i="24"/>
  <c r="M130" i="24"/>
  <c r="N129" i="24"/>
  <c r="M129" i="24"/>
  <c r="N128" i="24"/>
  <c r="M128" i="24"/>
  <c r="N127" i="24"/>
  <c r="M127" i="24"/>
  <c r="N126" i="24"/>
  <c r="M126" i="24"/>
  <c r="N125" i="24"/>
  <c r="M125" i="24"/>
  <c r="N124" i="24"/>
  <c r="M124" i="24"/>
  <c r="N123" i="24"/>
  <c r="M123" i="24"/>
  <c r="N122" i="24"/>
  <c r="M122" i="24"/>
  <c r="N121" i="24"/>
  <c r="M121" i="24"/>
  <c r="N120" i="24"/>
  <c r="M120" i="24"/>
  <c r="N119" i="24"/>
  <c r="M119" i="24"/>
  <c r="N118" i="24"/>
  <c r="M118" i="24"/>
  <c r="N117" i="24"/>
  <c r="M117" i="24"/>
  <c r="N116" i="24"/>
  <c r="M116" i="24"/>
  <c r="N115" i="24"/>
  <c r="M115" i="24"/>
  <c r="N114" i="24"/>
  <c r="M114" i="24"/>
  <c r="N113" i="24"/>
  <c r="M113" i="24"/>
  <c r="N112" i="24"/>
  <c r="M112" i="24"/>
  <c r="N111" i="24"/>
  <c r="M111" i="24"/>
  <c r="N110" i="24"/>
  <c r="M110" i="24"/>
  <c r="N109" i="24"/>
  <c r="M109" i="24"/>
  <c r="N108" i="24"/>
  <c r="M108" i="24"/>
  <c r="N107" i="24"/>
  <c r="M107" i="24"/>
  <c r="N106" i="24"/>
  <c r="M106" i="24"/>
  <c r="N105" i="24"/>
  <c r="M105" i="24"/>
  <c r="N104" i="24"/>
  <c r="M104" i="24"/>
  <c r="N103" i="24"/>
  <c r="M103" i="24"/>
  <c r="N102" i="24"/>
  <c r="M102" i="24"/>
  <c r="N101" i="24"/>
  <c r="M101" i="24"/>
  <c r="N100" i="24"/>
  <c r="M100" i="24"/>
  <c r="N99" i="24"/>
  <c r="M99" i="24"/>
  <c r="N98" i="24"/>
  <c r="M98" i="24"/>
  <c r="N97" i="24"/>
  <c r="M97" i="24"/>
  <c r="N96" i="24"/>
  <c r="M96" i="24"/>
  <c r="N95" i="24"/>
  <c r="M95" i="24"/>
  <c r="N94" i="24"/>
  <c r="M94" i="24"/>
  <c r="N93" i="24"/>
  <c r="M93" i="24"/>
  <c r="N92" i="24"/>
  <c r="M92" i="24"/>
  <c r="N91" i="24"/>
  <c r="M91" i="24"/>
  <c r="N90" i="24"/>
  <c r="M90" i="24"/>
  <c r="N89" i="24"/>
  <c r="M89" i="24"/>
  <c r="N88" i="24"/>
  <c r="M88" i="24"/>
  <c r="N87" i="24"/>
  <c r="M87" i="24"/>
  <c r="N86" i="24"/>
  <c r="M86" i="24"/>
  <c r="N85" i="24"/>
  <c r="M85" i="24"/>
  <c r="N84" i="24"/>
  <c r="M84" i="24"/>
  <c r="N83" i="24"/>
  <c r="M83" i="24"/>
  <c r="N82" i="24"/>
  <c r="M82" i="24"/>
  <c r="N81" i="24"/>
  <c r="M81" i="24"/>
  <c r="N80" i="24"/>
  <c r="M80" i="24"/>
  <c r="N79" i="24"/>
  <c r="M79" i="24"/>
  <c r="N78" i="24"/>
  <c r="M78" i="24"/>
  <c r="N77" i="24"/>
  <c r="M77" i="24"/>
  <c r="N76" i="24"/>
  <c r="M76" i="24"/>
  <c r="N75" i="24"/>
  <c r="M75" i="24"/>
  <c r="N74" i="24"/>
  <c r="M74" i="24"/>
  <c r="N73" i="24"/>
  <c r="M73" i="24"/>
  <c r="N72" i="24"/>
  <c r="M72" i="24"/>
  <c r="N71" i="24"/>
  <c r="M71" i="24"/>
  <c r="N70" i="24"/>
  <c r="M70" i="24"/>
  <c r="N69" i="24"/>
  <c r="M69" i="24"/>
  <c r="N68" i="24"/>
  <c r="M68" i="24"/>
  <c r="N67" i="24"/>
  <c r="M67" i="24"/>
  <c r="N66" i="24"/>
  <c r="M66" i="24"/>
  <c r="N65" i="24"/>
  <c r="M65" i="24"/>
  <c r="N64" i="24"/>
  <c r="M64" i="24"/>
  <c r="N63" i="24"/>
  <c r="M63" i="24"/>
  <c r="N62" i="24"/>
  <c r="M62" i="24"/>
  <c r="N61" i="24"/>
  <c r="M61" i="24"/>
  <c r="N60" i="24"/>
  <c r="M60" i="24"/>
  <c r="N59" i="24"/>
  <c r="M59" i="24"/>
  <c r="N58" i="24"/>
  <c r="M58" i="24"/>
  <c r="N57" i="24"/>
  <c r="M57" i="24"/>
  <c r="N56" i="24"/>
  <c r="M56" i="24"/>
  <c r="N55" i="24"/>
  <c r="M55" i="24"/>
  <c r="N54" i="24"/>
  <c r="M54" i="24"/>
  <c r="N53" i="24"/>
  <c r="M53" i="24"/>
  <c r="N52" i="24"/>
  <c r="M52" i="24"/>
  <c r="N51" i="24"/>
  <c r="M51" i="24"/>
  <c r="N50" i="24"/>
  <c r="M50" i="24"/>
  <c r="N49" i="24"/>
  <c r="M49" i="24"/>
  <c r="N48" i="24"/>
  <c r="M48" i="24"/>
  <c r="N47" i="24"/>
  <c r="M47" i="24"/>
  <c r="N46" i="24"/>
  <c r="M46" i="24"/>
  <c r="N45" i="24"/>
  <c r="M45" i="24"/>
  <c r="N44" i="24"/>
  <c r="M44" i="24"/>
  <c r="N43" i="24"/>
  <c r="M43" i="24"/>
  <c r="N42" i="24"/>
  <c r="M42" i="24"/>
  <c r="N41" i="24"/>
  <c r="M41" i="24"/>
  <c r="N40" i="24"/>
  <c r="M40" i="24"/>
  <c r="N39" i="24"/>
  <c r="M39" i="24"/>
  <c r="N38" i="24"/>
  <c r="M38" i="24"/>
  <c r="N37" i="24"/>
  <c r="M37" i="24"/>
  <c r="N36" i="24"/>
  <c r="M36" i="24"/>
  <c r="N35" i="24"/>
  <c r="M35" i="24"/>
  <c r="N34" i="24"/>
  <c r="M34" i="24"/>
  <c r="N33" i="24"/>
  <c r="M33" i="24"/>
  <c r="N32" i="24"/>
  <c r="M32" i="24"/>
  <c r="N31" i="24"/>
  <c r="M31" i="24"/>
  <c r="N30" i="24"/>
  <c r="M30" i="24"/>
  <c r="N29" i="24"/>
  <c r="M29" i="24"/>
  <c r="N28" i="24"/>
  <c r="M28" i="24"/>
  <c r="N27" i="24"/>
  <c r="M27" i="24"/>
  <c r="N26" i="24"/>
  <c r="M26" i="24"/>
  <c r="N25" i="24"/>
  <c r="M25" i="24"/>
  <c r="N24" i="24"/>
  <c r="M24" i="24"/>
  <c r="N23" i="24"/>
  <c r="M23" i="24"/>
  <c r="N22" i="24"/>
  <c r="M22" i="24"/>
  <c r="N21" i="24"/>
  <c r="M21" i="24"/>
  <c r="N20" i="24"/>
  <c r="M20" i="24"/>
  <c r="N19" i="24"/>
  <c r="M19" i="24"/>
  <c r="N18" i="24"/>
  <c r="M18" i="24"/>
  <c r="N17" i="24"/>
  <c r="M17" i="24"/>
  <c r="N16" i="24"/>
  <c r="M16" i="24"/>
  <c r="N15" i="24"/>
  <c r="M15" i="24"/>
  <c r="N14" i="24"/>
  <c r="M14" i="24"/>
  <c r="N13" i="24"/>
  <c r="M13" i="24"/>
  <c r="K8" i="24"/>
  <c r="K7" i="24"/>
  <c r="K5" i="24"/>
  <c r="D3" i="24"/>
  <c r="N312" i="23"/>
  <c r="M312" i="23"/>
  <c r="N311" i="23"/>
  <c r="M311" i="23"/>
  <c r="N310" i="23"/>
  <c r="M310" i="23"/>
  <c r="N309" i="23"/>
  <c r="M309" i="23"/>
  <c r="N308" i="23"/>
  <c r="M308" i="23"/>
  <c r="N307" i="23"/>
  <c r="M307" i="23"/>
  <c r="N306" i="23"/>
  <c r="M306" i="23"/>
  <c r="N305" i="23"/>
  <c r="M305" i="23"/>
  <c r="N304" i="23"/>
  <c r="M304" i="23"/>
  <c r="N303" i="23"/>
  <c r="M303" i="23"/>
  <c r="N302" i="23"/>
  <c r="M302" i="23"/>
  <c r="N301" i="23"/>
  <c r="M301" i="23"/>
  <c r="N300" i="23"/>
  <c r="M300" i="23"/>
  <c r="N299" i="23"/>
  <c r="M299" i="23"/>
  <c r="N298" i="23"/>
  <c r="M298" i="23"/>
  <c r="N297" i="23"/>
  <c r="M297" i="23"/>
  <c r="N296" i="23"/>
  <c r="M296" i="23"/>
  <c r="N295" i="23"/>
  <c r="M295" i="23"/>
  <c r="N294" i="23"/>
  <c r="M294" i="23"/>
  <c r="N293" i="23"/>
  <c r="M293" i="23"/>
  <c r="N292" i="23"/>
  <c r="M292" i="23"/>
  <c r="N291" i="23"/>
  <c r="M291" i="23"/>
  <c r="N290" i="23"/>
  <c r="M290" i="23"/>
  <c r="N289" i="23"/>
  <c r="M289" i="23"/>
  <c r="N288" i="23"/>
  <c r="M288" i="23"/>
  <c r="N287" i="23"/>
  <c r="M287" i="23"/>
  <c r="N286" i="23"/>
  <c r="M286" i="23"/>
  <c r="N285" i="23"/>
  <c r="M285" i="23"/>
  <c r="N284" i="23"/>
  <c r="M284" i="23"/>
  <c r="N283" i="23"/>
  <c r="M283" i="23"/>
  <c r="N282" i="23"/>
  <c r="M282" i="23"/>
  <c r="N281" i="23"/>
  <c r="M281" i="23"/>
  <c r="N280" i="23"/>
  <c r="M280" i="23"/>
  <c r="N279" i="23"/>
  <c r="M279" i="23"/>
  <c r="N278" i="23"/>
  <c r="M278" i="23"/>
  <c r="N277" i="23"/>
  <c r="M277" i="23"/>
  <c r="N276" i="23"/>
  <c r="M276" i="23"/>
  <c r="N275" i="23"/>
  <c r="M275" i="23"/>
  <c r="N274" i="23"/>
  <c r="M274" i="23"/>
  <c r="N273" i="23"/>
  <c r="M273" i="23"/>
  <c r="N272" i="23"/>
  <c r="M272" i="23"/>
  <c r="N271" i="23"/>
  <c r="M271" i="23"/>
  <c r="N270" i="23"/>
  <c r="M270" i="23"/>
  <c r="N269" i="23"/>
  <c r="M269" i="23"/>
  <c r="N268" i="23"/>
  <c r="M268" i="23"/>
  <c r="N267" i="23"/>
  <c r="M267" i="23"/>
  <c r="N266" i="23"/>
  <c r="M266" i="23"/>
  <c r="N265" i="23"/>
  <c r="M265" i="23"/>
  <c r="N264" i="23"/>
  <c r="M264" i="23"/>
  <c r="N263" i="23"/>
  <c r="M263" i="23"/>
  <c r="N262" i="23"/>
  <c r="M262" i="23"/>
  <c r="N261" i="23"/>
  <c r="M261" i="23"/>
  <c r="N260" i="23"/>
  <c r="M260" i="23"/>
  <c r="N259" i="23"/>
  <c r="M259" i="23"/>
  <c r="N258" i="23"/>
  <c r="M258" i="23"/>
  <c r="N257" i="23"/>
  <c r="M257" i="23"/>
  <c r="N256" i="23"/>
  <c r="M256" i="23"/>
  <c r="N255" i="23"/>
  <c r="M255" i="23"/>
  <c r="N254" i="23"/>
  <c r="M254" i="23"/>
  <c r="N253" i="23"/>
  <c r="M253" i="23"/>
  <c r="N252" i="23"/>
  <c r="M252" i="23"/>
  <c r="N251" i="23"/>
  <c r="M251" i="23"/>
  <c r="N250" i="23"/>
  <c r="M250" i="23"/>
  <c r="N249" i="23"/>
  <c r="M249" i="23"/>
  <c r="N248" i="23"/>
  <c r="M248" i="23"/>
  <c r="N247" i="23"/>
  <c r="M247" i="23"/>
  <c r="N246" i="23"/>
  <c r="M246" i="23"/>
  <c r="N245" i="23"/>
  <c r="M245" i="23"/>
  <c r="N244" i="23"/>
  <c r="M244" i="23"/>
  <c r="N243" i="23"/>
  <c r="M243" i="23"/>
  <c r="N242" i="23"/>
  <c r="M242" i="23"/>
  <c r="N241" i="23"/>
  <c r="M241" i="23"/>
  <c r="N240" i="23"/>
  <c r="M240" i="23"/>
  <c r="N239" i="23"/>
  <c r="M239" i="23"/>
  <c r="N238" i="23"/>
  <c r="M238" i="23"/>
  <c r="N237" i="23"/>
  <c r="M237" i="23"/>
  <c r="N236" i="23"/>
  <c r="M236" i="23"/>
  <c r="N235" i="23"/>
  <c r="M235" i="23"/>
  <c r="N234" i="23"/>
  <c r="M234" i="23"/>
  <c r="N233" i="23"/>
  <c r="M233" i="23"/>
  <c r="N232" i="23"/>
  <c r="M232" i="23"/>
  <c r="N231" i="23"/>
  <c r="M231" i="23"/>
  <c r="N230" i="23"/>
  <c r="M230" i="23"/>
  <c r="N229" i="23"/>
  <c r="M229" i="23"/>
  <c r="N228" i="23"/>
  <c r="M228" i="23"/>
  <c r="N227" i="23"/>
  <c r="M227" i="23"/>
  <c r="N226" i="23"/>
  <c r="M226" i="23"/>
  <c r="N225" i="23"/>
  <c r="M225" i="23"/>
  <c r="N224" i="23"/>
  <c r="M224" i="23"/>
  <c r="N223" i="23"/>
  <c r="M223" i="23"/>
  <c r="N222" i="23"/>
  <c r="M222" i="23"/>
  <c r="N221" i="23"/>
  <c r="M221" i="23"/>
  <c r="N220" i="23"/>
  <c r="M220" i="23"/>
  <c r="N219" i="23"/>
  <c r="M219" i="23"/>
  <c r="N218" i="23"/>
  <c r="M218" i="23"/>
  <c r="N217" i="23"/>
  <c r="M217" i="23"/>
  <c r="N216" i="23"/>
  <c r="M216" i="23"/>
  <c r="N215" i="23"/>
  <c r="M215" i="23"/>
  <c r="N214" i="23"/>
  <c r="M214" i="23"/>
  <c r="N213" i="23"/>
  <c r="M213" i="23"/>
  <c r="N212" i="23"/>
  <c r="M212" i="23"/>
  <c r="N211" i="23"/>
  <c r="M211" i="23"/>
  <c r="N210" i="23"/>
  <c r="M210" i="23"/>
  <c r="N209" i="23"/>
  <c r="M209" i="23"/>
  <c r="N208" i="23"/>
  <c r="M208" i="23"/>
  <c r="N207" i="23"/>
  <c r="M207" i="23"/>
  <c r="N206" i="23"/>
  <c r="M206" i="23"/>
  <c r="N205" i="23"/>
  <c r="M205" i="23"/>
  <c r="N204" i="23"/>
  <c r="M204" i="23"/>
  <c r="N203" i="23"/>
  <c r="M203" i="23"/>
  <c r="N202" i="23"/>
  <c r="M202" i="23"/>
  <c r="N201" i="23"/>
  <c r="M201" i="23"/>
  <c r="N200" i="23"/>
  <c r="M200" i="23"/>
  <c r="N199" i="23"/>
  <c r="M199" i="23"/>
  <c r="N198" i="23"/>
  <c r="M198" i="23"/>
  <c r="N197" i="23"/>
  <c r="M197" i="23"/>
  <c r="N196" i="23"/>
  <c r="M196" i="23"/>
  <c r="N195" i="23"/>
  <c r="M195" i="23"/>
  <c r="N194" i="23"/>
  <c r="M194" i="23"/>
  <c r="N193" i="23"/>
  <c r="M193" i="23"/>
  <c r="N192" i="23"/>
  <c r="M192" i="23"/>
  <c r="N191" i="23"/>
  <c r="M191" i="23"/>
  <c r="N190" i="23"/>
  <c r="M190" i="23"/>
  <c r="N189" i="23"/>
  <c r="M189" i="23"/>
  <c r="N188" i="23"/>
  <c r="M188" i="23"/>
  <c r="N187" i="23"/>
  <c r="M187" i="23"/>
  <c r="N186" i="23"/>
  <c r="M186" i="23"/>
  <c r="N185" i="23"/>
  <c r="M185" i="23"/>
  <c r="N184" i="23"/>
  <c r="M184" i="23"/>
  <c r="N183" i="23"/>
  <c r="M183" i="23"/>
  <c r="N182" i="23"/>
  <c r="M182" i="23"/>
  <c r="N181" i="23"/>
  <c r="M181" i="23"/>
  <c r="N180" i="23"/>
  <c r="M180" i="23"/>
  <c r="N179" i="23"/>
  <c r="M179" i="23"/>
  <c r="N178" i="23"/>
  <c r="M178" i="23"/>
  <c r="N177" i="23"/>
  <c r="M177" i="23"/>
  <c r="N176" i="23"/>
  <c r="M176" i="23"/>
  <c r="N175" i="23"/>
  <c r="M175" i="23"/>
  <c r="N174" i="23"/>
  <c r="M174" i="23"/>
  <c r="N173" i="23"/>
  <c r="M173" i="23"/>
  <c r="N172" i="23"/>
  <c r="M172" i="23"/>
  <c r="N171" i="23"/>
  <c r="M171" i="23"/>
  <c r="N170" i="23"/>
  <c r="M170" i="23"/>
  <c r="N169" i="23"/>
  <c r="M169" i="23"/>
  <c r="N168" i="23"/>
  <c r="M168" i="23"/>
  <c r="N167" i="23"/>
  <c r="M167" i="23"/>
  <c r="N166" i="23"/>
  <c r="M166" i="23"/>
  <c r="N165" i="23"/>
  <c r="M165" i="23"/>
  <c r="N164" i="23"/>
  <c r="M164" i="23"/>
  <c r="N163" i="23"/>
  <c r="M163" i="23"/>
  <c r="N162" i="23"/>
  <c r="M162" i="23"/>
  <c r="N161" i="23"/>
  <c r="M161" i="23"/>
  <c r="N160" i="23"/>
  <c r="M160" i="23"/>
  <c r="N159" i="23"/>
  <c r="M159" i="23"/>
  <c r="N158" i="23"/>
  <c r="M158" i="23"/>
  <c r="N157" i="23"/>
  <c r="M157" i="23"/>
  <c r="N156" i="23"/>
  <c r="M156" i="23"/>
  <c r="N155" i="23"/>
  <c r="M155" i="23"/>
  <c r="N154" i="23"/>
  <c r="M154" i="23"/>
  <c r="N153" i="23"/>
  <c r="M153" i="23"/>
  <c r="N152" i="23"/>
  <c r="M152" i="23"/>
  <c r="N151" i="23"/>
  <c r="M151" i="23"/>
  <c r="N150" i="23"/>
  <c r="M150" i="23"/>
  <c r="N149" i="23"/>
  <c r="M149" i="23"/>
  <c r="N148" i="23"/>
  <c r="M148" i="23"/>
  <c r="N147" i="23"/>
  <c r="M147" i="23"/>
  <c r="N146" i="23"/>
  <c r="M146" i="23"/>
  <c r="N145" i="23"/>
  <c r="M145" i="23"/>
  <c r="N144" i="23"/>
  <c r="M144" i="23"/>
  <c r="N143" i="23"/>
  <c r="M143" i="23"/>
  <c r="N142" i="23"/>
  <c r="M142" i="23"/>
  <c r="N141" i="23"/>
  <c r="M141" i="23"/>
  <c r="N140" i="23"/>
  <c r="M140" i="23"/>
  <c r="N139" i="23"/>
  <c r="M139" i="23"/>
  <c r="N138" i="23"/>
  <c r="M138" i="23"/>
  <c r="N137" i="23"/>
  <c r="M137" i="23"/>
  <c r="N136" i="23"/>
  <c r="M136" i="23"/>
  <c r="N135" i="23"/>
  <c r="M135" i="23"/>
  <c r="N134" i="23"/>
  <c r="M134" i="23"/>
  <c r="N133" i="23"/>
  <c r="M133" i="23"/>
  <c r="N132" i="23"/>
  <c r="M132" i="23"/>
  <c r="N131" i="23"/>
  <c r="M131" i="23"/>
  <c r="N130" i="23"/>
  <c r="M130" i="23"/>
  <c r="N129" i="23"/>
  <c r="M129" i="23"/>
  <c r="N128" i="23"/>
  <c r="M128" i="23"/>
  <c r="N127" i="23"/>
  <c r="M127" i="23"/>
  <c r="N126" i="23"/>
  <c r="M126" i="23"/>
  <c r="N125" i="23"/>
  <c r="M125" i="23"/>
  <c r="N124" i="23"/>
  <c r="M124" i="23"/>
  <c r="N123" i="23"/>
  <c r="M123" i="23"/>
  <c r="N122" i="23"/>
  <c r="M122" i="23"/>
  <c r="N121" i="23"/>
  <c r="M121" i="23"/>
  <c r="N120" i="23"/>
  <c r="M120" i="23"/>
  <c r="N119" i="23"/>
  <c r="M119" i="23"/>
  <c r="N118" i="23"/>
  <c r="M118" i="23"/>
  <c r="N117" i="23"/>
  <c r="M117" i="23"/>
  <c r="N116" i="23"/>
  <c r="M116" i="23"/>
  <c r="N115" i="23"/>
  <c r="M115" i="23"/>
  <c r="N114" i="23"/>
  <c r="M114" i="23"/>
  <c r="N113" i="23"/>
  <c r="M113" i="23"/>
  <c r="N112" i="23"/>
  <c r="M112" i="23"/>
  <c r="N111" i="23"/>
  <c r="M111" i="23"/>
  <c r="N110" i="23"/>
  <c r="M110" i="23"/>
  <c r="N109" i="23"/>
  <c r="M109" i="23"/>
  <c r="N108" i="23"/>
  <c r="M108" i="23"/>
  <c r="N107" i="23"/>
  <c r="M107" i="23"/>
  <c r="N106" i="23"/>
  <c r="M106" i="23"/>
  <c r="N105" i="23"/>
  <c r="M105" i="23"/>
  <c r="N104" i="23"/>
  <c r="M104" i="23"/>
  <c r="N103" i="23"/>
  <c r="M103" i="23"/>
  <c r="N102" i="23"/>
  <c r="M102" i="23"/>
  <c r="N101" i="23"/>
  <c r="M101" i="23"/>
  <c r="N100" i="23"/>
  <c r="M100" i="23"/>
  <c r="N99" i="23"/>
  <c r="M99" i="23"/>
  <c r="N98" i="23"/>
  <c r="M98" i="23"/>
  <c r="N97" i="23"/>
  <c r="M97" i="23"/>
  <c r="N96" i="23"/>
  <c r="M96" i="23"/>
  <c r="N95" i="23"/>
  <c r="M95" i="23"/>
  <c r="N94" i="23"/>
  <c r="M94" i="23"/>
  <c r="N93" i="23"/>
  <c r="M93" i="23"/>
  <c r="N92" i="23"/>
  <c r="M92" i="23"/>
  <c r="N91" i="23"/>
  <c r="M91" i="23"/>
  <c r="N90" i="23"/>
  <c r="M90" i="23"/>
  <c r="N89" i="23"/>
  <c r="M89" i="23"/>
  <c r="N88" i="23"/>
  <c r="M88" i="23"/>
  <c r="N87" i="23"/>
  <c r="M87" i="23"/>
  <c r="N86" i="23"/>
  <c r="M86" i="23"/>
  <c r="N85" i="23"/>
  <c r="M85" i="23"/>
  <c r="N84" i="23"/>
  <c r="M84" i="23"/>
  <c r="N83" i="23"/>
  <c r="M83" i="23"/>
  <c r="N82" i="23"/>
  <c r="M82" i="23"/>
  <c r="N81" i="23"/>
  <c r="M81" i="23"/>
  <c r="N80" i="23"/>
  <c r="M80" i="23"/>
  <c r="N79" i="23"/>
  <c r="M79" i="23"/>
  <c r="N78" i="23"/>
  <c r="M78" i="23"/>
  <c r="N77" i="23"/>
  <c r="M77" i="23"/>
  <c r="N76" i="23"/>
  <c r="M76" i="23"/>
  <c r="N75" i="23"/>
  <c r="M75" i="23"/>
  <c r="N74" i="23"/>
  <c r="M74" i="23"/>
  <c r="N73" i="23"/>
  <c r="M73" i="23"/>
  <c r="N72" i="23"/>
  <c r="M72" i="23"/>
  <c r="N71" i="23"/>
  <c r="M71" i="23"/>
  <c r="N70" i="23"/>
  <c r="M70" i="23"/>
  <c r="N69" i="23"/>
  <c r="M69" i="23"/>
  <c r="N68" i="23"/>
  <c r="M68" i="23"/>
  <c r="N67" i="23"/>
  <c r="M67" i="23"/>
  <c r="N66" i="23"/>
  <c r="M66" i="23"/>
  <c r="N65" i="23"/>
  <c r="M65" i="23"/>
  <c r="N64" i="23"/>
  <c r="M64" i="23"/>
  <c r="N63" i="23"/>
  <c r="M63" i="23"/>
  <c r="N62" i="23"/>
  <c r="M62" i="23"/>
  <c r="N61" i="23"/>
  <c r="M61" i="23"/>
  <c r="N60" i="23"/>
  <c r="M60" i="23"/>
  <c r="N59" i="23"/>
  <c r="M59" i="23"/>
  <c r="N58" i="23"/>
  <c r="M58" i="23"/>
  <c r="N57" i="23"/>
  <c r="M57" i="23"/>
  <c r="N56" i="23"/>
  <c r="M56" i="23"/>
  <c r="N55" i="23"/>
  <c r="M55" i="23"/>
  <c r="N54" i="23"/>
  <c r="M54" i="23"/>
  <c r="N53" i="23"/>
  <c r="M53" i="23"/>
  <c r="N52" i="23"/>
  <c r="M52" i="23"/>
  <c r="N51" i="23"/>
  <c r="M51" i="23"/>
  <c r="N50" i="23"/>
  <c r="M50" i="23"/>
  <c r="N49" i="23"/>
  <c r="M49" i="23"/>
  <c r="N48" i="23"/>
  <c r="M48" i="23"/>
  <c r="N47" i="23"/>
  <c r="M47" i="23"/>
  <c r="N46" i="23"/>
  <c r="M46" i="23"/>
  <c r="N45" i="23"/>
  <c r="M45" i="23"/>
  <c r="N44" i="23"/>
  <c r="M44" i="23"/>
  <c r="N43" i="23"/>
  <c r="M43" i="23"/>
  <c r="N42" i="23"/>
  <c r="M42" i="23"/>
  <c r="N41" i="23"/>
  <c r="M41" i="23"/>
  <c r="N40" i="23"/>
  <c r="M40" i="23"/>
  <c r="N39" i="23"/>
  <c r="M39" i="23"/>
  <c r="N38" i="23"/>
  <c r="M38" i="23"/>
  <c r="N37" i="23"/>
  <c r="M37" i="23"/>
  <c r="N36" i="23"/>
  <c r="M36" i="23"/>
  <c r="N35" i="23"/>
  <c r="M35" i="23"/>
  <c r="N34" i="23"/>
  <c r="M34" i="23"/>
  <c r="N33" i="23"/>
  <c r="M33" i="23"/>
  <c r="N32" i="23"/>
  <c r="M32" i="23"/>
  <c r="N31" i="23"/>
  <c r="M31" i="23"/>
  <c r="N30" i="23"/>
  <c r="M30" i="23"/>
  <c r="N29" i="23"/>
  <c r="M29" i="23"/>
  <c r="N28" i="23"/>
  <c r="M28" i="23"/>
  <c r="N27" i="23"/>
  <c r="M27" i="23"/>
  <c r="N26" i="23"/>
  <c r="M26" i="23"/>
  <c r="N25" i="23"/>
  <c r="M25" i="23"/>
  <c r="N24" i="23"/>
  <c r="M24" i="23"/>
  <c r="N23" i="23"/>
  <c r="M23" i="23"/>
  <c r="N22" i="23"/>
  <c r="M22" i="23"/>
  <c r="N21" i="23"/>
  <c r="M21" i="23"/>
  <c r="N20" i="23"/>
  <c r="M20" i="23"/>
  <c r="N19" i="23"/>
  <c r="M19" i="23"/>
  <c r="N18" i="23"/>
  <c r="M18" i="23"/>
  <c r="N17" i="23"/>
  <c r="M17" i="23"/>
  <c r="N16" i="23"/>
  <c r="M16" i="23"/>
  <c r="N15" i="23"/>
  <c r="M15" i="23"/>
  <c r="N14" i="23"/>
  <c r="M14" i="23"/>
  <c r="N13" i="23"/>
  <c r="M13" i="23"/>
  <c r="K8" i="23"/>
  <c r="K7" i="23"/>
  <c r="K5" i="23"/>
  <c r="D3" i="23"/>
  <c r="N312" i="22"/>
  <c r="M312" i="22"/>
  <c r="N311" i="22"/>
  <c r="M311" i="22"/>
  <c r="N310" i="22"/>
  <c r="M310" i="22"/>
  <c r="N309" i="22"/>
  <c r="M309" i="22"/>
  <c r="N308" i="22"/>
  <c r="M308" i="22"/>
  <c r="N307" i="22"/>
  <c r="M307" i="22"/>
  <c r="N306" i="22"/>
  <c r="M306" i="22"/>
  <c r="N305" i="22"/>
  <c r="M305" i="22"/>
  <c r="N304" i="22"/>
  <c r="M304" i="22"/>
  <c r="N303" i="22"/>
  <c r="M303" i="22"/>
  <c r="N302" i="22"/>
  <c r="M302" i="22"/>
  <c r="N301" i="22"/>
  <c r="M301" i="22"/>
  <c r="N300" i="22"/>
  <c r="M300" i="22"/>
  <c r="N299" i="22"/>
  <c r="M299" i="22"/>
  <c r="N298" i="22"/>
  <c r="M298" i="22"/>
  <c r="N297" i="22"/>
  <c r="M297" i="22"/>
  <c r="N296" i="22"/>
  <c r="M296" i="22"/>
  <c r="N295" i="22"/>
  <c r="M295" i="22"/>
  <c r="N294" i="22"/>
  <c r="M294" i="22"/>
  <c r="N293" i="22"/>
  <c r="M293" i="22"/>
  <c r="N292" i="22"/>
  <c r="M292" i="22"/>
  <c r="N291" i="22"/>
  <c r="M291" i="22"/>
  <c r="N290" i="22"/>
  <c r="M290" i="22"/>
  <c r="N289" i="22"/>
  <c r="M289" i="22"/>
  <c r="N288" i="22"/>
  <c r="M288" i="22"/>
  <c r="N287" i="22"/>
  <c r="M287" i="22"/>
  <c r="N286" i="22"/>
  <c r="M286" i="22"/>
  <c r="N285" i="22"/>
  <c r="M285" i="22"/>
  <c r="N284" i="22"/>
  <c r="M284" i="22"/>
  <c r="N283" i="22"/>
  <c r="M283" i="22"/>
  <c r="N282" i="22"/>
  <c r="M282" i="22"/>
  <c r="N281" i="22"/>
  <c r="M281" i="22"/>
  <c r="N280" i="22"/>
  <c r="M280" i="22"/>
  <c r="N279" i="22"/>
  <c r="M279" i="22"/>
  <c r="N278" i="22"/>
  <c r="M278" i="22"/>
  <c r="N277" i="22"/>
  <c r="M277" i="22"/>
  <c r="N276" i="22"/>
  <c r="M276" i="22"/>
  <c r="N275" i="22"/>
  <c r="M275" i="22"/>
  <c r="N274" i="22"/>
  <c r="M274" i="22"/>
  <c r="N273" i="22"/>
  <c r="M273" i="22"/>
  <c r="N272" i="22"/>
  <c r="M272" i="22"/>
  <c r="N271" i="22"/>
  <c r="M271" i="22"/>
  <c r="N270" i="22"/>
  <c r="M270" i="22"/>
  <c r="N269" i="22"/>
  <c r="M269" i="22"/>
  <c r="N268" i="22"/>
  <c r="M268" i="22"/>
  <c r="N267" i="22"/>
  <c r="M267" i="22"/>
  <c r="N266" i="22"/>
  <c r="M266" i="22"/>
  <c r="N265" i="22"/>
  <c r="M265" i="22"/>
  <c r="N264" i="22"/>
  <c r="M264" i="22"/>
  <c r="N263" i="22"/>
  <c r="M263" i="22"/>
  <c r="N262" i="22"/>
  <c r="M262" i="22"/>
  <c r="N261" i="22"/>
  <c r="M261" i="22"/>
  <c r="N260" i="22"/>
  <c r="M260" i="22"/>
  <c r="N259" i="22"/>
  <c r="M259" i="22"/>
  <c r="N258" i="22"/>
  <c r="M258" i="22"/>
  <c r="N257" i="22"/>
  <c r="M257" i="22"/>
  <c r="N256" i="22"/>
  <c r="M256" i="22"/>
  <c r="N255" i="22"/>
  <c r="M255" i="22"/>
  <c r="N254" i="22"/>
  <c r="M254" i="22"/>
  <c r="N253" i="22"/>
  <c r="M253" i="22"/>
  <c r="N252" i="22"/>
  <c r="M252" i="22"/>
  <c r="N251" i="22"/>
  <c r="M251" i="22"/>
  <c r="N250" i="22"/>
  <c r="M250" i="22"/>
  <c r="N249" i="22"/>
  <c r="M249" i="22"/>
  <c r="N248" i="22"/>
  <c r="M248" i="22"/>
  <c r="N247" i="22"/>
  <c r="M247" i="22"/>
  <c r="N246" i="22"/>
  <c r="M246" i="22"/>
  <c r="N245" i="22"/>
  <c r="M245" i="22"/>
  <c r="N244" i="22"/>
  <c r="M244" i="22"/>
  <c r="N243" i="22"/>
  <c r="M243" i="22"/>
  <c r="N242" i="22"/>
  <c r="M242" i="22"/>
  <c r="N241" i="22"/>
  <c r="M241" i="22"/>
  <c r="N240" i="22"/>
  <c r="M240" i="22"/>
  <c r="N239" i="22"/>
  <c r="M239" i="22"/>
  <c r="N238" i="22"/>
  <c r="M238" i="22"/>
  <c r="N237" i="22"/>
  <c r="M237" i="22"/>
  <c r="N236" i="22"/>
  <c r="M236" i="22"/>
  <c r="N235" i="22"/>
  <c r="M235" i="22"/>
  <c r="N234" i="22"/>
  <c r="M234" i="22"/>
  <c r="N233" i="22"/>
  <c r="M233" i="22"/>
  <c r="N232" i="22"/>
  <c r="M232" i="22"/>
  <c r="N231" i="22"/>
  <c r="M231" i="22"/>
  <c r="N230" i="22"/>
  <c r="M230" i="22"/>
  <c r="N229" i="22"/>
  <c r="M229" i="22"/>
  <c r="N228" i="22"/>
  <c r="M228" i="22"/>
  <c r="N227" i="22"/>
  <c r="M227" i="22"/>
  <c r="N226" i="22"/>
  <c r="M226" i="22"/>
  <c r="N225" i="22"/>
  <c r="M225" i="22"/>
  <c r="N224" i="22"/>
  <c r="M224" i="22"/>
  <c r="N223" i="22"/>
  <c r="M223" i="22"/>
  <c r="N222" i="22"/>
  <c r="M222" i="22"/>
  <c r="N221" i="22"/>
  <c r="M221" i="22"/>
  <c r="N220" i="22"/>
  <c r="M220" i="22"/>
  <c r="N219" i="22"/>
  <c r="M219" i="22"/>
  <c r="N218" i="22"/>
  <c r="M218" i="22"/>
  <c r="N217" i="22"/>
  <c r="M217" i="22"/>
  <c r="N216" i="22"/>
  <c r="M216" i="22"/>
  <c r="N215" i="22"/>
  <c r="M215" i="22"/>
  <c r="N214" i="22"/>
  <c r="M214" i="22"/>
  <c r="N213" i="22"/>
  <c r="M213" i="22"/>
  <c r="N212" i="22"/>
  <c r="M212" i="22"/>
  <c r="N211" i="22"/>
  <c r="M211" i="22"/>
  <c r="N210" i="22"/>
  <c r="M210" i="22"/>
  <c r="N209" i="22"/>
  <c r="M209" i="22"/>
  <c r="N208" i="22"/>
  <c r="M208" i="22"/>
  <c r="N207" i="22"/>
  <c r="M207" i="22"/>
  <c r="N206" i="22"/>
  <c r="M206" i="22"/>
  <c r="N205" i="22"/>
  <c r="M205" i="22"/>
  <c r="N204" i="22"/>
  <c r="M204" i="22"/>
  <c r="N203" i="22"/>
  <c r="M203" i="22"/>
  <c r="N202" i="22"/>
  <c r="M202" i="22"/>
  <c r="N201" i="22"/>
  <c r="M201" i="22"/>
  <c r="N200" i="22"/>
  <c r="M200" i="22"/>
  <c r="N199" i="22"/>
  <c r="M199" i="22"/>
  <c r="N198" i="22"/>
  <c r="M198" i="22"/>
  <c r="N197" i="22"/>
  <c r="M197" i="22"/>
  <c r="N196" i="22"/>
  <c r="M196" i="22"/>
  <c r="N195" i="22"/>
  <c r="M195" i="22"/>
  <c r="N194" i="22"/>
  <c r="M194" i="22"/>
  <c r="N193" i="22"/>
  <c r="M193" i="22"/>
  <c r="N192" i="22"/>
  <c r="M192" i="22"/>
  <c r="N191" i="22"/>
  <c r="M191" i="22"/>
  <c r="N190" i="22"/>
  <c r="M190" i="22"/>
  <c r="N189" i="22"/>
  <c r="M189" i="22"/>
  <c r="N188" i="22"/>
  <c r="M188" i="22"/>
  <c r="N187" i="22"/>
  <c r="M187" i="22"/>
  <c r="N186" i="22"/>
  <c r="M186" i="22"/>
  <c r="N185" i="22"/>
  <c r="M185" i="22"/>
  <c r="N184" i="22"/>
  <c r="M184" i="22"/>
  <c r="N183" i="22"/>
  <c r="M183" i="22"/>
  <c r="N182" i="22"/>
  <c r="M182" i="22"/>
  <c r="N181" i="22"/>
  <c r="M181" i="22"/>
  <c r="N180" i="22"/>
  <c r="M180" i="22"/>
  <c r="N179" i="22"/>
  <c r="M179" i="22"/>
  <c r="N178" i="22"/>
  <c r="M178" i="22"/>
  <c r="N177" i="22"/>
  <c r="M177" i="22"/>
  <c r="N176" i="22"/>
  <c r="M176" i="22"/>
  <c r="N175" i="22"/>
  <c r="M175" i="22"/>
  <c r="N174" i="22"/>
  <c r="M174" i="22"/>
  <c r="N173" i="22"/>
  <c r="M173" i="22"/>
  <c r="N172" i="22"/>
  <c r="M172" i="22"/>
  <c r="N171" i="22"/>
  <c r="M171" i="22"/>
  <c r="N170" i="22"/>
  <c r="M170" i="22"/>
  <c r="N169" i="22"/>
  <c r="M169" i="22"/>
  <c r="N168" i="22"/>
  <c r="M168" i="22"/>
  <c r="N167" i="22"/>
  <c r="M167" i="22"/>
  <c r="N166" i="22"/>
  <c r="M166" i="22"/>
  <c r="N165" i="22"/>
  <c r="M165" i="22"/>
  <c r="N164" i="22"/>
  <c r="M164" i="22"/>
  <c r="N163" i="22"/>
  <c r="M163" i="22"/>
  <c r="N162" i="22"/>
  <c r="M162" i="22"/>
  <c r="N161" i="22"/>
  <c r="M161" i="22"/>
  <c r="N160" i="22"/>
  <c r="M160" i="22"/>
  <c r="N159" i="22"/>
  <c r="M159" i="22"/>
  <c r="N158" i="22"/>
  <c r="M158" i="22"/>
  <c r="N157" i="22"/>
  <c r="M157" i="22"/>
  <c r="N156" i="22"/>
  <c r="M156" i="22"/>
  <c r="N155" i="22"/>
  <c r="M155" i="22"/>
  <c r="N154" i="22"/>
  <c r="M154" i="22"/>
  <c r="N153" i="22"/>
  <c r="M153" i="22"/>
  <c r="N152" i="22"/>
  <c r="M152" i="22"/>
  <c r="N151" i="22"/>
  <c r="M151" i="22"/>
  <c r="N150" i="22"/>
  <c r="M150" i="22"/>
  <c r="N149" i="22"/>
  <c r="M149" i="22"/>
  <c r="N148" i="22"/>
  <c r="M148" i="22"/>
  <c r="N147" i="22"/>
  <c r="M147" i="22"/>
  <c r="N146" i="22"/>
  <c r="M146" i="22"/>
  <c r="N145" i="22"/>
  <c r="M145" i="22"/>
  <c r="N144" i="22"/>
  <c r="M144" i="22"/>
  <c r="N143" i="22"/>
  <c r="M143" i="22"/>
  <c r="N142" i="22"/>
  <c r="M142" i="22"/>
  <c r="N141" i="22"/>
  <c r="M141" i="22"/>
  <c r="N140" i="22"/>
  <c r="M140" i="22"/>
  <c r="N139" i="22"/>
  <c r="M139" i="22"/>
  <c r="N138" i="22"/>
  <c r="M138" i="22"/>
  <c r="N137" i="22"/>
  <c r="M137" i="22"/>
  <c r="N136" i="22"/>
  <c r="M136" i="22"/>
  <c r="N135" i="22"/>
  <c r="M135" i="22"/>
  <c r="N134" i="22"/>
  <c r="M134" i="22"/>
  <c r="N133" i="22"/>
  <c r="M133" i="22"/>
  <c r="N132" i="22"/>
  <c r="M132" i="22"/>
  <c r="N131" i="22"/>
  <c r="M131" i="22"/>
  <c r="N130" i="22"/>
  <c r="M130" i="22"/>
  <c r="N129" i="22"/>
  <c r="M129" i="22"/>
  <c r="N128" i="22"/>
  <c r="M128" i="22"/>
  <c r="N127" i="22"/>
  <c r="M127" i="22"/>
  <c r="N126" i="22"/>
  <c r="M126" i="22"/>
  <c r="N125" i="22"/>
  <c r="M125" i="22"/>
  <c r="N124" i="22"/>
  <c r="M124" i="22"/>
  <c r="N123" i="22"/>
  <c r="M123" i="22"/>
  <c r="N122" i="22"/>
  <c r="M122" i="22"/>
  <c r="N121" i="22"/>
  <c r="M121" i="22"/>
  <c r="N120" i="22"/>
  <c r="M120" i="22"/>
  <c r="N119" i="22"/>
  <c r="M119" i="22"/>
  <c r="N118" i="22"/>
  <c r="M118" i="22"/>
  <c r="N117" i="22"/>
  <c r="M117" i="22"/>
  <c r="N116" i="22"/>
  <c r="M116" i="22"/>
  <c r="N115" i="22"/>
  <c r="M115" i="22"/>
  <c r="N114" i="22"/>
  <c r="M114" i="22"/>
  <c r="N113" i="22"/>
  <c r="M113" i="22"/>
  <c r="N112" i="22"/>
  <c r="M112" i="22"/>
  <c r="N111" i="22"/>
  <c r="M111" i="22"/>
  <c r="N110" i="22"/>
  <c r="M110" i="22"/>
  <c r="N109" i="22"/>
  <c r="M109" i="22"/>
  <c r="N108" i="22"/>
  <c r="M108" i="22"/>
  <c r="N107" i="22"/>
  <c r="M107" i="22"/>
  <c r="N106" i="22"/>
  <c r="M106" i="22"/>
  <c r="N105" i="22"/>
  <c r="M105" i="22"/>
  <c r="N104" i="22"/>
  <c r="M104" i="22"/>
  <c r="N103" i="22"/>
  <c r="M103" i="22"/>
  <c r="N102" i="22"/>
  <c r="M102" i="22"/>
  <c r="N101" i="22"/>
  <c r="M101" i="22"/>
  <c r="N100" i="22"/>
  <c r="M100" i="22"/>
  <c r="N99" i="22"/>
  <c r="M99" i="22"/>
  <c r="N98" i="22"/>
  <c r="M98" i="22"/>
  <c r="N97" i="22"/>
  <c r="M97" i="22"/>
  <c r="N96" i="22"/>
  <c r="M96" i="22"/>
  <c r="N95" i="22"/>
  <c r="M95" i="22"/>
  <c r="N94" i="22"/>
  <c r="M94" i="22"/>
  <c r="N93" i="22"/>
  <c r="M93" i="22"/>
  <c r="N92" i="22"/>
  <c r="M92" i="22"/>
  <c r="N91" i="22"/>
  <c r="M91" i="22"/>
  <c r="N90" i="22"/>
  <c r="M90" i="22"/>
  <c r="N89" i="22"/>
  <c r="M89" i="22"/>
  <c r="N88" i="22"/>
  <c r="M88" i="22"/>
  <c r="N87" i="22"/>
  <c r="M87" i="22"/>
  <c r="N86" i="22"/>
  <c r="M86" i="22"/>
  <c r="N85" i="22"/>
  <c r="M85" i="22"/>
  <c r="N84" i="22"/>
  <c r="M84" i="22"/>
  <c r="N83" i="22"/>
  <c r="M83" i="22"/>
  <c r="N82" i="22"/>
  <c r="M82" i="22"/>
  <c r="N81" i="22"/>
  <c r="M81" i="22"/>
  <c r="N80" i="22"/>
  <c r="M80" i="22"/>
  <c r="N79" i="22"/>
  <c r="M79" i="22"/>
  <c r="N78" i="22"/>
  <c r="M78" i="22"/>
  <c r="N77" i="22"/>
  <c r="M77" i="22"/>
  <c r="N76" i="22"/>
  <c r="M76" i="22"/>
  <c r="N75" i="22"/>
  <c r="M75" i="22"/>
  <c r="N74" i="22"/>
  <c r="M74" i="22"/>
  <c r="N73" i="22"/>
  <c r="M73" i="22"/>
  <c r="N72" i="22"/>
  <c r="M72" i="22"/>
  <c r="N71" i="22"/>
  <c r="M71" i="22"/>
  <c r="N70" i="22"/>
  <c r="M70" i="22"/>
  <c r="N69" i="22"/>
  <c r="M69" i="22"/>
  <c r="N68" i="22"/>
  <c r="M68" i="22"/>
  <c r="N67" i="22"/>
  <c r="M67" i="22"/>
  <c r="N66" i="22"/>
  <c r="M66" i="22"/>
  <c r="N65" i="22"/>
  <c r="M65" i="22"/>
  <c r="N64" i="22"/>
  <c r="M64" i="22"/>
  <c r="N63" i="22"/>
  <c r="M63" i="22"/>
  <c r="N62" i="22"/>
  <c r="M62" i="22"/>
  <c r="N61" i="22"/>
  <c r="M61" i="22"/>
  <c r="N60" i="22"/>
  <c r="M60" i="22"/>
  <c r="N59" i="22"/>
  <c r="M59" i="22"/>
  <c r="N58" i="22"/>
  <c r="M58" i="22"/>
  <c r="N57" i="22"/>
  <c r="M57" i="22"/>
  <c r="N56" i="22"/>
  <c r="M56" i="22"/>
  <c r="N55" i="22"/>
  <c r="M55" i="22"/>
  <c r="N54" i="22"/>
  <c r="M54" i="22"/>
  <c r="N53" i="22"/>
  <c r="M53" i="22"/>
  <c r="N52" i="22"/>
  <c r="M52" i="22"/>
  <c r="N51" i="22"/>
  <c r="M51" i="22"/>
  <c r="N50" i="22"/>
  <c r="M50" i="22"/>
  <c r="N49" i="22"/>
  <c r="M49" i="22"/>
  <c r="N48" i="22"/>
  <c r="M48" i="22"/>
  <c r="N47" i="22"/>
  <c r="M47" i="22"/>
  <c r="N46" i="22"/>
  <c r="M46" i="22"/>
  <c r="N45" i="22"/>
  <c r="M45" i="22"/>
  <c r="N44" i="22"/>
  <c r="M44" i="22"/>
  <c r="N43" i="22"/>
  <c r="M43" i="22"/>
  <c r="N42" i="22"/>
  <c r="M42" i="22"/>
  <c r="N41" i="22"/>
  <c r="M41" i="22"/>
  <c r="N40" i="22"/>
  <c r="M40" i="22"/>
  <c r="N39" i="22"/>
  <c r="M39" i="22"/>
  <c r="N38" i="22"/>
  <c r="M38" i="22"/>
  <c r="N37" i="22"/>
  <c r="M37" i="22"/>
  <c r="N36" i="22"/>
  <c r="M36" i="22"/>
  <c r="N35" i="22"/>
  <c r="M35" i="22"/>
  <c r="N34" i="22"/>
  <c r="M34" i="22"/>
  <c r="N33" i="22"/>
  <c r="M33" i="22"/>
  <c r="N32" i="22"/>
  <c r="M32" i="22"/>
  <c r="N31" i="22"/>
  <c r="M31" i="22"/>
  <c r="N30" i="22"/>
  <c r="M30" i="22"/>
  <c r="N29" i="22"/>
  <c r="M29" i="22"/>
  <c r="N28" i="22"/>
  <c r="M28" i="22"/>
  <c r="N27" i="22"/>
  <c r="M27" i="22"/>
  <c r="N26" i="22"/>
  <c r="M26" i="22"/>
  <c r="N25" i="22"/>
  <c r="M25" i="22"/>
  <c r="N24" i="22"/>
  <c r="M24" i="22"/>
  <c r="N23" i="22"/>
  <c r="M23" i="22"/>
  <c r="N22" i="22"/>
  <c r="M22" i="22"/>
  <c r="N21" i="22"/>
  <c r="M21" i="22"/>
  <c r="N20" i="22"/>
  <c r="M20" i="22"/>
  <c r="N19" i="22"/>
  <c r="M19" i="22"/>
  <c r="N18" i="22"/>
  <c r="M18" i="22"/>
  <c r="N17" i="22"/>
  <c r="M17" i="22"/>
  <c r="N16" i="22"/>
  <c r="M16" i="22"/>
  <c r="N15" i="22"/>
  <c r="M15" i="22"/>
  <c r="N14" i="22"/>
  <c r="M14" i="22"/>
  <c r="N13" i="22"/>
  <c r="N10" i="22" s="1"/>
  <c r="M13" i="22"/>
  <c r="K8" i="22"/>
  <c r="K7" i="22"/>
  <c r="K5" i="22"/>
  <c r="D3" i="22"/>
  <c r="N312" i="21"/>
  <c r="M312" i="21"/>
  <c r="N311" i="21"/>
  <c r="M311" i="21"/>
  <c r="N310" i="21"/>
  <c r="M310" i="21"/>
  <c r="N309" i="21"/>
  <c r="M309" i="21"/>
  <c r="N308" i="21"/>
  <c r="M308" i="21"/>
  <c r="N307" i="21"/>
  <c r="M307" i="21"/>
  <c r="N306" i="21"/>
  <c r="M306" i="21"/>
  <c r="N305" i="21"/>
  <c r="M305" i="21"/>
  <c r="N304" i="21"/>
  <c r="M304" i="21"/>
  <c r="N303" i="21"/>
  <c r="M303" i="21"/>
  <c r="N302" i="21"/>
  <c r="M302" i="21"/>
  <c r="N301" i="21"/>
  <c r="M301" i="21"/>
  <c r="N300" i="21"/>
  <c r="M300" i="21"/>
  <c r="N299" i="21"/>
  <c r="M299" i="21"/>
  <c r="N298" i="21"/>
  <c r="M298" i="21"/>
  <c r="N297" i="21"/>
  <c r="M297" i="21"/>
  <c r="N296" i="21"/>
  <c r="M296" i="21"/>
  <c r="N295" i="21"/>
  <c r="M295" i="21"/>
  <c r="N294" i="21"/>
  <c r="M294" i="21"/>
  <c r="N293" i="21"/>
  <c r="M293" i="21"/>
  <c r="N292" i="21"/>
  <c r="M292" i="21"/>
  <c r="N291" i="21"/>
  <c r="M291" i="21"/>
  <c r="N290" i="21"/>
  <c r="M290" i="21"/>
  <c r="N289" i="21"/>
  <c r="M289" i="21"/>
  <c r="N288" i="21"/>
  <c r="M288" i="21"/>
  <c r="N287" i="21"/>
  <c r="M287" i="21"/>
  <c r="N286" i="21"/>
  <c r="M286" i="21"/>
  <c r="N285" i="21"/>
  <c r="M285" i="21"/>
  <c r="N284" i="21"/>
  <c r="M284" i="21"/>
  <c r="N283" i="21"/>
  <c r="M283" i="21"/>
  <c r="N282" i="21"/>
  <c r="M282" i="21"/>
  <c r="N281" i="21"/>
  <c r="M281" i="21"/>
  <c r="N280" i="21"/>
  <c r="M280" i="21"/>
  <c r="N279" i="21"/>
  <c r="M279" i="21"/>
  <c r="N278" i="21"/>
  <c r="M278" i="21"/>
  <c r="N277" i="21"/>
  <c r="M277" i="21"/>
  <c r="N276" i="21"/>
  <c r="M276" i="21"/>
  <c r="N275" i="21"/>
  <c r="M275" i="21"/>
  <c r="N274" i="21"/>
  <c r="M274" i="21"/>
  <c r="N273" i="21"/>
  <c r="M273" i="21"/>
  <c r="N272" i="21"/>
  <c r="M272" i="21"/>
  <c r="N271" i="21"/>
  <c r="M271" i="21"/>
  <c r="N270" i="21"/>
  <c r="M270" i="21"/>
  <c r="N269" i="21"/>
  <c r="M269" i="21"/>
  <c r="N268" i="21"/>
  <c r="M268" i="21"/>
  <c r="N267" i="21"/>
  <c r="M267" i="21"/>
  <c r="N266" i="21"/>
  <c r="M266" i="21"/>
  <c r="N265" i="21"/>
  <c r="M265" i="21"/>
  <c r="N264" i="21"/>
  <c r="M264" i="21"/>
  <c r="N263" i="21"/>
  <c r="M263" i="21"/>
  <c r="N262" i="21"/>
  <c r="M262" i="21"/>
  <c r="N261" i="21"/>
  <c r="M261" i="21"/>
  <c r="N260" i="21"/>
  <c r="M260" i="21"/>
  <c r="N259" i="21"/>
  <c r="M259" i="21"/>
  <c r="N258" i="21"/>
  <c r="M258" i="21"/>
  <c r="N257" i="21"/>
  <c r="M257" i="21"/>
  <c r="N256" i="21"/>
  <c r="M256" i="21"/>
  <c r="N255" i="21"/>
  <c r="M255" i="21"/>
  <c r="N254" i="21"/>
  <c r="M254" i="21"/>
  <c r="N253" i="21"/>
  <c r="M253" i="21"/>
  <c r="N252" i="21"/>
  <c r="M252" i="21"/>
  <c r="N251" i="21"/>
  <c r="M251" i="21"/>
  <c r="N250" i="21"/>
  <c r="M250" i="21"/>
  <c r="N249" i="21"/>
  <c r="M249" i="21"/>
  <c r="N248" i="21"/>
  <c r="M248" i="21"/>
  <c r="N247" i="21"/>
  <c r="M247" i="21"/>
  <c r="N246" i="21"/>
  <c r="M246" i="21"/>
  <c r="N245" i="21"/>
  <c r="M245" i="21"/>
  <c r="N244" i="21"/>
  <c r="M244" i="21"/>
  <c r="N243" i="21"/>
  <c r="M243" i="21"/>
  <c r="N242" i="21"/>
  <c r="M242" i="21"/>
  <c r="N241" i="21"/>
  <c r="M241" i="21"/>
  <c r="N240" i="21"/>
  <c r="M240" i="21"/>
  <c r="N239" i="21"/>
  <c r="M239" i="21"/>
  <c r="N238" i="21"/>
  <c r="M238" i="21"/>
  <c r="N237" i="21"/>
  <c r="M237" i="21"/>
  <c r="N236" i="21"/>
  <c r="M236" i="21"/>
  <c r="N235" i="21"/>
  <c r="M235" i="21"/>
  <c r="N234" i="21"/>
  <c r="M234" i="21"/>
  <c r="N233" i="21"/>
  <c r="M233" i="21"/>
  <c r="N232" i="21"/>
  <c r="M232" i="21"/>
  <c r="N231" i="21"/>
  <c r="M231" i="21"/>
  <c r="N230" i="21"/>
  <c r="M230" i="21"/>
  <c r="N229" i="21"/>
  <c r="M229" i="21"/>
  <c r="N228" i="21"/>
  <c r="M228" i="21"/>
  <c r="N227" i="21"/>
  <c r="M227" i="21"/>
  <c r="N226" i="21"/>
  <c r="M226" i="21"/>
  <c r="N225" i="21"/>
  <c r="M225" i="21"/>
  <c r="N224" i="21"/>
  <c r="M224" i="21"/>
  <c r="N223" i="21"/>
  <c r="M223" i="21"/>
  <c r="N222" i="21"/>
  <c r="M222" i="21"/>
  <c r="N221" i="21"/>
  <c r="M221" i="21"/>
  <c r="N220" i="21"/>
  <c r="M220" i="21"/>
  <c r="N219" i="21"/>
  <c r="M219" i="21"/>
  <c r="N218" i="21"/>
  <c r="M218" i="21"/>
  <c r="N217" i="21"/>
  <c r="M217" i="21"/>
  <c r="N216" i="21"/>
  <c r="M216" i="21"/>
  <c r="N215" i="21"/>
  <c r="M215" i="21"/>
  <c r="N214" i="21"/>
  <c r="M214" i="21"/>
  <c r="N213" i="21"/>
  <c r="M213" i="21"/>
  <c r="N212" i="21"/>
  <c r="M212" i="21"/>
  <c r="N211" i="21"/>
  <c r="M211" i="21"/>
  <c r="N210" i="21"/>
  <c r="M210" i="21"/>
  <c r="N209" i="21"/>
  <c r="M209" i="21"/>
  <c r="N208" i="21"/>
  <c r="M208" i="21"/>
  <c r="N207" i="21"/>
  <c r="M207" i="21"/>
  <c r="N206" i="21"/>
  <c r="M206" i="21"/>
  <c r="N205" i="21"/>
  <c r="M205" i="21"/>
  <c r="N204" i="21"/>
  <c r="M204" i="21"/>
  <c r="N203" i="21"/>
  <c r="M203" i="21"/>
  <c r="N202" i="21"/>
  <c r="M202" i="21"/>
  <c r="N201" i="21"/>
  <c r="M201" i="21"/>
  <c r="N200" i="21"/>
  <c r="M200" i="21"/>
  <c r="N199" i="21"/>
  <c r="M199" i="21"/>
  <c r="N198" i="21"/>
  <c r="M198" i="21"/>
  <c r="N197" i="21"/>
  <c r="M197" i="21"/>
  <c r="N196" i="21"/>
  <c r="M196" i="21"/>
  <c r="N195" i="21"/>
  <c r="M195" i="21"/>
  <c r="N194" i="21"/>
  <c r="M194" i="21"/>
  <c r="N193" i="21"/>
  <c r="M193" i="21"/>
  <c r="N192" i="21"/>
  <c r="M192" i="21"/>
  <c r="N191" i="21"/>
  <c r="M191" i="21"/>
  <c r="N190" i="21"/>
  <c r="M190" i="21"/>
  <c r="N189" i="21"/>
  <c r="M189" i="21"/>
  <c r="N188" i="21"/>
  <c r="M188" i="21"/>
  <c r="N187" i="21"/>
  <c r="M187" i="21"/>
  <c r="N186" i="21"/>
  <c r="M186" i="21"/>
  <c r="N185" i="21"/>
  <c r="M185" i="21"/>
  <c r="N184" i="21"/>
  <c r="M184" i="21"/>
  <c r="N183" i="21"/>
  <c r="M183" i="21"/>
  <c r="N182" i="21"/>
  <c r="M182" i="21"/>
  <c r="N181" i="21"/>
  <c r="M181" i="21"/>
  <c r="N180" i="21"/>
  <c r="M180" i="21"/>
  <c r="N179" i="21"/>
  <c r="M179" i="21"/>
  <c r="N178" i="21"/>
  <c r="M178" i="21"/>
  <c r="N177" i="21"/>
  <c r="M177" i="21"/>
  <c r="N176" i="21"/>
  <c r="M176" i="21"/>
  <c r="N175" i="21"/>
  <c r="M175" i="21"/>
  <c r="N174" i="21"/>
  <c r="M174" i="21"/>
  <c r="N173" i="21"/>
  <c r="M173" i="21"/>
  <c r="N172" i="21"/>
  <c r="M172" i="21"/>
  <c r="N171" i="21"/>
  <c r="M171" i="21"/>
  <c r="N170" i="21"/>
  <c r="M170" i="21"/>
  <c r="N169" i="21"/>
  <c r="M169" i="21"/>
  <c r="N168" i="21"/>
  <c r="M168" i="21"/>
  <c r="N167" i="21"/>
  <c r="M167" i="21"/>
  <c r="N166" i="21"/>
  <c r="M166" i="21"/>
  <c r="N165" i="21"/>
  <c r="M165" i="21"/>
  <c r="N164" i="21"/>
  <c r="M164" i="21"/>
  <c r="N163" i="21"/>
  <c r="M163" i="21"/>
  <c r="N162" i="21"/>
  <c r="M162" i="21"/>
  <c r="N161" i="21"/>
  <c r="M161" i="21"/>
  <c r="N160" i="21"/>
  <c r="M160" i="21"/>
  <c r="N159" i="21"/>
  <c r="M159" i="21"/>
  <c r="N158" i="21"/>
  <c r="M158" i="21"/>
  <c r="N157" i="21"/>
  <c r="M157" i="21"/>
  <c r="N156" i="21"/>
  <c r="M156" i="21"/>
  <c r="N155" i="21"/>
  <c r="M155" i="21"/>
  <c r="N154" i="21"/>
  <c r="M154" i="21"/>
  <c r="N153" i="21"/>
  <c r="M153" i="21"/>
  <c r="N152" i="21"/>
  <c r="M152" i="21"/>
  <c r="N151" i="21"/>
  <c r="M151" i="21"/>
  <c r="N150" i="21"/>
  <c r="M150" i="21"/>
  <c r="N149" i="21"/>
  <c r="M149" i="21"/>
  <c r="N148" i="21"/>
  <c r="M148" i="21"/>
  <c r="N147" i="21"/>
  <c r="M147" i="21"/>
  <c r="N146" i="21"/>
  <c r="M146" i="21"/>
  <c r="N145" i="21"/>
  <c r="M145" i="21"/>
  <c r="N144" i="21"/>
  <c r="M144" i="21"/>
  <c r="N143" i="21"/>
  <c r="M143" i="21"/>
  <c r="N142" i="21"/>
  <c r="M142" i="21"/>
  <c r="N141" i="21"/>
  <c r="M141" i="21"/>
  <c r="N140" i="21"/>
  <c r="M140" i="21"/>
  <c r="N139" i="21"/>
  <c r="M139" i="21"/>
  <c r="N138" i="21"/>
  <c r="M138" i="21"/>
  <c r="N137" i="21"/>
  <c r="M137" i="21"/>
  <c r="N136" i="21"/>
  <c r="M136" i="21"/>
  <c r="N135" i="21"/>
  <c r="M135" i="21"/>
  <c r="N134" i="21"/>
  <c r="M134" i="21"/>
  <c r="N133" i="21"/>
  <c r="M133" i="21"/>
  <c r="N132" i="21"/>
  <c r="M132" i="21"/>
  <c r="N131" i="21"/>
  <c r="M131" i="21"/>
  <c r="N130" i="21"/>
  <c r="M130" i="21"/>
  <c r="N129" i="21"/>
  <c r="M129" i="21"/>
  <c r="N128" i="21"/>
  <c r="M128" i="21"/>
  <c r="N127" i="21"/>
  <c r="M127" i="21"/>
  <c r="N126" i="21"/>
  <c r="M126" i="21"/>
  <c r="N125" i="21"/>
  <c r="M125" i="21"/>
  <c r="N124" i="21"/>
  <c r="M124" i="21"/>
  <c r="N123" i="21"/>
  <c r="M123" i="21"/>
  <c r="N122" i="21"/>
  <c r="M122" i="21"/>
  <c r="N121" i="21"/>
  <c r="M121" i="21"/>
  <c r="N120" i="21"/>
  <c r="M120" i="21"/>
  <c r="N119" i="21"/>
  <c r="M119" i="21"/>
  <c r="N118" i="21"/>
  <c r="M118" i="21"/>
  <c r="N117" i="21"/>
  <c r="M117" i="21"/>
  <c r="N116" i="21"/>
  <c r="M116" i="21"/>
  <c r="N115" i="21"/>
  <c r="M115" i="21"/>
  <c r="N114" i="21"/>
  <c r="M114" i="21"/>
  <c r="N113" i="21"/>
  <c r="M113" i="21"/>
  <c r="N112" i="21"/>
  <c r="M112" i="21"/>
  <c r="N111" i="21"/>
  <c r="M111" i="21"/>
  <c r="N110" i="21"/>
  <c r="M110" i="21"/>
  <c r="N109" i="21"/>
  <c r="M109" i="21"/>
  <c r="N108" i="21"/>
  <c r="M108" i="21"/>
  <c r="N107" i="21"/>
  <c r="M107" i="21"/>
  <c r="N106" i="21"/>
  <c r="M106" i="21"/>
  <c r="N105" i="21"/>
  <c r="M105" i="21"/>
  <c r="N104" i="21"/>
  <c r="M104" i="21"/>
  <c r="N103" i="21"/>
  <c r="M103" i="21"/>
  <c r="N102" i="21"/>
  <c r="M102" i="21"/>
  <c r="N101" i="21"/>
  <c r="M101" i="21"/>
  <c r="N100" i="21"/>
  <c r="M100" i="21"/>
  <c r="N99" i="21"/>
  <c r="M99" i="21"/>
  <c r="N98" i="21"/>
  <c r="M98" i="21"/>
  <c r="N97" i="21"/>
  <c r="M97" i="21"/>
  <c r="N96" i="21"/>
  <c r="M96" i="21"/>
  <c r="N95" i="21"/>
  <c r="M95" i="21"/>
  <c r="N94" i="21"/>
  <c r="M94" i="21"/>
  <c r="N93" i="21"/>
  <c r="M93" i="21"/>
  <c r="N92" i="21"/>
  <c r="M92" i="21"/>
  <c r="N91" i="21"/>
  <c r="M91" i="21"/>
  <c r="N90" i="21"/>
  <c r="M90" i="21"/>
  <c r="N89" i="21"/>
  <c r="M89" i="21"/>
  <c r="N88" i="21"/>
  <c r="M88" i="21"/>
  <c r="N87" i="21"/>
  <c r="M87" i="21"/>
  <c r="N86" i="21"/>
  <c r="M86" i="21"/>
  <c r="N85" i="21"/>
  <c r="M85" i="21"/>
  <c r="N84" i="21"/>
  <c r="M84" i="21"/>
  <c r="N83" i="21"/>
  <c r="M83" i="21"/>
  <c r="N82" i="21"/>
  <c r="M82" i="21"/>
  <c r="N81" i="21"/>
  <c r="M81" i="21"/>
  <c r="N80" i="21"/>
  <c r="M80" i="21"/>
  <c r="N79" i="21"/>
  <c r="M79" i="21"/>
  <c r="N78" i="21"/>
  <c r="M78" i="21"/>
  <c r="N77" i="21"/>
  <c r="M77" i="21"/>
  <c r="N76" i="21"/>
  <c r="M76" i="21"/>
  <c r="N75" i="21"/>
  <c r="M75" i="21"/>
  <c r="N74" i="21"/>
  <c r="M74" i="21"/>
  <c r="N73" i="21"/>
  <c r="M73" i="21"/>
  <c r="N72" i="21"/>
  <c r="M72" i="21"/>
  <c r="N71" i="21"/>
  <c r="M71" i="21"/>
  <c r="N70" i="21"/>
  <c r="M70" i="21"/>
  <c r="N69" i="21"/>
  <c r="M69" i="21"/>
  <c r="N68" i="21"/>
  <c r="M68" i="21"/>
  <c r="N67" i="21"/>
  <c r="M67" i="21"/>
  <c r="N66" i="21"/>
  <c r="M66" i="21"/>
  <c r="N65" i="21"/>
  <c r="M65" i="21"/>
  <c r="N64" i="21"/>
  <c r="M64" i="21"/>
  <c r="N63" i="21"/>
  <c r="M63" i="21"/>
  <c r="N62" i="21"/>
  <c r="M62" i="21"/>
  <c r="N61" i="21"/>
  <c r="M61" i="21"/>
  <c r="N60" i="21"/>
  <c r="M60" i="21"/>
  <c r="N59" i="21"/>
  <c r="M59" i="21"/>
  <c r="N58" i="21"/>
  <c r="M58" i="21"/>
  <c r="N57" i="21"/>
  <c r="M57" i="21"/>
  <c r="N56" i="21"/>
  <c r="M56" i="21"/>
  <c r="N55" i="21"/>
  <c r="M55" i="21"/>
  <c r="N54" i="21"/>
  <c r="M54" i="21"/>
  <c r="N53" i="21"/>
  <c r="M53" i="21"/>
  <c r="N52" i="21"/>
  <c r="M52" i="21"/>
  <c r="N51" i="21"/>
  <c r="M51" i="21"/>
  <c r="N50" i="21"/>
  <c r="M50" i="21"/>
  <c r="N49" i="21"/>
  <c r="M49" i="21"/>
  <c r="N48" i="21"/>
  <c r="M48" i="21"/>
  <c r="N47" i="21"/>
  <c r="M47" i="21"/>
  <c r="N46" i="21"/>
  <c r="M46" i="21"/>
  <c r="N45" i="21"/>
  <c r="M45" i="21"/>
  <c r="N44" i="21"/>
  <c r="M44" i="21"/>
  <c r="N43" i="21"/>
  <c r="M43" i="21"/>
  <c r="N42" i="21"/>
  <c r="M42" i="21"/>
  <c r="N41" i="21"/>
  <c r="M41" i="21"/>
  <c r="N40" i="21"/>
  <c r="M40" i="21"/>
  <c r="N39" i="21"/>
  <c r="M39" i="21"/>
  <c r="N38" i="21"/>
  <c r="M38" i="21"/>
  <c r="N37" i="21"/>
  <c r="M37" i="21"/>
  <c r="N36" i="21"/>
  <c r="M36" i="21"/>
  <c r="N35" i="21"/>
  <c r="M35" i="21"/>
  <c r="N34" i="21"/>
  <c r="M34" i="21"/>
  <c r="N33" i="21"/>
  <c r="M33" i="21"/>
  <c r="N32" i="21"/>
  <c r="M32" i="21"/>
  <c r="N31" i="21"/>
  <c r="M31" i="21"/>
  <c r="N30" i="21"/>
  <c r="M30" i="21"/>
  <c r="N29" i="21"/>
  <c r="M29" i="21"/>
  <c r="N28" i="21"/>
  <c r="M28" i="21"/>
  <c r="N27" i="21"/>
  <c r="M27" i="21"/>
  <c r="N26" i="21"/>
  <c r="M26" i="21"/>
  <c r="N25" i="21"/>
  <c r="M25" i="21"/>
  <c r="N24" i="21"/>
  <c r="M24" i="21"/>
  <c r="N23" i="21"/>
  <c r="M23" i="21"/>
  <c r="N22" i="21"/>
  <c r="M22" i="21"/>
  <c r="N21" i="21"/>
  <c r="M21" i="21"/>
  <c r="N20" i="21"/>
  <c r="M20" i="21"/>
  <c r="N19" i="21"/>
  <c r="M19" i="21"/>
  <c r="N18" i="21"/>
  <c r="M18" i="21"/>
  <c r="N17" i="21"/>
  <c r="M17" i="21"/>
  <c r="N16" i="21"/>
  <c r="M16" i="21"/>
  <c r="N15" i="21"/>
  <c r="M15" i="21"/>
  <c r="N14" i="21"/>
  <c r="M14" i="21"/>
  <c r="N13" i="21"/>
  <c r="N10" i="21" s="1"/>
  <c r="M13" i="21"/>
  <c r="G8" i="14" s="1"/>
  <c r="K8" i="21"/>
  <c r="K7" i="21"/>
  <c r="K5" i="21"/>
  <c r="D3" i="21"/>
  <c r="N312" i="20"/>
  <c r="M312" i="20"/>
  <c r="N311" i="20"/>
  <c r="M311" i="20"/>
  <c r="N310" i="20"/>
  <c r="M310" i="20"/>
  <c r="N309" i="20"/>
  <c r="M309" i="20"/>
  <c r="N308" i="20"/>
  <c r="M308" i="20"/>
  <c r="N307" i="20"/>
  <c r="M307" i="20"/>
  <c r="N306" i="20"/>
  <c r="M306" i="20"/>
  <c r="N305" i="20"/>
  <c r="M305" i="20"/>
  <c r="N304" i="20"/>
  <c r="M304" i="20"/>
  <c r="N303" i="20"/>
  <c r="M303" i="20"/>
  <c r="N302" i="20"/>
  <c r="M302" i="20"/>
  <c r="N301" i="20"/>
  <c r="M301" i="20"/>
  <c r="N300" i="20"/>
  <c r="M300" i="20"/>
  <c r="N299" i="20"/>
  <c r="M299" i="20"/>
  <c r="N298" i="20"/>
  <c r="M298" i="20"/>
  <c r="N297" i="20"/>
  <c r="M297" i="20"/>
  <c r="N296" i="20"/>
  <c r="M296" i="20"/>
  <c r="N295" i="20"/>
  <c r="M295" i="20"/>
  <c r="N294" i="20"/>
  <c r="M294" i="20"/>
  <c r="N293" i="20"/>
  <c r="M293" i="20"/>
  <c r="N292" i="20"/>
  <c r="M292" i="20"/>
  <c r="N291" i="20"/>
  <c r="M291" i="20"/>
  <c r="N290" i="20"/>
  <c r="M290" i="20"/>
  <c r="N289" i="20"/>
  <c r="M289" i="20"/>
  <c r="N288" i="20"/>
  <c r="M288" i="20"/>
  <c r="N287" i="20"/>
  <c r="M287" i="20"/>
  <c r="N286" i="20"/>
  <c r="M286" i="20"/>
  <c r="N285" i="20"/>
  <c r="M285" i="20"/>
  <c r="N284" i="20"/>
  <c r="M284" i="20"/>
  <c r="N283" i="20"/>
  <c r="M283" i="20"/>
  <c r="N282" i="20"/>
  <c r="M282" i="20"/>
  <c r="N281" i="20"/>
  <c r="M281" i="20"/>
  <c r="N280" i="20"/>
  <c r="M280" i="20"/>
  <c r="N279" i="20"/>
  <c r="M279" i="20"/>
  <c r="N278" i="20"/>
  <c r="M278" i="20"/>
  <c r="N277" i="20"/>
  <c r="M277" i="20"/>
  <c r="N276" i="20"/>
  <c r="M276" i="20"/>
  <c r="N275" i="20"/>
  <c r="M275" i="20"/>
  <c r="N274" i="20"/>
  <c r="M274" i="20"/>
  <c r="N273" i="20"/>
  <c r="M273" i="20"/>
  <c r="N272" i="20"/>
  <c r="M272" i="20"/>
  <c r="N271" i="20"/>
  <c r="M271" i="20"/>
  <c r="N270" i="20"/>
  <c r="M270" i="20"/>
  <c r="N269" i="20"/>
  <c r="M269" i="20"/>
  <c r="N268" i="20"/>
  <c r="M268" i="20"/>
  <c r="N267" i="20"/>
  <c r="M267" i="20"/>
  <c r="N266" i="20"/>
  <c r="M266" i="20"/>
  <c r="N265" i="20"/>
  <c r="M265" i="20"/>
  <c r="N264" i="20"/>
  <c r="M264" i="20"/>
  <c r="N263" i="20"/>
  <c r="M263" i="20"/>
  <c r="N262" i="20"/>
  <c r="M262" i="20"/>
  <c r="N261" i="20"/>
  <c r="M261" i="20"/>
  <c r="N260" i="20"/>
  <c r="M260" i="20"/>
  <c r="N259" i="20"/>
  <c r="M259" i="20"/>
  <c r="N258" i="20"/>
  <c r="M258" i="20"/>
  <c r="N257" i="20"/>
  <c r="M257" i="20"/>
  <c r="N256" i="20"/>
  <c r="M256" i="20"/>
  <c r="N255" i="20"/>
  <c r="M255" i="20"/>
  <c r="N254" i="20"/>
  <c r="M254" i="20"/>
  <c r="N253" i="20"/>
  <c r="M253" i="20"/>
  <c r="N252" i="20"/>
  <c r="M252" i="20"/>
  <c r="N251" i="20"/>
  <c r="M251" i="20"/>
  <c r="N250" i="20"/>
  <c r="M250" i="20"/>
  <c r="N249" i="20"/>
  <c r="M249" i="20"/>
  <c r="N248" i="20"/>
  <c r="M248" i="20"/>
  <c r="N247" i="20"/>
  <c r="M247" i="20"/>
  <c r="N246" i="20"/>
  <c r="M246" i="20"/>
  <c r="N245" i="20"/>
  <c r="M245" i="20"/>
  <c r="N244" i="20"/>
  <c r="M244" i="20"/>
  <c r="N243" i="20"/>
  <c r="M243" i="20"/>
  <c r="N242" i="20"/>
  <c r="M242" i="20"/>
  <c r="N241" i="20"/>
  <c r="M241" i="20"/>
  <c r="N240" i="20"/>
  <c r="M240" i="20"/>
  <c r="N239" i="20"/>
  <c r="M239" i="20"/>
  <c r="N238" i="20"/>
  <c r="M238" i="20"/>
  <c r="N237" i="20"/>
  <c r="M237" i="20"/>
  <c r="N236" i="20"/>
  <c r="M236" i="20"/>
  <c r="N235" i="20"/>
  <c r="M235" i="20"/>
  <c r="N234" i="20"/>
  <c r="M234" i="20"/>
  <c r="N233" i="20"/>
  <c r="M233" i="20"/>
  <c r="N232" i="20"/>
  <c r="M232" i="20"/>
  <c r="N231" i="20"/>
  <c r="M231" i="20"/>
  <c r="N230" i="20"/>
  <c r="M230" i="20"/>
  <c r="N229" i="20"/>
  <c r="M229" i="20"/>
  <c r="N228" i="20"/>
  <c r="M228" i="20"/>
  <c r="N227" i="20"/>
  <c r="M227" i="20"/>
  <c r="N226" i="20"/>
  <c r="M226" i="20"/>
  <c r="N225" i="20"/>
  <c r="M225" i="20"/>
  <c r="N224" i="20"/>
  <c r="M224" i="20"/>
  <c r="N223" i="20"/>
  <c r="M223" i="20"/>
  <c r="N222" i="20"/>
  <c r="M222" i="20"/>
  <c r="N221" i="20"/>
  <c r="M221" i="20"/>
  <c r="N220" i="20"/>
  <c r="M220" i="20"/>
  <c r="N219" i="20"/>
  <c r="M219" i="20"/>
  <c r="N218" i="20"/>
  <c r="M218" i="20"/>
  <c r="N217" i="20"/>
  <c r="M217" i="20"/>
  <c r="N216" i="20"/>
  <c r="M216" i="20"/>
  <c r="N215" i="20"/>
  <c r="M215" i="20"/>
  <c r="N214" i="20"/>
  <c r="M214" i="20"/>
  <c r="N213" i="20"/>
  <c r="M213" i="20"/>
  <c r="N212" i="20"/>
  <c r="M212" i="20"/>
  <c r="N211" i="20"/>
  <c r="M211" i="20"/>
  <c r="N210" i="20"/>
  <c r="M210" i="20"/>
  <c r="N209" i="20"/>
  <c r="M209" i="20"/>
  <c r="N208" i="20"/>
  <c r="M208" i="20"/>
  <c r="N207" i="20"/>
  <c r="M207" i="20"/>
  <c r="N206" i="20"/>
  <c r="M206" i="20"/>
  <c r="N205" i="20"/>
  <c r="M205" i="20"/>
  <c r="N204" i="20"/>
  <c r="M204" i="20"/>
  <c r="N203" i="20"/>
  <c r="M203" i="20"/>
  <c r="N202" i="20"/>
  <c r="M202" i="20"/>
  <c r="N201" i="20"/>
  <c r="M201" i="20"/>
  <c r="N200" i="20"/>
  <c r="M200" i="20"/>
  <c r="N199" i="20"/>
  <c r="M199" i="20"/>
  <c r="N198" i="20"/>
  <c r="M198" i="20"/>
  <c r="N197" i="20"/>
  <c r="M197" i="20"/>
  <c r="N196" i="20"/>
  <c r="M196" i="20"/>
  <c r="N195" i="20"/>
  <c r="M195" i="20"/>
  <c r="N194" i="20"/>
  <c r="M194" i="20"/>
  <c r="N193" i="20"/>
  <c r="M193" i="20"/>
  <c r="N192" i="20"/>
  <c r="M192" i="20"/>
  <c r="N191" i="20"/>
  <c r="M191" i="20"/>
  <c r="N190" i="20"/>
  <c r="M190" i="20"/>
  <c r="N189" i="20"/>
  <c r="M189" i="20"/>
  <c r="N188" i="20"/>
  <c r="M188" i="20"/>
  <c r="N187" i="20"/>
  <c r="M187" i="20"/>
  <c r="N186" i="20"/>
  <c r="M186" i="20"/>
  <c r="N185" i="20"/>
  <c r="M185" i="20"/>
  <c r="N184" i="20"/>
  <c r="M184" i="20"/>
  <c r="N183" i="20"/>
  <c r="M183" i="20"/>
  <c r="N182" i="20"/>
  <c r="M182" i="20"/>
  <c r="N181" i="20"/>
  <c r="M181" i="20"/>
  <c r="N180" i="20"/>
  <c r="M180" i="20"/>
  <c r="N179" i="20"/>
  <c r="M179" i="20"/>
  <c r="N178" i="20"/>
  <c r="M178" i="20"/>
  <c r="N177" i="20"/>
  <c r="M177" i="20"/>
  <c r="N176" i="20"/>
  <c r="M176" i="20"/>
  <c r="N175" i="20"/>
  <c r="M175" i="20"/>
  <c r="N174" i="20"/>
  <c r="M174" i="20"/>
  <c r="N173" i="20"/>
  <c r="M173" i="20"/>
  <c r="N172" i="20"/>
  <c r="M172" i="20"/>
  <c r="N171" i="20"/>
  <c r="M171" i="20"/>
  <c r="N170" i="20"/>
  <c r="M170" i="20"/>
  <c r="N169" i="20"/>
  <c r="M169" i="20"/>
  <c r="N168" i="20"/>
  <c r="M168" i="20"/>
  <c r="N167" i="20"/>
  <c r="M167" i="20"/>
  <c r="N166" i="20"/>
  <c r="M166" i="20"/>
  <c r="N165" i="20"/>
  <c r="M165" i="20"/>
  <c r="N164" i="20"/>
  <c r="M164" i="20"/>
  <c r="N163" i="20"/>
  <c r="M163" i="20"/>
  <c r="N162" i="20"/>
  <c r="M162" i="20"/>
  <c r="N161" i="20"/>
  <c r="M161" i="20"/>
  <c r="N160" i="20"/>
  <c r="M160" i="20"/>
  <c r="N159" i="20"/>
  <c r="M159" i="20"/>
  <c r="N158" i="20"/>
  <c r="M158" i="20"/>
  <c r="N157" i="20"/>
  <c r="M157" i="20"/>
  <c r="N156" i="20"/>
  <c r="M156" i="20"/>
  <c r="N155" i="20"/>
  <c r="M155" i="20"/>
  <c r="N154" i="20"/>
  <c r="M154" i="20"/>
  <c r="N153" i="20"/>
  <c r="M153" i="20"/>
  <c r="N152" i="20"/>
  <c r="M152" i="20"/>
  <c r="N151" i="20"/>
  <c r="M151" i="20"/>
  <c r="N150" i="20"/>
  <c r="M150" i="20"/>
  <c r="N149" i="20"/>
  <c r="M149" i="20"/>
  <c r="N148" i="20"/>
  <c r="M148" i="20"/>
  <c r="N147" i="20"/>
  <c r="M147" i="20"/>
  <c r="N146" i="20"/>
  <c r="M146" i="20"/>
  <c r="N145" i="20"/>
  <c r="M145" i="20"/>
  <c r="N144" i="20"/>
  <c r="M144" i="20"/>
  <c r="N143" i="20"/>
  <c r="M143" i="20"/>
  <c r="N142" i="20"/>
  <c r="M142" i="20"/>
  <c r="N141" i="20"/>
  <c r="M141" i="20"/>
  <c r="N140" i="20"/>
  <c r="M140" i="20"/>
  <c r="N139" i="20"/>
  <c r="M139" i="20"/>
  <c r="N138" i="20"/>
  <c r="M138" i="20"/>
  <c r="N137" i="20"/>
  <c r="M137" i="20"/>
  <c r="N136" i="20"/>
  <c r="M136" i="20"/>
  <c r="N135" i="20"/>
  <c r="M135" i="20"/>
  <c r="N134" i="20"/>
  <c r="M134" i="20"/>
  <c r="N133" i="20"/>
  <c r="M133" i="20"/>
  <c r="N132" i="20"/>
  <c r="M132" i="20"/>
  <c r="N131" i="20"/>
  <c r="M131" i="20"/>
  <c r="N130" i="20"/>
  <c r="M130" i="20"/>
  <c r="N129" i="20"/>
  <c r="M129" i="20"/>
  <c r="N128" i="20"/>
  <c r="M128" i="20"/>
  <c r="N127" i="20"/>
  <c r="M127" i="20"/>
  <c r="N126" i="20"/>
  <c r="M126" i="20"/>
  <c r="N125" i="20"/>
  <c r="M125" i="20"/>
  <c r="N124" i="20"/>
  <c r="M124" i="20"/>
  <c r="N123" i="20"/>
  <c r="M123" i="20"/>
  <c r="N122" i="20"/>
  <c r="M122" i="20"/>
  <c r="N121" i="20"/>
  <c r="M121" i="20"/>
  <c r="N120" i="20"/>
  <c r="M120" i="20"/>
  <c r="N119" i="20"/>
  <c r="M119" i="20"/>
  <c r="N118" i="20"/>
  <c r="M118" i="20"/>
  <c r="N117" i="20"/>
  <c r="M117" i="20"/>
  <c r="N116" i="20"/>
  <c r="M116" i="20"/>
  <c r="N115" i="20"/>
  <c r="M115" i="20"/>
  <c r="N114" i="20"/>
  <c r="M114" i="20"/>
  <c r="N113" i="20"/>
  <c r="M113" i="20"/>
  <c r="N112" i="20"/>
  <c r="M112" i="20"/>
  <c r="N111" i="20"/>
  <c r="M111" i="20"/>
  <c r="N110" i="20"/>
  <c r="M110" i="20"/>
  <c r="N109" i="20"/>
  <c r="M109" i="20"/>
  <c r="N108" i="20"/>
  <c r="M108" i="20"/>
  <c r="N107" i="20"/>
  <c r="M107" i="20"/>
  <c r="N106" i="20"/>
  <c r="M106" i="20"/>
  <c r="N105" i="20"/>
  <c r="M105" i="20"/>
  <c r="N104" i="20"/>
  <c r="M104" i="20"/>
  <c r="N103" i="20"/>
  <c r="M103" i="20"/>
  <c r="N102" i="20"/>
  <c r="M102" i="20"/>
  <c r="N101" i="20"/>
  <c r="M101" i="20"/>
  <c r="N100" i="20"/>
  <c r="M100" i="20"/>
  <c r="N99" i="20"/>
  <c r="M99" i="20"/>
  <c r="N98" i="20"/>
  <c r="M98" i="20"/>
  <c r="N97" i="20"/>
  <c r="M97" i="20"/>
  <c r="N96" i="20"/>
  <c r="M96" i="20"/>
  <c r="N95" i="20"/>
  <c r="M95" i="20"/>
  <c r="N94" i="20"/>
  <c r="M94" i="20"/>
  <c r="N93" i="20"/>
  <c r="M93" i="20"/>
  <c r="N92" i="20"/>
  <c r="M92" i="20"/>
  <c r="N91" i="20"/>
  <c r="M91" i="20"/>
  <c r="N90" i="20"/>
  <c r="M90" i="20"/>
  <c r="N89" i="20"/>
  <c r="M89" i="20"/>
  <c r="N88" i="20"/>
  <c r="M88" i="20"/>
  <c r="N87" i="20"/>
  <c r="M87" i="20"/>
  <c r="N86" i="20"/>
  <c r="M86" i="20"/>
  <c r="N85" i="20"/>
  <c r="M85" i="20"/>
  <c r="N84" i="20"/>
  <c r="M84" i="20"/>
  <c r="N83" i="20"/>
  <c r="M83" i="20"/>
  <c r="N82" i="20"/>
  <c r="M82" i="20"/>
  <c r="N81" i="20"/>
  <c r="M81" i="20"/>
  <c r="N80" i="20"/>
  <c r="M80" i="20"/>
  <c r="N79" i="20"/>
  <c r="M79" i="20"/>
  <c r="N78" i="20"/>
  <c r="M78" i="20"/>
  <c r="N77" i="20"/>
  <c r="M77" i="20"/>
  <c r="N76" i="20"/>
  <c r="M76" i="20"/>
  <c r="N75" i="20"/>
  <c r="M75" i="20"/>
  <c r="N74" i="20"/>
  <c r="M74" i="20"/>
  <c r="N73" i="20"/>
  <c r="M73" i="20"/>
  <c r="N72" i="20"/>
  <c r="M72" i="20"/>
  <c r="N71" i="20"/>
  <c r="M71" i="20"/>
  <c r="N70" i="20"/>
  <c r="M70" i="20"/>
  <c r="N69" i="20"/>
  <c r="M69" i="20"/>
  <c r="N68" i="20"/>
  <c r="M68" i="20"/>
  <c r="N67" i="20"/>
  <c r="M67" i="20"/>
  <c r="N66" i="20"/>
  <c r="M66" i="20"/>
  <c r="N65" i="20"/>
  <c r="M65" i="20"/>
  <c r="N64" i="20"/>
  <c r="M64" i="20"/>
  <c r="N63" i="20"/>
  <c r="M63" i="20"/>
  <c r="N62" i="20"/>
  <c r="M62" i="20"/>
  <c r="N61" i="20"/>
  <c r="M61" i="20"/>
  <c r="N60" i="20"/>
  <c r="M60" i="20"/>
  <c r="N59" i="20"/>
  <c r="M59" i="20"/>
  <c r="N58" i="20"/>
  <c r="M58" i="20"/>
  <c r="N57" i="20"/>
  <c r="M57" i="20"/>
  <c r="N56" i="20"/>
  <c r="M56" i="20"/>
  <c r="N55" i="20"/>
  <c r="M55" i="20"/>
  <c r="N54" i="20"/>
  <c r="M54" i="20"/>
  <c r="N53" i="20"/>
  <c r="M53" i="20"/>
  <c r="N52" i="20"/>
  <c r="M52" i="20"/>
  <c r="N51" i="20"/>
  <c r="M51" i="20"/>
  <c r="N50" i="20"/>
  <c r="M50" i="20"/>
  <c r="N49" i="20"/>
  <c r="M49" i="20"/>
  <c r="N48" i="20"/>
  <c r="M48" i="20"/>
  <c r="N47" i="20"/>
  <c r="M47" i="20"/>
  <c r="N46" i="20"/>
  <c r="M46" i="20"/>
  <c r="N45" i="20"/>
  <c r="M45" i="20"/>
  <c r="N44" i="20"/>
  <c r="M44" i="20"/>
  <c r="N43" i="20"/>
  <c r="M43" i="20"/>
  <c r="N42" i="20"/>
  <c r="M42" i="20"/>
  <c r="N41" i="20"/>
  <c r="M41" i="20"/>
  <c r="N40" i="20"/>
  <c r="M40" i="20"/>
  <c r="N39" i="20"/>
  <c r="M39" i="20"/>
  <c r="N38" i="20"/>
  <c r="M38" i="20"/>
  <c r="N37" i="20"/>
  <c r="M37" i="20"/>
  <c r="N36" i="20"/>
  <c r="M36" i="20"/>
  <c r="N35" i="20"/>
  <c r="M35" i="20"/>
  <c r="N34" i="20"/>
  <c r="M34" i="20"/>
  <c r="N33" i="20"/>
  <c r="M33" i="20"/>
  <c r="N32" i="20"/>
  <c r="M32" i="20"/>
  <c r="N31" i="20"/>
  <c r="M31" i="20"/>
  <c r="N30" i="20"/>
  <c r="M30" i="20"/>
  <c r="N29" i="20"/>
  <c r="M29" i="20"/>
  <c r="N28" i="20"/>
  <c r="M28" i="20"/>
  <c r="N27" i="20"/>
  <c r="M27" i="20"/>
  <c r="N26" i="20"/>
  <c r="M26" i="20"/>
  <c r="N25" i="20"/>
  <c r="M25" i="20"/>
  <c r="N24" i="20"/>
  <c r="M24" i="20"/>
  <c r="N23" i="20"/>
  <c r="M23" i="20"/>
  <c r="N22" i="20"/>
  <c r="M22" i="20"/>
  <c r="N21" i="20"/>
  <c r="M21" i="20"/>
  <c r="N20" i="20"/>
  <c r="M20" i="20"/>
  <c r="N19" i="20"/>
  <c r="M19" i="20"/>
  <c r="N18" i="20"/>
  <c r="M18" i="20"/>
  <c r="N17" i="20"/>
  <c r="M17" i="20"/>
  <c r="N16" i="20"/>
  <c r="M16" i="20"/>
  <c r="N15" i="20"/>
  <c r="M15" i="20"/>
  <c r="N14" i="20"/>
  <c r="M14" i="20"/>
  <c r="N13" i="20"/>
  <c r="M13" i="20"/>
  <c r="K8" i="20"/>
  <c r="K7" i="20"/>
  <c r="K5" i="20"/>
  <c r="D3" i="20"/>
  <c r="N312" i="19"/>
  <c r="M312" i="19"/>
  <c r="N311" i="19"/>
  <c r="M311" i="19"/>
  <c r="N310" i="19"/>
  <c r="M310" i="19"/>
  <c r="N309" i="19"/>
  <c r="M309" i="19"/>
  <c r="N308" i="19"/>
  <c r="M308" i="19"/>
  <c r="N307" i="19"/>
  <c r="M307" i="19"/>
  <c r="N306" i="19"/>
  <c r="M306" i="19"/>
  <c r="N305" i="19"/>
  <c r="M305" i="19"/>
  <c r="N304" i="19"/>
  <c r="M304" i="19"/>
  <c r="N303" i="19"/>
  <c r="M303" i="19"/>
  <c r="N302" i="19"/>
  <c r="M302" i="19"/>
  <c r="N301" i="19"/>
  <c r="M301" i="19"/>
  <c r="N300" i="19"/>
  <c r="M300" i="19"/>
  <c r="N299" i="19"/>
  <c r="M299" i="19"/>
  <c r="N298" i="19"/>
  <c r="M298" i="19"/>
  <c r="N297" i="19"/>
  <c r="M297" i="19"/>
  <c r="N296" i="19"/>
  <c r="M296" i="19"/>
  <c r="N295" i="19"/>
  <c r="M295" i="19"/>
  <c r="N294" i="19"/>
  <c r="M294" i="19"/>
  <c r="N293" i="19"/>
  <c r="M293" i="19"/>
  <c r="N292" i="19"/>
  <c r="M292" i="19"/>
  <c r="N291" i="19"/>
  <c r="M291" i="19"/>
  <c r="N290" i="19"/>
  <c r="M290" i="19"/>
  <c r="N289" i="19"/>
  <c r="M289" i="19"/>
  <c r="N288" i="19"/>
  <c r="M288" i="19"/>
  <c r="N287" i="19"/>
  <c r="M287" i="19"/>
  <c r="N286" i="19"/>
  <c r="M286" i="19"/>
  <c r="N285" i="19"/>
  <c r="M285" i="19"/>
  <c r="N284" i="19"/>
  <c r="M284" i="19"/>
  <c r="N283" i="19"/>
  <c r="M283" i="19"/>
  <c r="N282" i="19"/>
  <c r="M282" i="19"/>
  <c r="N281" i="19"/>
  <c r="M281" i="19"/>
  <c r="N280" i="19"/>
  <c r="M280" i="19"/>
  <c r="N279" i="19"/>
  <c r="M279" i="19"/>
  <c r="N278" i="19"/>
  <c r="M278" i="19"/>
  <c r="N277" i="19"/>
  <c r="M277" i="19"/>
  <c r="N276" i="19"/>
  <c r="M276" i="19"/>
  <c r="N275" i="19"/>
  <c r="M275" i="19"/>
  <c r="N274" i="19"/>
  <c r="M274" i="19"/>
  <c r="N273" i="19"/>
  <c r="M273" i="19"/>
  <c r="N272" i="19"/>
  <c r="M272" i="19"/>
  <c r="N271" i="19"/>
  <c r="M271" i="19"/>
  <c r="N270" i="19"/>
  <c r="M270" i="19"/>
  <c r="N269" i="19"/>
  <c r="M269" i="19"/>
  <c r="N268" i="19"/>
  <c r="M268" i="19"/>
  <c r="N267" i="19"/>
  <c r="M267" i="19"/>
  <c r="N266" i="19"/>
  <c r="M266" i="19"/>
  <c r="N265" i="19"/>
  <c r="M265" i="19"/>
  <c r="N264" i="19"/>
  <c r="M264" i="19"/>
  <c r="N263" i="19"/>
  <c r="M263" i="19"/>
  <c r="N262" i="19"/>
  <c r="M262" i="19"/>
  <c r="N261" i="19"/>
  <c r="M261" i="19"/>
  <c r="N260" i="19"/>
  <c r="M260" i="19"/>
  <c r="N259" i="19"/>
  <c r="M259" i="19"/>
  <c r="N258" i="19"/>
  <c r="M258" i="19"/>
  <c r="N257" i="19"/>
  <c r="M257" i="19"/>
  <c r="N256" i="19"/>
  <c r="M256" i="19"/>
  <c r="N255" i="19"/>
  <c r="M255" i="19"/>
  <c r="N254" i="19"/>
  <c r="M254" i="19"/>
  <c r="N253" i="19"/>
  <c r="M253" i="19"/>
  <c r="N252" i="19"/>
  <c r="M252" i="19"/>
  <c r="N251" i="19"/>
  <c r="M251" i="19"/>
  <c r="N250" i="19"/>
  <c r="M250" i="19"/>
  <c r="N249" i="19"/>
  <c r="M249" i="19"/>
  <c r="N248" i="19"/>
  <c r="M248" i="19"/>
  <c r="N247" i="19"/>
  <c r="M247" i="19"/>
  <c r="N246" i="19"/>
  <c r="M246" i="19"/>
  <c r="N245" i="19"/>
  <c r="M245" i="19"/>
  <c r="N244" i="19"/>
  <c r="M244" i="19"/>
  <c r="N243" i="19"/>
  <c r="M243" i="19"/>
  <c r="N242" i="19"/>
  <c r="M242" i="19"/>
  <c r="N241" i="19"/>
  <c r="M241" i="19"/>
  <c r="N240" i="19"/>
  <c r="M240" i="19"/>
  <c r="N239" i="19"/>
  <c r="M239" i="19"/>
  <c r="N238" i="19"/>
  <c r="M238" i="19"/>
  <c r="N237" i="19"/>
  <c r="M237" i="19"/>
  <c r="N236" i="19"/>
  <c r="M236" i="19"/>
  <c r="N235" i="19"/>
  <c r="M235" i="19"/>
  <c r="N234" i="19"/>
  <c r="M234" i="19"/>
  <c r="N233" i="19"/>
  <c r="M233" i="19"/>
  <c r="N232" i="19"/>
  <c r="M232" i="19"/>
  <c r="N231" i="19"/>
  <c r="M231" i="19"/>
  <c r="N230" i="19"/>
  <c r="M230" i="19"/>
  <c r="N229" i="19"/>
  <c r="M229" i="19"/>
  <c r="N228" i="19"/>
  <c r="M228" i="19"/>
  <c r="N227" i="19"/>
  <c r="M227" i="19"/>
  <c r="N226" i="19"/>
  <c r="M226" i="19"/>
  <c r="N225" i="19"/>
  <c r="M225" i="19"/>
  <c r="N224" i="19"/>
  <c r="M224" i="19"/>
  <c r="N223" i="19"/>
  <c r="M223" i="19"/>
  <c r="N222" i="19"/>
  <c r="M222" i="19"/>
  <c r="N221" i="19"/>
  <c r="M221" i="19"/>
  <c r="N220" i="19"/>
  <c r="M220" i="19"/>
  <c r="N219" i="19"/>
  <c r="M219" i="19"/>
  <c r="N218" i="19"/>
  <c r="M218" i="19"/>
  <c r="N217" i="19"/>
  <c r="M217" i="19"/>
  <c r="N216" i="19"/>
  <c r="M216" i="19"/>
  <c r="N215" i="19"/>
  <c r="M215" i="19"/>
  <c r="N214" i="19"/>
  <c r="M214" i="19"/>
  <c r="N213" i="19"/>
  <c r="M213" i="19"/>
  <c r="N212" i="19"/>
  <c r="M212" i="19"/>
  <c r="N211" i="19"/>
  <c r="M211" i="19"/>
  <c r="N210" i="19"/>
  <c r="M210" i="19"/>
  <c r="N209" i="19"/>
  <c r="M209" i="19"/>
  <c r="N208" i="19"/>
  <c r="M208" i="19"/>
  <c r="N207" i="19"/>
  <c r="M207" i="19"/>
  <c r="N206" i="19"/>
  <c r="M206" i="19"/>
  <c r="N205" i="19"/>
  <c r="M205" i="19"/>
  <c r="N204" i="19"/>
  <c r="M204" i="19"/>
  <c r="N203" i="19"/>
  <c r="M203" i="19"/>
  <c r="N202" i="19"/>
  <c r="M202" i="19"/>
  <c r="N201" i="19"/>
  <c r="M201" i="19"/>
  <c r="N200" i="19"/>
  <c r="M200" i="19"/>
  <c r="N199" i="19"/>
  <c r="M199" i="19"/>
  <c r="N198" i="19"/>
  <c r="M198" i="19"/>
  <c r="N197" i="19"/>
  <c r="M197" i="19"/>
  <c r="N196" i="19"/>
  <c r="M196" i="19"/>
  <c r="N195" i="19"/>
  <c r="M195" i="19"/>
  <c r="N194" i="19"/>
  <c r="M194" i="19"/>
  <c r="N193" i="19"/>
  <c r="M193" i="19"/>
  <c r="N192" i="19"/>
  <c r="M192" i="19"/>
  <c r="N191" i="19"/>
  <c r="M191" i="19"/>
  <c r="N190" i="19"/>
  <c r="M190" i="19"/>
  <c r="N189" i="19"/>
  <c r="M189" i="19"/>
  <c r="N188" i="19"/>
  <c r="M188" i="19"/>
  <c r="N187" i="19"/>
  <c r="M187" i="19"/>
  <c r="N186" i="19"/>
  <c r="M186" i="19"/>
  <c r="N185" i="19"/>
  <c r="M185" i="19"/>
  <c r="N184" i="19"/>
  <c r="M184" i="19"/>
  <c r="N183" i="19"/>
  <c r="M183" i="19"/>
  <c r="N182" i="19"/>
  <c r="M182" i="19"/>
  <c r="N181" i="19"/>
  <c r="M181" i="19"/>
  <c r="N180" i="19"/>
  <c r="M180" i="19"/>
  <c r="N179" i="19"/>
  <c r="M179" i="19"/>
  <c r="N178" i="19"/>
  <c r="M178" i="19"/>
  <c r="N177" i="19"/>
  <c r="M177" i="19"/>
  <c r="N176" i="19"/>
  <c r="M176" i="19"/>
  <c r="N175" i="19"/>
  <c r="M175" i="19"/>
  <c r="N174" i="19"/>
  <c r="M174" i="19"/>
  <c r="N173" i="19"/>
  <c r="M173" i="19"/>
  <c r="N172" i="19"/>
  <c r="M172" i="19"/>
  <c r="N171" i="19"/>
  <c r="M171" i="19"/>
  <c r="N170" i="19"/>
  <c r="M170" i="19"/>
  <c r="N169" i="19"/>
  <c r="M169" i="19"/>
  <c r="N168" i="19"/>
  <c r="M168" i="19"/>
  <c r="N167" i="19"/>
  <c r="M167" i="19"/>
  <c r="N166" i="19"/>
  <c r="M166" i="19"/>
  <c r="N165" i="19"/>
  <c r="M165" i="19"/>
  <c r="N164" i="19"/>
  <c r="M164" i="19"/>
  <c r="N163" i="19"/>
  <c r="M163" i="19"/>
  <c r="N162" i="19"/>
  <c r="M162" i="19"/>
  <c r="N161" i="19"/>
  <c r="M161" i="19"/>
  <c r="N160" i="19"/>
  <c r="M160" i="19"/>
  <c r="N159" i="19"/>
  <c r="M159" i="19"/>
  <c r="N158" i="19"/>
  <c r="M158" i="19"/>
  <c r="N157" i="19"/>
  <c r="M157" i="19"/>
  <c r="N156" i="19"/>
  <c r="M156" i="19"/>
  <c r="N155" i="19"/>
  <c r="M155" i="19"/>
  <c r="N154" i="19"/>
  <c r="M154" i="19"/>
  <c r="N153" i="19"/>
  <c r="M153" i="19"/>
  <c r="N152" i="19"/>
  <c r="M152" i="19"/>
  <c r="N151" i="19"/>
  <c r="M151" i="19"/>
  <c r="N150" i="19"/>
  <c r="M150" i="19"/>
  <c r="N149" i="19"/>
  <c r="M149" i="19"/>
  <c r="N148" i="19"/>
  <c r="M148" i="19"/>
  <c r="N147" i="19"/>
  <c r="M147" i="19"/>
  <c r="N146" i="19"/>
  <c r="M146" i="19"/>
  <c r="N145" i="19"/>
  <c r="M145" i="19"/>
  <c r="N144" i="19"/>
  <c r="M144" i="19"/>
  <c r="N143" i="19"/>
  <c r="M143" i="19"/>
  <c r="N142" i="19"/>
  <c r="M142" i="19"/>
  <c r="N141" i="19"/>
  <c r="M141" i="19"/>
  <c r="N140" i="19"/>
  <c r="M140" i="19"/>
  <c r="N139" i="19"/>
  <c r="M139" i="19"/>
  <c r="N138" i="19"/>
  <c r="M138" i="19"/>
  <c r="N137" i="19"/>
  <c r="M137" i="19"/>
  <c r="N136" i="19"/>
  <c r="M136" i="19"/>
  <c r="N135" i="19"/>
  <c r="M135" i="19"/>
  <c r="N134" i="19"/>
  <c r="M134" i="19"/>
  <c r="N133" i="19"/>
  <c r="M133" i="19"/>
  <c r="N132" i="19"/>
  <c r="M132" i="19"/>
  <c r="N131" i="19"/>
  <c r="M131" i="19"/>
  <c r="N130" i="19"/>
  <c r="M130" i="19"/>
  <c r="N129" i="19"/>
  <c r="M129" i="19"/>
  <c r="N128" i="19"/>
  <c r="M128" i="19"/>
  <c r="N127" i="19"/>
  <c r="M127" i="19"/>
  <c r="N126" i="19"/>
  <c r="M126" i="19"/>
  <c r="N125" i="19"/>
  <c r="M125" i="19"/>
  <c r="N124" i="19"/>
  <c r="M124" i="19"/>
  <c r="N123" i="19"/>
  <c r="M123" i="19"/>
  <c r="N122" i="19"/>
  <c r="M122" i="19"/>
  <c r="N121" i="19"/>
  <c r="M121" i="19"/>
  <c r="N120" i="19"/>
  <c r="M120" i="19"/>
  <c r="N119" i="19"/>
  <c r="M119" i="19"/>
  <c r="N118" i="19"/>
  <c r="M118" i="19"/>
  <c r="N117" i="19"/>
  <c r="M117" i="19"/>
  <c r="N116" i="19"/>
  <c r="M116" i="19"/>
  <c r="N115" i="19"/>
  <c r="M115" i="19"/>
  <c r="N114" i="19"/>
  <c r="M114" i="19"/>
  <c r="N113" i="19"/>
  <c r="M113" i="19"/>
  <c r="N112" i="19"/>
  <c r="M112" i="19"/>
  <c r="N111" i="19"/>
  <c r="M111" i="19"/>
  <c r="N110" i="19"/>
  <c r="M110" i="19"/>
  <c r="N109" i="19"/>
  <c r="M109" i="19"/>
  <c r="N108" i="19"/>
  <c r="M108" i="19"/>
  <c r="N107" i="19"/>
  <c r="M107" i="19"/>
  <c r="N106" i="19"/>
  <c r="M106" i="19"/>
  <c r="N105" i="19"/>
  <c r="M105" i="19"/>
  <c r="N104" i="19"/>
  <c r="M104" i="19"/>
  <c r="N103" i="19"/>
  <c r="M103" i="19"/>
  <c r="N102" i="19"/>
  <c r="M102" i="19"/>
  <c r="N101" i="19"/>
  <c r="M101" i="19"/>
  <c r="N100" i="19"/>
  <c r="M100" i="19"/>
  <c r="N99" i="19"/>
  <c r="M99" i="19"/>
  <c r="N98" i="19"/>
  <c r="M98" i="19"/>
  <c r="N97" i="19"/>
  <c r="M97" i="19"/>
  <c r="N96" i="19"/>
  <c r="M96" i="19"/>
  <c r="N95" i="19"/>
  <c r="M95" i="19"/>
  <c r="N94" i="19"/>
  <c r="M94" i="19"/>
  <c r="N93" i="19"/>
  <c r="M93" i="19"/>
  <c r="N92" i="19"/>
  <c r="M92" i="19"/>
  <c r="N91" i="19"/>
  <c r="M91" i="19"/>
  <c r="N90" i="19"/>
  <c r="M90" i="19"/>
  <c r="N89" i="19"/>
  <c r="M89" i="19"/>
  <c r="N88" i="19"/>
  <c r="M88" i="19"/>
  <c r="N87" i="19"/>
  <c r="M87" i="19"/>
  <c r="N86" i="19"/>
  <c r="M86" i="19"/>
  <c r="N85" i="19"/>
  <c r="M85" i="19"/>
  <c r="N84" i="19"/>
  <c r="M84" i="19"/>
  <c r="N83" i="19"/>
  <c r="M83" i="19"/>
  <c r="N82" i="19"/>
  <c r="M82" i="19"/>
  <c r="N81" i="19"/>
  <c r="M81" i="19"/>
  <c r="N80" i="19"/>
  <c r="M80" i="19"/>
  <c r="N79" i="19"/>
  <c r="M79" i="19"/>
  <c r="N78" i="19"/>
  <c r="M78" i="19"/>
  <c r="N77" i="19"/>
  <c r="M77" i="19"/>
  <c r="N76" i="19"/>
  <c r="M76" i="19"/>
  <c r="N75" i="19"/>
  <c r="M75" i="19"/>
  <c r="N74" i="19"/>
  <c r="M74" i="19"/>
  <c r="N73" i="19"/>
  <c r="M73" i="19"/>
  <c r="N72" i="19"/>
  <c r="M72" i="19"/>
  <c r="N71" i="19"/>
  <c r="M71" i="19"/>
  <c r="N70" i="19"/>
  <c r="M70" i="19"/>
  <c r="N69" i="19"/>
  <c r="M69" i="19"/>
  <c r="N68" i="19"/>
  <c r="M68" i="19"/>
  <c r="N67" i="19"/>
  <c r="M67" i="19"/>
  <c r="N66" i="19"/>
  <c r="M66" i="19"/>
  <c r="N65" i="19"/>
  <c r="M65" i="19"/>
  <c r="N64" i="19"/>
  <c r="M64" i="19"/>
  <c r="N63" i="19"/>
  <c r="M63" i="19"/>
  <c r="N62" i="19"/>
  <c r="M62" i="19"/>
  <c r="N61" i="19"/>
  <c r="M61" i="19"/>
  <c r="N60" i="19"/>
  <c r="M60" i="19"/>
  <c r="N59" i="19"/>
  <c r="M59" i="19"/>
  <c r="N58" i="19"/>
  <c r="M58" i="19"/>
  <c r="N57" i="19"/>
  <c r="M57" i="19"/>
  <c r="N56" i="19"/>
  <c r="M56" i="19"/>
  <c r="N55" i="19"/>
  <c r="M55" i="19"/>
  <c r="N54" i="19"/>
  <c r="M54" i="19"/>
  <c r="N53" i="19"/>
  <c r="M53" i="19"/>
  <c r="N52" i="19"/>
  <c r="M52" i="19"/>
  <c r="N51" i="19"/>
  <c r="M51" i="19"/>
  <c r="N50" i="19"/>
  <c r="M50" i="19"/>
  <c r="N49" i="19"/>
  <c r="M49" i="19"/>
  <c r="N48" i="19"/>
  <c r="M48" i="19"/>
  <c r="N47" i="19"/>
  <c r="M47" i="19"/>
  <c r="N46" i="19"/>
  <c r="M46" i="19"/>
  <c r="N45" i="19"/>
  <c r="M45" i="19"/>
  <c r="N44" i="19"/>
  <c r="M44" i="19"/>
  <c r="N43" i="19"/>
  <c r="M43" i="19"/>
  <c r="N42" i="19"/>
  <c r="M42" i="19"/>
  <c r="N41" i="19"/>
  <c r="M41" i="19"/>
  <c r="N40" i="19"/>
  <c r="M40" i="19"/>
  <c r="N39" i="19"/>
  <c r="M39" i="19"/>
  <c r="N38" i="19"/>
  <c r="M38" i="19"/>
  <c r="N37" i="19"/>
  <c r="M37" i="19"/>
  <c r="N36" i="19"/>
  <c r="M36" i="19"/>
  <c r="N35" i="19"/>
  <c r="M35" i="19"/>
  <c r="N34" i="19"/>
  <c r="M34" i="19"/>
  <c r="N33" i="19"/>
  <c r="M33" i="19"/>
  <c r="N32" i="19"/>
  <c r="M32" i="19"/>
  <c r="N31" i="19"/>
  <c r="M31" i="19"/>
  <c r="N30" i="19"/>
  <c r="M30" i="19"/>
  <c r="N29" i="19"/>
  <c r="M29" i="19"/>
  <c r="N28" i="19"/>
  <c r="M28" i="19"/>
  <c r="N27" i="19"/>
  <c r="M27" i="19"/>
  <c r="N26" i="19"/>
  <c r="M26" i="19"/>
  <c r="N25" i="19"/>
  <c r="M25" i="19"/>
  <c r="N24" i="19"/>
  <c r="M24" i="19"/>
  <c r="N23" i="19"/>
  <c r="M23" i="19"/>
  <c r="N22" i="19"/>
  <c r="M22" i="19"/>
  <c r="N21" i="19"/>
  <c r="M21" i="19"/>
  <c r="N20" i="19"/>
  <c r="M20" i="19"/>
  <c r="N19" i="19"/>
  <c r="M19" i="19"/>
  <c r="N18" i="19"/>
  <c r="M18" i="19"/>
  <c r="N17" i="19"/>
  <c r="M17" i="19"/>
  <c r="N16" i="19"/>
  <c r="M16" i="19"/>
  <c r="N15" i="19"/>
  <c r="M15" i="19"/>
  <c r="N14" i="19"/>
  <c r="M14" i="19"/>
  <c r="N13" i="19"/>
  <c r="M13" i="19"/>
  <c r="K8" i="19"/>
  <c r="K7" i="19"/>
  <c r="K5" i="19"/>
  <c r="D3" i="19"/>
  <c r="N312" i="18"/>
  <c r="M312" i="18"/>
  <c r="N311" i="18"/>
  <c r="M311" i="18"/>
  <c r="N310" i="18"/>
  <c r="M310" i="18"/>
  <c r="N309" i="18"/>
  <c r="M309" i="18"/>
  <c r="N308" i="18"/>
  <c r="M308" i="18"/>
  <c r="N307" i="18"/>
  <c r="M307" i="18"/>
  <c r="N306" i="18"/>
  <c r="M306" i="18"/>
  <c r="N305" i="18"/>
  <c r="M305" i="18"/>
  <c r="N304" i="18"/>
  <c r="M304" i="18"/>
  <c r="N303" i="18"/>
  <c r="M303" i="18"/>
  <c r="N302" i="18"/>
  <c r="M302" i="18"/>
  <c r="N301" i="18"/>
  <c r="M301" i="18"/>
  <c r="N300" i="18"/>
  <c r="M300" i="18"/>
  <c r="N299" i="18"/>
  <c r="M299" i="18"/>
  <c r="N298" i="18"/>
  <c r="M298" i="18"/>
  <c r="N297" i="18"/>
  <c r="M297" i="18"/>
  <c r="N296" i="18"/>
  <c r="M296" i="18"/>
  <c r="N295" i="18"/>
  <c r="M295" i="18"/>
  <c r="N294" i="18"/>
  <c r="M294" i="18"/>
  <c r="N293" i="18"/>
  <c r="M293" i="18"/>
  <c r="N292" i="18"/>
  <c r="M292" i="18"/>
  <c r="N291" i="18"/>
  <c r="M291" i="18"/>
  <c r="N290" i="18"/>
  <c r="M290" i="18"/>
  <c r="N289" i="18"/>
  <c r="M289" i="18"/>
  <c r="N288" i="18"/>
  <c r="M288" i="18"/>
  <c r="N287" i="18"/>
  <c r="M287" i="18"/>
  <c r="N286" i="18"/>
  <c r="M286" i="18"/>
  <c r="N285" i="18"/>
  <c r="M285" i="18"/>
  <c r="N284" i="18"/>
  <c r="M284" i="18"/>
  <c r="N283" i="18"/>
  <c r="M283" i="18"/>
  <c r="N282" i="18"/>
  <c r="M282" i="18"/>
  <c r="N281" i="18"/>
  <c r="M281" i="18"/>
  <c r="N280" i="18"/>
  <c r="M280" i="18"/>
  <c r="N279" i="18"/>
  <c r="M279" i="18"/>
  <c r="N278" i="18"/>
  <c r="M278" i="18"/>
  <c r="N277" i="18"/>
  <c r="M277" i="18"/>
  <c r="N276" i="18"/>
  <c r="M276" i="18"/>
  <c r="N275" i="18"/>
  <c r="M275" i="18"/>
  <c r="N274" i="18"/>
  <c r="M274" i="18"/>
  <c r="N273" i="18"/>
  <c r="M273" i="18"/>
  <c r="N272" i="18"/>
  <c r="M272" i="18"/>
  <c r="N271" i="18"/>
  <c r="M271" i="18"/>
  <c r="N270" i="18"/>
  <c r="M270" i="18"/>
  <c r="N269" i="18"/>
  <c r="M269" i="18"/>
  <c r="N268" i="18"/>
  <c r="M268" i="18"/>
  <c r="N267" i="18"/>
  <c r="M267" i="18"/>
  <c r="N266" i="18"/>
  <c r="M266" i="18"/>
  <c r="N265" i="18"/>
  <c r="M265" i="18"/>
  <c r="N264" i="18"/>
  <c r="M264" i="18"/>
  <c r="N263" i="18"/>
  <c r="M263" i="18"/>
  <c r="N262" i="18"/>
  <c r="M262" i="18"/>
  <c r="N261" i="18"/>
  <c r="M261" i="18"/>
  <c r="N260" i="18"/>
  <c r="M260" i="18"/>
  <c r="N259" i="18"/>
  <c r="M259" i="18"/>
  <c r="N258" i="18"/>
  <c r="M258" i="18"/>
  <c r="N257" i="18"/>
  <c r="M257" i="18"/>
  <c r="N256" i="18"/>
  <c r="M256" i="18"/>
  <c r="N255" i="18"/>
  <c r="M255" i="18"/>
  <c r="N254" i="18"/>
  <c r="M254" i="18"/>
  <c r="N253" i="18"/>
  <c r="M253" i="18"/>
  <c r="N252" i="18"/>
  <c r="M252" i="18"/>
  <c r="N251" i="18"/>
  <c r="M251" i="18"/>
  <c r="N250" i="18"/>
  <c r="M250" i="18"/>
  <c r="N249" i="18"/>
  <c r="M249" i="18"/>
  <c r="N248" i="18"/>
  <c r="M248" i="18"/>
  <c r="N247" i="18"/>
  <c r="M247" i="18"/>
  <c r="N246" i="18"/>
  <c r="M246" i="18"/>
  <c r="N245" i="18"/>
  <c r="M245" i="18"/>
  <c r="N244" i="18"/>
  <c r="M244" i="18"/>
  <c r="N243" i="18"/>
  <c r="M243" i="18"/>
  <c r="N242" i="18"/>
  <c r="M242" i="18"/>
  <c r="N241" i="18"/>
  <c r="M241" i="18"/>
  <c r="N240" i="18"/>
  <c r="M240" i="18"/>
  <c r="N239" i="18"/>
  <c r="M239" i="18"/>
  <c r="N238" i="18"/>
  <c r="M238" i="18"/>
  <c r="N237" i="18"/>
  <c r="M237" i="18"/>
  <c r="N236" i="18"/>
  <c r="M236" i="18"/>
  <c r="N235" i="18"/>
  <c r="M235" i="18"/>
  <c r="N234" i="18"/>
  <c r="M234" i="18"/>
  <c r="N233" i="18"/>
  <c r="M233" i="18"/>
  <c r="N232" i="18"/>
  <c r="M232" i="18"/>
  <c r="N231" i="18"/>
  <c r="M231" i="18"/>
  <c r="N230" i="18"/>
  <c r="M230" i="18"/>
  <c r="N229" i="18"/>
  <c r="M229" i="18"/>
  <c r="N228" i="18"/>
  <c r="M228" i="18"/>
  <c r="N227" i="18"/>
  <c r="M227" i="18"/>
  <c r="N226" i="18"/>
  <c r="M226" i="18"/>
  <c r="N225" i="18"/>
  <c r="M225" i="18"/>
  <c r="N224" i="18"/>
  <c r="M224" i="18"/>
  <c r="N223" i="18"/>
  <c r="M223" i="18"/>
  <c r="N222" i="18"/>
  <c r="M222" i="18"/>
  <c r="N221" i="18"/>
  <c r="M221" i="18"/>
  <c r="N220" i="18"/>
  <c r="M220" i="18"/>
  <c r="N219" i="18"/>
  <c r="M219" i="18"/>
  <c r="N218" i="18"/>
  <c r="M218" i="18"/>
  <c r="N217" i="18"/>
  <c r="M217" i="18"/>
  <c r="N216" i="18"/>
  <c r="M216" i="18"/>
  <c r="N215" i="18"/>
  <c r="M215" i="18"/>
  <c r="N214" i="18"/>
  <c r="M214" i="18"/>
  <c r="N213" i="18"/>
  <c r="M213" i="18"/>
  <c r="N212" i="18"/>
  <c r="M212" i="18"/>
  <c r="N211" i="18"/>
  <c r="M211" i="18"/>
  <c r="N210" i="18"/>
  <c r="M210" i="18"/>
  <c r="N209" i="18"/>
  <c r="M209" i="18"/>
  <c r="N208" i="18"/>
  <c r="M208" i="18"/>
  <c r="N207" i="18"/>
  <c r="M207" i="18"/>
  <c r="N206" i="18"/>
  <c r="M206" i="18"/>
  <c r="N205" i="18"/>
  <c r="M205" i="18"/>
  <c r="N204" i="18"/>
  <c r="M204" i="18"/>
  <c r="N203" i="18"/>
  <c r="M203" i="18"/>
  <c r="N202" i="18"/>
  <c r="M202" i="18"/>
  <c r="N201" i="18"/>
  <c r="M201" i="18"/>
  <c r="N200" i="18"/>
  <c r="M200" i="18"/>
  <c r="N199" i="18"/>
  <c r="M199" i="18"/>
  <c r="N198" i="18"/>
  <c r="M198" i="18"/>
  <c r="N197" i="18"/>
  <c r="M197" i="18"/>
  <c r="N196" i="18"/>
  <c r="M196" i="18"/>
  <c r="N195" i="18"/>
  <c r="M195" i="18"/>
  <c r="N194" i="18"/>
  <c r="M194" i="18"/>
  <c r="N193" i="18"/>
  <c r="M193" i="18"/>
  <c r="N192" i="18"/>
  <c r="M192" i="18"/>
  <c r="N191" i="18"/>
  <c r="M191" i="18"/>
  <c r="N190" i="18"/>
  <c r="M190" i="18"/>
  <c r="N189" i="18"/>
  <c r="M189" i="18"/>
  <c r="N188" i="18"/>
  <c r="M188" i="18"/>
  <c r="N187" i="18"/>
  <c r="M187" i="18"/>
  <c r="N186" i="18"/>
  <c r="M186" i="18"/>
  <c r="N185" i="18"/>
  <c r="M185" i="18"/>
  <c r="N184" i="18"/>
  <c r="M184" i="18"/>
  <c r="N183" i="18"/>
  <c r="M183" i="18"/>
  <c r="N182" i="18"/>
  <c r="M182" i="18"/>
  <c r="N181" i="18"/>
  <c r="M181" i="18"/>
  <c r="N180" i="18"/>
  <c r="M180" i="18"/>
  <c r="N179" i="18"/>
  <c r="M179" i="18"/>
  <c r="N178" i="18"/>
  <c r="M178" i="18"/>
  <c r="N177" i="18"/>
  <c r="M177" i="18"/>
  <c r="N176" i="18"/>
  <c r="M176" i="18"/>
  <c r="N175" i="18"/>
  <c r="M175" i="18"/>
  <c r="N174" i="18"/>
  <c r="M174" i="18"/>
  <c r="N173" i="18"/>
  <c r="M173" i="18"/>
  <c r="N172" i="18"/>
  <c r="M172" i="18"/>
  <c r="N171" i="18"/>
  <c r="M171" i="18"/>
  <c r="N170" i="18"/>
  <c r="M170" i="18"/>
  <c r="N169" i="18"/>
  <c r="M169" i="18"/>
  <c r="N168" i="18"/>
  <c r="M168" i="18"/>
  <c r="N167" i="18"/>
  <c r="M167" i="18"/>
  <c r="N166" i="18"/>
  <c r="M166" i="18"/>
  <c r="N165" i="18"/>
  <c r="M165" i="18"/>
  <c r="N164" i="18"/>
  <c r="M164" i="18"/>
  <c r="N163" i="18"/>
  <c r="M163" i="18"/>
  <c r="N162" i="18"/>
  <c r="M162" i="18"/>
  <c r="N161" i="18"/>
  <c r="M161" i="18"/>
  <c r="N160" i="18"/>
  <c r="M160" i="18"/>
  <c r="N159" i="18"/>
  <c r="M159" i="18"/>
  <c r="N158" i="18"/>
  <c r="M158" i="18"/>
  <c r="N157" i="18"/>
  <c r="M157" i="18"/>
  <c r="N156" i="18"/>
  <c r="M156" i="18"/>
  <c r="N155" i="18"/>
  <c r="M155" i="18"/>
  <c r="N154" i="18"/>
  <c r="M154" i="18"/>
  <c r="N153" i="18"/>
  <c r="M153" i="18"/>
  <c r="N152" i="18"/>
  <c r="M152" i="18"/>
  <c r="N151" i="18"/>
  <c r="M151" i="18"/>
  <c r="N150" i="18"/>
  <c r="M150" i="18"/>
  <c r="N149" i="18"/>
  <c r="M149" i="18"/>
  <c r="N148" i="18"/>
  <c r="M148" i="18"/>
  <c r="N147" i="18"/>
  <c r="M147" i="18"/>
  <c r="N146" i="18"/>
  <c r="M146" i="18"/>
  <c r="N145" i="18"/>
  <c r="M145" i="18"/>
  <c r="N144" i="18"/>
  <c r="M144" i="18"/>
  <c r="N143" i="18"/>
  <c r="M143" i="18"/>
  <c r="N142" i="18"/>
  <c r="M142" i="18"/>
  <c r="N141" i="18"/>
  <c r="M141" i="18"/>
  <c r="N140" i="18"/>
  <c r="M140" i="18"/>
  <c r="N139" i="18"/>
  <c r="M139" i="18"/>
  <c r="N138" i="18"/>
  <c r="M138" i="18"/>
  <c r="N137" i="18"/>
  <c r="M137" i="18"/>
  <c r="N136" i="18"/>
  <c r="M136" i="18"/>
  <c r="N135" i="18"/>
  <c r="M135" i="18"/>
  <c r="N134" i="18"/>
  <c r="M134" i="18"/>
  <c r="N133" i="18"/>
  <c r="M133" i="18"/>
  <c r="N132" i="18"/>
  <c r="M132" i="18"/>
  <c r="N131" i="18"/>
  <c r="M131" i="18"/>
  <c r="N130" i="18"/>
  <c r="M130" i="18"/>
  <c r="N129" i="18"/>
  <c r="M129" i="18"/>
  <c r="N128" i="18"/>
  <c r="M128" i="18"/>
  <c r="N127" i="18"/>
  <c r="M127" i="18"/>
  <c r="N126" i="18"/>
  <c r="M126" i="18"/>
  <c r="N125" i="18"/>
  <c r="M125" i="18"/>
  <c r="N124" i="18"/>
  <c r="M124" i="18"/>
  <c r="N123" i="18"/>
  <c r="M123" i="18"/>
  <c r="N122" i="18"/>
  <c r="M122" i="18"/>
  <c r="N121" i="18"/>
  <c r="M121" i="18"/>
  <c r="N120" i="18"/>
  <c r="M120" i="18"/>
  <c r="N119" i="18"/>
  <c r="M119" i="18"/>
  <c r="N118" i="18"/>
  <c r="M118" i="18"/>
  <c r="N117" i="18"/>
  <c r="M117" i="18"/>
  <c r="N116" i="18"/>
  <c r="M116" i="18"/>
  <c r="N115" i="18"/>
  <c r="M115" i="18"/>
  <c r="N114" i="18"/>
  <c r="M114" i="18"/>
  <c r="N113" i="18"/>
  <c r="M113" i="18"/>
  <c r="N112" i="18"/>
  <c r="M112" i="18"/>
  <c r="N111" i="18"/>
  <c r="M111" i="18"/>
  <c r="N110" i="18"/>
  <c r="M110" i="18"/>
  <c r="N109" i="18"/>
  <c r="M109" i="18"/>
  <c r="N108" i="18"/>
  <c r="M108" i="18"/>
  <c r="N107" i="18"/>
  <c r="M107" i="18"/>
  <c r="N106" i="18"/>
  <c r="M106" i="18"/>
  <c r="N105" i="18"/>
  <c r="M105" i="18"/>
  <c r="N104" i="18"/>
  <c r="M104" i="18"/>
  <c r="N103" i="18"/>
  <c r="M103" i="18"/>
  <c r="N102" i="18"/>
  <c r="M102" i="18"/>
  <c r="N101" i="18"/>
  <c r="M101" i="18"/>
  <c r="N100" i="18"/>
  <c r="M100" i="18"/>
  <c r="N99" i="18"/>
  <c r="M99" i="18"/>
  <c r="N98" i="18"/>
  <c r="M98" i="18"/>
  <c r="N97" i="18"/>
  <c r="M97" i="18"/>
  <c r="N96" i="18"/>
  <c r="M96" i="18"/>
  <c r="N95" i="18"/>
  <c r="M95" i="18"/>
  <c r="N94" i="18"/>
  <c r="M94" i="18"/>
  <c r="N93" i="18"/>
  <c r="M93" i="18"/>
  <c r="N92" i="18"/>
  <c r="M92" i="18"/>
  <c r="N91" i="18"/>
  <c r="M91" i="18"/>
  <c r="N90" i="18"/>
  <c r="M90" i="18"/>
  <c r="N89" i="18"/>
  <c r="M89" i="18"/>
  <c r="N88" i="18"/>
  <c r="M88" i="18"/>
  <c r="N87" i="18"/>
  <c r="M87" i="18"/>
  <c r="N86" i="18"/>
  <c r="M86" i="18"/>
  <c r="N85" i="18"/>
  <c r="M85" i="18"/>
  <c r="N84" i="18"/>
  <c r="M84" i="18"/>
  <c r="N83" i="18"/>
  <c r="M83" i="18"/>
  <c r="N82" i="18"/>
  <c r="M82" i="18"/>
  <c r="N81" i="18"/>
  <c r="M81" i="18"/>
  <c r="N80" i="18"/>
  <c r="M80" i="18"/>
  <c r="N79" i="18"/>
  <c r="M79" i="18"/>
  <c r="N78" i="18"/>
  <c r="M78" i="18"/>
  <c r="N77" i="18"/>
  <c r="M77" i="18"/>
  <c r="N76" i="18"/>
  <c r="M76" i="18"/>
  <c r="N75" i="18"/>
  <c r="M75" i="18"/>
  <c r="N74" i="18"/>
  <c r="M74" i="18"/>
  <c r="N73" i="18"/>
  <c r="M73" i="18"/>
  <c r="N72" i="18"/>
  <c r="M72" i="18"/>
  <c r="N71" i="18"/>
  <c r="M71" i="18"/>
  <c r="N70" i="18"/>
  <c r="M70" i="18"/>
  <c r="N69" i="18"/>
  <c r="M69" i="18"/>
  <c r="N68" i="18"/>
  <c r="M68" i="18"/>
  <c r="N67" i="18"/>
  <c r="M67" i="18"/>
  <c r="N66" i="18"/>
  <c r="M66" i="18"/>
  <c r="N65" i="18"/>
  <c r="M65" i="18"/>
  <c r="N64" i="18"/>
  <c r="M64" i="18"/>
  <c r="N63" i="18"/>
  <c r="M63" i="18"/>
  <c r="N62" i="18"/>
  <c r="M62" i="18"/>
  <c r="N61" i="18"/>
  <c r="M61" i="18"/>
  <c r="N60" i="18"/>
  <c r="M60" i="18"/>
  <c r="N59" i="18"/>
  <c r="M59" i="18"/>
  <c r="N58" i="18"/>
  <c r="M58" i="18"/>
  <c r="N57" i="18"/>
  <c r="M57" i="18"/>
  <c r="N56" i="18"/>
  <c r="M56" i="18"/>
  <c r="N55" i="18"/>
  <c r="M55" i="18"/>
  <c r="N54" i="18"/>
  <c r="M54" i="18"/>
  <c r="N53" i="18"/>
  <c r="M53" i="18"/>
  <c r="N52" i="18"/>
  <c r="M52" i="18"/>
  <c r="N51" i="18"/>
  <c r="M51" i="18"/>
  <c r="N50" i="18"/>
  <c r="M50" i="18"/>
  <c r="N49" i="18"/>
  <c r="M49" i="18"/>
  <c r="N48" i="18"/>
  <c r="M48" i="18"/>
  <c r="N47" i="18"/>
  <c r="M47" i="18"/>
  <c r="N46" i="18"/>
  <c r="M46" i="18"/>
  <c r="N45" i="18"/>
  <c r="M45" i="18"/>
  <c r="N44" i="18"/>
  <c r="M44" i="18"/>
  <c r="N43" i="18"/>
  <c r="M43" i="18"/>
  <c r="N42" i="18"/>
  <c r="M42" i="18"/>
  <c r="N41" i="18"/>
  <c r="M41" i="18"/>
  <c r="N40" i="18"/>
  <c r="M40" i="18"/>
  <c r="N39" i="18"/>
  <c r="M39" i="18"/>
  <c r="N38" i="18"/>
  <c r="M38" i="18"/>
  <c r="N37" i="18"/>
  <c r="M37" i="18"/>
  <c r="N36" i="18"/>
  <c r="M36" i="18"/>
  <c r="N35" i="18"/>
  <c r="M35" i="18"/>
  <c r="N34" i="18"/>
  <c r="M34" i="18"/>
  <c r="N33" i="18"/>
  <c r="M33" i="18"/>
  <c r="N32" i="18"/>
  <c r="M32" i="18"/>
  <c r="N31" i="18"/>
  <c r="M31" i="18"/>
  <c r="N30" i="18"/>
  <c r="M30" i="18"/>
  <c r="N29" i="18"/>
  <c r="M29" i="18"/>
  <c r="N28" i="18"/>
  <c r="M28" i="18"/>
  <c r="N27" i="18"/>
  <c r="M27" i="18"/>
  <c r="N26" i="18"/>
  <c r="M26" i="18"/>
  <c r="N25" i="18"/>
  <c r="M25" i="18"/>
  <c r="N24" i="18"/>
  <c r="M24" i="18"/>
  <c r="N23" i="18"/>
  <c r="M23" i="18"/>
  <c r="N22" i="18"/>
  <c r="M22" i="18"/>
  <c r="N21" i="18"/>
  <c r="M21" i="18"/>
  <c r="N20" i="18"/>
  <c r="M20" i="18"/>
  <c r="N19" i="18"/>
  <c r="M19" i="18"/>
  <c r="N18" i="18"/>
  <c r="M18" i="18"/>
  <c r="N17" i="18"/>
  <c r="M17" i="18"/>
  <c r="N16" i="18"/>
  <c r="M16" i="18"/>
  <c r="N15" i="18"/>
  <c r="M15" i="18"/>
  <c r="N14" i="18"/>
  <c r="M14" i="18"/>
  <c r="N13" i="18"/>
  <c r="M13" i="18"/>
  <c r="K8" i="18"/>
  <c r="K7" i="18"/>
  <c r="K5" i="18"/>
  <c r="D3" i="18"/>
  <c r="N312" i="17"/>
  <c r="M312" i="17"/>
  <c r="N311" i="17"/>
  <c r="M311" i="17"/>
  <c r="N310" i="17"/>
  <c r="M310" i="17"/>
  <c r="N309" i="17"/>
  <c r="M309" i="17"/>
  <c r="N308" i="17"/>
  <c r="M308" i="17"/>
  <c r="N307" i="17"/>
  <c r="M307" i="17"/>
  <c r="N306" i="17"/>
  <c r="M306" i="17"/>
  <c r="N305" i="17"/>
  <c r="M305" i="17"/>
  <c r="N304" i="17"/>
  <c r="M304" i="17"/>
  <c r="N303" i="17"/>
  <c r="M303" i="17"/>
  <c r="N302" i="17"/>
  <c r="M302" i="17"/>
  <c r="N301" i="17"/>
  <c r="M301" i="17"/>
  <c r="N300" i="17"/>
  <c r="M300" i="17"/>
  <c r="N299" i="17"/>
  <c r="M299" i="17"/>
  <c r="N298" i="17"/>
  <c r="M298" i="17"/>
  <c r="N297" i="17"/>
  <c r="M297" i="17"/>
  <c r="N296" i="17"/>
  <c r="M296" i="17"/>
  <c r="N295" i="17"/>
  <c r="M295" i="17"/>
  <c r="N294" i="17"/>
  <c r="M294" i="17"/>
  <c r="N293" i="17"/>
  <c r="M293" i="17"/>
  <c r="N292" i="17"/>
  <c r="M292" i="17"/>
  <c r="N291" i="17"/>
  <c r="M291" i="17"/>
  <c r="N290" i="17"/>
  <c r="M290" i="17"/>
  <c r="N289" i="17"/>
  <c r="M289" i="17"/>
  <c r="N288" i="17"/>
  <c r="M288" i="17"/>
  <c r="N287" i="17"/>
  <c r="M287" i="17"/>
  <c r="N286" i="17"/>
  <c r="M286" i="17"/>
  <c r="N285" i="17"/>
  <c r="M285" i="17"/>
  <c r="N284" i="17"/>
  <c r="M284" i="17"/>
  <c r="N283" i="17"/>
  <c r="M283" i="17"/>
  <c r="N282" i="17"/>
  <c r="M282" i="17"/>
  <c r="N281" i="17"/>
  <c r="M281" i="17"/>
  <c r="N280" i="17"/>
  <c r="M280" i="17"/>
  <c r="N279" i="17"/>
  <c r="M279" i="17"/>
  <c r="N278" i="17"/>
  <c r="M278" i="17"/>
  <c r="N277" i="17"/>
  <c r="M277" i="17"/>
  <c r="N276" i="17"/>
  <c r="M276" i="17"/>
  <c r="N275" i="17"/>
  <c r="M275" i="17"/>
  <c r="N274" i="17"/>
  <c r="M274" i="17"/>
  <c r="N273" i="17"/>
  <c r="M273" i="17"/>
  <c r="N272" i="17"/>
  <c r="M272" i="17"/>
  <c r="N271" i="17"/>
  <c r="M271" i="17"/>
  <c r="N270" i="17"/>
  <c r="M270" i="17"/>
  <c r="N269" i="17"/>
  <c r="M269" i="17"/>
  <c r="N268" i="17"/>
  <c r="M268" i="17"/>
  <c r="N267" i="17"/>
  <c r="M267" i="17"/>
  <c r="N266" i="17"/>
  <c r="M266" i="17"/>
  <c r="N265" i="17"/>
  <c r="M265" i="17"/>
  <c r="N264" i="17"/>
  <c r="M264" i="17"/>
  <c r="N263" i="17"/>
  <c r="M263" i="17"/>
  <c r="N262" i="17"/>
  <c r="M262" i="17"/>
  <c r="N261" i="17"/>
  <c r="M261" i="17"/>
  <c r="N260" i="17"/>
  <c r="M260" i="17"/>
  <c r="N259" i="17"/>
  <c r="M259" i="17"/>
  <c r="N258" i="17"/>
  <c r="M258" i="17"/>
  <c r="N257" i="17"/>
  <c r="M257" i="17"/>
  <c r="N256" i="17"/>
  <c r="M256" i="17"/>
  <c r="N255" i="17"/>
  <c r="M255" i="17"/>
  <c r="N254" i="17"/>
  <c r="M254" i="17"/>
  <c r="N253" i="17"/>
  <c r="M253" i="17"/>
  <c r="N252" i="17"/>
  <c r="M252" i="17"/>
  <c r="N251" i="17"/>
  <c r="M251" i="17"/>
  <c r="N250" i="17"/>
  <c r="M250" i="17"/>
  <c r="N249" i="17"/>
  <c r="M249" i="17"/>
  <c r="N248" i="17"/>
  <c r="M248" i="17"/>
  <c r="N247" i="17"/>
  <c r="M247" i="17"/>
  <c r="N246" i="17"/>
  <c r="M246" i="17"/>
  <c r="N245" i="17"/>
  <c r="M245" i="17"/>
  <c r="N244" i="17"/>
  <c r="M244" i="17"/>
  <c r="N243" i="17"/>
  <c r="M243" i="17"/>
  <c r="N242" i="17"/>
  <c r="M242" i="17"/>
  <c r="N241" i="17"/>
  <c r="M241" i="17"/>
  <c r="N240" i="17"/>
  <c r="M240" i="17"/>
  <c r="N239" i="17"/>
  <c r="M239" i="17"/>
  <c r="N238" i="17"/>
  <c r="M238" i="17"/>
  <c r="N237" i="17"/>
  <c r="M237" i="17"/>
  <c r="N236" i="17"/>
  <c r="M236" i="17"/>
  <c r="N235" i="17"/>
  <c r="M235" i="17"/>
  <c r="N234" i="17"/>
  <c r="M234" i="17"/>
  <c r="N233" i="17"/>
  <c r="M233" i="17"/>
  <c r="N232" i="17"/>
  <c r="M232" i="17"/>
  <c r="N231" i="17"/>
  <c r="M231" i="17"/>
  <c r="N230" i="17"/>
  <c r="M230" i="17"/>
  <c r="N229" i="17"/>
  <c r="M229" i="17"/>
  <c r="N228" i="17"/>
  <c r="M228" i="17"/>
  <c r="N227" i="17"/>
  <c r="M227" i="17"/>
  <c r="N226" i="17"/>
  <c r="M226" i="17"/>
  <c r="N225" i="17"/>
  <c r="M225" i="17"/>
  <c r="N224" i="17"/>
  <c r="M224" i="17"/>
  <c r="N223" i="17"/>
  <c r="M223" i="17"/>
  <c r="N222" i="17"/>
  <c r="M222" i="17"/>
  <c r="N221" i="17"/>
  <c r="M221" i="17"/>
  <c r="N220" i="17"/>
  <c r="M220" i="17"/>
  <c r="N219" i="17"/>
  <c r="M219" i="17"/>
  <c r="N218" i="17"/>
  <c r="M218" i="17"/>
  <c r="N217" i="17"/>
  <c r="M217" i="17"/>
  <c r="N216" i="17"/>
  <c r="M216" i="17"/>
  <c r="N215" i="17"/>
  <c r="M215" i="17"/>
  <c r="N214" i="17"/>
  <c r="M214" i="17"/>
  <c r="N213" i="17"/>
  <c r="M213" i="17"/>
  <c r="N212" i="17"/>
  <c r="M212" i="17"/>
  <c r="N211" i="17"/>
  <c r="M211" i="17"/>
  <c r="N210" i="17"/>
  <c r="M210" i="17"/>
  <c r="N209" i="17"/>
  <c r="M209" i="17"/>
  <c r="N208" i="17"/>
  <c r="M208" i="17"/>
  <c r="N207" i="17"/>
  <c r="M207" i="17"/>
  <c r="N206" i="17"/>
  <c r="M206" i="17"/>
  <c r="N205" i="17"/>
  <c r="M205" i="17"/>
  <c r="N204" i="17"/>
  <c r="M204" i="17"/>
  <c r="N203" i="17"/>
  <c r="M203" i="17"/>
  <c r="N202" i="17"/>
  <c r="M202" i="17"/>
  <c r="N201" i="17"/>
  <c r="M201" i="17"/>
  <c r="N200" i="17"/>
  <c r="M200" i="17"/>
  <c r="N199" i="17"/>
  <c r="M199" i="17"/>
  <c r="N198" i="17"/>
  <c r="M198" i="17"/>
  <c r="N197" i="17"/>
  <c r="M197" i="17"/>
  <c r="N196" i="17"/>
  <c r="M196" i="17"/>
  <c r="N195" i="17"/>
  <c r="M195" i="17"/>
  <c r="N194" i="17"/>
  <c r="M194" i="17"/>
  <c r="N193" i="17"/>
  <c r="M193" i="17"/>
  <c r="N192" i="17"/>
  <c r="M192" i="17"/>
  <c r="N191" i="17"/>
  <c r="M191" i="17"/>
  <c r="N190" i="17"/>
  <c r="M190" i="17"/>
  <c r="N189" i="17"/>
  <c r="M189" i="17"/>
  <c r="N188" i="17"/>
  <c r="M188" i="17"/>
  <c r="N187" i="17"/>
  <c r="M187" i="17"/>
  <c r="N186" i="17"/>
  <c r="M186" i="17"/>
  <c r="N185" i="17"/>
  <c r="M185" i="17"/>
  <c r="N184" i="17"/>
  <c r="M184" i="17"/>
  <c r="N183" i="17"/>
  <c r="M183" i="17"/>
  <c r="N182" i="17"/>
  <c r="M182" i="17"/>
  <c r="N181" i="17"/>
  <c r="M181" i="17"/>
  <c r="N180" i="17"/>
  <c r="M180" i="17"/>
  <c r="N179" i="17"/>
  <c r="M179" i="17"/>
  <c r="N178" i="17"/>
  <c r="M178" i="17"/>
  <c r="N177" i="17"/>
  <c r="M177" i="17"/>
  <c r="N176" i="17"/>
  <c r="M176" i="17"/>
  <c r="N175" i="17"/>
  <c r="M175" i="17"/>
  <c r="N174" i="17"/>
  <c r="M174" i="17"/>
  <c r="N173" i="17"/>
  <c r="M173" i="17"/>
  <c r="N172" i="17"/>
  <c r="M172" i="17"/>
  <c r="N171" i="17"/>
  <c r="M171" i="17"/>
  <c r="N170" i="17"/>
  <c r="M170" i="17"/>
  <c r="N169" i="17"/>
  <c r="M169" i="17"/>
  <c r="N168" i="17"/>
  <c r="M168" i="17"/>
  <c r="N167" i="17"/>
  <c r="M167" i="17"/>
  <c r="N166" i="17"/>
  <c r="M166" i="17"/>
  <c r="N165" i="17"/>
  <c r="M165" i="17"/>
  <c r="N164" i="17"/>
  <c r="M164" i="17"/>
  <c r="N163" i="17"/>
  <c r="M163" i="17"/>
  <c r="N162" i="17"/>
  <c r="M162" i="17"/>
  <c r="N161" i="17"/>
  <c r="M161" i="17"/>
  <c r="N160" i="17"/>
  <c r="M160" i="17"/>
  <c r="N159" i="17"/>
  <c r="M159" i="17"/>
  <c r="N158" i="17"/>
  <c r="M158" i="17"/>
  <c r="N157" i="17"/>
  <c r="M157" i="17"/>
  <c r="N156" i="17"/>
  <c r="M156" i="17"/>
  <c r="N155" i="17"/>
  <c r="M155" i="17"/>
  <c r="N154" i="17"/>
  <c r="M154" i="17"/>
  <c r="N153" i="17"/>
  <c r="M153" i="17"/>
  <c r="N152" i="17"/>
  <c r="M152" i="17"/>
  <c r="N151" i="17"/>
  <c r="M151" i="17"/>
  <c r="N150" i="17"/>
  <c r="M150" i="17"/>
  <c r="N149" i="17"/>
  <c r="M149" i="17"/>
  <c r="N148" i="17"/>
  <c r="M148" i="17"/>
  <c r="N147" i="17"/>
  <c r="M147" i="17"/>
  <c r="N146" i="17"/>
  <c r="M146" i="17"/>
  <c r="N145" i="17"/>
  <c r="M145" i="17"/>
  <c r="N144" i="17"/>
  <c r="M144" i="17"/>
  <c r="N143" i="17"/>
  <c r="M143" i="17"/>
  <c r="N142" i="17"/>
  <c r="M142" i="17"/>
  <c r="N141" i="17"/>
  <c r="M141" i="17"/>
  <c r="N140" i="17"/>
  <c r="M140" i="17"/>
  <c r="N139" i="17"/>
  <c r="M139" i="17"/>
  <c r="N138" i="17"/>
  <c r="M138" i="17"/>
  <c r="N137" i="17"/>
  <c r="M137" i="17"/>
  <c r="N136" i="17"/>
  <c r="M136" i="17"/>
  <c r="N135" i="17"/>
  <c r="M135" i="17"/>
  <c r="N134" i="17"/>
  <c r="M134" i="17"/>
  <c r="N133" i="17"/>
  <c r="M133" i="17"/>
  <c r="N132" i="17"/>
  <c r="M132" i="17"/>
  <c r="N131" i="17"/>
  <c r="M131" i="17"/>
  <c r="N130" i="17"/>
  <c r="M130" i="17"/>
  <c r="N129" i="17"/>
  <c r="M129" i="17"/>
  <c r="N128" i="17"/>
  <c r="M128" i="17"/>
  <c r="N127" i="17"/>
  <c r="M127" i="17"/>
  <c r="N126" i="17"/>
  <c r="M126" i="17"/>
  <c r="N125" i="17"/>
  <c r="M125" i="17"/>
  <c r="N124" i="17"/>
  <c r="M124" i="17"/>
  <c r="N123" i="17"/>
  <c r="M123" i="17"/>
  <c r="N122" i="17"/>
  <c r="M122" i="17"/>
  <c r="N121" i="17"/>
  <c r="M121" i="17"/>
  <c r="N120" i="17"/>
  <c r="M120" i="17"/>
  <c r="N119" i="17"/>
  <c r="M119" i="17"/>
  <c r="N118" i="17"/>
  <c r="M118" i="17"/>
  <c r="N117" i="17"/>
  <c r="M117" i="17"/>
  <c r="N116" i="17"/>
  <c r="M116" i="17"/>
  <c r="N115" i="17"/>
  <c r="M115" i="17"/>
  <c r="N114" i="17"/>
  <c r="M114" i="17"/>
  <c r="N113" i="17"/>
  <c r="M113" i="17"/>
  <c r="N112" i="17"/>
  <c r="M112" i="17"/>
  <c r="N111" i="17"/>
  <c r="M111" i="17"/>
  <c r="N110" i="17"/>
  <c r="M110" i="17"/>
  <c r="N109" i="17"/>
  <c r="M109" i="17"/>
  <c r="N108" i="17"/>
  <c r="M108" i="17"/>
  <c r="N107" i="17"/>
  <c r="M107" i="17"/>
  <c r="N106" i="17"/>
  <c r="M106" i="17"/>
  <c r="N105" i="17"/>
  <c r="M105" i="17"/>
  <c r="N104" i="17"/>
  <c r="M104" i="17"/>
  <c r="N103" i="17"/>
  <c r="M103" i="17"/>
  <c r="N102" i="17"/>
  <c r="M102" i="17"/>
  <c r="N101" i="17"/>
  <c r="M101" i="17"/>
  <c r="N100" i="17"/>
  <c r="M100" i="17"/>
  <c r="N99" i="17"/>
  <c r="M99" i="17"/>
  <c r="N98" i="17"/>
  <c r="M98" i="17"/>
  <c r="N97" i="17"/>
  <c r="M97" i="17"/>
  <c r="N96" i="17"/>
  <c r="M96" i="17"/>
  <c r="N95" i="17"/>
  <c r="M95" i="17"/>
  <c r="N94" i="17"/>
  <c r="M94" i="17"/>
  <c r="N93" i="17"/>
  <c r="M93" i="17"/>
  <c r="N92" i="17"/>
  <c r="M92" i="17"/>
  <c r="N91" i="17"/>
  <c r="M91" i="17"/>
  <c r="N90" i="17"/>
  <c r="M90" i="17"/>
  <c r="N89" i="17"/>
  <c r="M89" i="17"/>
  <c r="N88" i="17"/>
  <c r="M88" i="17"/>
  <c r="N87" i="17"/>
  <c r="M87" i="17"/>
  <c r="N86" i="17"/>
  <c r="M86" i="17"/>
  <c r="N85" i="17"/>
  <c r="M85" i="17"/>
  <c r="N84" i="17"/>
  <c r="M84" i="17"/>
  <c r="N83" i="17"/>
  <c r="M83" i="17"/>
  <c r="N82" i="17"/>
  <c r="M82" i="17"/>
  <c r="N81" i="17"/>
  <c r="M81" i="17"/>
  <c r="N80" i="17"/>
  <c r="M80" i="17"/>
  <c r="N79" i="17"/>
  <c r="M79" i="17"/>
  <c r="N78" i="17"/>
  <c r="M78" i="17"/>
  <c r="N77" i="17"/>
  <c r="M77" i="17"/>
  <c r="N76" i="17"/>
  <c r="M76" i="17"/>
  <c r="N75" i="17"/>
  <c r="M75" i="17"/>
  <c r="N74" i="17"/>
  <c r="M74" i="17"/>
  <c r="N73" i="17"/>
  <c r="M73" i="17"/>
  <c r="N72" i="17"/>
  <c r="M72" i="17"/>
  <c r="N71" i="17"/>
  <c r="M71" i="17"/>
  <c r="N70" i="17"/>
  <c r="M70" i="17"/>
  <c r="N69" i="17"/>
  <c r="M69" i="17"/>
  <c r="N68" i="17"/>
  <c r="M68" i="17"/>
  <c r="N67" i="17"/>
  <c r="M67" i="17"/>
  <c r="N66" i="17"/>
  <c r="M66" i="17"/>
  <c r="N65" i="17"/>
  <c r="M65" i="17"/>
  <c r="N64" i="17"/>
  <c r="M64" i="17"/>
  <c r="N63" i="17"/>
  <c r="M63" i="17"/>
  <c r="N62" i="17"/>
  <c r="M62" i="17"/>
  <c r="N61" i="17"/>
  <c r="M61" i="17"/>
  <c r="N60" i="17"/>
  <c r="M60" i="17"/>
  <c r="N59" i="17"/>
  <c r="M59" i="17"/>
  <c r="N58" i="17"/>
  <c r="M58" i="17"/>
  <c r="N57" i="17"/>
  <c r="M57" i="17"/>
  <c r="N56" i="17"/>
  <c r="M56" i="17"/>
  <c r="N55" i="17"/>
  <c r="M55" i="17"/>
  <c r="N54" i="17"/>
  <c r="M54" i="17"/>
  <c r="N53" i="17"/>
  <c r="M53" i="17"/>
  <c r="N52" i="17"/>
  <c r="M52" i="17"/>
  <c r="N51" i="17"/>
  <c r="M51" i="17"/>
  <c r="N50" i="17"/>
  <c r="M50" i="17"/>
  <c r="N49" i="17"/>
  <c r="M49" i="17"/>
  <c r="N48" i="17"/>
  <c r="M48" i="17"/>
  <c r="N47" i="17"/>
  <c r="M47" i="17"/>
  <c r="N46" i="17"/>
  <c r="M46" i="17"/>
  <c r="N45" i="17"/>
  <c r="M45" i="17"/>
  <c r="N44" i="17"/>
  <c r="M44" i="17"/>
  <c r="N43" i="17"/>
  <c r="M43" i="17"/>
  <c r="N42" i="17"/>
  <c r="M42" i="17"/>
  <c r="N41" i="17"/>
  <c r="M41" i="17"/>
  <c r="N40" i="17"/>
  <c r="M40" i="17"/>
  <c r="N39" i="17"/>
  <c r="M39" i="17"/>
  <c r="N38" i="17"/>
  <c r="M38" i="17"/>
  <c r="N37" i="17"/>
  <c r="M37" i="17"/>
  <c r="N36" i="17"/>
  <c r="M36" i="17"/>
  <c r="N35" i="17"/>
  <c r="M35" i="17"/>
  <c r="N34" i="17"/>
  <c r="M34" i="17"/>
  <c r="N33" i="17"/>
  <c r="M33" i="17"/>
  <c r="N32" i="17"/>
  <c r="M32" i="17"/>
  <c r="N31" i="17"/>
  <c r="M31" i="17"/>
  <c r="N30" i="17"/>
  <c r="M30" i="17"/>
  <c r="N29" i="17"/>
  <c r="M29" i="17"/>
  <c r="N28" i="17"/>
  <c r="M28" i="17"/>
  <c r="N27" i="17"/>
  <c r="M27" i="17"/>
  <c r="N26" i="17"/>
  <c r="M26" i="17"/>
  <c r="N25" i="17"/>
  <c r="M25" i="17"/>
  <c r="N24" i="17"/>
  <c r="M24" i="17"/>
  <c r="N23" i="17"/>
  <c r="M23" i="17"/>
  <c r="N22" i="17"/>
  <c r="M22" i="17"/>
  <c r="N21" i="17"/>
  <c r="M21" i="17"/>
  <c r="N20" i="17"/>
  <c r="M20" i="17"/>
  <c r="N19" i="17"/>
  <c r="M19" i="17"/>
  <c r="N18" i="17"/>
  <c r="M18" i="17"/>
  <c r="N17" i="17"/>
  <c r="M17" i="17"/>
  <c r="N16" i="17"/>
  <c r="M16" i="17"/>
  <c r="N15" i="17"/>
  <c r="M15" i="17"/>
  <c r="N14" i="17"/>
  <c r="M14" i="17"/>
  <c r="N13" i="17"/>
  <c r="N10" i="17" s="1"/>
  <c r="M13" i="17"/>
  <c r="K8" i="17"/>
  <c r="K7" i="17"/>
  <c r="K5" i="17"/>
  <c r="D3" i="17"/>
  <c r="M10" i="21" l="1"/>
  <c r="F8" i="14" s="1"/>
  <c r="M10" i="23"/>
  <c r="F10" i="14" s="1"/>
  <c r="G10" i="14"/>
  <c r="M10" i="25"/>
  <c r="F12" i="14" s="1"/>
  <c r="G12" i="14"/>
  <c r="N10" i="23"/>
  <c r="M10" i="18"/>
  <c r="F5" i="14" s="1"/>
  <c r="G5" i="14"/>
  <c r="M10" i="20"/>
  <c r="F7" i="14" s="1"/>
  <c r="G7" i="14"/>
  <c r="N10" i="18"/>
  <c r="N10" i="19"/>
  <c r="M10" i="22"/>
  <c r="F9" i="14" s="1"/>
  <c r="G9" i="14"/>
  <c r="M10" i="24"/>
  <c r="F11" i="14" s="1"/>
  <c r="G11" i="14"/>
  <c r="N10" i="24"/>
  <c r="N10" i="20"/>
  <c r="M10" i="17"/>
  <c r="F4" i="14" s="1"/>
  <c r="G4" i="14"/>
  <c r="M10" i="19"/>
  <c r="F6" i="14" s="1"/>
  <c r="G6" i="14"/>
  <c r="M200" i="10"/>
  <c r="M201" i="10"/>
  <c r="M202" i="10"/>
  <c r="M203" i="10"/>
  <c r="M204" i="10"/>
  <c r="M205" i="10"/>
  <c r="M206" i="10"/>
  <c r="M207" i="10"/>
  <c r="M208" i="10"/>
  <c r="M209" i="10"/>
  <c r="M210" i="10"/>
  <c r="M211" i="10"/>
  <c r="M212" i="10"/>
  <c r="M213" i="10"/>
  <c r="M214" i="10"/>
  <c r="M215" i="10"/>
  <c r="M216" i="10"/>
  <c r="M217" i="10"/>
  <c r="M218" i="10"/>
  <c r="M219" i="10"/>
  <c r="M220" i="10"/>
  <c r="M221" i="10"/>
  <c r="M222" i="10"/>
  <c r="M223" i="10"/>
  <c r="M224" i="10"/>
  <c r="M225" i="10"/>
  <c r="M226" i="10"/>
  <c r="M227" i="10"/>
  <c r="M228" i="10"/>
  <c r="M229" i="10"/>
  <c r="M230" i="10"/>
  <c r="M231" i="10"/>
  <c r="M232" i="10"/>
  <c r="M233" i="10"/>
  <c r="M234" i="10"/>
  <c r="M235" i="10"/>
  <c r="M236" i="10"/>
  <c r="M237" i="10"/>
  <c r="M238" i="10"/>
  <c r="M239" i="10"/>
  <c r="M240" i="10"/>
  <c r="M241" i="10"/>
  <c r="M242" i="10"/>
  <c r="M243" i="10"/>
  <c r="M244" i="10"/>
  <c r="M245" i="10"/>
  <c r="M246" i="10"/>
  <c r="M247" i="10"/>
  <c r="M248" i="10"/>
  <c r="M249" i="10"/>
  <c r="M250" i="10"/>
  <c r="M251" i="10"/>
  <c r="M252" i="10"/>
  <c r="M253" i="10"/>
  <c r="M254" i="10"/>
  <c r="M255" i="10"/>
  <c r="M256" i="10"/>
  <c r="M257" i="10"/>
  <c r="M258" i="10"/>
  <c r="M259" i="10"/>
  <c r="M260" i="10"/>
  <c r="M261" i="10"/>
  <c r="M262" i="10"/>
  <c r="M263" i="10"/>
  <c r="M264" i="10"/>
  <c r="M265" i="10"/>
  <c r="M266" i="10"/>
  <c r="M267" i="10"/>
  <c r="M268" i="10"/>
  <c r="M269" i="10"/>
  <c r="M270" i="10"/>
  <c r="M271" i="10"/>
  <c r="M272" i="10"/>
  <c r="M273" i="10"/>
  <c r="M274" i="10"/>
  <c r="M275" i="10"/>
  <c r="M276" i="10"/>
  <c r="M277" i="10"/>
  <c r="M278" i="10"/>
  <c r="M279" i="10"/>
  <c r="M280" i="10"/>
  <c r="M281" i="10"/>
  <c r="M282" i="10"/>
  <c r="M283" i="10"/>
  <c r="M284" i="10"/>
  <c r="M285" i="10"/>
  <c r="M286" i="10"/>
  <c r="M287" i="10"/>
  <c r="M288" i="10"/>
  <c r="M289" i="10"/>
  <c r="M290" i="10"/>
  <c r="M291" i="10"/>
  <c r="M292" i="10"/>
  <c r="M293" i="10"/>
  <c r="M294" i="10"/>
  <c r="M295" i="10"/>
  <c r="M296" i="10"/>
  <c r="M297" i="10"/>
  <c r="M298" i="10"/>
  <c r="M299" i="10"/>
  <c r="M300" i="10"/>
  <c r="M301" i="10"/>
  <c r="M302" i="10"/>
  <c r="M303" i="10"/>
  <c r="M304" i="10"/>
  <c r="M305" i="10"/>
  <c r="M306" i="10"/>
  <c r="M307" i="10"/>
  <c r="M308" i="10"/>
  <c r="M309" i="10"/>
  <c r="M310" i="10"/>
  <c r="M311" i="10"/>
  <c r="M312" i="10"/>
  <c r="N200" i="10"/>
  <c r="N201" i="10"/>
  <c r="N202" i="10"/>
  <c r="N203" i="10"/>
  <c r="N204" i="10"/>
  <c r="N205" i="10"/>
  <c r="N206" i="10"/>
  <c r="N207" i="10"/>
  <c r="N208" i="10"/>
  <c r="N209" i="10"/>
  <c r="N210" i="10"/>
  <c r="N211" i="10"/>
  <c r="N212" i="10"/>
  <c r="N213" i="10"/>
  <c r="N214" i="10"/>
  <c r="N215" i="10"/>
  <c r="N216" i="10"/>
  <c r="N217" i="10"/>
  <c r="N218" i="10"/>
  <c r="N219" i="10"/>
  <c r="N220" i="10"/>
  <c r="N221" i="10"/>
  <c r="N222" i="10"/>
  <c r="N223" i="10"/>
  <c r="N224" i="10"/>
  <c r="N225" i="10"/>
  <c r="N226" i="10"/>
  <c r="N227" i="10"/>
  <c r="N228" i="10"/>
  <c r="N229" i="10"/>
  <c r="N230" i="10"/>
  <c r="N231" i="10"/>
  <c r="N232" i="10"/>
  <c r="N233" i="10"/>
  <c r="N234" i="10"/>
  <c r="N235" i="10"/>
  <c r="N236" i="10"/>
  <c r="N237" i="10"/>
  <c r="N238" i="10"/>
  <c r="N239" i="10"/>
  <c r="N240" i="10"/>
  <c r="N241" i="10"/>
  <c r="N242" i="10"/>
  <c r="N243" i="10"/>
  <c r="N244" i="10"/>
  <c r="N245" i="10"/>
  <c r="N246" i="10"/>
  <c r="N247" i="10"/>
  <c r="N248" i="10"/>
  <c r="N249" i="10"/>
  <c r="N250" i="10"/>
  <c r="N251" i="10"/>
  <c r="N252" i="10"/>
  <c r="N253" i="10"/>
  <c r="N254" i="10"/>
  <c r="N255" i="10"/>
  <c r="N256" i="10"/>
  <c r="N257" i="10"/>
  <c r="N258" i="10"/>
  <c r="N259" i="10"/>
  <c r="N260" i="10"/>
  <c r="N261" i="10"/>
  <c r="N262" i="10"/>
  <c r="N263" i="10"/>
  <c r="N264" i="10"/>
  <c r="N265" i="10"/>
  <c r="N266" i="10"/>
  <c r="N267" i="10"/>
  <c r="N268" i="10"/>
  <c r="N269" i="10"/>
  <c r="N270" i="10"/>
  <c r="N271" i="10"/>
  <c r="N272" i="10"/>
  <c r="N273" i="10"/>
  <c r="N274" i="10"/>
  <c r="N275" i="10"/>
  <c r="N276" i="10"/>
  <c r="N277" i="10"/>
  <c r="N278" i="10"/>
  <c r="N279" i="10"/>
  <c r="N280" i="10"/>
  <c r="N281" i="10"/>
  <c r="N282" i="10"/>
  <c r="N283" i="10"/>
  <c r="N284" i="10"/>
  <c r="N285" i="10"/>
  <c r="N286" i="10"/>
  <c r="N287" i="10"/>
  <c r="N288" i="10"/>
  <c r="N289" i="10"/>
  <c r="N290" i="10"/>
  <c r="N291" i="10"/>
  <c r="N292" i="10"/>
  <c r="N293" i="10"/>
  <c r="N294" i="10"/>
  <c r="N295" i="10"/>
  <c r="N296" i="10"/>
  <c r="N297" i="10"/>
  <c r="N298" i="10"/>
  <c r="N299" i="10"/>
  <c r="N300" i="10"/>
  <c r="N301" i="10"/>
  <c r="N302" i="10"/>
  <c r="N303" i="10"/>
  <c r="N304" i="10"/>
  <c r="N305" i="10"/>
  <c r="N306" i="10"/>
  <c r="N307" i="10"/>
  <c r="N308" i="10"/>
  <c r="N309" i="10"/>
  <c r="N310" i="10"/>
  <c r="N311" i="10"/>
  <c r="N312" i="10"/>
  <c r="M163" i="10"/>
  <c r="M164" i="10"/>
  <c r="M165" i="10"/>
  <c r="M166" i="10"/>
  <c r="M167" i="10"/>
  <c r="M168" i="10"/>
  <c r="M169" i="10"/>
  <c r="M170" i="10"/>
  <c r="M171" i="10"/>
  <c r="M172" i="10"/>
  <c r="M173" i="10"/>
  <c r="M174" i="10"/>
  <c r="M175" i="10"/>
  <c r="M176" i="10"/>
  <c r="M177" i="10"/>
  <c r="M178" i="10"/>
  <c r="M179" i="10"/>
  <c r="M180" i="10"/>
  <c r="M181" i="10"/>
  <c r="M182" i="10"/>
  <c r="M183" i="10"/>
  <c r="M184" i="10"/>
  <c r="M185" i="10"/>
  <c r="M186" i="10"/>
  <c r="M187" i="10"/>
  <c r="M188" i="10"/>
  <c r="M189" i="10"/>
  <c r="M190" i="10"/>
  <c r="M191" i="10"/>
  <c r="M192" i="10"/>
  <c r="M193" i="10"/>
  <c r="M194" i="10"/>
  <c r="M195" i="10"/>
  <c r="M196" i="10"/>
  <c r="M197" i="10"/>
  <c r="M198" i="10"/>
  <c r="M199" i="10"/>
  <c r="N163" i="10"/>
  <c r="N164" i="10"/>
  <c r="N165" i="10"/>
  <c r="N166" i="10"/>
  <c r="N167" i="10"/>
  <c r="N168" i="10"/>
  <c r="N169" i="10"/>
  <c r="N170" i="10"/>
  <c r="N171" i="10"/>
  <c r="N172" i="10"/>
  <c r="N173" i="10"/>
  <c r="N174" i="10"/>
  <c r="N175" i="10"/>
  <c r="N176" i="10"/>
  <c r="N177" i="10"/>
  <c r="N178" i="10"/>
  <c r="N179" i="10"/>
  <c r="N180" i="10"/>
  <c r="N181" i="10"/>
  <c r="N182" i="10"/>
  <c r="N183" i="10"/>
  <c r="N184" i="10"/>
  <c r="N185" i="10"/>
  <c r="N186" i="10"/>
  <c r="N187" i="10"/>
  <c r="N188" i="10"/>
  <c r="N189" i="10"/>
  <c r="N190" i="10"/>
  <c r="N191" i="10"/>
  <c r="N192" i="10"/>
  <c r="N193" i="10"/>
  <c r="N194" i="10"/>
  <c r="N195" i="10"/>
  <c r="N196" i="10"/>
  <c r="N197" i="10"/>
  <c r="N198" i="10"/>
  <c r="N199" i="10"/>
  <c r="N37" i="16" l="1"/>
  <c r="M37" i="16"/>
  <c r="N36" i="16"/>
  <c r="M36" i="16"/>
  <c r="N35" i="16"/>
  <c r="M35" i="16"/>
  <c r="N34" i="16"/>
  <c r="M34" i="16"/>
  <c r="N33" i="16"/>
  <c r="M33" i="16"/>
  <c r="N32" i="16"/>
  <c r="M32" i="16"/>
  <c r="N31" i="16"/>
  <c r="M31" i="16"/>
  <c r="N30" i="16"/>
  <c r="M30" i="16"/>
  <c r="N29" i="16"/>
  <c r="M29" i="16"/>
  <c r="N28" i="16"/>
  <c r="M28" i="16"/>
  <c r="N27" i="16"/>
  <c r="M27" i="16"/>
  <c r="N26" i="16"/>
  <c r="M26" i="16"/>
  <c r="N25" i="16"/>
  <c r="M25" i="16"/>
  <c r="N24" i="16"/>
  <c r="M24" i="16"/>
  <c r="N23" i="16"/>
  <c r="M23" i="16"/>
  <c r="N22" i="16"/>
  <c r="M22" i="16"/>
  <c r="N21" i="16"/>
  <c r="M21" i="16"/>
  <c r="N20" i="16"/>
  <c r="M20" i="16"/>
  <c r="N19" i="16"/>
  <c r="M19" i="16"/>
  <c r="N18" i="16"/>
  <c r="M18" i="16"/>
  <c r="N17" i="16"/>
  <c r="M17" i="16"/>
  <c r="N16" i="16"/>
  <c r="M16" i="16"/>
  <c r="N15" i="16"/>
  <c r="M15" i="16"/>
  <c r="N14" i="16"/>
  <c r="M14" i="16"/>
  <c r="N13" i="16"/>
  <c r="M13" i="16"/>
  <c r="K8" i="16"/>
  <c r="K7" i="16"/>
  <c r="K5" i="16"/>
  <c r="M10" i="16" l="1"/>
  <c r="N10" i="16"/>
  <c r="D3" i="10" l="1"/>
  <c r="C9" i="13"/>
  <c r="C8" i="13"/>
  <c r="C6" i="13"/>
  <c r="C3" i="13"/>
  <c r="C4" i="13" l="1"/>
  <c r="M162" i="10"/>
  <c r="N162" i="10"/>
  <c r="M157" i="10"/>
  <c r="M158" i="10"/>
  <c r="M159" i="10"/>
  <c r="M160" i="10"/>
  <c r="M161" i="10"/>
  <c r="N157" i="10"/>
  <c r="N158" i="10"/>
  <c r="N159" i="10"/>
  <c r="N160" i="10"/>
  <c r="N161" i="10"/>
  <c r="M151" i="10"/>
  <c r="M152" i="10"/>
  <c r="M153" i="10"/>
  <c r="M154" i="10"/>
  <c r="M155" i="10"/>
  <c r="M156" i="10"/>
  <c r="N151" i="10"/>
  <c r="N152" i="10"/>
  <c r="N153" i="10"/>
  <c r="N154" i="10"/>
  <c r="N155" i="10"/>
  <c r="N156" i="10"/>
  <c r="M138" i="10"/>
  <c r="M139" i="10"/>
  <c r="M140" i="10"/>
  <c r="M141" i="10"/>
  <c r="M142" i="10"/>
  <c r="M143" i="10"/>
  <c r="M144" i="10"/>
  <c r="M145" i="10"/>
  <c r="M146" i="10"/>
  <c r="M147" i="10"/>
  <c r="M148" i="10"/>
  <c r="M149" i="10"/>
  <c r="M150" i="10"/>
  <c r="N138" i="10"/>
  <c r="N139" i="10"/>
  <c r="N140" i="10"/>
  <c r="N141" i="10"/>
  <c r="N142" i="10"/>
  <c r="N143" i="10"/>
  <c r="N144" i="10"/>
  <c r="N145" i="10"/>
  <c r="N146" i="10"/>
  <c r="N147" i="10"/>
  <c r="N148" i="10"/>
  <c r="N149" i="10"/>
  <c r="N150" i="10"/>
  <c r="D4" i="10" l="1"/>
  <c r="D4" i="23"/>
  <c r="D4" i="19"/>
  <c r="D4" i="24"/>
  <c r="D4" i="18"/>
  <c r="D4" i="20"/>
  <c r="D4" i="25"/>
  <c r="D4" i="21"/>
  <c r="D4" i="17"/>
  <c r="D4" i="22"/>
  <c r="M13" i="10"/>
  <c r="M14" i="10"/>
  <c r="M15" i="10"/>
  <c r="M16" i="10"/>
  <c r="M17" i="10"/>
  <c r="M18" i="10"/>
  <c r="M19" i="10"/>
  <c r="M20" i="10"/>
  <c r="M21" i="10"/>
  <c r="M22" i="10"/>
  <c r="M23" i="10"/>
  <c r="M24" i="10"/>
  <c r="M25" i="10"/>
  <c r="M26"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M71" i="10"/>
  <c r="M72" i="10"/>
  <c r="M73" i="10"/>
  <c r="M74" i="10"/>
  <c r="M75" i="10"/>
  <c r="M76" i="10"/>
  <c r="M77" i="10"/>
  <c r="M78" i="10"/>
  <c r="M79" i="10"/>
  <c r="M80" i="10"/>
  <c r="M81" i="10"/>
  <c r="M82" i="10"/>
  <c r="M83" i="10"/>
  <c r="M84" i="10"/>
  <c r="M85" i="10"/>
  <c r="M86" i="10"/>
  <c r="M87" i="10"/>
  <c r="M88" i="10"/>
  <c r="M89" i="10"/>
  <c r="M90" i="10"/>
  <c r="M91" i="10"/>
  <c r="M92" i="10"/>
  <c r="M93" i="10"/>
  <c r="M94" i="10"/>
  <c r="M95" i="10"/>
  <c r="M96" i="10"/>
  <c r="M97" i="10"/>
  <c r="M98" i="10"/>
  <c r="M99" i="10"/>
  <c r="M100" i="10"/>
  <c r="M101" i="10"/>
  <c r="M102" i="10"/>
  <c r="M103" i="10"/>
  <c r="M104" i="10"/>
  <c r="M105" i="10"/>
  <c r="M106" i="10"/>
  <c r="M107" i="10"/>
  <c r="M108" i="10"/>
  <c r="M109" i="10"/>
  <c r="M110" i="10"/>
  <c r="M111"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M136" i="10"/>
  <c r="M137" i="10"/>
  <c r="G3" i="14" l="1"/>
  <c r="N118" i="10"/>
  <c r="N119" i="10"/>
  <c r="N120" i="10"/>
  <c r="N121" i="10"/>
  <c r="N122" i="10"/>
  <c r="N123" i="10"/>
  <c r="N124" i="10"/>
  <c r="N125" i="10"/>
  <c r="N126" i="10"/>
  <c r="N127" i="10"/>
  <c r="N128" i="10"/>
  <c r="N129" i="10"/>
  <c r="N130" i="10"/>
  <c r="N131" i="10"/>
  <c r="N132" i="10"/>
  <c r="N133" i="10"/>
  <c r="N134" i="10"/>
  <c r="N135" i="10"/>
  <c r="N136" i="10"/>
  <c r="N137" i="10"/>
  <c r="N86" i="10"/>
  <c r="N87" i="10"/>
  <c r="N88" i="10"/>
  <c r="N89" i="10"/>
  <c r="N90" i="10"/>
  <c r="N91" i="10"/>
  <c r="N92" i="10"/>
  <c r="N93" i="10"/>
  <c r="N94" i="10"/>
  <c r="N95" i="10"/>
  <c r="N96" i="10"/>
  <c r="N97" i="10"/>
  <c r="N98" i="10"/>
  <c r="N99" i="10"/>
  <c r="N100" i="10"/>
  <c r="N101" i="10"/>
  <c r="N102" i="10"/>
  <c r="N103" i="10"/>
  <c r="N104" i="10"/>
  <c r="N105" i="10"/>
  <c r="N106" i="10"/>
  <c r="N107" i="10"/>
  <c r="N108" i="10"/>
  <c r="N109" i="10"/>
  <c r="N110" i="10"/>
  <c r="N111" i="10"/>
  <c r="N112" i="10"/>
  <c r="N113" i="10"/>
  <c r="N114" i="10"/>
  <c r="N115" i="10"/>
  <c r="N116" i="10"/>
  <c r="N117" i="10"/>
  <c r="N70" i="10"/>
  <c r="N71" i="10"/>
  <c r="N72" i="10"/>
  <c r="N73" i="10"/>
  <c r="N74" i="10"/>
  <c r="N75" i="10"/>
  <c r="N76" i="10"/>
  <c r="N77" i="10"/>
  <c r="N78" i="10"/>
  <c r="N79" i="10"/>
  <c r="N80" i="10"/>
  <c r="N81" i="10"/>
  <c r="N82" i="10"/>
  <c r="N83" i="10"/>
  <c r="N84" i="10"/>
  <c r="N85" i="10"/>
  <c r="N48" i="10"/>
  <c r="N49" i="10"/>
  <c r="N50" i="10"/>
  <c r="N51" i="10"/>
  <c r="N52" i="10"/>
  <c r="N53" i="10"/>
  <c r="N54" i="10"/>
  <c r="N55" i="10"/>
  <c r="N56" i="10"/>
  <c r="N57" i="10"/>
  <c r="N58" i="10"/>
  <c r="N59" i="10"/>
  <c r="N60" i="10"/>
  <c r="N61" i="10"/>
  <c r="N62" i="10"/>
  <c r="N63" i="10"/>
  <c r="N64" i="10"/>
  <c r="N65" i="10"/>
  <c r="N66" i="10"/>
  <c r="N67" i="10"/>
  <c r="N68" i="10"/>
  <c r="N69" i="10"/>
  <c r="K23" i="13" l="1"/>
  <c r="K24" i="13"/>
  <c r="K25" i="13"/>
  <c r="K26" i="13"/>
  <c r="E13" i="13" l="1"/>
  <c r="F13" i="13"/>
  <c r="G13" i="13"/>
  <c r="H13" i="13"/>
  <c r="I13" i="13"/>
  <c r="J13" i="13"/>
  <c r="E14" i="13"/>
  <c r="F14" i="13"/>
  <c r="G14" i="13"/>
  <c r="H14" i="13"/>
  <c r="I14" i="13"/>
  <c r="J14" i="13"/>
  <c r="E15" i="13"/>
  <c r="F15" i="13"/>
  <c r="G15" i="13"/>
  <c r="H15" i="13"/>
  <c r="I15" i="13"/>
  <c r="J15" i="13"/>
  <c r="E16" i="13"/>
  <c r="F16" i="13"/>
  <c r="G16" i="13"/>
  <c r="H16" i="13"/>
  <c r="I16" i="13"/>
  <c r="J16" i="13"/>
  <c r="E17" i="13"/>
  <c r="F17" i="13"/>
  <c r="G17" i="13"/>
  <c r="H17" i="13"/>
  <c r="I17" i="13"/>
  <c r="J17" i="13"/>
  <c r="E18" i="13"/>
  <c r="F18" i="13"/>
  <c r="G18" i="13"/>
  <c r="H18" i="13"/>
  <c r="I18" i="13"/>
  <c r="J18" i="13"/>
  <c r="E19" i="13"/>
  <c r="F19" i="13"/>
  <c r="G19" i="13"/>
  <c r="H19" i="13"/>
  <c r="I19" i="13"/>
  <c r="J19" i="13"/>
  <c r="E20" i="13"/>
  <c r="F20" i="13"/>
  <c r="G20" i="13"/>
  <c r="H20" i="13"/>
  <c r="I20" i="13"/>
  <c r="J20" i="13"/>
  <c r="E21" i="13"/>
  <c r="F21" i="13"/>
  <c r="G21" i="13"/>
  <c r="H21" i="13"/>
  <c r="I21" i="13"/>
  <c r="J21" i="13"/>
  <c r="E12" i="13"/>
  <c r="F12" i="13"/>
  <c r="G12" i="13"/>
  <c r="H12" i="13"/>
  <c r="I12" i="13"/>
  <c r="J12" i="13"/>
  <c r="D13" i="13"/>
  <c r="D14" i="13"/>
  <c r="D15" i="13"/>
  <c r="D16" i="13"/>
  <c r="D17" i="13"/>
  <c r="D18" i="13"/>
  <c r="D19" i="13"/>
  <c r="D20" i="13"/>
  <c r="D21" i="13"/>
  <c r="D12" i="13"/>
  <c r="K12" i="13"/>
  <c r="K15" i="13"/>
  <c r="K16" i="13"/>
  <c r="K17" i="13"/>
  <c r="K18" i="13"/>
  <c r="K19" i="13"/>
  <c r="K20" i="13"/>
  <c r="K21" i="13"/>
  <c r="K22" i="13"/>
  <c r="G9" i="13" l="1"/>
  <c r="K14" i="13"/>
  <c r="K13" i="13"/>
  <c r="K9" i="13" l="1"/>
  <c r="N13" i="10"/>
  <c r="N14" i="10"/>
  <c r="N15" i="10"/>
  <c r="N16" i="10"/>
  <c r="N17" i="10"/>
  <c r="N18" i="10"/>
  <c r="N19" i="10"/>
  <c r="N20" i="10"/>
  <c r="N21" i="10"/>
  <c r="N22" i="10"/>
  <c r="N23" i="10"/>
  <c r="N24" i="10"/>
  <c r="N25" i="10"/>
  <c r="N26" i="10"/>
  <c r="N27" i="10"/>
  <c r="N28" i="10"/>
  <c r="N29" i="10"/>
  <c r="N30" i="10"/>
  <c r="N31" i="10"/>
  <c r="N32" i="10"/>
  <c r="N33" i="10"/>
  <c r="N34" i="10"/>
  <c r="N35" i="10"/>
  <c r="N36" i="10"/>
  <c r="N37" i="10"/>
  <c r="N38" i="10"/>
  <c r="N39" i="10"/>
  <c r="N40" i="10"/>
  <c r="N41" i="10"/>
  <c r="N42" i="10"/>
  <c r="N43" i="10"/>
  <c r="N44" i="10"/>
  <c r="N45" i="10"/>
  <c r="N46" i="10"/>
  <c r="N47" i="10"/>
  <c r="K5" i="10" l="1"/>
  <c r="K8" i="10" l="1"/>
  <c r="K7" i="10"/>
  <c r="M10" i="10" l="1"/>
  <c r="F3" i="14" s="1"/>
  <c r="N10" i="10"/>
</calcChain>
</file>

<file path=xl/sharedStrings.xml><?xml version="1.0" encoding="utf-8"?>
<sst xmlns="http://schemas.openxmlformats.org/spreadsheetml/2006/main" count="5590" uniqueCount="1758">
  <si>
    <t>School Name:</t>
  </si>
  <si>
    <t>Building Name:</t>
  </si>
  <si>
    <t>Building ID #:</t>
  </si>
  <si>
    <t>Initial Test Result (ppb)</t>
  </si>
  <si>
    <t>Final Test Result (ppb)</t>
  </si>
  <si>
    <t>SF = Staff/Office Faucet</t>
  </si>
  <si>
    <t>KF = Kitchen/Food Prep</t>
  </si>
  <si>
    <t>IM = Ice Machine</t>
  </si>
  <si>
    <t>SH = Shower Head</t>
  </si>
  <si>
    <t>OS = Outside Spigot</t>
  </si>
  <si>
    <t>OT = Other (Specify)</t>
  </si>
  <si>
    <t>Minimum Reporting Level:</t>
  </si>
  <si>
    <t>.</t>
  </si>
  <si>
    <t>1)</t>
  </si>
  <si>
    <t>2)</t>
  </si>
  <si>
    <t>3)</t>
  </si>
  <si>
    <t>4)</t>
  </si>
  <si>
    <t>5)</t>
  </si>
  <si>
    <t>6)</t>
  </si>
  <si>
    <t>7)</t>
  </si>
  <si>
    <t>8)</t>
  </si>
  <si>
    <t>9)</t>
  </si>
  <si>
    <t>10)</t>
  </si>
  <si>
    <t>11)</t>
  </si>
  <si>
    <t>12)</t>
  </si>
  <si>
    <t>13)</t>
  </si>
  <si>
    <t>15)</t>
  </si>
  <si>
    <t>16)</t>
  </si>
  <si>
    <t>17)</t>
  </si>
  <si>
    <t>18)</t>
  </si>
  <si>
    <t>19)</t>
  </si>
  <si>
    <t>Corrective Action Taken</t>
  </si>
  <si>
    <t>Additional Information</t>
  </si>
  <si>
    <t>Adopt filter replacement schedule</t>
  </si>
  <si>
    <t>Other</t>
  </si>
  <si>
    <t>Remove</t>
  </si>
  <si>
    <t>Flush Test Only</t>
  </si>
  <si>
    <t>FTO</t>
  </si>
  <si>
    <t>Adel SD 21</t>
  </si>
  <si>
    <t>Academy for Character Education</t>
  </si>
  <si>
    <t>Adrian SD 61</t>
  </si>
  <si>
    <t>Alliance Charter Academy</t>
  </si>
  <si>
    <t>Alsea SD 7J</t>
  </si>
  <si>
    <t>Alsea Charter School</t>
  </si>
  <si>
    <t>Amity SD 4J</t>
  </si>
  <si>
    <t>Annex Charter School</t>
  </si>
  <si>
    <t>Annex SD 29</t>
  </si>
  <si>
    <t>Arco Iris Spanish Immersion School</t>
  </si>
  <si>
    <t>Arlington SD 3</t>
  </si>
  <si>
    <t>Arlington Community Charter School</t>
  </si>
  <si>
    <t>Arock SD 81</t>
  </si>
  <si>
    <t>Armadillo Technical Institute</t>
  </si>
  <si>
    <t>Ashland SD 5</t>
  </si>
  <si>
    <t>Arthur Academy</t>
  </si>
  <si>
    <t>Ashwood SD 8</t>
  </si>
  <si>
    <t>Baker Early College</t>
  </si>
  <si>
    <t>Astoria SD 1</t>
  </si>
  <si>
    <t>Baker Web Academy</t>
  </si>
  <si>
    <t>Athena-Weston SD 29RJ</t>
  </si>
  <si>
    <t>Bend International School</t>
  </si>
  <si>
    <t>Baker SD 5J</t>
  </si>
  <si>
    <t>Bethany Charter School</t>
  </si>
  <si>
    <t>Bandon SD 54</t>
  </si>
  <si>
    <t>Bridge Charter Academy</t>
  </si>
  <si>
    <t>Banks SD 13</t>
  </si>
  <si>
    <t>Beaverton SD 48J</t>
  </si>
  <si>
    <t>Burnt River School</t>
  </si>
  <si>
    <t>Bend-LaPine Administrative SD 1</t>
  </si>
  <si>
    <t>Butte Falls Charter School</t>
  </si>
  <si>
    <t>Bethel SD 52</t>
  </si>
  <si>
    <t>Camas Valley School</t>
  </si>
  <si>
    <t>Blachly SD 90</t>
  </si>
  <si>
    <t>Cascade Heights Public Charter School</t>
  </si>
  <si>
    <t>Black Butte SD 41</t>
  </si>
  <si>
    <t>Cascade Virtual Academy</t>
  </si>
  <si>
    <t>Brookings-Harbor SD 17C</t>
  </si>
  <si>
    <t>Center for Advanced Learning</t>
  </si>
  <si>
    <t>Burnt River SD 30J</t>
  </si>
  <si>
    <t>Childs Way Charter School</t>
  </si>
  <si>
    <t>Butte Falls SD 91</t>
  </si>
  <si>
    <t>City View Charter School</t>
  </si>
  <si>
    <t>Camas Valley SD 21J</t>
  </si>
  <si>
    <t>Clackamas Academy of Industrial Sciences</t>
  </si>
  <si>
    <t>Canby SD 86</t>
  </si>
  <si>
    <t>Clackamas Middle College</t>
  </si>
  <si>
    <t>Cascade SD 5</t>
  </si>
  <si>
    <t>Clackamas Web Academy</t>
  </si>
  <si>
    <t>Centennial SD 28J</t>
  </si>
  <si>
    <t>Coburg Community Charter School</t>
  </si>
  <si>
    <t>Central Curry SD 1</t>
  </si>
  <si>
    <t>Corbett School</t>
  </si>
  <si>
    <t>Central Linn SD 552</t>
  </si>
  <si>
    <t>Cove Charter School</t>
  </si>
  <si>
    <t>Central Point SD 6</t>
  </si>
  <si>
    <t>Crater Lake Academy</t>
  </si>
  <si>
    <t>Central SD 13J</t>
  </si>
  <si>
    <t>Dallas Community Charter</t>
  </si>
  <si>
    <t>Clatskanie SD 6J</t>
  </si>
  <si>
    <t>Days Creek Charter School</t>
  </si>
  <si>
    <t>Colton SD 53</t>
  </si>
  <si>
    <t>Desert Sky Montessori</t>
  </si>
  <si>
    <t>Condon SD 25J</t>
  </si>
  <si>
    <t>Destinations Career Academy of Oregon</t>
  </si>
  <si>
    <t>Coos Bay SD 9</t>
  </si>
  <si>
    <t>Eagle Charter School</t>
  </si>
  <si>
    <t>Coquille SD 8</t>
  </si>
  <si>
    <t>EagleRidge High School</t>
  </si>
  <si>
    <t>Corbett SD 39</t>
  </si>
  <si>
    <t>Eddyville Charter School</t>
  </si>
  <si>
    <t>Corvallis SD 509J</t>
  </si>
  <si>
    <t>Elkton Charter School</t>
  </si>
  <si>
    <t>Cove SD 15</t>
  </si>
  <si>
    <t>Emerson School</t>
  </si>
  <si>
    <t>Creswell SD 40</t>
  </si>
  <si>
    <t>Crook County SD</t>
  </si>
  <si>
    <t>Forest Grove Community School</t>
  </si>
  <si>
    <t>Crow-Applegate-Lorane SD 66</t>
  </si>
  <si>
    <t>Fossil Charter School</t>
  </si>
  <si>
    <t>Culver SD 4</t>
  </si>
  <si>
    <t>Four Rivers Community School</t>
  </si>
  <si>
    <t>Dallas SD 2</t>
  </si>
  <si>
    <t>Frontier Charter Academy</t>
  </si>
  <si>
    <t>David Douglas SD 40</t>
  </si>
  <si>
    <t>Dayton SD 8</t>
  </si>
  <si>
    <t>Gresham Arthur Academy</t>
  </si>
  <si>
    <t>Dayville SD 16J</t>
  </si>
  <si>
    <t>Harmony Academy</t>
  </si>
  <si>
    <t>Diamond SD 7</t>
  </si>
  <si>
    <t>Harper Charter School</t>
  </si>
  <si>
    <t>Double O SD 28</t>
  </si>
  <si>
    <t>Hope Chinese Charter School</t>
  </si>
  <si>
    <t>Douglas County SD 15</t>
  </si>
  <si>
    <t>Howard Street Charter</t>
  </si>
  <si>
    <t>Douglas County SD 4</t>
  </si>
  <si>
    <t>Huntington School</t>
  </si>
  <si>
    <t>Drewsey SD 13</t>
  </si>
  <si>
    <t>Imbler Charter School</t>
  </si>
  <si>
    <t>Dufur SD 29</t>
  </si>
  <si>
    <t xml:space="preserve">Inavale Community Partners dba Muddy Creek Charter School </t>
  </si>
  <si>
    <t>Eagle Point SD 9</t>
  </si>
  <si>
    <t>Insight School of Oregon Painted Hills</t>
  </si>
  <si>
    <t>Echo SD 5</t>
  </si>
  <si>
    <t>Ione Community Charter School</t>
  </si>
  <si>
    <t>Elgin SD 23</t>
  </si>
  <si>
    <t>Jane Goodall Environmental Middle Charter School</t>
  </si>
  <si>
    <t>Elkton SD 34</t>
  </si>
  <si>
    <t>Joseph Charter School</t>
  </si>
  <si>
    <t>Enterprise SD 21</t>
  </si>
  <si>
    <t>Kairos PDX</t>
  </si>
  <si>
    <t>Estacada SD 108</t>
  </si>
  <si>
    <t>Kids Unlimited Academy</t>
  </si>
  <si>
    <t>Eugene SD 4J</t>
  </si>
  <si>
    <t>Kids Unlimited Academy White City</t>
  </si>
  <si>
    <t>Falls City SD 57</t>
  </si>
  <si>
    <t>Kings Valley Charter School</t>
  </si>
  <si>
    <t>Fern Ridge SD 28J</t>
  </si>
  <si>
    <t>Le Monde French Immersion Public Charter School</t>
  </si>
  <si>
    <t>Forest Grove SD 15</t>
  </si>
  <si>
    <t>Lewis and Clark Montessori Charter School</t>
  </si>
  <si>
    <t>Fossil SD 21J</t>
  </si>
  <si>
    <t>Lighthouse Charter School</t>
  </si>
  <si>
    <t>Frenchglen SD 16</t>
  </si>
  <si>
    <t>Lincoln City Career Technical High School</t>
  </si>
  <si>
    <t>Gaston SD 511J</t>
  </si>
  <si>
    <t>Gervais SD 1</t>
  </si>
  <si>
    <t>Lourdes School</t>
  </si>
  <si>
    <t>Gladstone SD 115</t>
  </si>
  <si>
    <t>Luckiamute Valley Charter School</t>
  </si>
  <si>
    <t>Glendale SD 77</t>
  </si>
  <si>
    <t>Madrone Trail Public Charter School</t>
  </si>
  <si>
    <t>Glide SD 12</t>
  </si>
  <si>
    <t>McKenzie River Community School</t>
  </si>
  <si>
    <t>Grants Pass SD 7</t>
  </si>
  <si>
    <t>Metro East Web Academy</t>
  </si>
  <si>
    <t>Greater Albany Public SD 8J</t>
  </si>
  <si>
    <t>Milwaukie Academy of the Arts</t>
  </si>
  <si>
    <t>Gresham-Barlow SD 10J</t>
  </si>
  <si>
    <t>Molalla River Academy</t>
  </si>
  <si>
    <t>Harney County SD 3</t>
  </si>
  <si>
    <t>Mosier Community School</t>
  </si>
  <si>
    <t>Harney County SD 4</t>
  </si>
  <si>
    <t>Mountain View Academy</t>
  </si>
  <si>
    <t>Harney County Union High SD 1J</t>
  </si>
  <si>
    <t>Multi-sensory Instruction Teaching Children Hands-On (MITCH)</t>
  </si>
  <si>
    <t>Harper SD 66</t>
  </si>
  <si>
    <t>Multnomah Learning Academy</t>
  </si>
  <si>
    <t>Harrisburg SD 7J</t>
  </si>
  <si>
    <t>Network Charter School</t>
  </si>
  <si>
    <t>Helix SD 1</t>
  </si>
  <si>
    <t>Nixyaawii Community School</t>
  </si>
  <si>
    <t>Hermiston SD 8</t>
  </si>
  <si>
    <t>Hillsboro SD 1J</t>
  </si>
  <si>
    <t>North Powder Charter School</t>
  </si>
  <si>
    <t>Hood River County SD</t>
  </si>
  <si>
    <t>Huntington SD 16J</t>
  </si>
  <si>
    <t>Optimum Learning Environment Charter School</t>
  </si>
  <si>
    <t>Imbler SD 11</t>
  </si>
  <si>
    <t>Oregon Charter Academy</t>
  </si>
  <si>
    <t>Ione SD R2</t>
  </si>
  <si>
    <t>Oregon City Service Learning Academy</t>
  </si>
  <si>
    <t>Jefferson County SD 509J</t>
  </si>
  <si>
    <t>Oregon Connections Academy</t>
  </si>
  <si>
    <t>Jefferson SD 14J</t>
  </si>
  <si>
    <t>Oregon Family School</t>
  </si>
  <si>
    <t>Jewell SD 8</t>
  </si>
  <si>
    <t>Oregon International School</t>
  </si>
  <si>
    <t>John Day SD 3</t>
  </si>
  <si>
    <t>Oregon Trail  Academy</t>
  </si>
  <si>
    <t>Jordan Valley SD 3</t>
  </si>
  <si>
    <t>Joseph SD 6</t>
  </si>
  <si>
    <t>Junction City SD 69</t>
  </si>
  <si>
    <t>Paisley School</t>
  </si>
  <si>
    <t>Juntura SD 12</t>
  </si>
  <si>
    <t>Phoenix School</t>
  </si>
  <si>
    <t>Klamath County SD</t>
  </si>
  <si>
    <t>Pine Eagle Charter School</t>
  </si>
  <si>
    <t>Klamath Falls City Schools</t>
  </si>
  <si>
    <t>Portland Arthur Academy Charter School</t>
  </si>
  <si>
    <t>Knappa SD 4</t>
  </si>
  <si>
    <t>Portland Village School</t>
  </si>
  <si>
    <t>La Grande SD 1</t>
  </si>
  <si>
    <t>Powell Butte Community Charter School</t>
  </si>
  <si>
    <t>Lake County SD 7</t>
  </si>
  <si>
    <t>Prospect Charter School</t>
  </si>
  <si>
    <t>Lake Oswego SD 7J</t>
  </si>
  <si>
    <t>Redmond Proficiency Academy</t>
  </si>
  <si>
    <t>Lebanon Community SD 9</t>
  </si>
  <si>
    <t>Reedsport Community Charter School</t>
  </si>
  <si>
    <t>Lincoln County SD</t>
  </si>
  <si>
    <t>Long Creek SD 17</t>
  </si>
  <si>
    <t>Resource Link Charter School</t>
  </si>
  <si>
    <t>Lowell SD 71</t>
  </si>
  <si>
    <t>Reynolds Arthur Academy</t>
  </si>
  <si>
    <t>Malheur County SD 51</t>
  </si>
  <si>
    <t>Ridgeline Montessori</t>
  </si>
  <si>
    <t>Mapleton SD 32</t>
  </si>
  <si>
    <t>Marcola SD 79J</t>
  </si>
  <si>
    <t>Rivers Edge Academy Charter School</t>
  </si>
  <si>
    <t>McKenzie SD 68</t>
  </si>
  <si>
    <t>Rockwood Preparatory Academy</t>
  </si>
  <si>
    <t>McMinnville SD 40</t>
  </si>
  <si>
    <t>Medford SD 549C</t>
  </si>
  <si>
    <t>Sand Ridge Charter School</t>
  </si>
  <si>
    <t>Milton-Freewater Unified SD 7</t>
  </si>
  <si>
    <t>Sauvie Island School</t>
  </si>
  <si>
    <t>Mitchell SD 55</t>
  </si>
  <si>
    <t>Sheridan AllPrep Academy</t>
  </si>
  <si>
    <t>Molalla River SD 35</t>
  </si>
  <si>
    <t>Monroe SD 1J</t>
  </si>
  <si>
    <t>Sherwood Charter School</t>
  </si>
  <si>
    <t>Monument SD 8</t>
  </si>
  <si>
    <t>Morrow SD 1</t>
  </si>
  <si>
    <t>Siletz Valley Schools</t>
  </si>
  <si>
    <t>Mt Angel SD 91</t>
  </si>
  <si>
    <t>Silvies River Charter School</t>
  </si>
  <si>
    <t>Myrtle Point SD 41</t>
  </si>
  <si>
    <t>Neah-Kah-Nie SD 56</t>
  </si>
  <si>
    <t>South Columbia Family School</t>
  </si>
  <si>
    <t>Nestucca Valley SD 101</t>
  </si>
  <si>
    <t>Southern Oregon Success Academy</t>
  </si>
  <si>
    <t>Newberg SD 29J</t>
  </si>
  <si>
    <t>Springwater Environmental Sciences School</t>
  </si>
  <si>
    <t>North Bend SD 13</t>
  </si>
  <si>
    <t>St Helens Arthur Academy</t>
  </si>
  <si>
    <t>North Clackamas SD 12</t>
  </si>
  <si>
    <t>North Douglas SD 22</t>
  </si>
  <si>
    <t>Summit Learning Charter</t>
  </si>
  <si>
    <t>North Lake SD 14</t>
  </si>
  <si>
    <t>Sunny Wolf Charter School</t>
  </si>
  <si>
    <t>North Marion SD 15</t>
  </si>
  <si>
    <t>Sweet Home Charter School</t>
  </si>
  <si>
    <t>North Powder SD 8J</t>
  </si>
  <si>
    <t>TEACH-NW</t>
  </si>
  <si>
    <t>North Santiam SD 29J</t>
  </si>
  <si>
    <t>The Cannon Beach Academy</t>
  </si>
  <si>
    <t>North Wasco County SD 21</t>
  </si>
  <si>
    <t>The Community Roots School</t>
  </si>
  <si>
    <t>Nyssa SD 26</t>
  </si>
  <si>
    <t>The Cottonwood School of Civics and Science</t>
  </si>
  <si>
    <t>Oakland SD 1</t>
  </si>
  <si>
    <t>The Ivy School</t>
  </si>
  <si>
    <t>Oakridge SD 76</t>
  </si>
  <si>
    <t>The Valley School of Southern Oregon</t>
  </si>
  <si>
    <t>Ontario SD 8C</t>
  </si>
  <si>
    <t>Three Rivers Charter School</t>
  </si>
  <si>
    <t>Oregon City SD 62</t>
  </si>
  <si>
    <t>Triangle Lake Charter School</t>
  </si>
  <si>
    <t>Oregon Trail SD 46</t>
  </si>
  <si>
    <t>Paisley SD 11</t>
  </si>
  <si>
    <t>Twin Rivers Charter School</t>
  </si>
  <si>
    <t>Parkrose SD 3</t>
  </si>
  <si>
    <t>Valley Inquiry Charter School</t>
  </si>
  <si>
    <t>Pendleton SD 16</t>
  </si>
  <si>
    <t>Village School</t>
  </si>
  <si>
    <t>Perrydale SD 21</t>
  </si>
  <si>
    <t>Philomath SD 17J</t>
  </si>
  <si>
    <t>Willamette Connections Academy</t>
  </si>
  <si>
    <t>Phoenix-Talent SD 4</t>
  </si>
  <si>
    <t>Willamette Leadership Academy</t>
  </si>
  <si>
    <t>Pilot Rock SD 2</t>
  </si>
  <si>
    <t>Woodburn Arthur Academy</t>
  </si>
  <si>
    <t>Pine Creek SD 5</t>
  </si>
  <si>
    <t>Woodland Charter School</t>
  </si>
  <si>
    <t>Pine Eagle SD 61</t>
  </si>
  <si>
    <t>Pinehurst SD 94</t>
  </si>
  <si>
    <t>Pleasant Hill SD 1</t>
  </si>
  <si>
    <t>Plush SD 18</t>
  </si>
  <si>
    <t>Port Orford-Langlois SD 2CJ</t>
  </si>
  <si>
    <t>Portland SD 1J</t>
  </si>
  <si>
    <t>Powers SD 31</t>
  </si>
  <si>
    <t>Prairie City SD 4</t>
  </si>
  <si>
    <t>Prospect SD 59</t>
  </si>
  <si>
    <t>Rainier SD 13</t>
  </si>
  <si>
    <t>Redmond SD 2J</t>
  </si>
  <si>
    <t>Reedsport SD 105</t>
  </si>
  <si>
    <t>Reynolds SD 7</t>
  </si>
  <si>
    <t>Riddle SD 70</t>
  </si>
  <si>
    <t>Riverdale SD 51J</t>
  </si>
  <si>
    <t>Rogue River SD 35</t>
  </si>
  <si>
    <t>Salem-Keizer SD 24J</t>
  </si>
  <si>
    <t>Santiam Canyon SD 129J</t>
  </si>
  <si>
    <t>Scappoose SD 1J</t>
  </si>
  <si>
    <t>Scio SD 95</t>
  </si>
  <si>
    <t>Seaside SD 10</t>
  </si>
  <si>
    <t>Sheridan SD 48J</t>
  </si>
  <si>
    <t>Sherman County SD</t>
  </si>
  <si>
    <t>Sherwood SD 88J</t>
  </si>
  <si>
    <t>Silver Falls SD 4J</t>
  </si>
  <si>
    <t>Sisters SD 6</t>
  </si>
  <si>
    <t>Siuslaw SD 97J</t>
  </si>
  <si>
    <t>South Harney SD 33</t>
  </si>
  <si>
    <t>South Lane SD 45J3</t>
  </si>
  <si>
    <t>South Umpqua SD 19</t>
  </si>
  <si>
    <t>South Wasco County SD 1</t>
  </si>
  <si>
    <t>Spray SD 1</t>
  </si>
  <si>
    <t>Springfield SD 19</t>
  </si>
  <si>
    <t>St Helens SD 502</t>
  </si>
  <si>
    <t>St Paul SD 45</t>
  </si>
  <si>
    <t>Stanfield SD 61</t>
  </si>
  <si>
    <t>Suntex SD 10</t>
  </si>
  <si>
    <t>Sutherlin SD 130</t>
  </si>
  <si>
    <t>Sweet Home SD 55</t>
  </si>
  <si>
    <t>Three Rivers/Josephine County SD</t>
  </si>
  <si>
    <t>Tigard-Tualatin SD 23J</t>
  </si>
  <si>
    <t>Tillamook SD 9</t>
  </si>
  <si>
    <t>Troy SD 54</t>
  </si>
  <si>
    <t>Ukiah SD 80R</t>
  </si>
  <si>
    <t>Umatilla SD 6R</t>
  </si>
  <si>
    <t>Union SD 5</t>
  </si>
  <si>
    <t>Vale SD 84</t>
  </si>
  <si>
    <t>Vernonia SD 47J</t>
  </si>
  <si>
    <t>Wallowa SD 12</t>
  </si>
  <si>
    <t>Warrenton-Hammond SD 30</t>
  </si>
  <si>
    <t>West Linn-Wilsonville SD 3J</t>
  </si>
  <si>
    <t>Willamina SD 30J</t>
  </si>
  <si>
    <t>Winston-Dillard SD 116</t>
  </si>
  <si>
    <t>Woodburn SD 103</t>
  </si>
  <si>
    <t>Yamhill Carlton SD 1</t>
  </si>
  <si>
    <t>Yoncalla SD 32</t>
  </si>
  <si>
    <t>Clackamas ESD</t>
  </si>
  <si>
    <t>Columbia Gorge ESD</t>
  </si>
  <si>
    <t>Douglas ESD</t>
  </si>
  <si>
    <t>Grant ESD</t>
  </si>
  <si>
    <t>Harney ESD Region XVII</t>
  </si>
  <si>
    <t>High Desert ESD</t>
  </si>
  <si>
    <t>InterMountain ESD</t>
  </si>
  <si>
    <t>Jefferson ESD</t>
  </si>
  <si>
    <t>Lake ESD</t>
  </si>
  <si>
    <t>Lane ESD</t>
  </si>
  <si>
    <t>Linn Benton Lincoln ESD</t>
  </si>
  <si>
    <t>Malheur ESD Region 14</t>
  </si>
  <si>
    <t>Multnomah ESD</t>
  </si>
  <si>
    <t>North Central ESD</t>
  </si>
  <si>
    <t>Northwest Regional ESD</t>
  </si>
  <si>
    <t>Region 18 ESD</t>
  </si>
  <si>
    <t>South Coast ESD</t>
  </si>
  <si>
    <t>Southern Oregon ESD</t>
  </si>
  <si>
    <t>Willamette ESD</t>
  </si>
  <si>
    <t>Example SD</t>
  </si>
  <si>
    <t>Entity Name:</t>
  </si>
  <si>
    <t>Building Fixture Count:</t>
  </si>
  <si>
    <t>Initial Test Date:</t>
  </si>
  <si>
    <t>Initial Test Result:</t>
  </si>
  <si>
    <t>Number of Retests:</t>
  </si>
  <si>
    <t>Final Test Result:</t>
  </si>
  <si>
    <t>Corrective Action Taken:</t>
  </si>
  <si>
    <t>Shipping Expense:</t>
  </si>
  <si>
    <t>Total # of Tests:</t>
  </si>
  <si>
    <t>Shipping Expense</t>
  </si>
  <si>
    <t>These are the boxes in the upper right corner of the form. You will need to input the following numbers. The Total Fixtures box will automatically calculate the total.</t>
  </si>
  <si>
    <t>14)</t>
  </si>
  <si>
    <t>This column will automatically calculate and populate the necessary blanks.</t>
  </si>
  <si>
    <t>This will help ensure that if something is not filled out properly, the error can be corrected before you have filled out all of your documents.</t>
  </si>
  <si>
    <t>Entity ID #:</t>
  </si>
  <si>
    <t>Nurses room sink</t>
  </si>
  <si>
    <t>1st floor main hall fountain</t>
  </si>
  <si>
    <t>1st floor main hall bottle fill</t>
  </si>
  <si>
    <t>1st floor boys restroom-L</t>
  </si>
  <si>
    <t>1st floor boys restroom-C</t>
  </si>
  <si>
    <t>1st floor boys restroom-R</t>
  </si>
  <si>
    <t>1st floor girls restroom-L</t>
  </si>
  <si>
    <t>1st floor girls restroom-C</t>
  </si>
  <si>
    <t>1st floor girls restroom-R</t>
  </si>
  <si>
    <t>Room 114 NW sink</t>
  </si>
  <si>
    <t>Room 114 NE sink</t>
  </si>
  <si>
    <t>1st floor staff room sink</t>
  </si>
  <si>
    <t>1st floor staff restroom</t>
  </si>
  <si>
    <t>2nd floor main hall fountain</t>
  </si>
  <si>
    <t>2nd floor main hall bottle fill</t>
  </si>
  <si>
    <t>2nd floor boys restroom-L</t>
  </si>
  <si>
    <t>2nd floor boys restroom-R</t>
  </si>
  <si>
    <t>2nd floor girls restroom-L</t>
  </si>
  <si>
    <t>2nd floor girls restroom-R</t>
  </si>
  <si>
    <t>Room 224 NW sink</t>
  </si>
  <si>
    <t>Room 224 NE sink</t>
  </si>
  <si>
    <t>2nd floor staff room sink</t>
  </si>
  <si>
    <t>ND</t>
  </si>
  <si>
    <t>2nd floor staff restroom</t>
  </si>
  <si>
    <t>Metal Digestion</t>
  </si>
  <si>
    <t>Shipping</t>
  </si>
  <si>
    <t>0.2 ppb</t>
  </si>
  <si>
    <t>Notes</t>
  </si>
  <si>
    <t>Code</t>
  </si>
  <si>
    <t>Email Address:</t>
  </si>
  <si>
    <t>Total Fixtures:</t>
  </si>
  <si>
    <t>Required Fixtures:</t>
  </si>
  <si>
    <t>Exempt by Fix. Type:</t>
  </si>
  <si>
    <t>Number of Retests</t>
  </si>
  <si>
    <t>Total Expenses</t>
  </si>
  <si>
    <t>Fixture ID #</t>
  </si>
  <si>
    <t>Fixture Location / Expense Description</t>
  </si>
  <si>
    <t>First Sample Date:</t>
  </si>
  <si>
    <t>Last Sample Date:</t>
  </si>
  <si>
    <t xml:space="preserve">[enter building name]   </t>
  </si>
  <si>
    <t xml:space="preserve">[enter 8 digit ODE Building ID]   </t>
  </si>
  <si>
    <t xml:space="preserve">[enter name]   </t>
  </si>
  <si>
    <t xml:space="preserve">[enter email]   </t>
  </si>
  <si>
    <t>Total # of Tests</t>
  </si>
  <si>
    <t>Fixture ID # 
Fixture Type Codes</t>
  </si>
  <si>
    <t>NS = Nurse's Office Sink</t>
  </si>
  <si>
    <t>BF = Bathroom Faucet</t>
  </si>
  <si>
    <t>CF = Classroom Faucet</t>
  </si>
  <si>
    <t>WB = Water Bottle Filler</t>
  </si>
  <si>
    <t>WC = Water Cooler (Chiller)</t>
  </si>
  <si>
    <t>DW = Drinking Water Fountain</t>
  </si>
  <si>
    <t>RB</t>
  </si>
  <si>
    <t>IF</t>
  </si>
  <si>
    <t>FS-RDT</t>
  </si>
  <si>
    <t>RP-FX</t>
  </si>
  <si>
    <t>RP-SF</t>
  </si>
  <si>
    <t>RP-PP</t>
  </si>
  <si>
    <t>RP-ALL</t>
  </si>
  <si>
    <t>RB-IF</t>
  </si>
  <si>
    <t>RP-FX+SF</t>
  </si>
  <si>
    <t>RP-FX+PP</t>
  </si>
  <si>
    <t>RP-SF+PP</t>
  </si>
  <si>
    <t>RP-FX-IF</t>
  </si>
  <si>
    <t>RP-SF-IF</t>
  </si>
  <si>
    <t>RP-PP-IF</t>
  </si>
  <si>
    <t>RP-FX+SF-IF</t>
  </si>
  <si>
    <t>RP-FX+PP-IF</t>
  </si>
  <si>
    <t>RP-SF+PP-IF</t>
  </si>
  <si>
    <t>RP-ALL-IF</t>
  </si>
  <si>
    <t>RP-SF-RB</t>
  </si>
  <si>
    <t>RP-PP-RB</t>
  </si>
  <si>
    <t>RP-SF+PP-RB</t>
  </si>
  <si>
    <t>RP-SF-RB-IF</t>
  </si>
  <si>
    <t>RP-PP-RB-IF</t>
  </si>
  <si>
    <t>RP-SF+PP-RB-IF</t>
  </si>
  <si>
    <t>Requires ODE Pre-Approval</t>
  </si>
  <si>
    <t>Rebuild Requires ODE Pre-Approval</t>
  </si>
  <si>
    <r>
      <rPr>
        <b/>
        <sz val="11"/>
        <color rgb="FFC00000"/>
        <rFont val="Calibri"/>
        <family val="2"/>
      </rPr>
      <t>Rebuild Requires ODE Pre-Approval</t>
    </r>
    <r>
      <rPr>
        <b/>
        <sz val="11"/>
        <rFont val="Calibri"/>
        <family val="2"/>
      </rPr>
      <t>;</t>
    </r>
    <r>
      <rPr>
        <b/>
        <sz val="11"/>
        <color rgb="FFC00000"/>
        <rFont val="Calibri"/>
        <family val="2"/>
      </rPr>
      <t xml:space="preserve"> </t>
    </r>
    <r>
      <rPr>
        <sz val="11"/>
        <color theme="1"/>
        <rFont val="Calibri"/>
        <family val="2"/>
      </rPr>
      <t>Adopt filter replacement schedule</t>
    </r>
  </si>
  <si>
    <r>
      <rPr>
        <b/>
        <sz val="11"/>
        <color theme="1"/>
        <rFont val="Calibri"/>
        <family val="2"/>
      </rPr>
      <t>Remove</t>
    </r>
    <r>
      <rPr>
        <sz val="11"/>
        <color theme="1"/>
        <rFont val="Calibri"/>
        <family val="2"/>
      </rPr>
      <t xml:space="preserve"> Fixture</t>
    </r>
  </si>
  <si>
    <r>
      <t xml:space="preserve">Flush tests are for diagnostic use </t>
    </r>
    <r>
      <rPr>
        <b/>
        <u/>
        <sz val="11"/>
        <color rgb="FFC00000"/>
        <rFont val="Calibri"/>
        <family val="2"/>
      </rPr>
      <t>ONLY</t>
    </r>
    <r>
      <rPr>
        <sz val="11"/>
        <color theme="1"/>
        <rFont val="Calibri"/>
        <family val="2"/>
      </rPr>
      <t>! Not a valid corrective action.</t>
    </r>
  </si>
  <si>
    <r>
      <rPr>
        <b/>
        <sz val="11"/>
        <color theme="1"/>
        <rFont val="Calibri"/>
        <family val="2"/>
      </rPr>
      <t xml:space="preserve">Other </t>
    </r>
    <r>
      <rPr>
        <sz val="11"/>
        <color theme="1"/>
        <rFont val="Calibri"/>
        <family val="2"/>
      </rPr>
      <t>(Specify)</t>
    </r>
  </si>
  <si>
    <r>
      <rPr>
        <b/>
        <sz val="11"/>
        <color theme="1"/>
        <rFont val="Calibri"/>
        <family val="2"/>
      </rPr>
      <t xml:space="preserve">Flush </t>
    </r>
    <r>
      <rPr>
        <sz val="11"/>
        <color theme="1"/>
        <rFont val="Calibri"/>
        <family val="2"/>
      </rPr>
      <t xml:space="preserve">System, </t>
    </r>
    <r>
      <rPr>
        <b/>
        <sz val="11"/>
        <color theme="1"/>
        <rFont val="Calibri"/>
        <family val="2"/>
      </rPr>
      <t>Repeat Draw</t>
    </r>
    <r>
      <rPr>
        <sz val="11"/>
        <color theme="1"/>
        <rFont val="Calibri"/>
        <family val="2"/>
      </rPr>
      <t xml:space="preserve"> Test</t>
    </r>
  </si>
  <si>
    <r>
      <rPr>
        <b/>
        <sz val="11"/>
        <color theme="1"/>
        <rFont val="Calibri"/>
        <family val="2"/>
      </rPr>
      <t xml:space="preserve">Replace </t>
    </r>
    <r>
      <rPr>
        <sz val="11"/>
        <color theme="1"/>
        <rFont val="Calibri"/>
        <family val="2"/>
      </rPr>
      <t xml:space="preserve">Piping; </t>
    </r>
    <r>
      <rPr>
        <b/>
        <sz val="11"/>
        <color theme="1"/>
        <rFont val="Calibri"/>
        <family val="2"/>
      </rPr>
      <t xml:space="preserve">Rebuild </t>
    </r>
    <r>
      <rPr>
        <sz val="11"/>
        <color theme="1"/>
        <rFont val="Calibri"/>
        <family val="2"/>
      </rPr>
      <t xml:space="preserve">Fixture; </t>
    </r>
    <r>
      <rPr>
        <b/>
        <sz val="11"/>
        <color theme="1"/>
        <rFont val="Calibri"/>
        <family val="2"/>
      </rPr>
      <t xml:space="preserve">Install </t>
    </r>
    <r>
      <rPr>
        <sz val="11"/>
        <color theme="1"/>
        <rFont val="Calibri"/>
        <family val="2"/>
      </rPr>
      <t xml:space="preserve">Filter </t>
    </r>
  </si>
  <si>
    <r>
      <rPr>
        <b/>
        <sz val="11"/>
        <color theme="1"/>
        <rFont val="Calibri"/>
        <family val="2"/>
      </rPr>
      <t>Replace</t>
    </r>
    <r>
      <rPr>
        <sz val="11"/>
        <color theme="1"/>
        <rFont val="Calibri"/>
        <family val="2"/>
      </rPr>
      <t xml:space="preserve"> Shutoff; </t>
    </r>
    <r>
      <rPr>
        <b/>
        <sz val="11"/>
        <color theme="1"/>
        <rFont val="Calibri"/>
        <family val="2"/>
      </rPr>
      <t xml:space="preserve">Rebuild </t>
    </r>
    <r>
      <rPr>
        <sz val="11"/>
        <color theme="1"/>
        <rFont val="Calibri"/>
        <family val="2"/>
      </rPr>
      <t xml:space="preserve">Fixture; </t>
    </r>
    <r>
      <rPr>
        <b/>
        <sz val="11"/>
        <color theme="1"/>
        <rFont val="Calibri"/>
        <family val="2"/>
      </rPr>
      <t xml:space="preserve">Install </t>
    </r>
    <r>
      <rPr>
        <sz val="11"/>
        <color theme="1"/>
        <rFont val="Calibri"/>
        <family val="2"/>
      </rPr>
      <t xml:space="preserve">Filter </t>
    </r>
  </si>
  <si>
    <r>
      <rPr>
        <b/>
        <sz val="11"/>
        <color theme="1"/>
        <rFont val="Calibri"/>
        <family val="2"/>
      </rPr>
      <t>Replace</t>
    </r>
    <r>
      <rPr>
        <sz val="11"/>
        <color theme="1"/>
        <rFont val="Calibri"/>
        <family val="2"/>
      </rPr>
      <t xml:space="preserve"> Shutoff &amp; Piping; </t>
    </r>
    <r>
      <rPr>
        <b/>
        <sz val="11"/>
        <color theme="1"/>
        <rFont val="Calibri"/>
        <family val="2"/>
      </rPr>
      <t xml:space="preserve">Rebuild </t>
    </r>
    <r>
      <rPr>
        <sz val="11"/>
        <color theme="1"/>
        <rFont val="Calibri"/>
        <family val="2"/>
      </rPr>
      <t>Fixture</t>
    </r>
  </si>
  <si>
    <r>
      <rPr>
        <b/>
        <sz val="11"/>
        <color theme="1"/>
        <rFont val="Calibri"/>
        <family val="2"/>
      </rPr>
      <t xml:space="preserve">Replace </t>
    </r>
    <r>
      <rPr>
        <sz val="11"/>
        <color theme="1"/>
        <rFont val="Calibri"/>
        <family val="2"/>
      </rPr>
      <t xml:space="preserve">Piping; </t>
    </r>
    <r>
      <rPr>
        <b/>
        <sz val="11"/>
        <color theme="1"/>
        <rFont val="Calibri"/>
        <family val="2"/>
      </rPr>
      <t>Rebuild</t>
    </r>
    <r>
      <rPr>
        <sz val="11"/>
        <color theme="1"/>
        <rFont val="Calibri"/>
        <family val="2"/>
      </rPr>
      <t xml:space="preserve"> Fixture</t>
    </r>
  </si>
  <si>
    <r>
      <rPr>
        <b/>
        <sz val="11"/>
        <color theme="1"/>
        <rFont val="Calibri"/>
        <family val="2"/>
      </rPr>
      <t>Replace</t>
    </r>
    <r>
      <rPr>
        <sz val="11"/>
        <color theme="1"/>
        <rFont val="Calibri"/>
        <family val="2"/>
      </rPr>
      <t xml:space="preserve"> Shutoff; </t>
    </r>
    <r>
      <rPr>
        <b/>
        <sz val="11"/>
        <color theme="1"/>
        <rFont val="Calibri"/>
        <family val="2"/>
      </rPr>
      <t>Rebuild</t>
    </r>
    <r>
      <rPr>
        <sz val="11"/>
        <color theme="1"/>
        <rFont val="Calibri"/>
        <family val="2"/>
      </rPr>
      <t xml:space="preserve"> Fixture</t>
    </r>
  </si>
  <si>
    <r>
      <rPr>
        <b/>
        <sz val="11"/>
        <color theme="1"/>
        <rFont val="Calibri"/>
        <family val="2"/>
      </rPr>
      <t>Replace</t>
    </r>
    <r>
      <rPr>
        <sz val="11"/>
        <color theme="1"/>
        <rFont val="Calibri"/>
        <family val="2"/>
      </rPr>
      <t xml:space="preserve"> Fixture, Shutoff, Piping; </t>
    </r>
    <r>
      <rPr>
        <b/>
        <sz val="11"/>
        <color theme="1"/>
        <rFont val="Calibri"/>
        <family val="2"/>
      </rPr>
      <t xml:space="preserve">Install </t>
    </r>
    <r>
      <rPr>
        <sz val="11"/>
        <color theme="1"/>
        <rFont val="Calibri"/>
        <family val="2"/>
      </rPr>
      <t>Filter</t>
    </r>
  </si>
  <si>
    <r>
      <rPr>
        <b/>
        <sz val="11"/>
        <color theme="1"/>
        <rFont val="Calibri"/>
        <family val="2"/>
      </rPr>
      <t>Replace</t>
    </r>
    <r>
      <rPr>
        <sz val="11"/>
        <color theme="1"/>
        <rFont val="Calibri"/>
        <family val="2"/>
      </rPr>
      <t xml:space="preserve"> Shutoff &amp; Piping;</t>
    </r>
    <r>
      <rPr>
        <b/>
        <sz val="11"/>
        <color theme="1"/>
        <rFont val="Calibri"/>
        <family val="2"/>
      </rPr>
      <t xml:space="preserve"> Install </t>
    </r>
    <r>
      <rPr>
        <sz val="11"/>
        <color theme="1"/>
        <rFont val="Calibri"/>
        <family val="2"/>
      </rPr>
      <t>Filter</t>
    </r>
  </si>
  <si>
    <r>
      <rPr>
        <b/>
        <sz val="11"/>
        <color theme="1"/>
        <rFont val="Calibri"/>
        <family val="2"/>
      </rPr>
      <t xml:space="preserve">Replace </t>
    </r>
    <r>
      <rPr>
        <sz val="11"/>
        <color theme="1"/>
        <rFont val="Calibri"/>
        <family val="2"/>
      </rPr>
      <t xml:space="preserve">Fixture &amp; Piping; </t>
    </r>
    <r>
      <rPr>
        <b/>
        <sz val="11"/>
        <color theme="1"/>
        <rFont val="Calibri"/>
        <family val="2"/>
      </rPr>
      <t>Install</t>
    </r>
    <r>
      <rPr>
        <sz val="11"/>
        <color theme="1"/>
        <rFont val="Calibri"/>
        <family val="2"/>
      </rPr>
      <t xml:space="preserve"> Filter</t>
    </r>
  </si>
  <si>
    <r>
      <rPr>
        <b/>
        <sz val="11"/>
        <color theme="1"/>
        <rFont val="Calibri"/>
        <family val="2"/>
      </rPr>
      <t xml:space="preserve">Replace </t>
    </r>
    <r>
      <rPr>
        <sz val="11"/>
        <color theme="1"/>
        <rFont val="Calibri"/>
        <family val="2"/>
      </rPr>
      <t>Fixture &amp; Shutoff;</t>
    </r>
    <r>
      <rPr>
        <b/>
        <sz val="11"/>
        <color theme="1"/>
        <rFont val="Calibri"/>
        <family val="2"/>
      </rPr>
      <t xml:space="preserve"> Install </t>
    </r>
    <r>
      <rPr>
        <sz val="11"/>
        <color theme="1"/>
        <rFont val="Calibri"/>
        <family val="2"/>
      </rPr>
      <t>Filter</t>
    </r>
  </si>
  <si>
    <r>
      <rPr>
        <b/>
        <sz val="11"/>
        <color theme="1"/>
        <rFont val="Calibri"/>
        <family val="2"/>
      </rPr>
      <t xml:space="preserve">Replace </t>
    </r>
    <r>
      <rPr>
        <sz val="11"/>
        <color theme="1"/>
        <rFont val="Calibri"/>
        <family val="2"/>
      </rPr>
      <t xml:space="preserve">Piping; </t>
    </r>
    <r>
      <rPr>
        <b/>
        <sz val="11"/>
        <color theme="1"/>
        <rFont val="Calibri"/>
        <family val="2"/>
      </rPr>
      <t>Install</t>
    </r>
    <r>
      <rPr>
        <sz val="11"/>
        <color theme="1"/>
        <rFont val="Calibri"/>
        <family val="2"/>
      </rPr>
      <t xml:space="preserve"> Filter</t>
    </r>
  </si>
  <si>
    <r>
      <rPr>
        <b/>
        <sz val="11"/>
        <color theme="1"/>
        <rFont val="Calibri"/>
        <family val="2"/>
      </rPr>
      <t>Replace</t>
    </r>
    <r>
      <rPr>
        <sz val="11"/>
        <color theme="1"/>
        <rFont val="Calibri"/>
        <family val="2"/>
      </rPr>
      <t xml:space="preserve"> Shutoff;</t>
    </r>
    <r>
      <rPr>
        <b/>
        <sz val="11"/>
        <color theme="1"/>
        <rFont val="Calibri"/>
        <family val="2"/>
      </rPr>
      <t xml:space="preserve"> Install </t>
    </r>
    <r>
      <rPr>
        <sz val="11"/>
        <color theme="1"/>
        <rFont val="Calibri"/>
        <family val="2"/>
      </rPr>
      <t>Filter</t>
    </r>
  </si>
  <si>
    <r>
      <rPr>
        <b/>
        <sz val="11"/>
        <color theme="1"/>
        <rFont val="Calibri"/>
        <family val="2"/>
      </rPr>
      <t>Replace</t>
    </r>
    <r>
      <rPr>
        <sz val="11"/>
        <color theme="1"/>
        <rFont val="Calibri"/>
        <family val="2"/>
      </rPr>
      <t xml:space="preserve"> Fixture; </t>
    </r>
    <r>
      <rPr>
        <b/>
        <sz val="11"/>
        <color theme="1"/>
        <rFont val="Calibri"/>
        <family val="2"/>
      </rPr>
      <t xml:space="preserve">Install </t>
    </r>
    <r>
      <rPr>
        <sz val="11"/>
        <color theme="1"/>
        <rFont val="Calibri"/>
        <family val="2"/>
      </rPr>
      <t>Filter</t>
    </r>
  </si>
  <si>
    <r>
      <rPr>
        <b/>
        <sz val="11"/>
        <color theme="1"/>
        <rFont val="Calibri"/>
        <family val="2"/>
      </rPr>
      <t xml:space="preserve">Rebuild </t>
    </r>
    <r>
      <rPr>
        <sz val="11"/>
        <color theme="1"/>
        <rFont val="Calibri"/>
        <family val="2"/>
      </rPr>
      <t xml:space="preserve">Fixture &amp; </t>
    </r>
    <r>
      <rPr>
        <b/>
        <sz val="11"/>
        <color theme="1"/>
        <rFont val="Calibri"/>
        <family val="2"/>
      </rPr>
      <t>Install</t>
    </r>
    <r>
      <rPr>
        <sz val="11"/>
        <color theme="1"/>
        <rFont val="Calibri"/>
        <family val="2"/>
      </rPr>
      <t xml:space="preserve"> Filter</t>
    </r>
  </si>
  <si>
    <r>
      <rPr>
        <b/>
        <sz val="11"/>
        <color theme="1"/>
        <rFont val="Calibri"/>
        <family val="2"/>
      </rPr>
      <t>Install</t>
    </r>
    <r>
      <rPr>
        <sz val="11"/>
        <color theme="1"/>
        <rFont val="Calibri"/>
        <family val="2"/>
      </rPr>
      <t xml:space="preserve"> Filter</t>
    </r>
  </si>
  <si>
    <r>
      <rPr>
        <b/>
        <sz val="11"/>
        <color theme="1"/>
        <rFont val="Calibri"/>
        <family val="2"/>
      </rPr>
      <t>Rebuild</t>
    </r>
    <r>
      <rPr>
        <sz val="11"/>
        <color theme="1"/>
        <rFont val="Calibri"/>
        <family val="2"/>
      </rPr>
      <t xml:space="preserve"> Fixture</t>
    </r>
  </si>
  <si>
    <r>
      <rPr>
        <b/>
        <sz val="11"/>
        <color theme="1"/>
        <rFont val="Calibri"/>
        <family val="2"/>
      </rPr>
      <t>Replace</t>
    </r>
    <r>
      <rPr>
        <sz val="11"/>
        <color theme="1"/>
        <rFont val="Calibri"/>
        <family val="2"/>
      </rPr>
      <t xml:space="preserve"> Fixture, Shutoff, Piping</t>
    </r>
  </si>
  <si>
    <r>
      <rPr>
        <b/>
        <sz val="11"/>
        <color theme="1"/>
        <rFont val="Calibri"/>
        <family val="2"/>
      </rPr>
      <t>Replace</t>
    </r>
    <r>
      <rPr>
        <sz val="11"/>
        <color theme="1"/>
        <rFont val="Calibri"/>
        <family val="2"/>
      </rPr>
      <t xml:space="preserve"> Shutoff &amp; Piping</t>
    </r>
  </si>
  <si>
    <r>
      <rPr>
        <b/>
        <sz val="11"/>
        <color theme="1"/>
        <rFont val="Calibri"/>
        <family val="2"/>
      </rPr>
      <t>Replace</t>
    </r>
    <r>
      <rPr>
        <sz val="11"/>
        <color theme="1"/>
        <rFont val="Calibri"/>
        <family val="2"/>
      </rPr>
      <t xml:space="preserve"> Fixture &amp; Piping</t>
    </r>
  </si>
  <si>
    <r>
      <rPr>
        <b/>
        <sz val="11"/>
        <color theme="1"/>
        <rFont val="Calibri"/>
        <family val="2"/>
      </rPr>
      <t xml:space="preserve">Replace </t>
    </r>
    <r>
      <rPr>
        <sz val="11"/>
        <color theme="1"/>
        <rFont val="Calibri"/>
        <family val="2"/>
      </rPr>
      <t>Fixture &amp; Shutoff</t>
    </r>
  </si>
  <si>
    <r>
      <rPr>
        <b/>
        <sz val="11"/>
        <color theme="1"/>
        <rFont val="Calibri"/>
        <family val="2"/>
      </rPr>
      <t>Replace</t>
    </r>
    <r>
      <rPr>
        <sz val="11"/>
        <color theme="1"/>
        <rFont val="Calibri"/>
        <family val="2"/>
      </rPr>
      <t xml:space="preserve"> Piping</t>
    </r>
  </si>
  <si>
    <r>
      <rPr>
        <b/>
        <sz val="11"/>
        <color theme="1"/>
        <rFont val="Calibri"/>
        <family val="2"/>
      </rPr>
      <t>Replace</t>
    </r>
    <r>
      <rPr>
        <sz val="11"/>
        <color theme="1"/>
        <rFont val="Calibri"/>
        <family val="2"/>
      </rPr>
      <t xml:space="preserve"> Shutoff</t>
    </r>
  </si>
  <si>
    <r>
      <rPr>
        <b/>
        <sz val="11"/>
        <color theme="1"/>
        <rFont val="Calibri"/>
        <family val="2"/>
      </rPr>
      <t>Replace</t>
    </r>
    <r>
      <rPr>
        <sz val="11"/>
        <color theme="1"/>
        <rFont val="Calibri"/>
        <family val="2"/>
      </rPr>
      <t xml:space="preserve"> Fixture</t>
    </r>
  </si>
  <si>
    <r>
      <t>Requires ODE Pre-Approval</t>
    </r>
    <r>
      <rPr>
        <sz val="11"/>
        <rFont val="Calibri"/>
        <family val="2"/>
      </rPr>
      <t>; specify action in "Notes" column</t>
    </r>
  </si>
  <si>
    <t>Corrective 
Action Taken</t>
  </si>
  <si>
    <r>
      <rPr>
        <b/>
        <sz val="11"/>
        <color theme="1"/>
        <rFont val="Calibri"/>
        <family val="2"/>
      </rPr>
      <t>Replace</t>
    </r>
    <r>
      <rPr>
        <sz val="11"/>
        <color theme="1"/>
        <rFont val="Calibri"/>
        <family val="2"/>
      </rPr>
      <t xml:space="preserve"> Shutoff &amp; Piping; </t>
    </r>
    <r>
      <rPr>
        <b/>
        <sz val="11"/>
        <color theme="1"/>
        <rFont val="Calibri"/>
        <family val="2"/>
      </rPr>
      <t>Rebuild</t>
    </r>
    <r>
      <rPr>
        <sz val="11"/>
        <color theme="1"/>
        <rFont val="Calibri"/>
        <family val="2"/>
      </rPr>
      <t xml:space="preserve"> Fixture; </t>
    </r>
    <r>
      <rPr>
        <b/>
        <sz val="11"/>
        <color theme="1"/>
        <rFont val="Calibri"/>
        <family val="2"/>
      </rPr>
      <t>Install</t>
    </r>
    <r>
      <rPr>
        <sz val="11"/>
        <color theme="1"/>
        <rFont val="Calibri"/>
        <family val="2"/>
      </rPr>
      <t xml:space="preserve"> Filter</t>
    </r>
  </si>
  <si>
    <t>Total Tests &amp; Reimbursement Requested:</t>
  </si>
  <si>
    <t xml:space="preserve">[enter MRL in ppb]   </t>
  </si>
  <si>
    <t>Min Report Level:</t>
  </si>
  <si>
    <t>Initial  Test Date</t>
  </si>
  <si>
    <t xml:space="preserve">[enter fixture ID]   </t>
  </si>
  <si>
    <t xml:space="preserve">[enter location/description]   </t>
  </si>
  <si>
    <t xml:space="preserve">   [date]   </t>
  </si>
  <si>
    <t xml:space="preserve">   [result]   </t>
  </si>
  <si>
    <t xml:space="preserve">   [retests]   </t>
  </si>
  <si>
    <t xml:space="preserve">   [enter $]   </t>
  </si>
  <si>
    <t xml:space="preserve">[enter notes]   </t>
  </si>
  <si>
    <t xml:space="preserve">   [select]   </t>
  </si>
  <si>
    <r>
      <t>Lab Cost Per</t>
    </r>
    <r>
      <rPr>
        <b/>
        <sz val="11"/>
        <color rgb="FFC00000"/>
        <rFont val="Calibri"/>
        <family val="2"/>
        <scheme val="minor"/>
      </rPr>
      <t xml:space="preserve"> Initial Test</t>
    </r>
  </si>
  <si>
    <r>
      <t xml:space="preserve">Lab Cost Per </t>
    </r>
    <r>
      <rPr>
        <b/>
        <sz val="11"/>
        <color rgb="FFC00000"/>
        <rFont val="Calibri"/>
        <family val="2"/>
      </rPr>
      <t>Retest</t>
    </r>
  </si>
  <si>
    <t>Lead in Water Testing Reimbursement Form</t>
  </si>
  <si>
    <t>Paige Turner High School</t>
  </si>
  <si>
    <t>Paige Turner High School Main Building</t>
  </si>
  <si>
    <t xml:space="preserve">   [enter #]   </t>
  </si>
  <si>
    <t>12340300-007BF</t>
  </si>
  <si>
    <t>12340300-008BF</t>
  </si>
  <si>
    <t>12340300-009BF</t>
  </si>
  <si>
    <t>12340300-015CF</t>
  </si>
  <si>
    <t>12340300-016CF</t>
  </si>
  <si>
    <t>12340300-017SF</t>
  </si>
  <si>
    <t>12340300-018BF</t>
  </si>
  <si>
    <t>12340300-019DW</t>
  </si>
  <si>
    <t>12340300-020WB</t>
  </si>
  <si>
    <t>12340300-021BF</t>
  </si>
  <si>
    <t>12340300-022BF</t>
  </si>
  <si>
    <t>12340300-023BF</t>
  </si>
  <si>
    <t>12340300-024BF</t>
  </si>
  <si>
    <t>12340300-028CF</t>
  </si>
  <si>
    <t>12340300-029CF</t>
  </si>
  <si>
    <t>12340300-030SF</t>
  </si>
  <si>
    <t>12340300-031BF</t>
  </si>
  <si>
    <t>12340300-001NS</t>
  </si>
  <si>
    <t>12340300-002DW</t>
  </si>
  <si>
    <t>12340300-003WB</t>
  </si>
  <si>
    <t>12340300-004BF</t>
  </si>
  <si>
    <t>12340300-005BF</t>
  </si>
  <si>
    <t>12340300-006BF</t>
  </si>
  <si>
    <t>Building ID #</t>
  </si>
  <si>
    <t>Building Name</t>
  </si>
  <si>
    <t>Tab Name</t>
  </si>
  <si>
    <t>Misc. Lab Expenses</t>
  </si>
  <si>
    <t>Total Sample Costs</t>
  </si>
  <si>
    <t>Total Disbursement Request</t>
  </si>
  <si>
    <t>Total Shipping Expenses</t>
  </si>
  <si>
    <t>Total Misc. Lab Expenses</t>
  </si>
  <si>
    <r>
      <t xml:space="preserve"># of </t>
    </r>
    <r>
      <rPr>
        <b/>
        <sz val="11"/>
        <color rgb="FFC00000"/>
        <rFont val="Calibri"/>
        <family val="2"/>
      </rPr>
      <t>Initial</t>
    </r>
    <r>
      <rPr>
        <b/>
        <sz val="11"/>
        <rFont val="Calibri"/>
        <family val="2"/>
      </rPr>
      <t xml:space="preserve"> </t>
    </r>
    <r>
      <rPr>
        <b/>
        <sz val="11"/>
        <color rgb="FFC00000"/>
        <rFont val="Calibri"/>
        <family val="2"/>
      </rPr>
      <t>Tests</t>
    </r>
  </si>
  <si>
    <r>
      <t xml:space="preserve"># of </t>
    </r>
    <r>
      <rPr>
        <b/>
        <sz val="11"/>
        <color rgb="FFC00000"/>
        <rFont val="Calibri"/>
        <family val="2"/>
      </rPr>
      <t>Retests</t>
    </r>
  </si>
  <si>
    <t>Total Samples Tested</t>
  </si>
  <si>
    <t>Form Completed By:</t>
  </si>
  <si>
    <t xml:space="preserve">[enter Inst. ID]   </t>
  </si>
  <si>
    <t xml:space="preserve">   [enter ID]   </t>
  </si>
  <si>
    <t>Lead in Water Testing Reimbursement Summary</t>
  </si>
  <si>
    <t>✻</t>
  </si>
  <si>
    <t>School/Campus Name:</t>
  </si>
  <si>
    <r>
      <rPr>
        <b/>
        <sz val="11"/>
        <color rgb="FFC00000"/>
        <rFont val="Calibri"/>
        <family val="2"/>
      </rPr>
      <t>To be filled in ONLY when retesting has been conducted</t>
    </r>
    <r>
      <rPr>
        <sz val="11"/>
        <rFont val="Calibri"/>
        <family val="2"/>
      </rPr>
      <t>. Input the final test result once the problem has been corrected. It is NOT necessary to record any test results for samples drawn between the initial sample and the final sample. This number must represent the result in parts per billion (ppb), but do NOT include ‘ppb’ in this column. Just input the number.</t>
    </r>
  </si>
  <si>
    <t>Lead in Water Testing 
Reimbursement Form Instructions</t>
  </si>
  <si>
    <t>HOLLA School</t>
  </si>
  <si>
    <t>Ukiah Charter School</t>
  </si>
  <si>
    <t>Virtual Preparatory Academy of Oregon</t>
  </si>
  <si>
    <r>
      <t>Important Notes</t>
    </r>
    <r>
      <rPr>
        <b/>
        <sz val="13"/>
        <color theme="0"/>
        <rFont val="Calibri"/>
        <family val="2"/>
      </rPr>
      <t>:</t>
    </r>
  </si>
  <si>
    <r>
      <t>Required Inputs</t>
    </r>
    <r>
      <rPr>
        <b/>
        <sz val="13"/>
        <color theme="0"/>
        <rFont val="Calibri"/>
        <family val="2"/>
      </rPr>
      <t>:</t>
    </r>
  </si>
  <si>
    <r>
      <t xml:space="preserve">Entity ID # </t>
    </r>
    <r>
      <rPr>
        <b/>
        <i/>
        <sz val="11"/>
        <color theme="1"/>
        <rFont val="Calibri"/>
        <family val="2"/>
      </rPr>
      <t>(</t>
    </r>
    <r>
      <rPr>
        <b/>
        <i/>
        <sz val="11"/>
        <color rgb="FFC00000"/>
        <rFont val="Calibri"/>
        <family val="2"/>
      </rPr>
      <t>above</t>
    </r>
    <r>
      <rPr>
        <b/>
        <i/>
        <sz val="11"/>
        <color theme="1"/>
        <rFont val="Calibri"/>
        <family val="2"/>
      </rPr>
      <t>)</t>
    </r>
    <r>
      <rPr>
        <b/>
        <sz val="11"/>
        <color theme="1"/>
        <rFont val="Calibri"/>
        <family val="2"/>
      </rPr>
      <t>:</t>
    </r>
  </si>
  <si>
    <r>
      <t xml:space="preserve">Entity Name </t>
    </r>
    <r>
      <rPr>
        <b/>
        <i/>
        <sz val="11"/>
        <color theme="1"/>
        <rFont val="Calibri"/>
        <family val="2"/>
      </rPr>
      <t>(</t>
    </r>
    <r>
      <rPr>
        <b/>
        <i/>
        <sz val="11"/>
        <color rgb="FFC00000"/>
        <rFont val="Calibri"/>
        <family val="2"/>
      </rPr>
      <t>above</t>
    </r>
    <r>
      <rPr>
        <b/>
        <i/>
        <sz val="11"/>
        <color theme="1"/>
        <rFont val="Calibri"/>
        <family val="2"/>
      </rPr>
      <t>)</t>
    </r>
    <r>
      <rPr>
        <b/>
        <sz val="11"/>
        <color theme="1"/>
        <rFont val="Calibri"/>
        <family val="2"/>
      </rPr>
      <t>:</t>
    </r>
  </si>
  <si>
    <r>
      <t xml:space="preserve">School/Campus Name </t>
    </r>
    <r>
      <rPr>
        <b/>
        <i/>
        <sz val="11"/>
        <color theme="1"/>
        <rFont val="Calibri"/>
        <family val="2"/>
      </rPr>
      <t>(</t>
    </r>
    <r>
      <rPr>
        <b/>
        <i/>
        <sz val="11"/>
        <color rgb="FFC00000"/>
        <rFont val="Calibri"/>
        <family val="2"/>
      </rPr>
      <t>above</t>
    </r>
    <r>
      <rPr>
        <b/>
        <i/>
        <sz val="11"/>
        <color theme="1"/>
        <rFont val="Calibri"/>
        <family val="2"/>
      </rPr>
      <t>)</t>
    </r>
    <r>
      <rPr>
        <b/>
        <sz val="11"/>
        <color theme="1"/>
        <rFont val="Calibri"/>
        <family val="2"/>
      </rPr>
      <t>:</t>
    </r>
  </si>
  <si>
    <t>Enter your entity's ODE assigned ESD, District, or Charter School ID.</t>
  </si>
  <si>
    <t>The name of your ESD, district, or charter school will autofill.</t>
  </si>
  <si>
    <t>Building ID # (BIN):</t>
  </si>
  <si>
    <t>Fixture ID # (FIN)</t>
  </si>
  <si>
    <t>Fixture ID # (FIN):</t>
  </si>
  <si>
    <r>
      <rPr>
        <b/>
        <i/>
        <sz val="11"/>
        <rFont val="Calibri"/>
        <family val="2"/>
      </rPr>
      <t>Ex:</t>
    </r>
    <r>
      <rPr>
        <i/>
        <sz val="11"/>
        <rFont val="Calibri"/>
        <family val="2"/>
      </rPr>
      <t xml:space="preserve"> Example SD has an elementary school, middle school, and high school. The high school is made up of three buildings: the main building (classrooms), a gym, and a woodshop. Example SD would submit three Reimbursement Form workbooks. The high school workbook would have three tabs filled in, one for the main building, one for the gym, and one for the woodshop. </t>
    </r>
  </si>
  <si>
    <r>
      <t xml:space="preserve">It is </t>
    </r>
    <r>
      <rPr>
        <b/>
        <sz val="12"/>
        <color rgb="FFC00000"/>
        <rFont val="Calibri"/>
        <family val="2"/>
      </rPr>
      <t>highly recommended</t>
    </r>
    <r>
      <rPr>
        <b/>
        <sz val="12"/>
        <color theme="1"/>
        <rFont val="Calibri"/>
        <family val="2"/>
      </rPr>
      <t xml:space="preserve"> that you complete and submit </t>
    </r>
    <r>
      <rPr>
        <b/>
        <u/>
        <sz val="12"/>
        <color rgb="FFC00000"/>
        <rFont val="Calibri"/>
        <family val="2"/>
      </rPr>
      <t>one</t>
    </r>
    <r>
      <rPr>
        <b/>
        <sz val="12"/>
        <color theme="1"/>
        <rFont val="Calibri"/>
        <family val="2"/>
      </rPr>
      <t xml:space="preserve"> </t>
    </r>
    <r>
      <rPr>
        <b/>
        <sz val="12"/>
        <color rgb="FFC00000"/>
        <rFont val="Calibri"/>
        <family val="2"/>
      </rPr>
      <t>template for a single building</t>
    </r>
    <r>
      <rPr>
        <b/>
        <sz val="12"/>
        <color theme="1"/>
        <rFont val="Calibri"/>
        <family val="2"/>
      </rPr>
      <t xml:space="preserve"> for review and confirmation that everything is correct </t>
    </r>
    <r>
      <rPr>
        <b/>
        <sz val="12"/>
        <color rgb="FFC00000"/>
        <rFont val="Calibri"/>
        <family val="2"/>
      </rPr>
      <t>before</t>
    </r>
    <r>
      <rPr>
        <b/>
        <sz val="12"/>
        <color theme="1"/>
        <rFont val="Calibri"/>
        <family val="2"/>
      </rPr>
      <t xml:space="preserve"> completing all templates. </t>
    </r>
  </si>
  <si>
    <r>
      <rPr>
        <b/>
        <sz val="11"/>
        <color rgb="FFC00000"/>
        <rFont val="Calibri"/>
        <family val="2"/>
      </rPr>
      <t xml:space="preserve">Note: </t>
    </r>
    <r>
      <rPr>
        <sz val="11"/>
        <rFont val="Calibri"/>
        <family val="2"/>
      </rPr>
      <t xml:space="preserve">For schools/campuses with more than five buildings, up to five additional building tabs can be added by right clicking any tab below and selecting "Unhide...". Then, select the next available building tab to add it to the workbook. </t>
    </r>
  </si>
  <si>
    <t xml:space="preserve">For schools/campuses with more than 10 buildings, make a copy of one of the building tabs below for each additional building. </t>
  </si>
  <si>
    <r>
      <t xml:space="preserve">Complete </t>
    </r>
    <r>
      <rPr>
        <b/>
        <sz val="13"/>
        <color rgb="FFC00000"/>
        <rFont val="Calibri"/>
        <family val="2"/>
      </rPr>
      <t>one workbook/file per school/campus</t>
    </r>
    <r>
      <rPr>
        <b/>
        <sz val="13"/>
        <rFont val="Calibri"/>
        <family val="2"/>
      </rPr>
      <t xml:space="preserve">, with </t>
    </r>
    <r>
      <rPr>
        <b/>
        <sz val="13"/>
        <color rgb="FFC00000"/>
        <rFont val="Calibri"/>
        <family val="2"/>
      </rPr>
      <t>one tab for each building</t>
    </r>
    <r>
      <rPr>
        <b/>
        <sz val="13"/>
        <rFont val="Calibri"/>
        <family val="2"/>
      </rPr>
      <t xml:space="preserve"> at that school/campus.</t>
    </r>
  </si>
  <si>
    <r>
      <rPr>
        <sz val="11"/>
        <rFont val="Calibri"/>
        <family val="2"/>
      </rPr>
      <t xml:space="preserve">This is the </t>
    </r>
    <r>
      <rPr>
        <b/>
        <sz val="11"/>
        <rFont val="Calibri"/>
        <family val="2"/>
      </rPr>
      <t>8 digit Building ID Number (BIN)</t>
    </r>
    <r>
      <rPr>
        <sz val="11"/>
        <rFont val="Calibri"/>
        <family val="2"/>
      </rPr>
      <t xml:space="preserve"> found in the </t>
    </r>
    <r>
      <rPr>
        <b/>
        <u/>
        <sz val="11"/>
        <color theme="10"/>
        <rFont val="Calibri"/>
        <family val="2"/>
      </rPr>
      <t>School Facilities Building Collection Database</t>
    </r>
    <r>
      <rPr>
        <sz val="11"/>
        <rFont val="Calibri"/>
        <family val="2"/>
      </rPr>
      <t>. Every building with power and a foundation must have a Building ID. Portables 
also must have a Building ID, even though they don’t necessarily have a foundation.</t>
    </r>
  </si>
  <si>
    <t xml:space="preserve">school name. If there are multiple buildings at a school or campus, it would be what you call the building or a description of the building function, such as Main Building, Gym, Cafeteria, etc. </t>
  </si>
  <si>
    <t>20)</t>
  </si>
  <si>
    <t>Fixture Location/Expense Description:</t>
  </si>
  <si>
    <t>Misc. Lab Expenses:</t>
  </si>
  <si>
    <r>
      <t xml:space="preserve">Lab Cost Per </t>
    </r>
    <r>
      <rPr>
        <b/>
        <sz val="11"/>
        <color rgb="FFC00000"/>
        <rFont val="Calibri"/>
        <family val="2"/>
      </rPr>
      <t>Initial Test</t>
    </r>
    <r>
      <rPr>
        <b/>
        <sz val="11"/>
        <color theme="1"/>
        <rFont val="Calibri"/>
        <family val="2"/>
      </rPr>
      <t>:</t>
    </r>
  </si>
  <si>
    <r>
      <t xml:space="preserve">Lab Cost Per </t>
    </r>
    <r>
      <rPr>
        <b/>
        <sz val="11"/>
        <color rgb="FFC00000"/>
        <rFont val="Calibri"/>
        <family val="2"/>
      </rPr>
      <t>Retest</t>
    </r>
    <r>
      <rPr>
        <b/>
        <sz val="11"/>
        <color theme="1"/>
        <rFont val="Calibri"/>
        <family val="2"/>
      </rPr>
      <t>:</t>
    </r>
  </si>
  <si>
    <t>Total Expenses:</t>
  </si>
  <si>
    <t>Notes:</t>
  </si>
  <si>
    <r>
      <t xml:space="preserve">In this column, input the </t>
    </r>
    <r>
      <rPr>
        <b/>
        <sz val="11"/>
        <rFont val="Calibri"/>
        <family val="2"/>
      </rPr>
      <t xml:space="preserve">cost per sample charged for the </t>
    </r>
    <r>
      <rPr>
        <b/>
        <sz val="11"/>
        <color rgb="FFC00000"/>
        <rFont val="Calibri"/>
        <family val="2"/>
      </rPr>
      <t>initial tests</t>
    </r>
    <r>
      <rPr>
        <sz val="11"/>
        <rFont val="Calibri"/>
        <family val="2"/>
      </rPr>
      <t>. You will need to input this number for each row, as appropriate.</t>
    </r>
  </si>
  <si>
    <r>
      <t xml:space="preserve">In this column, input the </t>
    </r>
    <r>
      <rPr>
        <b/>
        <sz val="11"/>
        <rFont val="Calibri"/>
        <family val="2"/>
      </rPr>
      <t xml:space="preserve">cost per sample charged for the </t>
    </r>
    <r>
      <rPr>
        <b/>
        <sz val="11"/>
        <color rgb="FFC00000"/>
        <rFont val="Calibri"/>
        <family val="2"/>
      </rPr>
      <t>retests</t>
    </r>
    <r>
      <rPr>
        <sz val="11"/>
        <rFont val="Calibri"/>
        <family val="2"/>
      </rPr>
      <t>, if applicable. You will need to input this number for each row, as appropriate.</t>
    </r>
  </si>
  <si>
    <t>21)</t>
  </si>
  <si>
    <t>22)</t>
  </si>
  <si>
    <t>23)</t>
  </si>
  <si>
    <r>
      <t xml:space="preserve">Form Completed By </t>
    </r>
    <r>
      <rPr>
        <b/>
        <i/>
        <sz val="11"/>
        <color theme="1"/>
        <rFont val="Calibri"/>
        <family val="2"/>
      </rPr>
      <t>(</t>
    </r>
    <r>
      <rPr>
        <b/>
        <i/>
        <sz val="11"/>
        <color rgb="FFC00000"/>
        <rFont val="Calibri"/>
        <family val="2"/>
      </rPr>
      <t>above</t>
    </r>
    <r>
      <rPr>
        <b/>
        <i/>
        <sz val="11"/>
        <color theme="1"/>
        <rFont val="Calibri"/>
        <family val="2"/>
      </rPr>
      <t>)</t>
    </r>
    <r>
      <rPr>
        <b/>
        <sz val="11"/>
        <color theme="1"/>
        <rFont val="Calibri"/>
        <family val="2"/>
      </rPr>
      <t>:</t>
    </r>
  </si>
  <si>
    <r>
      <t xml:space="preserve">Email Address </t>
    </r>
    <r>
      <rPr>
        <b/>
        <i/>
        <sz val="11"/>
        <color theme="1"/>
        <rFont val="Calibri"/>
        <family val="2"/>
      </rPr>
      <t>(</t>
    </r>
    <r>
      <rPr>
        <b/>
        <i/>
        <sz val="11"/>
        <color rgb="FFC00000"/>
        <rFont val="Calibri"/>
        <family val="2"/>
      </rPr>
      <t>above</t>
    </r>
    <r>
      <rPr>
        <b/>
        <i/>
        <sz val="11"/>
        <color theme="1"/>
        <rFont val="Calibri"/>
        <family val="2"/>
      </rPr>
      <t>)</t>
    </r>
    <r>
      <rPr>
        <b/>
        <sz val="11"/>
        <color theme="1"/>
        <rFont val="Calibri"/>
        <family val="2"/>
      </rPr>
      <t>:</t>
    </r>
  </si>
  <si>
    <t>Enter the name and title of the person completing this form.</t>
  </si>
  <si>
    <t>Enter the email address of the person completing this form.</t>
  </si>
  <si>
    <r>
      <rPr>
        <b/>
        <sz val="11"/>
        <rFont val="Calibri"/>
        <family val="2"/>
      </rPr>
      <t xml:space="preserve">Exempt by Fixture Type: </t>
    </r>
    <r>
      <rPr>
        <sz val="11"/>
        <rFont val="Calibri"/>
        <family val="2"/>
      </rPr>
      <t>The number of fixtures that are exempt from testing because 
of the type of fixture, such as eye wash stations, emergency showers, etc.</t>
    </r>
  </si>
  <si>
    <t>Use this field to provide any additional information.</t>
  </si>
  <si>
    <r>
      <rPr>
        <sz val="11"/>
        <rFont val="Calibri"/>
        <family val="2"/>
      </rPr>
      <t xml:space="preserve">This is the </t>
    </r>
    <r>
      <rPr>
        <b/>
        <sz val="11"/>
        <rFont val="Calibri"/>
        <family val="2"/>
      </rPr>
      <t>Fixture ID Number (FIN)</t>
    </r>
    <r>
      <rPr>
        <sz val="11"/>
        <rFont val="Calibri"/>
        <family val="2"/>
      </rPr>
      <t xml:space="preserve"> you have assigned to each fixture using the </t>
    </r>
    <r>
      <rPr>
        <b/>
        <u/>
        <sz val="11"/>
        <color theme="10"/>
        <rFont val="Calibri"/>
        <family val="2"/>
      </rPr>
      <t>ODE fixture numbering protocol</t>
    </r>
    <r>
      <rPr>
        <sz val="11"/>
        <rFont val="Calibri"/>
        <family val="2"/>
      </rPr>
      <t>. It will be a 13 digit number.</t>
    </r>
  </si>
  <si>
    <r>
      <t xml:space="preserve">Use this column to record shipping expenses. Also, if you are requesting reimbursement for mileage to drive samples to the testing lab, include that here as well. </t>
    </r>
    <r>
      <rPr>
        <b/>
        <sz val="11"/>
        <color rgb="FFC00000"/>
        <rFont val="Calibri"/>
        <family val="2"/>
      </rPr>
      <t>This column should not be used on the same row as results for a fixture or misc lab expenses</t>
    </r>
    <r>
      <rPr>
        <sz val="11"/>
        <rFont val="Calibri"/>
        <family val="2"/>
      </rPr>
      <t>, but should be put in a separate row, with detail of what the expense is for filled out in the Fixture Location/Description column.</t>
    </r>
  </si>
  <si>
    <r>
      <t xml:space="preserve">Use this column to record miscellaneous costs such as metal digestion or rush fees. </t>
    </r>
    <r>
      <rPr>
        <b/>
        <sz val="11"/>
        <color rgb="FFC00000"/>
        <rFont val="Calibri"/>
        <family val="2"/>
      </rPr>
      <t>This column should not be used on the same row as results for a fixture or shipping expenses</t>
    </r>
    <r>
      <rPr>
        <sz val="11"/>
        <rFont val="Calibri"/>
        <family val="2"/>
      </rPr>
      <t>, but should be put in a separate row, with detail of what the expense is for filled out in the Fixture Location/Description column.</t>
    </r>
  </si>
  <si>
    <r>
      <t xml:space="preserve">In this column, you will input the unique location description for each fixture. The description should be sufficient such that a person </t>
    </r>
    <r>
      <rPr>
        <b/>
        <sz val="11"/>
        <rFont val="Calibri"/>
        <family val="2"/>
      </rPr>
      <t>without specific knowledge of your building</t>
    </r>
    <r>
      <rPr>
        <sz val="11"/>
        <rFont val="Calibri"/>
        <family val="2"/>
      </rPr>
      <t xml:space="preserve"> would be able to find the fixture in question based only on this description.</t>
    </r>
  </si>
  <si>
    <r>
      <rPr>
        <b/>
        <sz val="11"/>
        <rFont val="Calibri"/>
        <family val="2"/>
      </rPr>
      <t xml:space="preserve">Required Fixtures: </t>
    </r>
    <r>
      <rPr>
        <sz val="11"/>
        <rFont val="Calibri"/>
        <family val="2"/>
      </rPr>
      <t>The count of the total number of fixtures in the building that are required to be tested (even if you have not tested all of these fixtures at this time).</t>
    </r>
  </si>
  <si>
    <r>
      <t>The minimum level of lead that can be detected in a sample (</t>
    </r>
    <r>
      <rPr>
        <b/>
        <sz val="11"/>
        <color theme="1"/>
        <rFont val="Calibri"/>
        <family val="2"/>
      </rPr>
      <t>in ppb</t>
    </r>
    <r>
      <rPr>
        <sz val="11"/>
        <color theme="1"/>
        <rFont val="Calibri"/>
        <family val="2"/>
      </rPr>
      <t>) as indicated in the lab report.</t>
    </r>
  </si>
  <si>
    <r>
      <rPr>
        <b/>
        <sz val="13"/>
        <rFont val="Calibri"/>
        <family val="2"/>
      </rPr>
      <t xml:space="preserve">This form </t>
    </r>
    <r>
      <rPr>
        <b/>
        <sz val="13"/>
        <color rgb="FFC00000"/>
        <rFont val="Calibri"/>
        <family val="2"/>
      </rPr>
      <t>must</t>
    </r>
    <r>
      <rPr>
        <b/>
        <sz val="13"/>
        <rFont val="Calibri"/>
        <family val="2"/>
      </rPr>
      <t xml:space="preserve"> be submitted </t>
    </r>
    <r>
      <rPr>
        <b/>
        <sz val="13"/>
        <color rgb="FFC00000"/>
        <rFont val="Calibri"/>
        <family val="2"/>
      </rPr>
      <t>in Excel format</t>
    </r>
    <r>
      <rPr>
        <b/>
        <sz val="13"/>
        <rFont val="Calibri"/>
        <family val="2"/>
      </rPr>
      <t xml:space="preserve"> to:</t>
    </r>
    <r>
      <rPr>
        <sz val="11"/>
        <color theme="1"/>
        <rFont val="Calibri"/>
        <family val="2"/>
      </rPr>
      <t/>
    </r>
  </si>
  <si>
    <t>ODE.WaterTesting@ode.oregon.gov</t>
  </si>
  <si>
    <t>This would be the result from the first Draw sample for a given fixture. This must be the 
test result represented in parts per billion (ppb), but do NOT include ‘ppb’ in this column. Just input the number.</t>
  </si>
  <si>
    <r>
      <rPr>
        <b/>
        <sz val="11"/>
        <color rgb="FFC00000"/>
        <rFont val="Calibri"/>
        <family val="2"/>
      </rPr>
      <t>To be filled in ONLY when retesting has been conducted.</t>
    </r>
    <r>
      <rPr>
        <sz val="11"/>
        <rFont val="Calibri"/>
        <family val="2"/>
      </rPr>
      <t xml:space="preserve"> If additional tests were required because the initial Draw test was high, record the number of additional tests in this column. 
Do NOT include the initial test in this number.</t>
    </r>
  </si>
  <si>
    <r>
      <t xml:space="preserve">This column would be the date that the initial first Draw samples were </t>
    </r>
    <r>
      <rPr>
        <b/>
        <sz val="11"/>
        <color rgb="FFC00000"/>
        <rFont val="Calibri"/>
        <family val="2"/>
      </rPr>
      <t>actually drawn</t>
    </r>
    <r>
      <rPr>
        <sz val="11"/>
        <rFont val="Calibri"/>
        <family val="2"/>
      </rPr>
      <t>, 
NOT the date that the lab received or tested the samples.</t>
    </r>
  </si>
  <si>
    <t xml:space="preserve">[enter Bldg 1  tab name]   </t>
  </si>
  <si>
    <t>Invoice #</t>
  </si>
  <si>
    <t>Subtotal</t>
  </si>
  <si>
    <t>Rush Fee</t>
  </si>
  <si>
    <t>Misc Fee</t>
  </si>
  <si>
    <t>Invoice Total</t>
  </si>
  <si>
    <t>Cost Per Sample</t>
  </si>
  <si>
    <t>Total:</t>
  </si>
  <si>
    <t># of Samples</t>
  </si>
  <si>
    <t>School ID #:</t>
  </si>
  <si>
    <t>Dist ID</t>
  </si>
  <si>
    <t>Schl ID</t>
  </si>
  <si>
    <t>Schl Name</t>
  </si>
  <si>
    <t>Type</t>
  </si>
  <si>
    <t>-</t>
  </si>
  <si>
    <t>X</t>
  </si>
  <si>
    <t>District</t>
  </si>
  <si>
    <t>Adel Elementary School</t>
  </si>
  <si>
    <t>Regular</t>
  </si>
  <si>
    <t>Adrian Elementary School</t>
  </si>
  <si>
    <t>Adrian High School</t>
  </si>
  <si>
    <t>Charter</t>
  </si>
  <si>
    <t>Amity Elementary School</t>
  </si>
  <si>
    <t>Amity High School</t>
  </si>
  <si>
    <t>Amity Middle School</t>
  </si>
  <si>
    <t>W W Jones Elementary School</t>
  </si>
  <si>
    <t>Ashland High School</t>
  </si>
  <si>
    <t>Ashland Middle School</t>
  </si>
  <si>
    <t>Bellview Elementary School</t>
  </si>
  <si>
    <t>Helman Elementary School</t>
  </si>
  <si>
    <t>TRAILS Outdoor School</t>
  </si>
  <si>
    <t>Walker Elementary School</t>
  </si>
  <si>
    <t>Ashwood Elementary School</t>
  </si>
  <si>
    <t>Astor Elementary School</t>
  </si>
  <si>
    <t>Astoria Middle School</t>
  </si>
  <si>
    <t>Astoria Senior High School</t>
  </si>
  <si>
    <t>Lewis &amp; Clark Elementary School</t>
  </si>
  <si>
    <t>Athena Elementary School</t>
  </si>
  <si>
    <t>Weston Middle School</t>
  </si>
  <si>
    <t>Weston-McEwen High School</t>
  </si>
  <si>
    <t>Baker Early Learning Center</t>
  </si>
  <si>
    <t>Baker High School</t>
  </si>
  <si>
    <t>Baker Middle School</t>
  </si>
  <si>
    <t>Baker Virtual Academy</t>
  </si>
  <si>
    <t>Brooklyn Primary School</t>
  </si>
  <si>
    <t>Eagle Cap Innovative Jr/Sr High School</t>
  </si>
  <si>
    <t>Alternative</t>
  </si>
  <si>
    <t>Haines Elementary School</t>
  </si>
  <si>
    <t>Keating Elementary School</t>
  </si>
  <si>
    <t>South Baker Intermediate School</t>
  </si>
  <si>
    <t>Bandon Senior High School</t>
  </si>
  <si>
    <t>Harbor Lights Middle School</t>
  </si>
  <si>
    <t>Ocean Crest Elementary School</t>
  </si>
  <si>
    <t>Banks Elementary School</t>
  </si>
  <si>
    <t>Banks High School</t>
  </si>
  <si>
    <t>Banks Middle School</t>
  </si>
  <si>
    <t>Aloha High School</t>
  </si>
  <si>
    <t>Aloha-Huber Park School</t>
  </si>
  <si>
    <t>Arts and Communication Magnet Academy</t>
  </si>
  <si>
    <t>Barnes Elementary School</t>
  </si>
  <si>
    <t>Beaver Acres Elementary School</t>
  </si>
  <si>
    <t>Beaverton Academy of Science and Engineering</t>
  </si>
  <si>
    <t>Beaverton High School</t>
  </si>
  <si>
    <t>Bethany Elementary School</t>
  </si>
  <si>
    <t>Bonny Slope Elementary School</t>
  </si>
  <si>
    <t>Cedar Mill Elementary School</t>
  </si>
  <si>
    <t>Cedar Park Middle School</t>
  </si>
  <si>
    <t>Chehalem Elementary School</t>
  </si>
  <si>
    <t>Community School</t>
  </si>
  <si>
    <t>Conestoga Middle School</t>
  </si>
  <si>
    <t>Cooper Mountain Elementary School</t>
  </si>
  <si>
    <t>Elmonica Elementary School</t>
  </si>
  <si>
    <t>Errol Hassell Elementary School</t>
  </si>
  <si>
    <t>Findley Elementary</t>
  </si>
  <si>
    <t>Fir Grove Elementary School</t>
  </si>
  <si>
    <t>Five Oaks Middle School</t>
  </si>
  <si>
    <t>FLEX Online School</t>
  </si>
  <si>
    <t>Greenway Elementary School</t>
  </si>
  <si>
    <t>Hazeldale Elementary School</t>
  </si>
  <si>
    <t>Highland Park Middle School</t>
  </si>
  <si>
    <t>Hiteon Elementary School</t>
  </si>
  <si>
    <t>International School of Beaverton</t>
  </si>
  <si>
    <t>Jacob Wismer Elementary School</t>
  </si>
  <si>
    <t>Kinnaman Elementary School</t>
  </si>
  <si>
    <t>McKay Elementary School</t>
  </si>
  <si>
    <t>McKinley Elementary School</t>
  </si>
  <si>
    <t>Meadow Park Middle School</t>
  </si>
  <si>
    <t>Montclair Elementary School</t>
  </si>
  <si>
    <t>Mountain View Middle School</t>
  </si>
  <si>
    <t>Mountainside High School</t>
  </si>
  <si>
    <t>Nancy Ryles Elementary School</t>
  </si>
  <si>
    <t>Oak Hills Elementary School</t>
  </si>
  <si>
    <t>Raleigh Hills Elementary School</t>
  </si>
  <si>
    <t>Raleigh Park Elementary School</t>
  </si>
  <si>
    <t>Ridgewood Elementary School</t>
  </si>
  <si>
    <t>Rock Creek Elementary School</t>
  </si>
  <si>
    <t>Sato Elementary School</t>
  </si>
  <si>
    <t>Scholls Heights Elementary School</t>
  </si>
  <si>
    <t>Sexton Mountain Elementary School</t>
  </si>
  <si>
    <t>Southridge High School</t>
  </si>
  <si>
    <t>Springville Elementary School</t>
  </si>
  <si>
    <t>Stoller Middle School</t>
  </si>
  <si>
    <t>Sunset High School</t>
  </si>
  <si>
    <t>Terra Linda Elementary School</t>
  </si>
  <si>
    <t>Tumwater Middle School</t>
  </si>
  <si>
    <t>Vose Elementary School</t>
  </si>
  <si>
    <t>West Tualatin View Elementary School</t>
  </si>
  <si>
    <t>Westview High School</t>
  </si>
  <si>
    <t>Whitford Middle School</t>
  </si>
  <si>
    <t>William Walker Elementary School</t>
  </si>
  <si>
    <t>Amity Creek Elementary School</t>
  </si>
  <si>
    <t>Bear Creek Elementary School</t>
  </si>
  <si>
    <t>Bend Senior High School</t>
  </si>
  <si>
    <t>Bend Tech Academy</t>
  </si>
  <si>
    <t>Buckingham Elementary School</t>
  </si>
  <si>
    <t>Caldera High School</t>
  </si>
  <si>
    <t>Cascade Middle School</t>
  </si>
  <si>
    <t>Elk Meadow Elementary School</t>
  </si>
  <si>
    <t>Ensworth Elementary School</t>
  </si>
  <si>
    <t>High Desert Middle School</t>
  </si>
  <si>
    <t>High Lakes Elementary School</t>
  </si>
  <si>
    <t>Highland School at Kenwood Elementary School</t>
  </si>
  <si>
    <t>Juniper Elementary School</t>
  </si>
  <si>
    <t>LaPine Elementary School</t>
  </si>
  <si>
    <t>LaPine Middle School</t>
  </si>
  <si>
    <t>LaPine Senior High School</t>
  </si>
  <si>
    <t>Lava Ridge Elementary School</t>
  </si>
  <si>
    <t>Mountain View Senior High School</t>
  </si>
  <si>
    <t>North Star Elementary</t>
  </si>
  <si>
    <t>Pacific Crest Middle School</t>
  </si>
  <si>
    <t>Pilot Butte Middle School</t>
  </si>
  <si>
    <t>Pine Ridge Elementary</t>
  </si>
  <si>
    <t>Ponderosa Elementary</t>
  </si>
  <si>
    <t>R E Jewell Elementary School</t>
  </si>
  <si>
    <t>Realms High School</t>
  </si>
  <si>
    <t>Realms Middle School</t>
  </si>
  <si>
    <t>Rosland Elementary</t>
  </si>
  <si>
    <t>Silver Rail Elementary School</t>
  </si>
  <si>
    <t>Sky View Middle School</t>
  </si>
  <si>
    <t>Summit High School</t>
  </si>
  <si>
    <t>Three Rivers Elementary School</t>
  </si>
  <si>
    <t>Westside Village Magnet School at Kingston Elementary School</t>
  </si>
  <si>
    <t>William E Miller Elementary</t>
  </si>
  <si>
    <t>Clear Lake Elementary School</t>
  </si>
  <si>
    <t>Danebo Elementary School</t>
  </si>
  <si>
    <t>Fairfield Elementary School</t>
  </si>
  <si>
    <t>Irving Elementary School</t>
  </si>
  <si>
    <t>Kalapuya High School</t>
  </si>
  <si>
    <t>Malabon Elementary School</t>
  </si>
  <si>
    <t>Meadow View School</t>
  </si>
  <si>
    <t>Prairie Mountain School</t>
  </si>
  <si>
    <t>Shasta Middle School</t>
  </si>
  <si>
    <t>Willamette High School</t>
  </si>
  <si>
    <t>Black Butte Elementary School</t>
  </si>
  <si>
    <t>Azalea Middle School</t>
  </si>
  <si>
    <t>Brookings-Harbor High School</t>
  </si>
  <si>
    <t>Kalmiopsis Elementary School</t>
  </si>
  <si>
    <t>Baker Prairie Middle School</t>
  </si>
  <si>
    <t>Canby High School</t>
  </si>
  <si>
    <t>Carus School</t>
  </si>
  <si>
    <t>Cecile Trost Elementary School</t>
  </si>
  <si>
    <t>Howard Eccles Elementary School</t>
  </si>
  <si>
    <t>Ninety-One School</t>
  </si>
  <si>
    <t>Philander Lee Elementary School</t>
  </si>
  <si>
    <t>William Knight Elementary School</t>
  </si>
  <si>
    <t>Aumsville Elementary School</t>
  </si>
  <si>
    <t>Cascade Junior High School</t>
  </si>
  <si>
    <t>Cascade Opportunity Center</t>
  </si>
  <si>
    <t>Cascade Senior High School</t>
  </si>
  <si>
    <t>Cloverdale Elementary School</t>
  </si>
  <si>
    <t>Turner Elementary School</t>
  </si>
  <si>
    <t>Butler Creek Elementary School</t>
  </si>
  <si>
    <t>Centennial High School</t>
  </si>
  <si>
    <t>Centennial Middle School</t>
  </si>
  <si>
    <t>Meadows Elementary</t>
  </si>
  <si>
    <t>Oliver Middle</t>
  </si>
  <si>
    <t>Parklane Elementary School</t>
  </si>
  <si>
    <t>Patrick Lynch Elementary</t>
  </si>
  <si>
    <t>Pleasant Valley Elementary School</t>
  </si>
  <si>
    <t>Powell Butte Elementary School</t>
  </si>
  <si>
    <t>Gold Beach High School</t>
  </si>
  <si>
    <t>Riley Creek Elementary School</t>
  </si>
  <si>
    <t>Central Linn Elementary School</t>
  </si>
  <si>
    <t>Central Linn High School</t>
  </si>
  <si>
    <t>Central Point Elementary School</t>
  </si>
  <si>
    <t>Crater Academy of Health and Public Services</t>
  </si>
  <si>
    <t>Crater Renaissance Academy</t>
  </si>
  <si>
    <t>Crater School of Business Innovation and Science</t>
  </si>
  <si>
    <t>Hanby Middle School</t>
  </si>
  <si>
    <t>Jewett Elementary School</t>
  </si>
  <si>
    <t>Patrick Elementary School</t>
  </si>
  <si>
    <t>Richardson Elementary School</t>
  </si>
  <si>
    <t>Rogue Primary School</t>
  </si>
  <si>
    <t>Sams Valley Elementary School</t>
  </si>
  <si>
    <t>Scenic Middle School</t>
  </si>
  <si>
    <t>Ash Creek Elementary School</t>
  </si>
  <si>
    <t>Central High School</t>
  </si>
  <si>
    <t>Independence Elementary School</t>
  </si>
  <si>
    <t>Monmouth Elementary School</t>
  </si>
  <si>
    <t>Talmadge Middle School</t>
  </si>
  <si>
    <t>ESD</t>
  </si>
  <si>
    <t>Clatskanie Elementary School</t>
  </si>
  <si>
    <t>Clatskanie Middle/High School</t>
  </si>
  <si>
    <t>Colton Elementary School</t>
  </si>
  <si>
    <t>Colton High School</t>
  </si>
  <si>
    <t>Colton Middle School</t>
  </si>
  <si>
    <t>Colton Virtual Academy</t>
  </si>
  <si>
    <t>Condon Elementary School</t>
  </si>
  <si>
    <t>Condon High School</t>
  </si>
  <si>
    <t>Destinations Academy</t>
  </si>
  <si>
    <t>Eastside School</t>
  </si>
  <si>
    <t>Madison Elementary School</t>
  </si>
  <si>
    <t>Marshfield Junior High</t>
  </si>
  <si>
    <t>Marshfield Senior High School</t>
  </si>
  <si>
    <t>Millicoma School</t>
  </si>
  <si>
    <t>Sunset School</t>
  </si>
  <si>
    <t>Coquille Junior Senior High</t>
  </si>
  <si>
    <t>Coquille Valley Elementary</t>
  </si>
  <si>
    <t>Lincoln School of Early Learning</t>
  </si>
  <si>
    <t>Winter Lakes Elementary</t>
  </si>
  <si>
    <t>Winter Lakes High</t>
  </si>
  <si>
    <t>Adams Elementary School</t>
  </si>
  <si>
    <t>Bessie Coleman Elementary School</t>
  </si>
  <si>
    <t>Cheldelin Middle School</t>
  </si>
  <si>
    <t>Corvallis High School</t>
  </si>
  <si>
    <t>Crescent Valley High School</t>
  </si>
  <si>
    <t>Franklin School</t>
  </si>
  <si>
    <t>Garfield Elementary School</t>
  </si>
  <si>
    <t>Kathryn Jones Harrison Elementary School</t>
  </si>
  <si>
    <t>Letitia Carson Elementary School</t>
  </si>
  <si>
    <t>Lincoln Elementary School</t>
  </si>
  <si>
    <t>Linus Pauling Middle School</t>
  </si>
  <si>
    <t>Mt View Elementary School</t>
  </si>
  <si>
    <t>Creslane Elementary School</t>
  </si>
  <si>
    <t>Creswell High School</t>
  </si>
  <si>
    <t>Creswell Middle School</t>
  </si>
  <si>
    <t>Barnes Butte Elementary</t>
  </si>
  <si>
    <t>Brothers Elementary School</t>
  </si>
  <si>
    <t>Crook County High School</t>
  </si>
  <si>
    <t>Crook County Middle School</t>
  </si>
  <si>
    <t>Crooked River Elementary School</t>
  </si>
  <si>
    <t>Paulina School</t>
  </si>
  <si>
    <t>Pioneer Secondary Alternative High School</t>
  </si>
  <si>
    <t>Steins Pillar Elementary</t>
  </si>
  <si>
    <t>Applegate Elementary School</t>
  </si>
  <si>
    <t>Crow Middle/High School</t>
  </si>
  <si>
    <t>Culver Elementary School</t>
  </si>
  <si>
    <t>Culver High School</t>
  </si>
  <si>
    <t>Culver Middle School</t>
  </si>
  <si>
    <t>Dallas High School</t>
  </si>
  <si>
    <t>LaCreole Middle School</t>
  </si>
  <si>
    <t>Lyle Elementary School</t>
  </si>
  <si>
    <t>Oakdale Heights Elementary School</t>
  </si>
  <si>
    <t>Whitworth Elementary School</t>
  </si>
  <si>
    <t>Alice Ott Middle School</t>
  </si>
  <si>
    <t>Cherry Park Elementary School</t>
  </si>
  <si>
    <t>David Douglas High School</t>
  </si>
  <si>
    <t>Earl Boyles Elementary</t>
  </si>
  <si>
    <t>Floyd Light Middle School</t>
  </si>
  <si>
    <t>Gilbert Heights Elementary School</t>
  </si>
  <si>
    <t>Gilbert Park Elementary School</t>
  </si>
  <si>
    <t>Lincoln Park Elementary School</t>
  </si>
  <si>
    <t>Menlo Park Elementary School</t>
  </si>
  <si>
    <t>Mill Park Elementary School</t>
  </si>
  <si>
    <t>Ron Russell Middle School</t>
  </si>
  <si>
    <t>Ventura Park Elementary School</t>
  </si>
  <si>
    <t>West Powellhurst Elementary School</t>
  </si>
  <si>
    <t>Dayton Grade School</t>
  </si>
  <si>
    <t>Dayton High School</t>
  </si>
  <si>
    <t>Dayton Jr High School</t>
  </si>
  <si>
    <t>Dayville School</t>
  </si>
  <si>
    <t>Diamond Elementary School</t>
  </si>
  <si>
    <t>Double O Elementary School</t>
  </si>
  <si>
    <t>Eastwood Elementary School</t>
  </si>
  <si>
    <t>Fullerton IV Elementary School</t>
  </si>
  <si>
    <t>Green Elementary School</t>
  </si>
  <si>
    <t>Hucrest Elementary School</t>
  </si>
  <si>
    <t>John C Fremont Middle School</t>
  </si>
  <si>
    <t>Joseph Lane Middle School</t>
  </si>
  <si>
    <t>Melrose Elementary School</t>
  </si>
  <si>
    <t>Rose School</t>
  </si>
  <si>
    <t>Roseburg High School</t>
  </si>
  <si>
    <t>Roseburg Virtual School</t>
  </si>
  <si>
    <t>Sunnyslope Elementary School</t>
  </si>
  <si>
    <t>Winchester Elementary</t>
  </si>
  <si>
    <t>Drewsey Elementary School</t>
  </si>
  <si>
    <t>Dufur School</t>
  </si>
  <si>
    <t>Eagle Point High School</t>
  </si>
  <si>
    <t>Eagle Point Middle School</t>
  </si>
  <si>
    <t>Eagle Rock Elementary School</t>
  </si>
  <si>
    <t>Hillside Elementary</t>
  </si>
  <si>
    <t>Lake Creek Learning Center</t>
  </si>
  <si>
    <t>Shady Cove School</t>
  </si>
  <si>
    <t>Table Rock Elementary</t>
  </si>
  <si>
    <t>URCEO-Upper Rogue Center for Educational Opportunities</t>
  </si>
  <si>
    <t>White Mountain Middle School</t>
  </si>
  <si>
    <t>Echo School</t>
  </si>
  <si>
    <t>Elgin High School</t>
  </si>
  <si>
    <t>Stella Mayfield Elementary School</t>
  </si>
  <si>
    <t>Enterprise Elementary School</t>
  </si>
  <si>
    <t>Enterprise High School</t>
  </si>
  <si>
    <t>Clackamas River Elementary School</t>
  </si>
  <si>
    <t>Estacada High School</t>
  </si>
  <si>
    <t>Estacada Middle School</t>
  </si>
  <si>
    <t>River Mill Elementary School</t>
  </si>
  <si>
    <t>Arts and Technology Academy at Jefferson</t>
  </si>
  <si>
    <t>Awbrey Park Elementary School</t>
  </si>
  <si>
    <t>Buena Vista Elementary School</t>
  </si>
  <si>
    <t>Cal Young Middle School</t>
  </si>
  <si>
    <t xml:space="preserve">Camas Ridge Community Elementary </t>
  </si>
  <si>
    <t>Cesar Chavez Elementary School</t>
  </si>
  <si>
    <t>Charlemagne French Immersion Elementary School</t>
  </si>
  <si>
    <t>Chinese Language Immersion School</t>
  </si>
  <si>
    <t>Churchill High School</t>
  </si>
  <si>
    <t>Edgewood Community Elementary School</t>
  </si>
  <si>
    <t>Edison Elementary School</t>
  </si>
  <si>
    <t>Eugene Education Options</t>
  </si>
  <si>
    <t>Family School</t>
  </si>
  <si>
    <t>Gilham Elementary School</t>
  </si>
  <si>
    <t>Holt Elementary School</t>
  </si>
  <si>
    <t>Howard Elementary School</t>
  </si>
  <si>
    <t>Kelly Middle School</t>
  </si>
  <si>
    <t>Kennedy Middle School</t>
  </si>
  <si>
    <t>Madison Middle School</t>
  </si>
  <si>
    <t>McCornack Elementary School</t>
  </si>
  <si>
    <t>Monroe Middle School</t>
  </si>
  <si>
    <t>North Eugene High School</t>
  </si>
  <si>
    <t>River Road/El Camino del Rio Elementary School</t>
  </si>
  <si>
    <t>Roosevelt Middle School</t>
  </si>
  <si>
    <t>Sheldon High School</t>
  </si>
  <si>
    <t>South Eugene High School</t>
  </si>
  <si>
    <t>Spencer Butte Middle School</t>
  </si>
  <si>
    <t>Spring Creek Elementary School</t>
  </si>
  <si>
    <t>Twin Oaks Elementary School</t>
  </si>
  <si>
    <t>Willagillespie Elementary School</t>
  </si>
  <si>
    <t>Yujin Gakuen Elementary School</t>
  </si>
  <si>
    <t>Falls City Elementary School</t>
  </si>
  <si>
    <t>Falls City High School</t>
  </si>
  <si>
    <t>Elmira Elementary School</t>
  </si>
  <si>
    <t>Elmira High School</t>
  </si>
  <si>
    <t>Fern Ridge Middle School</t>
  </si>
  <si>
    <t>Veneta Elementary School</t>
  </si>
  <si>
    <t>West Lane Charter School</t>
  </si>
  <si>
    <t>Cornelius Elementary School</t>
  </si>
  <si>
    <t>Dilley Elementary School</t>
  </si>
  <si>
    <t>Echo Shaw Elementary School</t>
  </si>
  <si>
    <t>Fern Hill Elementary School</t>
  </si>
  <si>
    <t>Forest Grove High School</t>
  </si>
  <si>
    <t>Harvey Clarke Elementary School</t>
  </si>
  <si>
    <t>Joseph Gale Elementary School</t>
  </si>
  <si>
    <t>Neil Armstrong Middle School</t>
  </si>
  <si>
    <t>Tom McCall Upper Elementary</t>
  </si>
  <si>
    <t>Frenchglen Elementary School</t>
  </si>
  <si>
    <t>Gaston Elementary School</t>
  </si>
  <si>
    <t>Gaston Jr/Sr High School</t>
  </si>
  <si>
    <t>Gervais Elementary School</t>
  </si>
  <si>
    <t>Gervais High School</t>
  </si>
  <si>
    <t>Gervais Middle School</t>
  </si>
  <si>
    <t>Gladstone Center for Children and Families</t>
  </si>
  <si>
    <t>Gladstone High School</t>
  </si>
  <si>
    <t>John Wetten Elementary School</t>
  </si>
  <si>
    <t>Walter L Kraxberger Middle School</t>
  </si>
  <si>
    <t>Glendale Community Charter School Pre-K-12</t>
  </si>
  <si>
    <t>Glide Elementary School</t>
  </si>
  <si>
    <t>Glide High School</t>
  </si>
  <si>
    <t>Glide Middle School</t>
  </si>
  <si>
    <t>Allen Dale Elementary School</t>
  </si>
  <si>
    <t>Gladiola High School</t>
  </si>
  <si>
    <t>GPFLEX School</t>
  </si>
  <si>
    <t>Grants Pass High School</t>
  </si>
  <si>
    <t>Highland Elementary School</t>
  </si>
  <si>
    <t>North Middle School</t>
  </si>
  <si>
    <t>Parkside Elementary</t>
  </si>
  <si>
    <t>Redwood Elementary School</t>
  </si>
  <si>
    <t>Riverside Elementary School</t>
  </si>
  <si>
    <t>South Middle School</t>
  </si>
  <si>
    <t>Albany Options School</t>
  </si>
  <si>
    <t>Calapooia Middle School</t>
  </si>
  <si>
    <t>Central Elementary School</t>
  </si>
  <si>
    <t>Lafayette Elementary School</t>
  </si>
  <si>
    <t>Liberty Elementary School</t>
  </si>
  <si>
    <t>Meadow Ridge Elementary</t>
  </si>
  <si>
    <t>Memorial Middle School</t>
  </si>
  <si>
    <t>North Albany Elementary School</t>
  </si>
  <si>
    <t>North Albany Middle School</t>
  </si>
  <si>
    <t>Oak Elementary School</t>
  </si>
  <si>
    <t>Oak Grove Elementary School</t>
  </si>
  <si>
    <t>Periwinkle Elementary School</t>
  </si>
  <si>
    <t>South Albany High School</t>
  </si>
  <si>
    <t>South Shore Elementary School</t>
  </si>
  <si>
    <t>Sunrise Elementary School</t>
  </si>
  <si>
    <t>Takena Elementary School</t>
  </si>
  <si>
    <t>Tangent Elementary School</t>
  </si>
  <si>
    <t>Timber Ridge School</t>
  </si>
  <si>
    <t>Waverly Elementary School</t>
  </si>
  <si>
    <t>West Albany High School</t>
  </si>
  <si>
    <t>Clear Creek Middle School</t>
  </si>
  <si>
    <t>Deep Creek – Damascus K-8 School</t>
  </si>
  <si>
    <t>Dexter McCarty Middle School</t>
  </si>
  <si>
    <t>East Gresham Elementary School</t>
  </si>
  <si>
    <t>East Orient Elementary School</t>
  </si>
  <si>
    <t>Gordon Russell Middle School</t>
  </si>
  <si>
    <t>Gresham High School</t>
  </si>
  <si>
    <t>Hall Elementary School</t>
  </si>
  <si>
    <t>Hogan Cedars Elementary School</t>
  </si>
  <si>
    <t>Hollydale Elementary School</t>
  </si>
  <si>
    <t>Kelly Creek Elementary School</t>
  </si>
  <si>
    <t>North Gresham Elementary School</t>
  </si>
  <si>
    <t>Powell Valley Elementary School</t>
  </si>
  <si>
    <t>Sam Barlow High School</t>
  </si>
  <si>
    <t>Springwater Trail High School</t>
  </si>
  <si>
    <t>West Orient Middle School</t>
  </si>
  <si>
    <t>Burns High Desert Academy</t>
  </si>
  <si>
    <t>Burns High School</t>
  </si>
  <si>
    <t>Henry L Slater Elementary School</t>
  </si>
  <si>
    <t>Hines Middle School</t>
  </si>
  <si>
    <t>Crane Elementary School</t>
  </si>
  <si>
    <t>Crane Union High School</t>
  </si>
  <si>
    <t>Harrisburg Elementary School</t>
  </si>
  <si>
    <t>Harrisburg High School</t>
  </si>
  <si>
    <t>Harrisburg Middle School</t>
  </si>
  <si>
    <t>Helix School</t>
  </si>
  <si>
    <t>Armand Larive Middle School</t>
  </si>
  <si>
    <t>Desert View Elementary School</t>
  </si>
  <si>
    <t>Hermiston High School</t>
  </si>
  <si>
    <t>Highland Hills Elementary School</t>
  </si>
  <si>
    <t>Loma Vista Elementary</t>
  </si>
  <si>
    <t>Rocky Heights Elementary School</t>
  </si>
  <si>
    <t>Sandstone Middle School</t>
  </si>
  <si>
    <t>Sunset Elementary School</t>
  </si>
  <si>
    <t>West Park Elementary School</t>
  </si>
  <si>
    <t>Atfalati Ridge</t>
  </si>
  <si>
    <t>Brookwood Elementary School</t>
  </si>
  <si>
    <t>Butternut Creek Elementary School</t>
  </si>
  <si>
    <t>Century High School</t>
  </si>
  <si>
    <t>Evergreen Jr High School</t>
  </si>
  <si>
    <t>Farmington View Elementary School</t>
  </si>
  <si>
    <t>Free Orchards Elementary School</t>
  </si>
  <si>
    <t>Glencoe High School</t>
  </si>
  <si>
    <t>Groner K-8</t>
  </si>
  <si>
    <t>Hillsboro High School</t>
  </si>
  <si>
    <t>Hillsboro Online Academy</t>
  </si>
  <si>
    <t>Imlay Elementary School</t>
  </si>
  <si>
    <t>Indian Hills Elementary School</t>
  </si>
  <si>
    <t>J W Poynter Middle School</t>
  </si>
  <si>
    <t>Jackson Elementary School</t>
  </si>
  <si>
    <t>Ladd Acres Elementary School</t>
  </si>
  <si>
    <t>Lenox Elementary School</t>
  </si>
  <si>
    <t>Liberty High School</t>
  </si>
  <si>
    <t>Lincoln Street Elementary School</t>
  </si>
  <si>
    <t>Minter Bridge Elementary School</t>
  </si>
  <si>
    <t>Mooberry Elementary School</t>
  </si>
  <si>
    <t>North Plains Elementary School</t>
  </si>
  <si>
    <t>Orenco Elementary School</t>
  </si>
  <si>
    <t>Paul L Patterson Elementary School</t>
  </si>
  <si>
    <t>Quatama Elementary School</t>
  </si>
  <si>
    <t>R A Brown Middle School</t>
  </si>
  <si>
    <t>Reedville Elementary School</t>
  </si>
  <si>
    <t>Rosedale Elementary School</t>
  </si>
  <si>
    <t>South Meadows Middle School</t>
  </si>
  <si>
    <t>5814</t>
  </si>
  <si>
    <t>Tamarack Elementary School</t>
  </si>
  <si>
    <t>Tobias Elementary School</t>
  </si>
  <si>
    <t>W L Henry Elementary School</t>
  </si>
  <si>
    <t>W Verne McKinney Elementary School</t>
  </si>
  <si>
    <t>West Union Elementary School</t>
  </si>
  <si>
    <t>Witch Hazel Elementary School</t>
  </si>
  <si>
    <t>Cascade Locks School</t>
  </si>
  <si>
    <t>Hood River Middle School</t>
  </si>
  <si>
    <t>Hood River Valley High School</t>
  </si>
  <si>
    <t>May Street Elementary School</t>
  </si>
  <si>
    <t>Mid Valley Elementary School</t>
  </si>
  <si>
    <t>Parkdale Elementary School</t>
  </si>
  <si>
    <t>Westside Elementary School</t>
  </si>
  <si>
    <t>WyEast Middle School</t>
  </si>
  <si>
    <t>509J On-Line</t>
  </si>
  <si>
    <t>Big Muddy Elementary</t>
  </si>
  <si>
    <t>Bridges High School</t>
  </si>
  <si>
    <t>Buff Elementary School</t>
  </si>
  <si>
    <t>Jefferson County Middle School</t>
  </si>
  <si>
    <t>Madras Elementary School</t>
  </si>
  <si>
    <t>Madras High School</t>
  </si>
  <si>
    <t>Metolius Elementary School</t>
  </si>
  <si>
    <t>Warm Springs K-8 Academy</t>
  </si>
  <si>
    <t>Jefferson Elementary School</t>
  </si>
  <si>
    <t>Jefferson High School</t>
  </si>
  <si>
    <t>Jefferson Middle School</t>
  </si>
  <si>
    <t>Jewell School</t>
  </si>
  <si>
    <t>Grant Union Junior/Senior High School</t>
  </si>
  <si>
    <t>Humbolt Elementary School</t>
  </si>
  <si>
    <t>Seneca Elementary School</t>
  </si>
  <si>
    <t>Jordan Valley Elementary School</t>
  </si>
  <si>
    <t>Jordan Valley High School</t>
  </si>
  <si>
    <t>Rockville Elementary School</t>
  </si>
  <si>
    <t>Imnaha Elementary School</t>
  </si>
  <si>
    <t>Junction City High School</t>
  </si>
  <si>
    <t>Laurel Elementary School</t>
  </si>
  <si>
    <t>Oaklea Middle School</t>
  </si>
  <si>
    <t>Territorial Elementary School</t>
  </si>
  <si>
    <t>Juntura Elementary School</t>
  </si>
  <si>
    <t>Bonanza Elementary School</t>
  </si>
  <si>
    <t>Bonanza Junior/Senior High School</t>
  </si>
  <si>
    <t>Brixner Junior High School</t>
  </si>
  <si>
    <t>Chiloquin Elementary School</t>
  </si>
  <si>
    <t>Chiloquin High School</t>
  </si>
  <si>
    <t>Falcon Heights</t>
  </si>
  <si>
    <t>Ferguson Elementary School</t>
  </si>
  <si>
    <t>Gearhart Elementary School</t>
  </si>
  <si>
    <t>Gilchrist Elementary School</t>
  </si>
  <si>
    <t>Gilchrist Junior/Senior High School</t>
  </si>
  <si>
    <t>Henley Elementary School</t>
  </si>
  <si>
    <t>Henley High School</t>
  </si>
  <si>
    <t>Henley Middle School</t>
  </si>
  <si>
    <t>Keno Elementary School</t>
  </si>
  <si>
    <t>Lost River High School</t>
  </si>
  <si>
    <t>Malin Elementary School</t>
  </si>
  <si>
    <t>Mazama High School</t>
  </si>
  <si>
    <t>Merrill Elementary School</t>
  </si>
  <si>
    <t>Peterson Elementary School</t>
  </si>
  <si>
    <t>Shasta Elementary School</t>
  </si>
  <si>
    <t>Stearns Elementary School</t>
  </si>
  <si>
    <t>Joseph Conger Elementary School</t>
  </si>
  <si>
    <t>Klamath Home Learning Academy</t>
  </si>
  <si>
    <t>Klamath Learning Center</t>
  </si>
  <si>
    <t>Klamath Union High School</t>
  </si>
  <si>
    <t>Mills Elementary School</t>
  </si>
  <si>
    <t>Pelican Elementary School</t>
  </si>
  <si>
    <t>Ponderosa Middle School</t>
  </si>
  <si>
    <t>Roosevelt Elementary School</t>
  </si>
  <si>
    <t>Hilda Lahti Elementary School</t>
  </si>
  <si>
    <t>Knappa High School</t>
  </si>
  <si>
    <t>Greenwood Elementary School</t>
  </si>
  <si>
    <t>Island City Elementary School</t>
  </si>
  <si>
    <t>La Grande High School</t>
  </si>
  <si>
    <t>La Grande Middle School</t>
  </si>
  <si>
    <t>Daly Middle School</t>
  </si>
  <si>
    <t>Fremont/Hay Elementary School</t>
  </si>
  <si>
    <t>Lakeview Senior High School</t>
  </si>
  <si>
    <t>Union Elementary School</t>
  </si>
  <si>
    <t>Forest Hills Elementary School</t>
  </si>
  <si>
    <t>Hallinan Elementary School</t>
  </si>
  <si>
    <t>Lake Grove Elementary School</t>
  </si>
  <si>
    <t>Lake Oswego Middle School</t>
  </si>
  <si>
    <t>Lake Oswego Senior High School</t>
  </si>
  <si>
    <t>Lakeridge High School</t>
  </si>
  <si>
    <t>Lakeridge Middle School</t>
  </si>
  <si>
    <t>Oak Creek Elementary School</t>
  </si>
  <si>
    <t>Palisades World Language School</t>
  </si>
  <si>
    <t>River Grove Elementary School</t>
  </si>
  <si>
    <t>Westridge Elementary School</t>
  </si>
  <si>
    <t>Cascades School</t>
  </si>
  <si>
    <t>Green Acres School</t>
  </si>
  <si>
    <t>Hamilton Creek School</t>
  </si>
  <si>
    <t>Lacomb School</t>
  </si>
  <si>
    <t>Lebanon High School</t>
  </si>
  <si>
    <t>Pioneer School</t>
  </si>
  <si>
    <t>Riverview School</t>
  </si>
  <si>
    <t>Seven Oak Middle School</t>
  </si>
  <si>
    <t>Compass K-12 Online School</t>
  </si>
  <si>
    <t>Crestview Heights School</t>
  </si>
  <si>
    <t>Newport High School</t>
  </si>
  <si>
    <t>Newport Middle School</t>
  </si>
  <si>
    <t>Oceanlake Elementary School</t>
  </si>
  <si>
    <t>Sam Case Elementary</t>
  </si>
  <si>
    <t>Taft Elementary School</t>
  </si>
  <si>
    <t>Taft High School</t>
  </si>
  <si>
    <t>Taft Middle School</t>
  </si>
  <si>
    <t>Toledo Elementary School</t>
  </si>
  <si>
    <t>Toledo Jr. High</t>
  </si>
  <si>
    <t>Toledo Senior High School</t>
  </si>
  <si>
    <t>Waldport High School</t>
  </si>
  <si>
    <t>Waldport Middle School</t>
  </si>
  <si>
    <t>Yaquina View Elementary</t>
  </si>
  <si>
    <t>Long Creek School</t>
  </si>
  <si>
    <t>Lowell Junior/Senior High School</t>
  </si>
  <si>
    <t>Lundy Elementary School</t>
  </si>
  <si>
    <t>Mapleton Elementary School</t>
  </si>
  <si>
    <t>Mapleton Jr/Sr High School</t>
  </si>
  <si>
    <t>Marcola Elementary School</t>
  </si>
  <si>
    <t>Mohawk High School</t>
  </si>
  <si>
    <t>Duniway Middle School</t>
  </si>
  <si>
    <t>Grandhaven Elementary School</t>
  </si>
  <si>
    <t>McMinnville High School</t>
  </si>
  <si>
    <t>Memorial Elementary School</t>
  </si>
  <si>
    <t>Newby Elementary School</t>
  </si>
  <si>
    <t>Patton Middle School</t>
  </si>
  <si>
    <t>Sue Buel Elementary</t>
  </si>
  <si>
    <t>Wascher Elementary School</t>
  </si>
  <si>
    <t>Willamette Elementary School</t>
  </si>
  <si>
    <t>5-6 School at Oakdale</t>
  </si>
  <si>
    <t>Abraham Lincoln Elementary</t>
  </si>
  <si>
    <t>Griffin Creek Elementary School</t>
  </si>
  <si>
    <t>Hedrick Middle School</t>
  </si>
  <si>
    <t>Hoover Elementary School</t>
  </si>
  <si>
    <t>Innovation Academy</t>
  </si>
  <si>
    <t>Jacksonville Elementary School</t>
  </si>
  <si>
    <t>Kennedy Elementary School</t>
  </si>
  <si>
    <t>Logos Charter School</t>
  </si>
  <si>
    <t>Lone Pine Elementary School</t>
  </si>
  <si>
    <t>McLoughlin Middle School</t>
  </si>
  <si>
    <t>Medford Online Academy</t>
  </si>
  <si>
    <t>North Medford High School</t>
  </si>
  <si>
    <t>Oakdale Middle School</t>
  </si>
  <si>
    <t>Ruch Outdoor Community School</t>
  </si>
  <si>
    <t>South Medford High School</t>
  </si>
  <si>
    <t>Washington Elementary School</t>
  </si>
  <si>
    <t>Wilson Elementary School</t>
  </si>
  <si>
    <t>Central Middle School</t>
  </si>
  <si>
    <t>Ferndale Elementary School</t>
  </si>
  <si>
    <t>Gib Olinger Elementary School</t>
  </si>
  <si>
    <t>McLoughlin High School</t>
  </si>
  <si>
    <t>Mitchell School</t>
  </si>
  <si>
    <t>Clarkes Elementary School</t>
  </si>
  <si>
    <t>Molalla Elementary School</t>
  </si>
  <si>
    <t>Molalla High School</t>
  </si>
  <si>
    <t>Molalla River Middle School</t>
  </si>
  <si>
    <t>Mulino Elementary School</t>
  </si>
  <si>
    <t>Rural Dell Elementary School</t>
  </si>
  <si>
    <t>Monroe Grade School</t>
  </si>
  <si>
    <t>Monroe High School</t>
  </si>
  <si>
    <t>Monument School</t>
  </si>
  <si>
    <t>A C Houghton Elementary School</t>
  </si>
  <si>
    <t>Heppner Elementary School</t>
  </si>
  <si>
    <t>Heppner Junior/Senior High School</t>
  </si>
  <si>
    <t>Irrigon Elementary School</t>
  </si>
  <si>
    <t>Irrigon Junior/Senior High School</t>
  </si>
  <si>
    <t>Morrow Education Center</t>
  </si>
  <si>
    <t>Riverside Junior/Senior High School</t>
  </si>
  <si>
    <t>Sam Boardman Elementary School</t>
  </si>
  <si>
    <t>Windy River Elementary School</t>
  </si>
  <si>
    <t>John F Kennedy High School</t>
  </si>
  <si>
    <t>Mt Angel Middle School</t>
  </si>
  <si>
    <t>St Marys Public School</t>
  </si>
  <si>
    <t>Helensview High School</t>
  </si>
  <si>
    <t>The Creeks</t>
  </si>
  <si>
    <t>Myrtle Crest School</t>
  </si>
  <si>
    <t>Myrtle Point High School</t>
  </si>
  <si>
    <t>Garibaldi Elementary School</t>
  </si>
  <si>
    <t>Neah-Kah-Nie High School</t>
  </si>
  <si>
    <t>Neah-Kah-Nie Middle School</t>
  </si>
  <si>
    <t>Nehalem Elementary School</t>
  </si>
  <si>
    <t>Nestucca Valley SD 101J</t>
  </si>
  <si>
    <t>Nestucca High School</t>
  </si>
  <si>
    <t>Nestucca K8</t>
  </si>
  <si>
    <t>Antonia Crater Elementary School</t>
  </si>
  <si>
    <t>Chehalem Valley Middle School</t>
  </si>
  <si>
    <t>Dundee Elementary School</t>
  </si>
  <si>
    <t>Edwards Elementary School</t>
  </si>
  <si>
    <t>Ewing Young Elementary School</t>
  </si>
  <si>
    <t>Joan Austin Elementary School</t>
  </si>
  <si>
    <t>Mabel Rush Elementary School</t>
  </si>
  <si>
    <t>Newberg Senior High School</t>
  </si>
  <si>
    <t>Evergreen Virtual Academy</t>
  </si>
  <si>
    <t>Hillcrest Elementary School</t>
  </si>
  <si>
    <t>North Bay Elementary School</t>
  </si>
  <si>
    <t>North Bend Middle School</t>
  </si>
  <si>
    <t>North Bend Senior High School</t>
  </si>
  <si>
    <t>Adrienne C. Nelson High School</t>
  </si>
  <si>
    <t>Alder Creek Middle School</t>
  </si>
  <si>
    <t>Ardenwald Elementary School</t>
  </si>
  <si>
    <t>Beatrice Morrow Cannady Elementary</t>
  </si>
  <si>
    <t>Bilquist Elementary School</t>
  </si>
  <si>
    <t>Clackamas High School</t>
  </si>
  <si>
    <t>Happy Valley Elementary School</t>
  </si>
  <si>
    <t>Happy Valley Middle School</t>
  </si>
  <si>
    <t>Lewelling Elementary School</t>
  </si>
  <si>
    <t>Linwood Elementary School</t>
  </si>
  <si>
    <t>Milwaukie El Puente Elementary School</t>
  </si>
  <si>
    <t>Milwaukie High School</t>
  </si>
  <si>
    <t>Mount Scott Elementary School</t>
  </si>
  <si>
    <t>New Urban High School</t>
  </si>
  <si>
    <t>Oak Grove Elementary</t>
  </si>
  <si>
    <t>Oregon Trail Elementary School</t>
  </si>
  <si>
    <t>Putnam High School</t>
  </si>
  <si>
    <t>Rock Creek Middle School</t>
  </si>
  <si>
    <t>Rowe Middle School</t>
  </si>
  <si>
    <t>Scouters Mountain Elementary</t>
  </si>
  <si>
    <t>Sojourner School</t>
  </si>
  <si>
    <t>Spring Mountain Elementary School</t>
  </si>
  <si>
    <t>Sunnyside Elementary School</t>
  </si>
  <si>
    <t>Verne A Duncan Elementary School</t>
  </si>
  <si>
    <t>View Acres Elementary School</t>
  </si>
  <si>
    <t>Whitcomb Elementary School</t>
  </si>
  <si>
    <t>North Douglas Elementary School</t>
  </si>
  <si>
    <t>North Douglas High School</t>
  </si>
  <si>
    <t>North Lake School</t>
  </si>
  <si>
    <t>North Marion High School</t>
  </si>
  <si>
    <t>North Marion Intermediate School</t>
  </si>
  <si>
    <t>North Marion Middle School</t>
  </si>
  <si>
    <t>North Marion Primary School</t>
  </si>
  <si>
    <t>Mari-Linn Elementary School</t>
  </si>
  <si>
    <t>North Santiam Options Academy</t>
  </si>
  <si>
    <t>Stayton Elementary School</t>
  </si>
  <si>
    <t>Stayton High School</t>
  </si>
  <si>
    <t>Stayton Middle School</t>
  </si>
  <si>
    <t>Sublimity Elementary School</t>
  </si>
  <si>
    <t>Chenowith Elementary School</t>
  </si>
  <si>
    <t>Colonel Wright Elementary School</t>
  </si>
  <si>
    <t>Dry Hollow Elementary School</t>
  </si>
  <si>
    <t>Innovations Academy</t>
  </si>
  <si>
    <t>The Dalles High School</t>
  </si>
  <si>
    <t>The Dalles Middle School</t>
  </si>
  <si>
    <t>Nyssa Elementary School</t>
  </si>
  <si>
    <t>Nyssa High School</t>
  </si>
  <si>
    <t>Nyssa Middle School</t>
  </si>
  <si>
    <t>Nyssa Virtual School</t>
  </si>
  <si>
    <t>Lincoln Middle School</t>
  </si>
  <si>
    <t>Oakland Elementary School</t>
  </si>
  <si>
    <t>Oakland High School</t>
  </si>
  <si>
    <t>Oakridge Elementary School</t>
  </si>
  <si>
    <t>Oakridge High School</t>
  </si>
  <si>
    <t>Oakridge Junior High School</t>
  </si>
  <si>
    <t>Aiken Elementary School</t>
  </si>
  <si>
    <t>Alameda Elementary School</t>
  </si>
  <si>
    <t>Cairo Elementary School</t>
  </si>
  <si>
    <t>May Roberts Elementary School</t>
  </si>
  <si>
    <t>Ontario High School</t>
  </si>
  <si>
    <t>Ontario Middle School</t>
  </si>
  <si>
    <t>Pioneer Elementary School</t>
  </si>
  <si>
    <t>Beavercreek Elementary School</t>
  </si>
  <si>
    <t>Candy Lane Elementary School</t>
  </si>
  <si>
    <t>Gaffney Lane Elementary School</t>
  </si>
  <si>
    <t>Gardiner Middle School</t>
  </si>
  <si>
    <t>Holcomb Elementary School</t>
  </si>
  <si>
    <t>Jennings Lodge Elementary School</t>
  </si>
  <si>
    <t>John McLoughlin Elementary School</t>
  </si>
  <si>
    <t>Oregon City Senior High School</t>
  </si>
  <si>
    <t>Redland Elementary School</t>
  </si>
  <si>
    <t>Tumwata Middle School</t>
  </si>
  <si>
    <t>Boring Middle School</t>
  </si>
  <si>
    <t>Cedar Ridge Middle School</t>
  </si>
  <si>
    <t>Firwood Elementary School</t>
  </si>
  <si>
    <t>Kelso Elementary School</t>
  </si>
  <si>
    <t>Naas Elementary School</t>
  </si>
  <si>
    <t>Sandy Grade School</t>
  </si>
  <si>
    <t>Sandy High School</t>
  </si>
  <si>
    <t>Welches Elementary School</t>
  </si>
  <si>
    <t>Welches Middle School</t>
  </si>
  <si>
    <t>Parkrose High School</t>
  </si>
  <si>
    <t>Parkrose Middle School</t>
  </si>
  <si>
    <t>Prescott Elementary School</t>
  </si>
  <si>
    <t>Russell Elementary</t>
  </si>
  <si>
    <t>Sacramento Elementary School</t>
  </si>
  <si>
    <t>Shaver Elementary School</t>
  </si>
  <si>
    <t>Hawthorne Alternative High School</t>
  </si>
  <si>
    <t>McKay Creek Elementary School</t>
  </si>
  <si>
    <t>Pendleton Early Learning Center</t>
  </si>
  <si>
    <t>Pendleton High School</t>
  </si>
  <si>
    <t>Sherwood Heights Elementary School</t>
  </si>
  <si>
    <t>Sunridge Middle School</t>
  </si>
  <si>
    <t>Perrydale School</t>
  </si>
  <si>
    <t>Blodgett Elementary School</t>
  </si>
  <si>
    <t>Clemens Primary School</t>
  </si>
  <si>
    <t>Philomath Academy</t>
  </si>
  <si>
    <t>Philomath Elementary School</t>
  </si>
  <si>
    <t>Philomath High School</t>
  </si>
  <si>
    <t>Philomath Middle School</t>
  </si>
  <si>
    <t>Orchard Hill Elementary School</t>
  </si>
  <si>
    <t>Phoenix Elementary School</t>
  </si>
  <si>
    <t>Phoenix High School</t>
  </si>
  <si>
    <t>Phoenix-Talent Rising Academy</t>
  </si>
  <si>
    <t>Talent Elementary School</t>
  </si>
  <si>
    <t>Talent Middle School</t>
  </si>
  <si>
    <t>Pilot Rock Elementary School</t>
  </si>
  <si>
    <t>Pilot Rock High School</t>
  </si>
  <si>
    <t>Pine Creek Elementary School</t>
  </si>
  <si>
    <t>Pinehurst Elementary School</t>
  </si>
  <si>
    <t>Pleasant Hill Elementary School</t>
  </si>
  <si>
    <t>Pleasant Hill High School</t>
  </si>
  <si>
    <t>Plush Elementary School</t>
  </si>
  <si>
    <t>Driftwood Elementary School</t>
  </si>
  <si>
    <t>Pacific High School</t>
  </si>
  <si>
    <t>Abernethy Elementary School</t>
  </si>
  <si>
    <t>Ainsworth Elementary School</t>
  </si>
  <si>
    <t>Alliance High School</t>
  </si>
  <si>
    <t>Arleta Elementary School</t>
  </si>
  <si>
    <t>Atkinson Elementary School</t>
  </si>
  <si>
    <t>Beach Elementary School</t>
  </si>
  <si>
    <t>Beaumont Middle School</t>
  </si>
  <si>
    <t>Benson Polytechnic High School</t>
  </si>
  <si>
    <t xml:space="preserve">Beverly Cleary School </t>
  </si>
  <si>
    <t>Boise-Eliot Elementary School</t>
  </si>
  <si>
    <t>Bridger Creative Science School</t>
  </si>
  <si>
    <t>Bridlemile Elementary School</t>
  </si>
  <si>
    <t>Buckman Elementary School</t>
  </si>
  <si>
    <t>Capitol Hill Elementary School</t>
  </si>
  <si>
    <t>Cesar Chavez K-8 School</t>
  </si>
  <si>
    <t>Chapman Elementary School</t>
  </si>
  <si>
    <t>Chief Joseph Elementary School</t>
  </si>
  <si>
    <t>5817</t>
  </si>
  <si>
    <t>Clark Elementary School</t>
  </si>
  <si>
    <t>Cleveland High School</t>
  </si>
  <si>
    <t>Creative Science School</t>
  </si>
  <si>
    <t>Creston Elementary School</t>
  </si>
  <si>
    <t>da Vinci Middle School</t>
  </si>
  <si>
    <t>Dr. Martin Luther King Jr. School</t>
  </si>
  <si>
    <t>Duniway Elementary School</t>
  </si>
  <si>
    <t>Faubion Elementary School</t>
  </si>
  <si>
    <t>Forest Park Elementary School</t>
  </si>
  <si>
    <t>Franklin High School</t>
  </si>
  <si>
    <t>George Middle School</t>
  </si>
  <si>
    <t>Glencoe Elementary School</t>
  </si>
  <si>
    <t>Grant High School</t>
  </si>
  <si>
    <t>Gray Middle School</t>
  </si>
  <si>
    <t>Grout Elementary School</t>
  </si>
  <si>
    <t>Harriet Tubman Middle School</t>
  </si>
  <si>
    <t>Harrison Park School</t>
  </si>
  <si>
    <t>Hayhurst Elementary School</t>
  </si>
  <si>
    <t>Hosford Middle School</t>
  </si>
  <si>
    <t>Ida B. Wells-Barnett High School</t>
  </si>
  <si>
    <t>Irvington Elementary School</t>
  </si>
  <si>
    <t>Jackson Middle School</t>
  </si>
  <si>
    <t>James John Elementary School</t>
  </si>
  <si>
    <t>Kellogg Middle School</t>
  </si>
  <si>
    <t>Kelly Elementary School</t>
  </si>
  <si>
    <t>Lane Middle School</t>
  </si>
  <si>
    <t>Laurelhurst Elementary School</t>
  </si>
  <si>
    <t>Lee Elementary School</t>
  </si>
  <si>
    <t>Lent Elementary School</t>
  </si>
  <si>
    <t>Leodis V. McDaniel High School</t>
  </si>
  <si>
    <t>Lewis Elementary School</t>
  </si>
  <si>
    <t>Lincoln High School</t>
  </si>
  <si>
    <t>Llewellyn Elementary School</t>
  </si>
  <si>
    <t>Maplewood Elementary School</t>
  </si>
  <si>
    <t>Markham Elementary School</t>
  </si>
  <si>
    <t>Marysville Elementary School</t>
  </si>
  <si>
    <t>Metropolitan Learning Center</t>
  </si>
  <si>
    <t>Mt Tabor Middle School</t>
  </si>
  <si>
    <t>Ockley Green Middle School</t>
  </si>
  <si>
    <t>Peninsula Elementary School</t>
  </si>
  <si>
    <t>Richmond Elementary School</t>
  </si>
  <si>
    <t>Rieke Elementary School</t>
  </si>
  <si>
    <t>Rigler Elementary School</t>
  </si>
  <si>
    <t>Roosevelt High School</t>
  </si>
  <si>
    <t>Rosa Parks Elementary School</t>
  </si>
  <si>
    <t>Rose City Park</t>
  </si>
  <si>
    <t>Roseway Heights School</t>
  </si>
  <si>
    <t>Sabin Elementary School</t>
  </si>
  <si>
    <t>Scott Elementary School</t>
  </si>
  <si>
    <t>Sellwood Middle School</t>
  </si>
  <si>
    <t>Sitton Elementary School</t>
  </si>
  <si>
    <t>Skyline Elementary School</t>
  </si>
  <si>
    <t>Stephenson Elementary School</t>
  </si>
  <si>
    <t>Sunnyside Environmental School</t>
  </si>
  <si>
    <t>Vernon Elementary School</t>
  </si>
  <si>
    <t>Vestal Elementary School</t>
  </si>
  <si>
    <t>West Sylvan Middle School</t>
  </si>
  <si>
    <t>Whitman Elementary School</t>
  </si>
  <si>
    <t>Winterhaven School</t>
  </si>
  <si>
    <t>Woodlawn Elementary School</t>
  </si>
  <si>
    <t>Woodmere Elementary School</t>
  </si>
  <si>
    <t>Woodstock Elementary School</t>
  </si>
  <si>
    <t>Powers Elementary School</t>
  </si>
  <si>
    <t>Powers High School</t>
  </si>
  <si>
    <t>Prairie City School</t>
  </si>
  <si>
    <t>Hudson Park Elementary School</t>
  </si>
  <si>
    <t>Rainier Jr/Sr High School</t>
  </si>
  <si>
    <t>Elton Gregory Middle School</t>
  </si>
  <si>
    <t>Hugh Hartman Elementary</t>
  </si>
  <si>
    <t>John Tuck Elementary School</t>
  </si>
  <si>
    <t>M A Lynch Elementary School</t>
  </si>
  <si>
    <t>Obsidian Middle School</t>
  </si>
  <si>
    <t>Redmond High School</t>
  </si>
  <si>
    <t>Ridgeview High School</t>
  </si>
  <si>
    <t>Sage Elementary School</t>
  </si>
  <si>
    <t>Terrebonne Community School</t>
  </si>
  <si>
    <t>Tom McCall Elementary School</t>
  </si>
  <si>
    <t>Tumalo Community School</t>
  </si>
  <si>
    <t>Vern Patrick Elementary School</t>
  </si>
  <si>
    <t>Alder Elementary School</t>
  </si>
  <si>
    <t>Davis Elementary School</t>
  </si>
  <si>
    <t>Fairview Elementary School</t>
  </si>
  <si>
    <t>Glenfair Elementary School</t>
  </si>
  <si>
    <t>Hartley Elementary School</t>
  </si>
  <si>
    <t>Hauton B Lee Middle School</t>
  </si>
  <si>
    <t>Margaret Scott Elementary School</t>
  </si>
  <si>
    <t>Reynolds High School</t>
  </si>
  <si>
    <t>Reynolds Learning Academy</t>
  </si>
  <si>
    <t>Reynolds Middle School</t>
  </si>
  <si>
    <t>Salish Ponds Elementary School</t>
  </si>
  <si>
    <t>Sweetbriar Elementary School</t>
  </si>
  <si>
    <t>Troutdale Elementary School</t>
  </si>
  <si>
    <t>Walt Morey Middle School</t>
  </si>
  <si>
    <t>Wilkes Elementary School</t>
  </si>
  <si>
    <t>Woodland Elementary</t>
  </si>
  <si>
    <t>Riddle Elementary School</t>
  </si>
  <si>
    <t>Riddle High School</t>
  </si>
  <si>
    <t>Riverdale Grade School</t>
  </si>
  <si>
    <t>Riverdale High School</t>
  </si>
  <si>
    <t>Rogue River Elementary School</t>
  </si>
  <si>
    <t>Rogue River Junior/Senior High</t>
  </si>
  <si>
    <t>South Valley Academy</t>
  </si>
  <si>
    <t>Auburn Elementary School</t>
  </si>
  <si>
    <t>Battle Creek Elementary School</t>
  </si>
  <si>
    <t>Brush College Elementary School</t>
  </si>
  <si>
    <t>Bush Elementary School</t>
  </si>
  <si>
    <t>Candalaria Elementary School</t>
  </si>
  <si>
    <t>Cesar E Chavez Elementary</t>
  </si>
  <si>
    <t>Chapman Hill Elementary School</t>
  </si>
  <si>
    <t>Claggett Creek Middle School</t>
  </si>
  <si>
    <t>Crossler Middle School</t>
  </si>
  <si>
    <t>Cummings Elementary School</t>
  </si>
  <si>
    <t>Early College High School</t>
  </si>
  <si>
    <t>Englewood Elementary School</t>
  </si>
  <si>
    <t>Eyre Elementary School</t>
  </si>
  <si>
    <t>Forest Ridge Elementary School</t>
  </si>
  <si>
    <t>Four Corners Elementary School</t>
  </si>
  <si>
    <t>Grant Community School</t>
  </si>
  <si>
    <t>Gubser Elementary School</t>
  </si>
  <si>
    <t>Hallman Elementary School</t>
  </si>
  <si>
    <t>Hammond Elementary School</t>
  </si>
  <si>
    <t>Harritt Elementary School</t>
  </si>
  <si>
    <t>Hayesville Elementary School</t>
  </si>
  <si>
    <t>Houck Middle School</t>
  </si>
  <si>
    <t>Judson Middle School</t>
  </si>
  <si>
    <t>Kalapuya Elementary School</t>
  </si>
  <si>
    <t>Keizer Elementary School</t>
  </si>
  <si>
    <t>Lamb Elementary School</t>
  </si>
  <si>
    <t>Leslie Middle School</t>
  </si>
  <si>
    <t>McKay High School</t>
  </si>
  <si>
    <t>McNary High School</t>
  </si>
  <si>
    <t>Miller Elementary School</t>
  </si>
  <si>
    <t>Morningside Elementary School</t>
  </si>
  <si>
    <t>Myers Elementary School</t>
  </si>
  <si>
    <t>North Salem High School</t>
  </si>
  <si>
    <t>Parrish Middle School</t>
  </si>
  <si>
    <t>Pringle Elementary School</t>
  </si>
  <si>
    <t>Roberts High School</t>
  </si>
  <si>
    <t>Salem Heights Elementary School</t>
  </si>
  <si>
    <t>Schirle Elementary School</t>
  </si>
  <si>
    <t>South Salem High School</t>
  </si>
  <si>
    <t>Sprague High School</t>
  </si>
  <si>
    <t>Stephens Middle School</t>
  </si>
  <si>
    <t>Straub Middle School</t>
  </si>
  <si>
    <t>Sumpter Elementary School</t>
  </si>
  <si>
    <t>Swegle Elementary School</t>
  </si>
  <si>
    <t>Waldo Middle School</t>
  </si>
  <si>
    <t>Walker Middle School</t>
  </si>
  <si>
    <t>Weddle Elementary School</t>
  </si>
  <si>
    <t>West Salem High School</t>
  </si>
  <si>
    <t>Whiteaker Middle School</t>
  </si>
  <si>
    <t>Wright Elementary School</t>
  </si>
  <si>
    <t>Yoshikai Elementary School</t>
  </si>
  <si>
    <t>Santiam Elementary School</t>
  </si>
  <si>
    <t>Santiam Junior/Senior High School</t>
  </si>
  <si>
    <t>Grant Watts Elementary School</t>
  </si>
  <si>
    <t>Otto Petersen Elementary School</t>
  </si>
  <si>
    <t>Scappoose High School</t>
  </si>
  <si>
    <t>Scappoose Middle School</t>
  </si>
  <si>
    <t>Scappoose Online Academy</t>
  </si>
  <si>
    <t>Warren Elementary School</t>
  </si>
  <si>
    <t>Centennial Elementary School</t>
  </si>
  <si>
    <t>Scio High School</t>
  </si>
  <si>
    <t>Scio Middle School</t>
  </si>
  <si>
    <t>Pacific Ridge Elementary School</t>
  </si>
  <si>
    <t>Seaside High School</t>
  </si>
  <si>
    <t>Seaside Middle School</t>
  </si>
  <si>
    <t>Faulconer-Chapman School</t>
  </si>
  <si>
    <t>Sheridan High School</t>
  </si>
  <si>
    <t>Sherman County School</t>
  </si>
  <si>
    <t>Archer Glen Elementary School</t>
  </si>
  <si>
    <t>Hawks View Elementary School</t>
  </si>
  <si>
    <t>Middleton Elementary School</t>
  </si>
  <si>
    <t>Ridges Elementary School</t>
  </si>
  <si>
    <t>Sherwood High School</t>
  </si>
  <si>
    <t>Sherwood Middle School</t>
  </si>
  <si>
    <t>Butte Creek Elementary School</t>
  </si>
  <si>
    <t>Central Howell Elementary School</t>
  </si>
  <si>
    <t>Evergreen Elementary School</t>
  </si>
  <si>
    <t>Mark Twain Elementary</t>
  </si>
  <si>
    <t>Pratum Elementary School</t>
  </si>
  <si>
    <t>Robert Frost Elementary School</t>
  </si>
  <si>
    <t>Scotts Mills Elementary School</t>
  </si>
  <si>
    <t>Silver Crest Elementary School</t>
  </si>
  <si>
    <t>Silverton High School</t>
  </si>
  <si>
    <t>Silverton Middle School</t>
  </si>
  <si>
    <t>Victor Point Elementary School</t>
  </si>
  <si>
    <t>Sisters Elementary School</t>
  </si>
  <si>
    <t>Sisters High School</t>
  </si>
  <si>
    <t>Sisters Middle School</t>
  </si>
  <si>
    <t>Siuslaw Elementary School</t>
  </si>
  <si>
    <t>Siuslaw High School</t>
  </si>
  <si>
    <t>Siuslaw Middle School</t>
  </si>
  <si>
    <t>Fields Elementary School</t>
  </si>
  <si>
    <t>Al Kennedy High School</t>
  </si>
  <si>
    <t>Bohemia Elementary School</t>
  </si>
  <si>
    <t>Cottage Grove High School</t>
  </si>
  <si>
    <t>Dorena School</t>
  </si>
  <si>
    <t>Harrison Elementary School</t>
  </si>
  <si>
    <t>London School</t>
  </si>
  <si>
    <t>SOLO Academy</t>
  </si>
  <si>
    <t>Canyonville School</t>
  </si>
  <si>
    <t>Coffenberry Middle School</t>
  </si>
  <si>
    <t>Myrtle Creek Elementary School</t>
  </si>
  <si>
    <t>South Umpqua High School</t>
  </si>
  <si>
    <t>South Umpqua Online Academy</t>
  </si>
  <si>
    <t>Tri City Elementary School</t>
  </si>
  <si>
    <t>South Wasco County Elementary School</t>
  </si>
  <si>
    <t>South Wasco County High School</t>
  </si>
  <si>
    <t>Spray School</t>
  </si>
  <si>
    <t>Academy of Arts and Academics</t>
  </si>
  <si>
    <t>Agnes Stewart Middle School</t>
  </si>
  <si>
    <t>Briggs Middle School</t>
  </si>
  <si>
    <t>Douglas Gardens Elementary School</t>
  </si>
  <si>
    <t>Elizabeth Page Elementary School</t>
  </si>
  <si>
    <t>Gateways High School</t>
  </si>
  <si>
    <t>Guy Lee Elementary School</t>
  </si>
  <si>
    <t>Hamlin Middle School</t>
  </si>
  <si>
    <t>Maple Elementary School</t>
  </si>
  <si>
    <t>Mt Vernon Elementary School</t>
  </si>
  <si>
    <t>Ridgeview Elementary School</t>
  </si>
  <si>
    <t>Riverbend Elementary School</t>
  </si>
  <si>
    <t>Springfield High School</t>
  </si>
  <si>
    <t>Thurston Elementary School</t>
  </si>
  <si>
    <t>Thurston High School</t>
  </si>
  <si>
    <t>Thurston Middle School</t>
  </si>
  <si>
    <t xml:space="preserve">Two Rivers Dos Rios Elementary </t>
  </si>
  <si>
    <t>Walterville Elementary School</t>
  </si>
  <si>
    <t>Yolanda Elementary School</t>
  </si>
  <si>
    <t>Columbia City School</t>
  </si>
  <si>
    <t>McBride Elementary School</t>
  </si>
  <si>
    <t>Plymouth High School</t>
  </si>
  <si>
    <t>St Helens High School</t>
  </si>
  <si>
    <t>St Helens Middle School</t>
  </si>
  <si>
    <t>St. Helens Virtual Academy</t>
  </si>
  <si>
    <t>St Paul Elementary School</t>
  </si>
  <si>
    <t>St Paul High School</t>
  </si>
  <si>
    <t>Stanfield Elementary School</t>
  </si>
  <si>
    <t>Stanfield Secondary School</t>
  </si>
  <si>
    <t>Suntex Elementary School</t>
  </si>
  <si>
    <t>East Sutherlin Primary School</t>
  </si>
  <si>
    <t>Sutherlin High School</t>
  </si>
  <si>
    <t>Sutherlin Middle School</t>
  </si>
  <si>
    <t>Sutherlin Valley Online Academy</t>
  </si>
  <si>
    <t>West Sutherlin Intermediate</t>
  </si>
  <si>
    <t>Foster Elementary School</t>
  </si>
  <si>
    <t>Hawthorne Elementary School</t>
  </si>
  <si>
    <t>Holley Elementary School</t>
  </si>
  <si>
    <t>Oak Heights Elementary School</t>
  </si>
  <si>
    <t>Sweet Home High School</t>
  </si>
  <si>
    <t>Sweet Home Junior High School</t>
  </si>
  <si>
    <t>Fleming Middle School</t>
  </si>
  <si>
    <t>Fruitdale Elementary School</t>
  </si>
  <si>
    <t>Ft Vannoy Elementary School</t>
  </si>
  <si>
    <t>Hidden Valley High School</t>
  </si>
  <si>
    <t>Illinois Valley High School</t>
  </si>
  <si>
    <t>5821</t>
  </si>
  <si>
    <t>Kalmiopsis Community Arts High School</t>
  </si>
  <si>
    <t>Lincoln Savage Middle School</t>
  </si>
  <si>
    <t>Lorna Byrne Middle School</t>
  </si>
  <si>
    <t>Madrona Elementary School</t>
  </si>
  <si>
    <t>Manzanita Elementary School</t>
  </si>
  <si>
    <t>Mid Columbia Community Action Council Inc</t>
  </si>
  <si>
    <t>North Valley High School</t>
  </si>
  <si>
    <t>Williams Elementary School</t>
  </si>
  <si>
    <t>Alberta Rider Elementary School</t>
  </si>
  <si>
    <t>Art Rutkin Elementary School</t>
  </si>
  <si>
    <t>Bridgeport Elementary School</t>
  </si>
  <si>
    <t>Charles F Tigard Elementary School</t>
  </si>
  <si>
    <t>Creekside Community High School</t>
  </si>
  <si>
    <t>Deer Creek Elementary School</t>
  </si>
  <si>
    <t>Durham Elementary School</t>
  </si>
  <si>
    <t>Edward Byrom Elementary School</t>
  </si>
  <si>
    <t>Hazelbrook Middle School</t>
  </si>
  <si>
    <t>James Templeton Elementary School</t>
  </si>
  <si>
    <t>Mary Woodward Elementary School</t>
  </si>
  <si>
    <t>Metzger Elementary School</t>
  </si>
  <si>
    <t>Thomas R Fowler Middle School</t>
  </si>
  <si>
    <t>Tigard High School</t>
  </si>
  <si>
    <t>Tigard-Tualatin Virtual Academy</t>
  </si>
  <si>
    <t>Tualatin Elementary School</t>
  </si>
  <si>
    <t>Tualatin High School</t>
  </si>
  <si>
    <t>Twality Middle School</t>
  </si>
  <si>
    <t>East Elementary School</t>
  </si>
  <si>
    <t>South Prairie Elementary School</t>
  </si>
  <si>
    <t>Tillamook High School</t>
  </si>
  <si>
    <t>Tillamook Junior High School</t>
  </si>
  <si>
    <t>Troy Elementary School</t>
  </si>
  <si>
    <t>Clara Brownell Middle School</t>
  </si>
  <si>
    <t>McNary Heights Elementary School</t>
  </si>
  <si>
    <t>Umatilla High School</t>
  </si>
  <si>
    <t>Union High School</t>
  </si>
  <si>
    <t>Vale Elementary School</t>
  </si>
  <si>
    <t>Vale High School</t>
  </si>
  <si>
    <t>Vale Middle School</t>
  </si>
  <si>
    <t>Willowcreek Elementary School</t>
  </si>
  <si>
    <t>Mist Elementary School</t>
  </si>
  <si>
    <t>Vernonia Elementary School</t>
  </si>
  <si>
    <t>Vernonia High School</t>
  </si>
  <si>
    <t>Vernonia Middle School</t>
  </si>
  <si>
    <t>Wallowa Elementary School</t>
  </si>
  <si>
    <t>Wallowa High School</t>
  </si>
  <si>
    <t>Wallowa Middle School</t>
  </si>
  <si>
    <t>Warrenton Grade School</t>
  </si>
  <si>
    <t>Warrenton High School</t>
  </si>
  <si>
    <t>Warrenton Middle School</t>
  </si>
  <si>
    <t>Warrior Academy</t>
  </si>
  <si>
    <t>Athey Creek Middle School</t>
  </si>
  <si>
    <t>Boeckman Creek Primary School</t>
  </si>
  <si>
    <t>Bolton Primary School</t>
  </si>
  <si>
    <t>Boones Ferry Primary School</t>
  </si>
  <si>
    <t>Cedaroak Park Primary School</t>
  </si>
  <si>
    <t>Inza R Wood Middle School</t>
  </si>
  <si>
    <t>Lowrie Primary School</t>
  </si>
  <si>
    <t>Meridian Creek Middle School</t>
  </si>
  <si>
    <t>Riverside High School</t>
  </si>
  <si>
    <t>Rosemont Ridge Middle School</t>
  </si>
  <si>
    <t>Stafford Primary School</t>
  </si>
  <si>
    <t>Sunset Primary School</t>
  </si>
  <si>
    <t>Trillium Creek Primary School</t>
  </si>
  <si>
    <t>West Linn High School</t>
  </si>
  <si>
    <t>Willamette Primary School</t>
  </si>
  <si>
    <t>Wilsonville High School</t>
  </si>
  <si>
    <t>Willamina Elementary School</t>
  </si>
  <si>
    <t>Willamina High School</t>
  </si>
  <si>
    <t xml:space="preserve">Willamina Middle School </t>
  </si>
  <si>
    <t>Brockway Elementary School</t>
  </si>
  <si>
    <t>Dillard Alternative High School</t>
  </si>
  <si>
    <t>Douglas High School</t>
  </si>
  <si>
    <t>Lookingglass Elementary School</t>
  </si>
  <si>
    <t>McGovern Elementary School</t>
  </si>
  <si>
    <t>Winston Middle School</t>
  </si>
  <si>
    <t>French Prairie Middle School</t>
  </si>
  <si>
    <t>Heritage Elementary</t>
  </si>
  <si>
    <t>Nellie Muir Elementary School</t>
  </si>
  <si>
    <t>Valor Middle School</t>
  </si>
  <si>
    <t>Woodburn High School</t>
  </si>
  <si>
    <t>Woodburn Success</t>
  </si>
  <si>
    <t>Yamhill Carlton Elementary School</t>
  </si>
  <si>
    <t>Yamhill Carlton High School</t>
  </si>
  <si>
    <t>Yamhill Carlton Intermediate School</t>
  </si>
  <si>
    <t>Yoncalla Elementary School</t>
  </si>
  <si>
    <t>Yoncalla High School</t>
  </si>
  <si>
    <t>District Name</t>
  </si>
  <si>
    <r>
      <rPr>
        <i/>
        <sz val="11"/>
        <color theme="10"/>
        <rFont val="Calibri"/>
        <family val="2"/>
      </rPr>
      <t>*</t>
    </r>
    <r>
      <rPr>
        <i/>
        <u/>
        <sz val="11"/>
        <color theme="10"/>
        <rFont val="Calibri"/>
        <family val="2"/>
      </rPr>
      <t>List of all Entity IDs</t>
    </r>
  </si>
  <si>
    <r>
      <t>School/Campus Not Listed</t>
    </r>
    <r>
      <rPr>
        <i/>
        <sz val="11"/>
        <color theme="0" tint="-0.14999847407452621"/>
        <rFont val="Calibri"/>
        <family val="2"/>
        <scheme val="minor"/>
      </rPr>
      <t xml:space="preserve"> - Enter Name --&gt;</t>
    </r>
  </si>
  <si>
    <t xml:space="preserve">[enter school/campus name]   </t>
  </si>
  <si>
    <t>24)</t>
  </si>
  <si>
    <r>
      <t xml:space="preserve">School ID # </t>
    </r>
    <r>
      <rPr>
        <b/>
        <i/>
        <sz val="11"/>
        <color theme="1"/>
        <rFont val="Calibri"/>
        <family val="2"/>
      </rPr>
      <t>(</t>
    </r>
    <r>
      <rPr>
        <b/>
        <i/>
        <sz val="11"/>
        <color rgb="FFC00000"/>
        <rFont val="Calibri"/>
        <family val="2"/>
      </rPr>
      <t>above</t>
    </r>
    <r>
      <rPr>
        <b/>
        <i/>
        <sz val="11"/>
        <color theme="1"/>
        <rFont val="Calibri"/>
        <family val="2"/>
      </rPr>
      <t>)</t>
    </r>
    <r>
      <rPr>
        <b/>
        <sz val="11"/>
        <color theme="1"/>
        <rFont val="Calibri"/>
        <family val="2"/>
      </rPr>
      <t>:</t>
    </r>
  </si>
  <si>
    <t xml:space="preserve">Enter the ODE assigned Institution (School) ID for the school/campus. </t>
  </si>
  <si>
    <r>
      <rPr>
        <b/>
        <sz val="11"/>
        <color rgb="FFC00000"/>
        <rFont val="Calibri"/>
        <family val="2"/>
      </rPr>
      <t>*</t>
    </r>
    <r>
      <rPr>
        <sz val="11"/>
        <rFont val="Calibri"/>
        <family val="2"/>
      </rPr>
      <t>If this report is for district/administration buildings not at a school site, enter the ESD/District ID.</t>
    </r>
  </si>
  <si>
    <r>
      <rPr>
        <b/>
        <sz val="11"/>
        <color rgb="FFC00000"/>
        <rFont val="Calibri"/>
        <family val="2"/>
      </rPr>
      <t>*</t>
    </r>
    <r>
      <rPr>
        <sz val="11"/>
        <rFont val="Calibri"/>
        <family val="2"/>
      </rPr>
      <t>If this report is for a charter school, enter the Charter School ID again.</t>
    </r>
  </si>
  <si>
    <r>
      <rPr>
        <b/>
        <sz val="11"/>
        <color rgb="FFC00000"/>
        <rFont val="Calibri"/>
        <family val="2"/>
      </rPr>
      <t>*</t>
    </r>
    <r>
      <rPr>
        <sz val="11"/>
        <rFont val="Calibri"/>
        <family val="2"/>
      </rPr>
      <t xml:space="preserve">A list of all ODE assigned ESD, District, and School IDs can be found on the </t>
    </r>
    <r>
      <rPr>
        <u/>
        <sz val="11"/>
        <color theme="10"/>
        <rFont val="Calibri"/>
        <family val="2"/>
      </rPr>
      <t>Entity IDs tab</t>
    </r>
    <r>
      <rPr>
        <sz val="11"/>
        <rFont val="Calibri"/>
        <family val="2"/>
      </rPr>
      <t>.</t>
    </r>
  </si>
  <si>
    <t xml:space="preserve">If the School ID you are looking for is not listed, enter "X" in the School ID field above. Then, enter the name of the school in the box that appears next to the School/Campus Name field. </t>
  </si>
  <si>
    <t>The School/Campus Name will autofill.</t>
  </si>
  <si>
    <t>Schl ID #:</t>
  </si>
  <si>
    <t>To be used only when the initial test result was high and corrective action has taken place before retesting. Select the appropriate code from the dropdown box in the template. Please refer to the table on the Corrective Action tab to determine the correct coding to use.</t>
  </si>
  <si>
    <r>
      <rPr>
        <b/>
        <sz val="11"/>
        <rFont val="Calibri"/>
        <family val="2"/>
      </rPr>
      <t xml:space="preserve">This should align with the "Building Name" field in the </t>
    </r>
    <r>
      <rPr>
        <b/>
        <u/>
        <sz val="11"/>
        <color theme="10"/>
        <rFont val="Calibri"/>
        <family val="2"/>
      </rPr>
      <t>School Facilities Building Collection Database</t>
    </r>
    <r>
      <rPr>
        <sz val="11"/>
        <rFont val="Calibri"/>
        <family val="2"/>
      </rPr>
      <t xml:space="preserve">. If there is only one building associated with a school, this would be a repeat of the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</si>
</sst>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Red]#,##0"/>
    <numFmt numFmtId="166" formatCode="mm/dd/yy;@"/>
    <numFmt numFmtId="167" formatCode="0;[Red]0"/>
  </numFmts>
  <fonts count="70"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sz val="18"/>
      <color rgb="FF1A75BC"/>
      <name val="Calibri"/>
      <family val="2"/>
      <scheme val="minor"/>
    </font>
    <font>
      <b/>
      <sz val="18"/>
      <color theme="1"/>
      <name val="Calibri"/>
      <family val="2"/>
      <scheme val="minor"/>
    </font>
    <font>
      <sz val="11"/>
      <color rgb="FF1A75BC"/>
      <name val="Calibri"/>
      <family val="2"/>
      <scheme val="minor"/>
    </font>
    <font>
      <u/>
      <sz val="11"/>
      <color theme="10"/>
      <name val="Calibri"/>
      <family val="2"/>
      <scheme val="minor"/>
    </font>
    <font>
      <b/>
      <sz val="11"/>
      <name val="Calibri"/>
      <family val="2"/>
      <scheme val="minor"/>
    </font>
    <font>
      <sz val="10"/>
      <name val="Calibri"/>
      <family val="2"/>
      <scheme val="minor"/>
    </font>
    <font>
      <sz val="10"/>
      <color theme="1"/>
      <name val="Calibri"/>
      <family val="2"/>
      <scheme val="minor"/>
    </font>
    <font>
      <b/>
      <sz val="12"/>
      <color theme="1"/>
      <name val="Calibri"/>
      <family val="2"/>
      <scheme val="minor"/>
    </font>
    <font>
      <sz val="10"/>
      <color theme="1"/>
      <name val="Calibri"/>
      <family val="2"/>
    </font>
    <font>
      <sz val="11"/>
      <name val="Calibri"/>
      <family val="2"/>
      <scheme val="minor"/>
    </font>
    <font>
      <sz val="10"/>
      <color theme="0"/>
      <name val="Calibri"/>
      <family val="2"/>
      <scheme val="minor"/>
    </font>
    <font>
      <b/>
      <sz val="11"/>
      <color theme="1"/>
      <name val="Calibri"/>
      <family val="2"/>
    </font>
    <font>
      <b/>
      <sz val="11"/>
      <name val="Calibri"/>
      <family val="2"/>
    </font>
    <font>
      <sz val="11"/>
      <name val="Calibri"/>
      <family val="2"/>
    </font>
    <font>
      <b/>
      <sz val="20"/>
      <name val="Calibri"/>
      <family val="2"/>
    </font>
    <font>
      <i/>
      <sz val="11"/>
      <color theme="1"/>
      <name val="Calibri"/>
      <family val="2"/>
      <scheme val="minor"/>
    </font>
    <font>
      <b/>
      <sz val="20"/>
      <name val="Calibri"/>
      <family val="2"/>
      <scheme val="minor"/>
    </font>
    <font>
      <i/>
      <sz val="11"/>
      <color theme="1"/>
      <name val="Calibri"/>
      <family val="2"/>
    </font>
    <font>
      <b/>
      <sz val="11"/>
      <color rgb="FFC00000"/>
      <name val="Calibri"/>
      <family val="2"/>
    </font>
    <font>
      <b/>
      <u/>
      <sz val="11"/>
      <color rgb="FFC00000"/>
      <name val="Calibri"/>
      <family val="2"/>
    </font>
    <font>
      <b/>
      <sz val="12"/>
      <name val="Calibri"/>
      <family val="2"/>
      <scheme val="minor"/>
    </font>
    <font>
      <b/>
      <sz val="12"/>
      <color theme="1"/>
      <name val="Calibri"/>
      <family val="2"/>
    </font>
    <font>
      <sz val="11"/>
      <color theme="0"/>
      <name val="Calibri"/>
      <family val="2"/>
    </font>
    <font>
      <sz val="11"/>
      <color rgb="FFC00000"/>
      <name val="Calibri"/>
      <family val="2"/>
    </font>
    <font>
      <b/>
      <sz val="13"/>
      <name val="Calibri"/>
      <family val="2"/>
      <scheme val="minor"/>
    </font>
    <font>
      <b/>
      <sz val="11"/>
      <color rgb="FFC00000"/>
      <name val="Calibri"/>
      <family val="2"/>
      <scheme val="minor"/>
    </font>
    <font>
      <sz val="10"/>
      <name val="Segoe UI Symbol"/>
      <family val="2"/>
    </font>
    <font>
      <b/>
      <sz val="11"/>
      <color theme="0"/>
      <name val="Calibri"/>
      <family val="2"/>
    </font>
    <font>
      <i/>
      <sz val="11"/>
      <color rgb="FFC00000"/>
      <name val="Calibri"/>
      <family val="2"/>
    </font>
    <font>
      <b/>
      <u/>
      <sz val="13"/>
      <color theme="0"/>
      <name val="Calibri"/>
      <family val="2"/>
    </font>
    <font>
      <b/>
      <sz val="13"/>
      <color theme="0"/>
      <name val="Calibri"/>
      <family val="2"/>
    </font>
    <font>
      <u/>
      <sz val="11"/>
      <color theme="10"/>
      <name val="Calibri"/>
      <family val="2"/>
    </font>
    <font>
      <b/>
      <i/>
      <sz val="11"/>
      <color rgb="FFC00000"/>
      <name val="Calibri"/>
      <family val="2"/>
    </font>
    <font>
      <b/>
      <i/>
      <sz val="11"/>
      <color theme="1"/>
      <name val="Calibri"/>
      <family val="2"/>
    </font>
    <font>
      <b/>
      <u/>
      <sz val="11"/>
      <color theme="10"/>
      <name val="Calibri"/>
      <family val="2"/>
    </font>
    <font>
      <b/>
      <sz val="12"/>
      <color rgb="FFC00000"/>
      <name val="Calibri"/>
      <family val="2"/>
    </font>
    <font>
      <b/>
      <sz val="13"/>
      <color theme="1"/>
      <name val="Calibri"/>
      <family val="2"/>
    </font>
    <font>
      <b/>
      <sz val="13"/>
      <color rgb="FFC00000"/>
      <name val="Calibri"/>
      <family val="2"/>
    </font>
    <font>
      <b/>
      <sz val="13"/>
      <name val="Calibri"/>
      <family val="2"/>
    </font>
    <font>
      <i/>
      <sz val="11"/>
      <name val="Calibri"/>
      <family val="2"/>
    </font>
    <font>
      <b/>
      <i/>
      <sz val="11"/>
      <name val="Calibri"/>
      <family val="2"/>
    </font>
    <font>
      <b/>
      <u/>
      <sz val="12"/>
      <color rgb="FFC00000"/>
      <name val="Calibri"/>
      <family val="2"/>
    </font>
    <font>
      <b/>
      <u/>
      <sz val="13"/>
      <color theme="10"/>
      <name val="Calibri"/>
      <family val="2"/>
    </font>
    <font>
      <sz val="12"/>
      <color theme="1"/>
      <name val="Calibri"/>
      <family val="2"/>
      <scheme val="minor"/>
    </font>
    <font>
      <i/>
      <sz val="11"/>
      <color theme="0" tint="-0.14999847407452621"/>
      <name val="Calibri"/>
      <family val="2"/>
      <scheme val="minor"/>
    </font>
    <font>
      <i/>
      <u/>
      <sz val="11"/>
      <color theme="10"/>
      <name val="Calibri"/>
      <family val="2"/>
    </font>
    <font>
      <i/>
      <sz val="11"/>
      <color theme="10"/>
      <name val="Calibri"/>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5F2FB"/>
        <bgColor indexed="64"/>
      </patternFill>
    </fill>
    <fill>
      <patternFill patternType="solid">
        <fgColor rgb="FFC9E3F7"/>
        <bgColor indexed="64"/>
      </patternFill>
    </fill>
    <fill>
      <patternFill patternType="solid">
        <fgColor rgb="FFAAD4F4"/>
        <bgColor indexed="64"/>
      </patternFill>
    </fill>
    <fill>
      <patternFill patternType="solid">
        <fgColor theme="0" tint="-4.9989318521683403E-2"/>
        <bgColor indexed="64"/>
      </patternFill>
    </fill>
    <fill>
      <patternFill patternType="solid">
        <fgColor theme="2" tint="0.59999389629810485"/>
        <bgColor indexed="64"/>
      </patternFill>
    </fill>
    <fill>
      <patternFill patternType="solid">
        <fgColor theme="2" tint="0.79998168889431442"/>
        <bgColor indexed="64"/>
      </patternFill>
    </fill>
    <fill>
      <patternFill patternType="solid">
        <fgColor rgb="FFD4D4D4"/>
        <bgColor indexed="64"/>
      </patternFill>
    </fill>
    <fill>
      <patternFill patternType="solid">
        <fgColor theme="4"/>
        <bgColor indexed="64"/>
      </patternFill>
    </fill>
    <fill>
      <patternFill patternType="solid">
        <fgColor rgb="FFC00000"/>
        <bgColor indexed="64"/>
      </patternFill>
    </fill>
    <fill>
      <patternFill patternType="solid">
        <fgColor theme="0" tint="-0.14999847407452621"/>
        <bgColor indexed="64"/>
      </patternFill>
    </fill>
    <fill>
      <patternFill patternType="solid">
        <fgColor rgb="FFDDEBF7"/>
        <bgColor indexed="64"/>
      </patternFill>
    </fill>
  </fills>
  <borders count="7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rgb="FFD4D4D4"/>
      </right>
      <top style="thin">
        <color rgb="FFD4D4D4"/>
      </top>
      <bottom style="thin">
        <color rgb="FFD4D4D4"/>
      </bottom>
      <diagonal/>
    </border>
    <border>
      <left style="thin">
        <color rgb="FFD4D4D4"/>
      </left>
      <right/>
      <top style="thin">
        <color rgb="FFD4D4D4"/>
      </top>
      <bottom style="thin">
        <color rgb="FFD4D4D4"/>
      </bottom>
      <diagonal/>
    </border>
    <border>
      <left/>
      <right style="thin">
        <color rgb="FFD4D4D4"/>
      </right>
      <top style="thin">
        <color rgb="FFD4D4D4"/>
      </top>
      <bottom/>
      <diagonal/>
    </border>
    <border>
      <left style="thin">
        <color indexed="64"/>
      </left>
      <right style="thin">
        <color theme="0" tint="-0.34998626667073579"/>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top style="thin">
        <color indexed="64"/>
      </top>
      <bottom style="thin">
        <color rgb="FFD4D4D4"/>
      </bottom>
      <diagonal/>
    </border>
    <border>
      <left/>
      <right style="thin">
        <color indexed="64"/>
      </right>
      <top style="thin">
        <color indexed="64"/>
      </top>
      <bottom style="thin">
        <color rgb="FFD4D4D4"/>
      </bottom>
      <diagonal/>
    </border>
    <border>
      <left style="thin">
        <color theme="0" tint="-0.34998626667073579"/>
      </left>
      <right/>
      <top style="thin">
        <color rgb="FFD4D4D4"/>
      </top>
      <bottom style="thin">
        <color rgb="FFD4D4D4"/>
      </bottom>
      <diagonal/>
    </border>
    <border>
      <left style="thin">
        <color indexed="64"/>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auto="1"/>
      </left>
      <right/>
      <top style="thin">
        <color theme="0" tint="-0.34998626667073579"/>
      </top>
      <bottom style="thin">
        <color theme="0" tint="-0.34998626667073579"/>
      </bottom>
      <diagonal/>
    </border>
    <border>
      <left/>
      <right style="thin">
        <color theme="0" tint="-0.34998626667073579"/>
      </right>
      <top style="thin">
        <color auto="1"/>
      </top>
      <bottom style="thin">
        <color theme="0" tint="-0.34998626667073579"/>
      </bottom>
      <diagonal/>
    </border>
    <border>
      <left style="thin">
        <color auto="1"/>
      </left>
      <right/>
      <top style="thin">
        <color theme="0" tint="-0.34998626667073579"/>
      </top>
      <bottom style="thin">
        <color auto="1"/>
      </bottom>
      <diagonal/>
    </border>
    <border>
      <left/>
      <right style="thin">
        <color theme="0" tint="-0.34998626667073579"/>
      </right>
      <top style="thin">
        <color theme="0" tint="-0.34998626667073579"/>
      </top>
      <bottom style="thin">
        <color auto="1"/>
      </bottom>
      <diagonal/>
    </border>
    <border>
      <left/>
      <right/>
      <top style="thin">
        <color rgb="FFD4D4D4"/>
      </top>
      <bottom style="thin">
        <color auto="1"/>
      </bottom>
      <diagonal/>
    </border>
    <border>
      <left/>
      <right style="thin">
        <color auto="1"/>
      </right>
      <top style="thin">
        <color rgb="FFD4D4D4"/>
      </top>
      <bottom style="thin">
        <color auto="1"/>
      </bottom>
      <diagonal/>
    </border>
    <border>
      <left style="thin">
        <color theme="0" tint="-0.34998626667073579"/>
      </left>
      <right/>
      <top style="thin">
        <color rgb="FFD4D4D4"/>
      </top>
      <bottom style="thin">
        <color indexed="64"/>
      </bottom>
      <diagonal/>
    </border>
    <border>
      <left/>
      <right style="thin">
        <color theme="0" tint="-0.34998626667073579"/>
      </right>
      <top style="thin">
        <color auto="1"/>
      </top>
      <bottom style="thin">
        <color auto="1"/>
      </bottom>
      <diagonal/>
    </border>
    <border>
      <left style="thin">
        <color theme="0" tint="-0.34998626667073579"/>
      </left>
      <right/>
      <top style="thin">
        <color auto="1"/>
      </top>
      <bottom style="thin">
        <color auto="1"/>
      </bottom>
      <diagonal/>
    </border>
    <border>
      <left/>
      <right/>
      <top/>
      <bottom style="medium">
        <color indexed="64"/>
      </bottom>
      <diagonal/>
    </border>
    <border>
      <left style="thin">
        <color rgb="FFD4D4D4"/>
      </left>
      <right style="thin">
        <color indexed="64"/>
      </right>
      <top style="thin">
        <color indexed="64"/>
      </top>
      <bottom style="thin">
        <color indexed="64"/>
      </bottom>
      <diagonal/>
    </border>
    <border>
      <left style="thin">
        <color auto="1"/>
      </left>
      <right style="thin">
        <color theme="0" tint="-0.34998626667073579"/>
      </right>
      <top style="thin">
        <color auto="1"/>
      </top>
      <bottom style="thin">
        <color auto="1"/>
      </bottom>
      <diagonal/>
    </border>
    <border>
      <left style="thin">
        <color theme="0" tint="-0.34998626667073579"/>
      </left>
      <right style="thin">
        <color rgb="FFD4D4D4"/>
      </right>
      <top style="thin">
        <color auto="1"/>
      </top>
      <bottom style="thin">
        <color indexed="64"/>
      </bottom>
      <diagonal/>
    </border>
    <border>
      <left style="thin">
        <color theme="0" tint="-0.34998626667073579"/>
      </left>
      <right style="thin">
        <color indexed="64"/>
      </right>
      <top style="thin">
        <color indexed="64"/>
      </top>
      <bottom style="thin">
        <color rgb="FFD4D4D4"/>
      </bottom>
      <diagonal/>
    </border>
    <border>
      <left/>
      <right/>
      <top/>
      <bottom style="thin">
        <color rgb="FFD4D4D4"/>
      </bottom>
      <diagonal/>
    </border>
    <border>
      <left/>
      <right style="thin">
        <color indexed="64"/>
      </right>
      <top/>
      <bottom style="thin">
        <color rgb="FFD4D4D4"/>
      </bottom>
      <diagonal/>
    </border>
    <border>
      <left/>
      <right/>
      <top/>
      <bottom style="thin">
        <color indexed="64"/>
      </bottom>
      <diagonal/>
    </border>
    <border>
      <left style="thin">
        <color theme="0" tint="-0.34998626667073579"/>
      </left>
      <right style="thin">
        <color auto="1"/>
      </right>
      <top style="thin">
        <color rgb="FFD4D4D4"/>
      </top>
      <bottom style="thin">
        <color indexed="64"/>
      </bottom>
      <diagonal/>
    </border>
    <border>
      <left style="thin">
        <color theme="0" tint="-0.34998626667073579"/>
      </left>
      <right style="thin">
        <color auto="1"/>
      </right>
      <top style="thin">
        <color rgb="FFD4D4D4"/>
      </top>
      <bottom style="thin">
        <color rgb="FFD4D4D4"/>
      </bottom>
      <diagonal/>
    </border>
    <border>
      <left style="thin">
        <color indexed="64"/>
      </left>
      <right style="thin">
        <color theme="0" tint="-0.34998626667073579"/>
      </right>
      <top/>
      <bottom style="thin">
        <color indexed="64"/>
      </bottom>
      <diagonal/>
    </border>
    <border>
      <left style="thin">
        <color theme="0" tint="-0.34998626667073579"/>
      </left>
      <right style="thin">
        <color theme="0" tint="-0.34998626667073579"/>
      </right>
      <top/>
      <bottom style="thin">
        <color indexed="64"/>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bottom style="thin">
        <color rgb="FFD4D4D4"/>
      </bottom>
      <diagonal/>
    </border>
    <border>
      <left/>
      <right style="thin">
        <color rgb="FFD4D4D4"/>
      </right>
      <top/>
      <bottom style="thin">
        <color rgb="FFD4D4D4"/>
      </bottom>
      <diagonal/>
    </border>
    <border>
      <left style="thin">
        <color rgb="FFD4D4D4"/>
      </left>
      <right style="thin">
        <color rgb="FFD4D4D4"/>
      </right>
      <top style="thin">
        <color rgb="FFD4D4D4"/>
      </top>
      <bottom/>
      <diagonal/>
    </border>
    <border>
      <left/>
      <right/>
      <top style="thin">
        <color indexed="64"/>
      </top>
      <bottom style="thin">
        <color theme="0" tint="-0.34998626667073579"/>
      </bottom>
      <diagonal/>
    </border>
    <border>
      <left style="thin">
        <color theme="0" tint="-0.34998626667073579"/>
      </left>
      <right style="thin">
        <color indexed="64"/>
      </right>
      <top style="thin">
        <color indexed="64"/>
      </top>
      <bottom/>
      <diagonal/>
    </border>
    <border>
      <left/>
      <right/>
      <top style="thin">
        <color theme="0" tint="-0.34998626667073579"/>
      </top>
      <bottom/>
      <diagonal/>
    </border>
    <border>
      <left/>
      <right style="thin">
        <color auto="1"/>
      </right>
      <top style="thin">
        <color theme="0" tint="-0.34998626667073579"/>
      </top>
      <bottom/>
      <diagonal/>
    </border>
    <border>
      <left/>
      <right/>
      <top style="thin">
        <color indexed="64"/>
      </top>
      <bottom style="medium">
        <color indexed="64"/>
      </bottom>
      <diagonal/>
    </border>
    <border>
      <left/>
      <right/>
      <top/>
      <bottom style="thin">
        <color rgb="FF757575"/>
      </bottom>
      <diagonal/>
    </border>
    <border>
      <left style="thin">
        <color theme="0" tint="-0.34998626667073579"/>
      </left>
      <right style="thin">
        <color indexed="64"/>
      </right>
      <top/>
      <bottom style="thin">
        <color indexed="64"/>
      </bottom>
      <diagonal/>
    </border>
    <border>
      <left style="thin">
        <color theme="0" tint="-0.34998626667073579"/>
      </left>
      <right/>
      <top style="thin">
        <color auto="1"/>
      </top>
      <bottom style="thin">
        <color theme="0" tint="-0.34998626667073579"/>
      </bottom>
      <diagonal/>
    </border>
    <border>
      <left/>
      <right/>
      <top style="thin">
        <color auto="1"/>
      </top>
      <bottom style="thin">
        <color rgb="FFD4D4D4"/>
      </bottom>
      <diagonal/>
    </border>
    <border>
      <left style="thin">
        <color theme="0" tint="-0.34998626667073579"/>
      </left>
      <right style="thin">
        <color theme="0" tint="-0.34998626667073579"/>
      </right>
      <top style="thin">
        <color rgb="FFD4D4D4"/>
      </top>
      <bottom style="thin">
        <color indexed="64"/>
      </bottom>
      <diagonal/>
    </border>
    <border>
      <left/>
      <right style="thin">
        <color indexed="64"/>
      </right>
      <top style="thin">
        <color indexed="64"/>
      </top>
      <bottom/>
      <diagonal/>
    </border>
    <border>
      <left style="thin">
        <color theme="0" tint="-0.34998626667073579"/>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auto="1"/>
      </left>
      <right/>
      <top style="thin">
        <color theme="0" tint="-0.34998626667073579"/>
      </top>
      <bottom/>
      <diagonal/>
    </border>
    <border>
      <left style="thin">
        <color theme="0" tint="-0.34998626667073579"/>
      </left>
      <right/>
      <top style="thin">
        <color rgb="FFD4D4D4"/>
      </top>
      <bottom/>
      <diagonal/>
    </border>
    <border>
      <left style="thin">
        <color indexed="64"/>
      </left>
      <right style="thin">
        <color theme="0" tint="-0.34998626667073579"/>
      </right>
      <top style="thin">
        <color theme="0" tint="-0.34998626667073579"/>
      </top>
      <bottom/>
      <diagonal/>
    </border>
    <border>
      <left style="thin">
        <color auto="1"/>
      </left>
      <right/>
      <top/>
      <bottom style="thin">
        <color rgb="FFD4D4D4"/>
      </bottom>
      <diagonal/>
    </border>
    <border>
      <left style="thin">
        <color rgb="FFD4D4D4"/>
      </left>
      <right style="thin">
        <color auto="1"/>
      </right>
      <top/>
      <bottom style="thin">
        <color rgb="FFD4D4D4"/>
      </bottom>
      <diagonal/>
    </border>
    <border>
      <left style="thin">
        <color indexed="64"/>
      </left>
      <right style="thin">
        <color indexed="64"/>
      </right>
      <top/>
      <bottom style="thin">
        <color indexed="64"/>
      </bottom>
      <diagonal/>
    </border>
  </borders>
  <cellStyleXfs count="60">
    <xf numFmtId="0" fontId="0" fillId="0" borderId="0">
      <alignment vertical="center"/>
    </xf>
    <xf numFmtId="43" fontId="5" fillId="0" borderId="0" applyFont="0" applyFill="0" applyBorder="0" applyAlignment="0" applyProtection="0"/>
    <xf numFmtId="41"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9" fontId="5" fillId="0" borderId="0" applyFont="0" applyFill="0" applyBorder="0" applyAlignment="0" applyProtection="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4" applyNumberFormat="0" applyAlignment="0" applyProtection="0"/>
    <xf numFmtId="0" fontId="14" fillId="6" borderId="5" applyNumberFormat="0" applyAlignment="0" applyProtection="0"/>
    <xf numFmtId="0" fontId="15" fillId="6" borderId="4" applyNumberFormat="0" applyAlignment="0" applyProtection="0"/>
    <xf numFmtId="0" fontId="16" fillId="0" borderId="6" applyNumberFormat="0" applyFill="0" applyAlignment="0" applyProtection="0"/>
    <xf numFmtId="0" fontId="17" fillId="7" borderId="7" applyNumberFormat="0" applyAlignment="0" applyProtection="0"/>
    <xf numFmtId="0" fontId="18" fillId="0" borderId="0" applyNumberFormat="0" applyFill="0" applyBorder="0" applyAlignment="0" applyProtection="0"/>
    <xf numFmtId="0" fontId="5" fillId="8" borderId="8" applyNumberFormat="0" applyFon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0" fontId="22" fillId="0" borderId="0">
      <alignment vertical="center"/>
    </xf>
    <xf numFmtId="0" fontId="23" fillId="0" borderId="0">
      <alignment vertical="center"/>
    </xf>
    <xf numFmtId="0" fontId="24" fillId="0" borderId="0">
      <alignment horizontal="left" vertical="center"/>
    </xf>
    <xf numFmtId="0" fontId="5" fillId="33" borderId="0" applyNumberFormat="0" applyFont="0" applyBorder="0" applyAlignment="0" applyProtection="0"/>
    <xf numFmtId="0" fontId="5" fillId="34" borderId="0" applyNumberFormat="0" applyFont="0" applyBorder="0" applyAlignment="0" applyProtection="0"/>
    <xf numFmtId="0" fontId="5" fillId="35" borderId="0" applyNumberFormat="0" applyFont="0" applyBorder="0" applyAlignment="0" applyProtection="0"/>
    <xf numFmtId="8" fontId="5" fillId="0" borderId="0" applyFont="0" applyFill="0" applyBorder="0">
      <alignment horizontal="right" vertical="center"/>
    </xf>
    <xf numFmtId="0" fontId="25" fillId="0" borderId="0" applyNumberFormat="0" applyFill="0" applyBorder="0" applyAlignment="0">
      <alignment vertical="center"/>
    </xf>
    <xf numFmtId="0" fontId="26" fillId="0" borderId="0" applyNumberFormat="0" applyFill="0" applyBorder="0" applyAlignment="0" applyProtection="0"/>
    <xf numFmtId="44" fontId="5" fillId="0" borderId="0" applyFont="0" applyFill="0" applyBorder="0" applyAlignment="0" applyProtection="0"/>
    <xf numFmtId="0" fontId="54" fillId="0" borderId="0" applyNumberFormat="0" applyFill="0" applyBorder="0" applyAlignment="0" applyProtection="0">
      <alignment vertical="center"/>
    </xf>
    <xf numFmtId="0" fontId="66" fillId="0" borderId="0"/>
    <xf numFmtId="0" fontId="1" fillId="0" borderId="0"/>
  </cellStyleXfs>
  <cellXfs count="275">
    <xf numFmtId="0" fontId="0" fillId="0" borderId="0" xfId="0">
      <alignment vertical="center"/>
    </xf>
    <xf numFmtId="0" fontId="21" fillId="0" borderId="0" xfId="0" applyFont="1" applyAlignment="1"/>
    <xf numFmtId="0" fontId="43" fillId="0" borderId="0" xfId="0" applyFont="1" applyAlignment="1">
      <alignment horizontal="center" vertical="center"/>
    </xf>
    <xf numFmtId="0" fontId="0" fillId="0" borderId="0" xfId="0" applyAlignment="1">
      <alignment horizontal="center" vertical="center"/>
    </xf>
    <xf numFmtId="0" fontId="32" fillId="0" borderId="0" xfId="50" applyFont="1" applyFill="1" applyBorder="1" applyAlignment="1" applyProtection="1">
      <alignment horizontal="left" vertical="center"/>
    </xf>
    <xf numFmtId="0" fontId="27" fillId="35" borderId="21" xfId="50" applyFont="1" applyFill="1" applyBorder="1" applyAlignment="1" applyProtection="1">
      <alignment horizontal="right" vertical="center" indent="1"/>
    </xf>
    <xf numFmtId="0" fontId="27" fillId="35" borderId="22" xfId="50" applyFont="1" applyFill="1" applyBorder="1" applyAlignment="1" applyProtection="1">
      <alignment horizontal="right" vertical="center" indent="1"/>
    </xf>
    <xf numFmtId="0" fontId="27" fillId="35" borderId="23" xfId="50" applyFont="1" applyFill="1" applyBorder="1" applyAlignment="1" applyProtection="1">
      <alignment horizontal="right" vertical="center" indent="1"/>
    </xf>
    <xf numFmtId="0" fontId="0" fillId="0" borderId="0" xfId="0" applyAlignment="1">
      <alignment horizontal="right" vertical="center" indent="1"/>
    </xf>
    <xf numFmtId="0" fontId="33" fillId="0" borderId="0" xfId="0" quotePrefix="1" applyFont="1">
      <alignment vertical="center"/>
    </xf>
    <xf numFmtId="44" fontId="4" fillId="0" borderId="0" xfId="56" applyFont="1" applyBorder="1" applyAlignment="1" applyProtection="1">
      <alignment horizontal="center" vertical="top"/>
    </xf>
    <xf numFmtId="0" fontId="0" fillId="0" borderId="0" xfId="0" applyAlignment="1">
      <alignment horizontal="left" vertical="top" wrapText="1"/>
    </xf>
    <xf numFmtId="0" fontId="31" fillId="0" borderId="0" xfId="0" applyFont="1">
      <alignment vertical="center"/>
    </xf>
    <xf numFmtId="0" fontId="28" fillId="33" borderId="34" xfId="0" applyFont="1" applyFill="1" applyBorder="1">
      <alignment vertical="center"/>
    </xf>
    <xf numFmtId="0" fontId="28" fillId="33" borderId="35" xfId="0" applyFont="1" applyFill="1" applyBorder="1">
      <alignment vertical="center"/>
    </xf>
    <xf numFmtId="0" fontId="31" fillId="0" borderId="0" xfId="0" quotePrefix="1" applyFont="1">
      <alignment vertical="center"/>
    </xf>
    <xf numFmtId="0" fontId="40" fillId="0" borderId="0" xfId="0" applyFont="1">
      <alignment vertical="center"/>
    </xf>
    <xf numFmtId="0" fontId="29" fillId="0" borderId="0" xfId="0" applyFont="1" applyAlignment="1">
      <alignment horizontal="left" vertical="center" indent="1"/>
    </xf>
    <xf numFmtId="0" fontId="28" fillId="0" borderId="0" xfId="0" applyFont="1" applyAlignment="1">
      <alignment horizontal="left" vertical="center" indent="1"/>
    </xf>
    <xf numFmtId="0" fontId="45" fillId="0" borderId="0" xfId="0" applyFont="1">
      <alignment vertical="center"/>
    </xf>
    <xf numFmtId="0" fontId="0" fillId="0" borderId="0" xfId="0" applyAlignment="1">
      <alignment horizontal="center" vertical="top"/>
    </xf>
    <xf numFmtId="0" fontId="46" fillId="0" borderId="0" xfId="0" applyFont="1" applyAlignment="1">
      <alignment horizontal="center" vertical="top"/>
    </xf>
    <xf numFmtId="0" fontId="46" fillId="37" borderId="0" xfId="0" applyFont="1" applyFill="1" applyAlignment="1">
      <alignment horizontal="center" vertical="top"/>
    </xf>
    <xf numFmtId="0" fontId="0" fillId="37" borderId="0" xfId="0" applyFill="1" applyAlignment="1">
      <alignment horizontal="center" vertical="top"/>
    </xf>
    <xf numFmtId="0" fontId="35" fillId="0" borderId="0" xfId="0" applyFont="1" applyAlignment="1">
      <alignment horizontal="center" vertical="top"/>
    </xf>
    <xf numFmtId="0" fontId="43" fillId="0" borderId="0" xfId="0" applyFont="1" applyAlignment="1">
      <alignment horizontal="left" vertical="center" indent="1"/>
    </xf>
    <xf numFmtId="0" fontId="0" fillId="0" borderId="0" xfId="0" applyAlignment="1">
      <alignment horizontal="left" vertical="top" indent="1"/>
    </xf>
    <xf numFmtId="0" fontId="34" fillId="0" borderId="0" xfId="0" applyFont="1" applyAlignment="1">
      <alignment horizontal="left" vertical="top" indent="1"/>
    </xf>
    <xf numFmtId="0" fontId="41" fillId="0" borderId="0" xfId="0" applyFont="1" applyAlignment="1">
      <alignment horizontal="left" vertical="top" indent="1"/>
    </xf>
    <xf numFmtId="0" fontId="0" fillId="0" borderId="0" xfId="0" applyAlignment="1">
      <alignment horizontal="left" vertical="top" wrapText="1" indent="1"/>
    </xf>
    <xf numFmtId="44" fontId="43" fillId="33" borderId="40" xfId="50" applyNumberFormat="1" applyFont="1" applyBorder="1" applyAlignment="1" applyProtection="1">
      <alignment vertical="center"/>
    </xf>
    <xf numFmtId="44" fontId="2" fillId="0" borderId="0" xfId="0" applyNumberFormat="1" applyFont="1" applyAlignment="1">
      <alignment horizontal="center" vertical="top"/>
    </xf>
    <xf numFmtId="0" fontId="30" fillId="35" borderId="39" xfId="50" applyFont="1" applyFill="1" applyBorder="1" applyAlignment="1" applyProtection="1">
      <alignment horizontal="centerContinuous" vertical="center" wrapText="1"/>
    </xf>
    <xf numFmtId="0" fontId="44" fillId="33" borderId="42" xfId="0" applyFont="1" applyFill="1" applyBorder="1" applyAlignment="1">
      <alignment horizontal="center" vertical="center"/>
    </xf>
    <xf numFmtId="0" fontId="27" fillId="35" borderId="41" xfId="50" applyFont="1" applyFill="1" applyBorder="1" applyAlignment="1" applyProtection="1">
      <alignment horizontal="right" vertical="center" indent="1"/>
    </xf>
    <xf numFmtId="0" fontId="28" fillId="33" borderId="44" xfId="0" applyFont="1" applyFill="1" applyBorder="1">
      <alignment vertical="center"/>
    </xf>
    <xf numFmtId="0" fontId="45" fillId="0" borderId="0" xfId="0" applyFont="1" applyAlignment="1">
      <alignment horizontal="left" vertical="center"/>
    </xf>
    <xf numFmtId="0" fontId="28" fillId="33" borderId="45" xfId="0" applyFont="1" applyFill="1" applyBorder="1">
      <alignment vertical="center"/>
    </xf>
    <xf numFmtId="166" fontId="1" fillId="0" borderId="0" xfId="0" applyNumberFormat="1" applyFont="1" applyAlignment="1">
      <alignment horizontal="center" vertical="top"/>
    </xf>
    <xf numFmtId="166" fontId="32" fillId="33" borderId="43" xfId="0" applyNumberFormat="1" applyFont="1" applyFill="1" applyBorder="1" applyAlignment="1">
      <alignment horizontal="center" vertical="center"/>
    </xf>
    <xf numFmtId="166" fontId="32" fillId="33" borderId="47" xfId="0" applyNumberFormat="1" applyFont="1" applyFill="1" applyBorder="1" applyAlignment="1">
      <alignment horizontal="center" vertical="center"/>
    </xf>
    <xf numFmtId="165" fontId="27" fillId="33" borderId="47" xfId="0" applyNumberFormat="1" applyFont="1" applyFill="1" applyBorder="1" applyAlignment="1">
      <alignment horizontal="center" vertical="center"/>
    </xf>
    <xf numFmtId="0" fontId="45" fillId="0" borderId="13" xfId="0" applyFont="1" applyBorder="1">
      <alignment vertical="center"/>
    </xf>
    <xf numFmtId="0" fontId="1" fillId="0" borderId="0" xfId="0" applyFont="1" applyAlignment="1">
      <alignment horizontal="left" vertical="top" wrapText="1"/>
    </xf>
    <xf numFmtId="0" fontId="1" fillId="0" borderId="0" xfId="0" applyFont="1" applyAlignment="1">
      <alignment horizontal="center" vertical="top"/>
    </xf>
    <xf numFmtId="44" fontId="1" fillId="0" borderId="0" xfId="0" applyNumberFormat="1" applyFont="1" applyAlignment="1">
      <alignment horizontal="center" vertical="top"/>
    </xf>
    <xf numFmtId="0" fontId="0" fillId="38" borderId="0" xfId="0" applyFill="1" applyAlignment="1">
      <alignment horizontal="center" vertical="top"/>
    </xf>
    <xf numFmtId="44" fontId="0" fillId="38" borderId="0" xfId="0" applyNumberFormat="1" applyFill="1" applyAlignment="1">
      <alignment vertical="top"/>
    </xf>
    <xf numFmtId="0" fontId="27" fillId="35" borderId="49" xfId="50" applyFont="1" applyFill="1" applyBorder="1" applyAlignment="1" applyProtection="1">
      <alignment horizontal="right" vertical="center" indent="1"/>
    </xf>
    <xf numFmtId="0" fontId="36" fillId="0" borderId="0" xfId="0" applyFont="1" applyAlignment="1">
      <alignment horizontal="left" vertical="center"/>
    </xf>
    <xf numFmtId="0" fontId="36" fillId="0" borderId="0" xfId="0" applyFont="1">
      <alignment vertical="center"/>
    </xf>
    <xf numFmtId="0" fontId="45" fillId="0" borderId="0" xfId="0" applyFont="1" applyAlignment="1">
      <alignment horizontal="center" vertical="center"/>
    </xf>
    <xf numFmtId="165" fontId="32" fillId="33" borderId="43" xfId="0" applyNumberFormat="1" applyFont="1" applyFill="1" applyBorder="1" applyAlignment="1">
      <alignment horizontal="center" vertical="center"/>
    </xf>
    <xf numFmtId="165" fontId="32" fillId="33" borderId="48" xfId="0" applyNumberFormat="1" applyFont="1" applyFill="1" applyBorder="1" applyAlignment="1">
      <alignment horizontal="center" vertical="center"/>
    </xf>
    <xf numFmtId="165" fontId="32" fillId="33" borderId="43" xfId="0" applyNumberFormat="1" applyFont="1" applyFill="1" applyBorder="1" applyAlignment="1" applyProtection="1">
      <alignment horizontal="center" vertical="center"/>
      <protection locked="0"/>
    </xf>
    <xf numFmtId="165" fontId="32" fillId="33" borderId="48" xfId="0" applyNumberFormat="1" applyFont="1" applyFill="1" applyBorder="1" applyAlignment="1" applyProtection="1">
      <alignment horizontal="center" vertical="center"/>
      <protection locked="0"/>
    </xf>
    <xf numFmtId="0" fontId="1" fillId="0" borderId="0" xfId="0" applyFont="1" applyAlignment="1" applyProtection="1">
      <alignment horizontal="left" vertical="top" wrapText="1"/>
      <protection locked="0"/>
    </xf>
    <xf numFmtId="166" fontId="1" fillId="0" borderId="0" xfId="0" applyNumberFormat="1" applyFont="1" applyAlignment="1" applyProtection="1">
      <alignment horizontal="center" vertical="top"/>
      <protection locked="0"/>
    </xf>
    <xf numFmtId="0" fontId="1" fillId="0" borderId="0" xfId="0" applyFont="1" applyAlignment="1" applyProtection="1">
      <alignment horizontal="center" vertical="top"/>
      <protection locked="0"/>
    </xf>
    <xf numFmtId="44" fontId="2" fillId="0" borderId="0" xfId="0" applyNumberFormat="1" applyFont="1" applyAlignment="1" applyProtection="1">
      <alignment horizontal="center" vertical="top"/>
      <protection locked="0"/>
    </xf>
    <xf numFmtId="44" fontId="1" fillId="0" borderId="0" xfId="0" applyNumberFormat="1" applyFont="1" applyAlignment="1" applyProtection="1">
      <alignment horizontal="center" vertical="top"/>
      <protection locked="0"/>
    </xf>
    <xf numFmtId="44" fontId="4" fillId="0" borderId="0" xfId="56" applyFont="1" applyBorder="1" applyAlignment="1" applyProtection="1">
      <alignment horizontal="center" vertical="top"/>
      <protection locked="0"/>
    </xf>
    <xf numFmtId="0" fontId="0" fillId="0" borderId="0" xfId="0" applyAlignment="1" applyProtection="1">
      <alignment horizontal="left" vertical="top" wrapText="1"/>
      <protection locked="0"/>
    </xf>
    <xf numFmtId="0" fontId="1" fillId="0" borderId="0" xfId="0" applyFont="1" applyAlignment="1" applyProtection="1">
      <alignment horizontal="left" vertical="top" indent="1"/>
      <protection locked="0"/>
    </xf>
    <xf numFmtId="0" fontId="1" fillId="0" borderId="0" xfId="0" applyFont="1" applyAlignment="1">
      <alignment horizontal="left" vertical="top" indent="1"/>
    </xf>
    <xf numFmtId="0" fontId="27" fillId="35" borderId="23" xfId="50" applyFont="1" applyFill="1" applyBorder="1" applyAlignment="1" applyProtection="1">
      <alignment horizontal="right" vertical="center" wrapText="1" indent="1"/>
    </xf>
    <xf numFmtId="0" fontId="35" fillId="0" borderId="0" xfId="0" applyFont="1" applyAlignment="1">
      <alignment horizontal="left" wrapText="1"/>
    </xf>
    <xf numFmtId="0" fontId="35" fillId="0" borderId="0" xfId="0" applyFont="1" applyAlignment="1">
      <alignment horizontal="center" wrapText="1"/>
    </xf>
    <xf numFmtId="44" fontId="36" fillId="0" borderId="0" xfId="0" applyNumberFormat="1" applyFont="1" applyAlignment="1">
      <alignment vertical="top"/>
    </xf>
    <xf numFmtId="0" fontId="36" fillId="0" borderId="0" xfId="0" applyFont="1" applyAlignment="1">
      <alignment horizontal="center" vertical="top"/>
    </xf>
    <xf numFmtId="165" fontId="36" fillId="0" borderId="0" xfId="0" applyNumberFormat="1" applyFont="1" applyAlignment="1">
      <alignment horizontal="center" vertical="top"/>
    </xf>
    <xf numFmtId="0" fontId="36" fillId="0" borderId="0" xfId="0" applyFont="1" applyAlignment="1">
      <alignment horizontal="left" vertical="top" wrapText="1"/>
    </xf>
    <xf numFmtId="0" fontId="35" fillId="34" borderId="0" xfId="0" applyFont="1" applyFill="1" applyAlignment="1">
      <alignment horizontal="center" wrapText="1"/>
    </xf>
    <xf numFmtId="0" fontId="32" fillId="33" borderId="36" xfId="0" applyFont="1" applyFill="1" applyBorder="1" applyAlignment="1">
      <alignment horizontal="left" vertical="center" indent="1"/>
    </xf>
    <xf numFmtId="0" fontId="35" fillId="39" borderId="0" xfId="0" applyFont="1" applyFill="1" applyAlignment="1">
      <alignment horizontal="center" wrapText="1"/>
    </xf>
    <xf numFmtId="44" fontId="35" fillId="38" borderId="51" xfId="0" applyNumberFormat="1" applyFont="1" applyFill="1" applyBorder="1" applyAlignment="1">
      <alignment vertical="top"/>
    </xf>
    <xf numFmtId="44" fontId="35" fillId="38" borderId="52" xfId="0" applyNumberFormat="1" applyFont="1" applyFill="1" applyBorder="1" applyAlignment="1">
      <alignment vertical="top"/>
    </xf>
    <xf numFmtId="0" fontId="36" fillId="36" borderId="52" xfId="0" applyFont="1" applyFill="1" applyBorder="1" applyAlignment="1">
      <alignment horizontal="left" vertical="top" wrapText="1"/>
    </xf>
    <xf numFmtId="165" fontId="36" fillId="36" borderId="52" xfId="0" applyNumberFormat="1" applyFont="1" applyFill="1" applyBorder="1" applyAlignment="1">
      <alignment horizontal="center" vertical="top"/>
    </xf>
    <xf numFmtId="44" fontId="36" fillId="36" borderId="52" xfId="0" applyNumberFormat="1" applyFont="1" applyFill="1" applyBorder="1" applyAlignment="1">
      <alignment vertical="top"/>
    </xf>
    <xf numFmtId="165" fontId="36" fillId="36" borderId="51" xfId="0" applyNumberFormat="1" applyFont="1" applyFill="1" applyBorder="1" applyAlignment="1">
      <alignment horizontal="center" vertical="top"/>
    </xf>
    <xf numFmtId="44" fontId="36" fillId="36" borderId="51" xfId="0" applyNumberFormat="1" applyFont="1" applyFill="1" applyBorder="1" applyAlignment="1">
      <alignment vertical="top"/>
    </xf>
    <xf numFmtId="0" fontId="36" fillId="36" borderId="51" xfId="0" applyFont="1" applyFill="1" applyBorder="1" applyAlignment="1">
      <alignment horizontal="left" vertical="top" wrapText="1"/>
    </xf>
    <xf numFmtId="0" fontId="4" fillId="0" borderId="0" xfId="0" applyFont="1" applyAlignment="1" applyProtection="1">
      <alignment horizontal="left" vertical="top" wrapText="1"/>
      <protection locked="0"/>
    </xf>
    <xf numFmtId="0" fontId="4" fillId="0" borderId="0" xfId="0" applyFont="1" applyAlignment="1" applyProtection="1">
      <alignment horizontal="left" vertical="top" indent="1"/>
      <protection locked="0"/>
    </xf>
    <xf numFmtId="166" fontId="4" fillId="0" borderId="0" xfId="0" applyNumberFormat="1" applyFont="1" applyAlignment="1" applyProtection="1">
      <alignment horizontal="center" vertical="top"/>
      <protection locked="0"/>
    </xf>
    <xf numFmtId="0" fontId="4" fillId="0" borderId="0" xfId="0" applyFont="1" applyAlignment="1" applyProtection="1">
      <alignment horizontal="center" vertical="top"/>
      <protection locked="0"/>
    </xf>
    <xf numFmtId="44" fontId="4" fillId="0" borderId="0" xfId="0" applyNumberFormat="1" applyFont="1" applyAlignment="1" applyProtection="1">
      <alignment horizontal="center" vertical="top"/>
      <protection locked="0"/>
    </xf>
    <xf numFmtId="0" fontId="3" fillId="0" borderId="0" xfId="0" applyFont="1" applyAlignment="1" applyProtection="1">
      <alignment horizontal="left" vertical="top" indent="1"/>
      <protection locked="0"/>
    </xf>
    <xf numFmtId="166" fontId="3" fillId="0" borderId="0" xfId="0" applyNumberFormat="1" applyFont="1" applyAlignment="1" applyProtection="1">
      <alignment horizontal="center" vertical="top"/>
      <protection locked="0"/>
    </xf>
    <xf numFmtId="0" fontId="3" fillId="0" borderId="0" xfId="0" applyFont="1" applyAlignment="1" applyProtection="1">
      <alignment horizontal="center" vertical="top"/>
      <protection locked="0"/>
    </xf>
    <xf numFmtId="44" fontId="3" fillId="0" borderId="0" xfId="0" applyNumberFormat="1" applyFont="1" applyAlignment="1" applyProtection="1">
      <alignment horizontal="center" vertical="top"/>
      <protection locked="0"/>
    </xf>
    <xf numFmtId="44" fontId="3" fillId="0" borderId="0" xfId="56" applyFont="1" applyBorder="1" applyAlignment="1" applyProtection="1">
      <alignment horizontal="center" vertical="top"/>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horizontal="left" vertical="top" indent="1"/>
      <protection locked="0"/>
    </xf>
    <xf numFmtId="166" fontId="2" fillId="0" borderId="0" xfId="0" applyNumberFormat="1" applyFont="1" applyAlignment="1" applyProtection="1">
      <alignment horizontal="center" vertical="top"/>
      <protection locked="0"/>
    </xf>
    <xf numFmtId="0" fontId="2" fillId="0" borderId="0" xfId="0" applyFont="1" applyAlignment="1" applyProtection="1">
      <alignment horizontal="center" vertical="top"/>
      <protection locked="0"/>
    </xf>
    <xf numFmtId="44" fontId="2" fillId="0" borderId="0" xfId="56" applyFont="1" applyAlignment="1" applyProtection="1">
      <alignment horizontal="center" vertical="top"/>
      <protection locked="0"/>
    </xf>
    <xf numFmtId="0" fontId="45" fillId="0" borderId="0" xfId="0" applyFont="1" applyAlignment="1" applyProtection="1">
      <alignment horizontal="center" vertical="center"/>
      <protection locked="0"/>
    </xf>
    <xf numFmtId="0" fontId="36" fillId="0" borderId="20" xfId="0" applyFont="1" applyBorder="1" applyAlignment="1" applyProtection="1">
      <alignment horizontal="left" vertical="top" wrapText="1"/>
      <protection locked="0"/>
    </xf>
    <xf numFmtId="0" fontId="36" fillId="0" borderId="54" xfId="0" applyFont="1" applyBorder="1" applyAlignment="1" applyProtection="1">
      <alignment horizontal="center" vertical="top"/>
      <protection locked="0"/>
    </xf>
    <xf numFmtId="0" fontId="36" fillId="0" borderId="54" xfId="0" applyFont="1" applyBorder="1" applyAlignment="1" applyProtection="1">
      <alignment horizontal="left" vertical="top" wrapText="1"/>
      <protection locked="0"/>
    </xf>
    <xf numFmtId="165" fontId="36" fillId="0" borderId="54" xfId="0" applyNumberFormat="1" applyFont="1" applyBorder="1" applyAlignment="1" applyProtection="1">
      <alignment horizontal="center" vertical="top"/>
      <protection locked="0"/>
    </xf>
    <xf numFmtId="44" fontId="36" fillId="0" borderId="54" xfId="0" applyNumberFormat="1" applyFont="1" applyBorder="1" applyAlignment="1" applyProtection="1">
      <alignment vertical="top"/>
      <protection locked="0"/>
    </xf>
    <xf numFmtId="44" fontId="35" fillId="38" borderId="54" xfId="0" applyNumberFormat="1" applyFont="1" applyFill="1" applyBorder="1" applyAlignment="1" applyProtection="1">
      <alignment vertical="top"/>
      <protection locked="0"/>
    </xf>
    <xf numFmtId="0" fontId="36" fillId="0" borderId="0" xfId="0" applyFont="1" applyAlignment="1" applyProtection="1">
      <alignment horizontal="left" vertical="center"/>
      <protection locked="0"/>
    </xf>
    <xf numFmtId="0" fontId="36" fillId="0" borderId="53" xfId="0" applyFont="1" applyBorder="1" applyAlignment="1" applyProtection="1">
      <alignment horizontal="left" vertical="top" wrapText="1"/>
      <protection locked="0"/>
    </xf>
    <xf numFmtId="0" fontId="36" fillId="0" borderId="52" xfId="0" applyFont="1" applyBorder="1" applyAlignment="1" applyProtection="1">
      <alignment horizontal="center" vertical="top"/>
      <protection locked="0"/>
    </xf>
    <xf numFmtId="0" fontId="36" fillId="0" borderId="18" xfId="0" applyFont="1" applyBorder="1" applyAlignment="1" applyProtection="1">
      <alignment horizontal="left" vertical="top" wrapText="1"/>
      <protection locked="0"/>
    </xf>
    <xf numFmtId="0" fontId="36" fillId="0" borderId="51" xfId="0" applyFont="1" applyBorder="1" applyAlignment="1" applyProtection="1">
      <alignment horizontal="center" vertical="top"/>
      <protection locked="0"/>
    </xf>
    <xf numFmtId="0" fontId="36" fillId="0" borderId="51" xfId="0" applyFont="1" applyBorder="1" applyAlignment="1" applyProtection="1">
      <alignment horizontal="left" vertical="top" wrapText="1"/>
      <protection locked="0"/>
    </xf>
    <xf numFmtId="165" fontId="36" fillId="0" borderId="51" xfId="0" applyNumberFormat="1" applyFont="1" applyBorder="1" applyAlignment="1" applyProtection="1">
      <alignment horizontal="center" vertical="top"/>
      <protection locked="0"/>
    </xf>
    <xf numFmtId="44" fontId="36" fillId="0" borderId="51" xfId="0" applyNumberFormat="1" applyFont="1" applyBorder="1" applyAlignment="1" applyProtection="1">
      <alignment vertical="top"/>
      <protection locked="0"/>
    </xf>
    <xf numFmtId="44" fontId="35" fillId="38" borderId="19" xfId="0" applyNumberFormat="1" applyFont="1" applyFill="1" applyBorder="1" applyAlignment="1" applyProtection="1">
      <alignment vertical="top"/>
      <protection locked="0"/>
    </xf>
    <xf numFmtId="0" fontId="36" fillId="0" borderId="10" xfId="0" applyFont="1" applyBorder="1" applyAlignment="1" applyProtection="1">
      <alignment horizontal="left" vertical="center"/>
      <protection locked="0"/>
    </xf>
    <xf numFmtId="44" fontId="1" fillId="0" borderId="0" xfId="56" applyFont="1" applyAlignment="1" applyProtection="1">
      <alignment horizontal="center" vertical="top"/>
      <protection locked="0"/>
    </xf>
    <xf numFmtId="0" fontId="32" fillId="33" borderId="43" xfId="0" applyFont="1" applyFill="1" applyBorder="1" applyAlignment="1">
      <alignment horizontal="left" vertical="center" indent="1"/>
    </xf>
    <xf numFmtId="0" fontId="32" fillId="33" borderId="56" xfId="0" applyFont="1" applyFill="1" applyBorder="1" applyAlignment="1" applyProtection="1">
      <alignment horizontal="left" vertical="center" indent="1"/>
      <protection locked="0"/>
    </xf>
    <xf numFmtId="0" fontId="36" fillId="0" borderId="0" xfId="0" quotePrefix="1" applyFont="1" applyAlignment="1">
      <alignment horizontal="left" vertical="center"/>
    </xf>
    <xf numFmtId="0" fontId="36" fillId="0" borderId="0" xfId="0" quotePrefix="1" applyFont="1" applyAlignment="1">
      <alignment horizontal="left" vertical="center" wrapText="1"/>
    </xf>
    <xf numFmtId="0" fontId="35" fillId="0" borderId="10" xfId="0" applyFont="1" applyBorder="1" applyAlignment="1">
      <alignment horizontal="center" wrapText="1"/>
    </xf>
    <xf numFmtId="0" fontId="35" fillId="0" borderId="10" xfId="0" applyFont="1" applyBorder="1" applyAlignment="1">
      <alignment horizontal="left" wrapText="1"/>
    </xf>
    <xf numFmtId="0" fontId="50" fillId="40" borderId="0" xfId="0" applyFont="1" applyFill="1" applyAlignment="1">
      <alignment horizontal="center" vertical="top"/>
    </xf>
    <xf numFmtId="0" fontId="32" fillId="33" borderId="26" xfId="0" applyFont="1" applyFill="1" applyBorder="1" applyAlignment="1">
      <alignment horizontal="left" vertical="center" indent="1"/>
    </xf>
    <xf numFmtId="44" fontId="4" fillId="0" borderId="0" xfId="56" applyFont="1" applyFill="1" applyBorder="1" applyAlignment="1" applyProtection="1">
      <alignment horizontal="center" vertical="top"/>
      <protection locked="0"/>
    </xf>
    <xf numFmtId="0" fontId="20" fillId="35" borderId="59" xfId="50" applyFont="1" applyFill="1" applyBorder="1" applyAlignment="1" applyProtection="1">
      <alignment horizontal="center" wrapText="1"/>
    </xf>
    <xf numFmtId="0" fontId="27" fillId="35" borderId="59" xfId="50" applyFont="1" applyFill="1" applyBorder="1" applyAlignment="1" applyProtection="1">
      <alignment horizontal="left" wrapText="1"/>
    </xf>
    <xf numFmtId="0" fontId="27" fillId="35" borderId="59" xfId="50" applyFont="1" applyFill="1" applyBorder="1" applyAlignment="1" applyProtection="1">
      <alignment horizontal="left" wrapText="1" indent="1"/>
    </xf>
    <xf numFmtId="0" fontId="27" fillId="35" borderId="59" xfId="50" applyFont="1" applyFill="1" applyBorder="1" applyAlignment="1" applyProtection="1">
      <alignment horizontal="center" wrapText="1"/>
    </xf>
    <xf numFmtId="0" fontId="34" fillId="0" borderId="59" xfId="0" applyFont="1" applyBorder="1" applyAlignment="1">
      <alignment horizontal="center" vertical="center" wrapText="1"/>
    </xf>
    <xf numFmtId="0" fontId="34" fillId="34" borderId="59" xfId="0" applyFont="1" applyFill="1" applyBorder="1" applyAlignment="1">
      <alignment horizontal="center" vertical="center" wrapText="1"/>
    </xf>
    <xf numFmtId="164" fontId="27" fillId="39" borderId="59" xfId="50" applyNumberFormat="1" applyFont="1" applyFill="1" applyBorder="1" applyAlignment="1" applyProtection="1">
      <alignment horizontal="center" wrapText="1"/>
    </xf>
    <xf numFmtId="43" fontId="27" fillId="39" borderId="59" xfId="50" applyNumberFormat="1" applyFont="1" applyFill="1" applyBorder="1" applyAlignment="1" applyProtection="1">
      <alignment horizontal="center" wrapText="1"/>
    </xf>
    <xf numFmtId="0" fontId="49" fillId="0" borderId="0" xfId="0" applyFont="1" applyAlignment="1">
      <alignment horizontal="center" vertical="center"/>
    </xf>
    <xf numFmtId="0" fontId="4" fillId="0" borderId="0" xfId="0" applyFont="1" applyAlignment="1">
      <alignment horizontal="left" vertical="top" indent="1"/>
    </xf>
    <xf numFmtId="166" fontId="4" fillId="0" borderId="0" xfId="0" applyNumberFormat="1" applyFont="1" applyAlignment="1">
      <alignment horizontal="center" vertical="top"/>
    </xf>
    <xf numFmtId="0" fontId="4" fillId="0" borderId="0" xfId="0" applyFont="1" applyAlignment="1">
      <alignment horizontal="center" vertical="top"/>
    </xf>
    <xf numFmtId="44" fontId="4" fillId="0" borderId="0" xfId="0" applyNumberFormat="1" applyFont="1" applyAlignment="1">
      <alignment horizontal="center" vertical="top"/>
    </xf>
    <xf numFmtId="0" fontId="3" fillId="0" borderId="0" xfId="0" applyFont="1" applyAlignment="1">
      <alignment horizontal="left" vertical="top" indent="1"/>
    </xf>
    <xf numFmtId="0" fontId="4" fillId="0" borderId="60" xfId="0" applyFont="1" applyBorder="1" applyAlignment="1">
      <alignment horizontal="center" vertical="top"/>
    </xf>
    <xf numFmtId="44" fontId="4" fillId="0" borderId="0" xfId="56" applyFont="1" applyFill="1" applyBorder="1" applyAlignment="1" applyProtection="1">
      <alignment horizontal="center" vertical="top"/>
    </xf>
    <xf numFmtId="0" fontId="4" fillId="0" borderId="0" xfId="0" applyFont="1" applyAlignment="1">
      <alignment horizontal="left" vertical="top" wrapText="1"/>
    </xf>
    <xf numFmtId="166" fontId="3" fillId="0" borderId="0" xfId="0" applyNumberFormat="1" applyFont="1" applyAlignment="1">
      <alignment horizontal="center" vertical="top"/>
    </xf>
    <xf numFmtId="0" fontId="3" fillId="0" borderId="60" xfId="0" applyFont="1" applyBorder="1" applyAlignment="1">
      <alignment horizontal="center" vertical="top"/>
    </xf>
    <xf numFmtId="0" fontId="3" fillId="0" borderId="0" xfId="0" applyFont="1" applyAlignment="1">
      <alignment horizontal="center" vertical="top"/>
    </xf>
    <xf numFmtId="44" fontId="3" fillId="0" borderId="0" xfId="0" applyNumberFormat="1" applyFont="1" applyAlignment="1">
      <alignment horizontal="center" vertical="top"/>
    </xf>
    <xf numFmtId="44" fontId="3" fillId="0" borderId="0" xfId="56" applyFont="1" applyBorder="1" applyAlignment="1" applyProtection="1">
      <alignment horizontal="center" vertical="top"/>
    </xf>
    <xf numFmtId="0" fontId="0" fillId="0" borderId="10" xfId="0" applyBorder="1">
      <alignment vertical="center"/>
    </xf>
    <xf numFmtId="0" fontId="51" fillId="0" borderId="0" xfId="0" applyFont="1" applyAlignment="1">
      <alignment horizontal="left" vertical="top"/>
    </xf>
    <xf numFmtId="0" fontId="41" fillId="33" borderId="11" xfId="0" applyFont="1" applyFill="1" applyBorder="1" applyAlignment="1">
      <alignment horizontal="center" vertical="top"/>
    </xf>
    <xf numFmtId="0" fontId="58" fillId="33" borderId="11" xfId="0" applyFont="1" applyFill="1" applyBorder="1" applyAlignment="1">
      <alignment horizontal="left" vertical="top" indent="1"/>
    </xf>
    <xf numFmtId="0" fontId="58" fillId="33" borderId="13" xfId="0" applyFont="1" applyFill="1" applyBorder="1" applyAlignment="1">
      <alignment horizontal="left" vertical="top" indent="1"/>
    </xf>
    <xf numFmtId="0" fontId="34" fillId="33" borderId="11" xfId="0" applyFont="1" applyFill="1" applyBorder="1" applyAlignment="1">
      <alignment horizontal="right"/>
    </xf>
    <xf numFmtId="0" fontId="34" fillId="33" borderId="11" xfId="0" applyFont="1" applyFill="1" applyBorder="1" applyAlignment="1">
      <alignment horizontal="right" vertical="top"/>
    </xf>
    <xf numFmtId="0" fontId="0" fillId="0" borderId="0" xfId="0" applyAlignment="1">
      <alignment vertical="top"/>
    </xf>
    <xf numFmtId="0" fontId="35" fillId="33" borderId="11" xfId="0" applyFont="1" applyFill="1" applyBorder="1" applyAlignment="1">
      <alignment horizontal="right" vertical="top"/>
    </xf>
    <xf numFmtId="0" fontId="35" fillId="33" borderId="13" xfId="0" applyFont="1" applyFill="1" applyBorder="1" applyAlignment="1">
      <alignment horizontal="right" vertical="top"/>
    </xf>
    <xf numFmtId="0" fontId="34" fillId="0" borderId="0" xfId="0" applyFont="1" applyAlignment="1">
      <alignment horizontal="center" wrapText="1"/>
    </xf>
    <xf numFmtId="0" fontId="34" fillId="34" borderId="0" xfId="0" applyFont="1" applyFill="1" applyAlignment="1">
      <alignment horizontal="center" wrapText="1"/>
    </xf>
    <xf numFmtId="165" fontId="36" fillId="0" borderId="0" xfId="0" applyNumberFormat="1" applyFont="1" applyAlignment="1" applyProtection="1">
      <alignment horizontal="center" vertical="top" wrapText="1"/>
      <protection locked="0"/>
    </xf>
    <xf numFmtId="44" fontId="36" fillId="0" borderId="0" xfId="0" applyNumberFormat="1" applyFont="1" applyProtection="1">
      <alignment vertical="center"/>
      <protection locked="0"/>
    </xf>
    <xf numFmtId="44" fontId="36" fillId="0" borderId="0" xfId="0" applyNumberFormat="1" applyFont="1" applyAlignment="1" applyProtection="1">
      <alignment vertical="top"/>
      <protection locked="0"/>
    </xf>
    <xf numFmtId="44" fontId="44" fillId="33" borderId="67" xfId="0" applyNumberFormat="1" applyFont="1" applyFill="1" applyBorder="1">
      <alignment vertical="center"/>
    </xf>
    <xf numFmtId="0" fontId="44" fillId="35" borderId="41" xfId="0" applyFont="1" applyFill="1" applyBorder="1" applyAlignment="1">
      <alignment horizontal="right" vertical="center" indent="1"/>
    </xf>
    <xf numFmtId="44" fontId="36" fillId="36" borderId="0" xfId="0" applyNumberFormat="1" applyFont="1" applyFill="1" applyProtection="1">
      <alignment vertical="center"/>
      <protection locked="0"/>
    </xf>
    <xf numFmtId="44" fontId="35" fillId="36" borderId="0" xfId="0" applyNumberFormat="1" applyFont="1" applyFill="1" applyProtection="1">
      <alignment vertical="center"/>
      <protection locked="0"/>
    </xf>
    <xf numFmtId="167" fontId="44" fillId="33" borderId="66" xfId="0" applyNumberFormat="1" applyFont="1" applyFill="1" applyBorder="1" applyAlignment="1">
      <alignment horizontal="center" vertical="center"/>
    </xf>
    <xf numFmtId="0" fontId="0" fillId="0" borderId="0" xfId="0" applyProtection="1">
      <alignment vertical="center"/>
      <protection locked="0"/>
    </xf>
    <xf numFmtId="0" fontId="36" fillId="0" borderId="0" xfId="0" applyFont="1" applyAlignment="1" applyProtection="1">
      <alignment horizontal="center" vertical="top"/>
      <protection locked="0"/>
    </xf>
    <xf numFmtId="0" fontId="32" fillId="33" borderId="48" xfId="0" applyFont="1" applyFill="1" applyBorder="1" applyAlignment="1" applyProtection="1">
      <alignment horizontal="left" vertical="center" indent="1"/>
      <protection locked="0"/>
    </xf>
    <xf numFmtId="0" fontId="27" fillId="35" borderId="72" xfId="50" applyFont="1" applyFill="1" applyBorder="1" applyAlignment="1" applyProtection="1">
      <alignment horizontal="right" vertical="center" indent="1"/>
    </xf>
    <xf numFmtId="0" fontId="45" fillId="0" borderId="15" xfId="0" applyFont="1" applyBorder="1">
      <alignment vertical="center"/>
    </xf>
    <xf numFmtId="0" fontId="32" fillId="33" borderId="48" xfId="0" applyFont="1" applyFill="1" applyBorder="1" applyAlignment="1">
      <alignment horizontal="left" vertical="center" indent="1"/>
    </xf>
    <xf numFmtId="0" fontId="32" fillId="33" borderId="67" xfId="0" applyFont="1" applyFill="1" applyBorder="1" applyAlignment="1" applyProtection="1">
      <alignment horizontal="left" vertical="center" wrapText="1" indent="1"/>
      <protection locked="0"/>
    </xf>
    <xf numFmtId="0" fontId="66" fillId="0" borderId="0" xfId="58"/>
    <xf numFmtId="0" fontId="1" fillId="0" borderId="0" xfId="58" applyFont="1"/>
    <xf numFmtId="0" fontId="1" fillId="0" borderId="0" xfId="58" applyFont="1" applyAlignment="1">
      <alignment horizontal="center"/>
    </xf>
    <xf numFmtId="0" fontId="38" fillId="42" borderId="53" xfId="59" applyFont="1" applyFill="1" applyBorder="1" applyAlignment="1">
      <alignment horizontal="center" vertical="center"/>
    </xf>
    <xf numFmtId="0" fontId="38" fillId="42" borderId="52" xfId="59" applyFont="1" applyFill="1" applyBorder="1" applyAlignment="1">
      <alignment vertical="center"/>
    </xf>
    <xf numFmtId="0" fontId="38" fillId="42" borderId="52" xfId="59" applyFont="1" applyFill="1" applyBorder="1" applyAlignment="1">
      <alignment horizontal="center" vertical="center"/>
    </xf>
    <xf numFmtId="0" fontId="1" fillId="43" borderId="0" xfId="59" applyFill="1" applyAlignment="1">
      <alignment horizontal="center" vertical="center"/>
    </xf>
    <xf numFmtId="0" fontId="1" fillId="43" borderId="0" xfId="59" applyFill="1" applyAlignment="1">
      <alignment vertical="center"/>
    </xf>
    <xf numFmtId="0" fontId="1" fillId="0" borderId="0" xfId="59" applyAlignment="1">
      <alignment horizontal="center" vertical="center"/>
    </xf>
    <xf numFmtId="0" fontId="1" fillId="0" borderId="0" xfId="59" applyAlignment="1">
      <alignment vertical="center"/>
    </xf>
    <xf numFmtId="0" fontId="1" fillId="43" borderId="0" xfId="58" applyFont="1" applyFill="1" applyAlignment="1">
      <alignment horizontal="center" vertical="center"/>
    </xf>
    <xf numFmtId="0" fontId="1" fillId="43" borderId="0" xfId="58" applyFont="1" applyFill="1"/>
    <xf numFmtId="0" fontId="1" fillId="0" borderId="0" xfId="58" applyFont="1" applyAlignment="1">
      <alignment horizontal="center" vertical="center"/>
    </xf>
    <xf numFmtId="0" fontId="1" fillId="0" borderId="0" xfId="58" applyFont="1" applyAlignment="1">
      <alignment horizontal="left"/>
    </xf>
    <xf numFmtId="0" fontId="38" fillId="42" borderId="73" xfId="59" applyFont="1" applyFill="1" applyBorder="1" applyAlignment="1">
      <alignment vertical="center"/>
    </xf>
    <xf numFmtId="0" fontId="1" fillId="43" borderId="11" xfId="59" applyFill="1" applyBorder="1" applyAlignment="1">
      <alignment vertical="center"/>
    </xf>
    <xf numFmtId="0" fontId="1" fillId="0" borderId="11" xfId="59" applyBorder="1" applyAlignment="1">
      <alignment vertical="center"/>
    </xf>
    <xf numFmtId="0" fontId="1" fillId="43" borderId="11" xfId="58" applyFont="1" applyFill="1" applyBorder="1"/>
    <xf numFmtId="0" fontId="1" fillId="0" borderId="11" xfId="58" applyFont="1" applyBorder="1"/>
    <xf numFmtId="0" fontId="32" fillId="0" borderId="11" xfId="58" applyFont="1" applyBorder="1"/>
    <xf numFmtId="0" fontId="38" fillId="42" borderId="74" xfId="59" applyFont="1" applyFill="1" applyBorder="1" applyAlignment="1">
      <alignment vertical="center"/>
    </xf>
    <xf numFmtId="0" fontId="1" fillId="43" borderId="12" xfId="59" applyFill="1" applyBorder="1" applyAlignment="1">
      <alignment vertical="center"/>
    </xf>
    <xf numFmtId="0" fontId="1" fillId="0" borderId="12" xfId="59" applyBorder="1" applyAlignment="1">
      <alignment vertical="center"/>
    </xf>
    <xf numFmtId="0" fontId="1" fillId="43" borderId="12" xfId="58" applyFont="1" applyFill="1" applyBorder="1"/>
    <xf numFmtId="0" fontId="1" fillId="0" borderId="12" xfId="58" applyFont="1" applyBorder="1"/>
    <xf numFmtId="0" fontId="21" fillId="0" borderId="0" xfId="58" applyFont="1"/>
    <xf numFmtId="0" fontId="20" fillId="0" borderId="0" xfId="59" applyFont="1" applyAlignment="1">
      <alignment horizontal="left" vertical="center"/>
    </xf>
    <xf numFmtId="0" fontId="20" fillId="0" borderId="12" xfId="59" applyFont="1" applyBorder="1" applyAlignment="1">
      <alignment horizontal="left" vertical="center"/>
    </xf>
    <xf numFmtId="0" fontId="20" fillId="0" borderId="11" xfId="59" applyFont="1" applyBorder="1" applyAlignment="1">
      <alignment horizontal="left" vertical="center"/>
    </xf>
    <xf numFmtId="0" fontId="66" fillId="0" borderId="10" xfId="58" applyBorder="1"/>
    <xf numFmtId="0" fontId="68" fillId="0" borderId="0" xfId="57" applyFont="1" applyProtection="1">
      <alignment vertical="center"/>
    </xf>
    <xf numFmtId="0" fontId="36" fillId="0" borderId="17" xfId="57" applyFont="1" applyBorder="1">
      <alignment vertical="center"/>
    </xf>
    <xf numFmtId="0" fontId="27" fillId="35" borderId="21" xfId="50" applyFont="1" applyFill="1" applyBorder="1" applyAlignment="1" applyProtection="1">
      <alignment horizontal="center" vertical="center"/>
    </xf>
    <xf numFmtId="0" fontId="0" fillId="0" borderId="75" xfId="0" applyBorder="1">
      <alignment vertical="center"/>
    </xf>
    <xf numFmtId="0" fontId="37" fillId="35" borderId="15" xfId="0" applyFont="1" applyFill="1" applyBorder="1" applyAlignment="1" applyProtection="1">
      <alignment horizontal="center" vertical="center" wrapText="1"/>
      <protection locked="0"/>
    </xf>
    <xf numFmtId="0" fontId="37" fillId="35" borderId="17" xfId="0" applyFont="1" applyFill="1" applyBorder="1" applyAlignment="1" applyProtection="1">
      <alignment horizontal="center" vertical="center"/>
      <protection locked="0"/>
    </xf>
    <xf numFmtId="0" fontId="37" fillId="35" borderId="16" xfId="0" applyFont="1" applyFill="1" applyBorder="1" applyAlignment="1" applyProtection="1">
      <alignment horizontal="center" vertical="center"/>
      <protection locked="0"/>
    </xf>
    <xf numFmtId="0" fontId="32" fillId="33" borderId="71" xfId="0" applyFont="1" applyFill="1" applyBorder="1" applyAlignment="1">
      <alignment horizontal="left" vertical="center" indent="1"/>
    </xf>
    <xf numFmtId="0" fontId="32" fillId="33" borderId="12" xfId="0" applyFont="1" applyFill="1" applyBorder="1" applyAlignment="1">
      <alignment horizontal="left" vertical="center" indent="1"/>
    </xf>
    <xf numFmtId="0" fontId="32" fillId="33" borderId="36" xfId="0" applyFont="1" applyFill="1" applyBorder="1" applyAlignment="1">
      <alignment horizontal="left" vertical="center" indent="1"/>
    </xf>
    <xf numFmtId="0" fontId="32" fillId="33" borderId="14" xfId="0" applyFont="1" applyFill="1" applyBorder="1" applyAlignment="1">
      <alignment horizontal="left" vertical="center" indent="1"/>
    </xf>
    <xf numFmtId="0" fontId="32" fillId="33" borderId="24" xfId="0" applyFont="1" applyFill="1" applyBorder="1" applyAlignment="1" applyProtection="1">
      <alignment horizontal="left" vertical="center" wrapText="1" indent="1"/>
      <protection locked="0"/>
    </xf>
    <xf numFmtId="0" fontId="32" fillId="33" borderId="25" xfId="0" applyFont="1" applyFill="1" applyBorder="1" applyAlignment="1" applyProtection="1">
      <alignment horizontal="left" vertical="center" wrapText="1" indent="1"/>
      <protection locked="0"/>
    </xf>
    <xf numFmtId="0" fontId="27" fillId="35" borderId="27" xfId="50" applyFont="1" applyFill="1" applyBorder="1" applyAlignment="1" applyProtection="1">
      <alignment horizontal="right" vertical="center" indent="1"/>
    </xf>
    <xf numFmtId="0" fontId="27" fillId="35" borderId="31" xfId="50" applyFont="1" applyFill="1" applyBorder="1" applyAlignment="1" applyProtection="1">
      <alignment horizontal="right" vertical="center" indent="1"/>
    </xf>
    <xf numFmtId="0" fontId="27" fillId="35" borderId="70" xfId="50" applyFont="1" applyFill="1" applyBorder="1" applyAlignment="1" applyProtection="1">
      <alignment horizontal="right" vertical="center" indent="1"/>
    </xf>
    <xf numFmtId="0" fontId="27" fillId="35" borderId="68" xfId="50" applyFont="1" applyFill="1" applyBorder="1" applyAlignment="1" applyProtection="1">
      <alignment horizontal="right" vertical="center" indent="1"/>
    </xf>
    <xf numFmtId="0" fontId="27" fillId="35" borderId="32" xfId="50" applyFont="1" applyFill="1" applyBorder="1" applyAlignment="1" applyProtection="1">
      <alignment horizontal="right" vertical="center" indent="1"/>
    </xf>
    <xf numFmtId="0" fontId="27" fillId="35" borderId="33" xfId="50" applyFont="1" applyFill="1" applyBorder="1" applyAlignment="1" applyProtection="1">
      <alignment horizontal="right" vertical="center" indent="1"/>
    </xf>
    <xf numFmtId="0" fontId="27" fillId="35" borderId="30" xfId="50" applyFont="1" applyFill="1" applyBorder="1" applyAlignment="1" applyProtection="1">
      <alignment horizontal="right" vertical="center" indent="1"/>
    </xf>
    <xf numFmtId="0" fontId="27" fillId="35" borderId="29" xfId="50" applyFont="1" applyFill="1" applyBorder="1" applyAlignment="1" applyProtection="1">
      <alignment horizontal="right" vertical="center" indent="1"/>
    </xf>
    <xf numFmtId="0" fontId="36" fillId="33" borderId="12" xfId="0" applyFont="1" applyFill="1" applyBorder="1" applyAlignment="1">
      <alignment horizontal="left" vertical="top" wrapText="1"/>
    </xf>
    <xf numFmtId="0" fontId="52" fillId="41" borderId="15" xfId="0" applyFont="1" applyFill="1" applyBorder="1" applyAlignment="1">
      <alignment horizontal="left" vertical="top" indent="1"/>
    </xf>
    <xf numFmtId="0" fontId="52" fillId="41" borderId="17" xfId="0" applyFont="1" applyFill="1" applyBorder="1" applyAlignment="1">
      <alignment horizontal="left" vertical="top" indent="1"/>
    </xf>
    <xf numFmtId="0" fontId="52" fillId="41" borderId="16" xfId="0" applyFont="1" applyFill="1" applyBorder="1" applyAlignment="1">
      <alignment horizontal="left" vertical="top" indent="1"/>
    </xf>
    <xf numFmtId="0" fontId="59" fillId="33" borderId="10" xfId="0" applyFont="1" applyFill="1" applyBorder="1">
      <alignment vertical="center"/>
    </xf>
    <xf numFmtId="0" fontId="59" fillId="33" borderId="65" xfId="0" applyFont="1" applyFill="1" applyBorder="1">
      <alignment vertical="center"/>
    </xf>
    <xf numFmtId="0" fontId="32" fillId="33" borderId="36" xfId="0" applyFont="1" applyFill="1" applyBorder="1" applyAlignment="1" applyProtection="1">
      <alignment horizontal="left" vertical="center" indent="1"/>
      <protection locked="0"/>
    </xf>
    <xf numFmtId="0" fontId="32" fillId="33" borderId="35" xfId="0" applyFont="1" applyFill="1" applyBorder="1" applyAlignment="1" applyProtection="1">
      <alignment horizontal="left" vertical="center" indent="1"/>
      <protection locked="0"/>
    </xf>
    <xf numFmtId="0" fontId="34" fillId="33" borderId="57" xfId="0" applyFont="1" applyFill="1" applyBorder="1" applyAlignment="1">
      <alignment horizontal="left"/>
    </xf>
    <xf numFmtId="0" fontId="34" fillId="33" borderId="58" xfId="0" applyFont="1" applyFill="1" applyBorder="1" applyAlignment="1">
      <alignment horizontal="left"/>
    </xf>
    <xf numFmtId="0" fontId="34" fillId="33" borderId="12" xfId="0" applyFont="1" applyFill="1" applyBorder="1" applyAlignment="1">
      <alignment horizontal="left"/>
    </xf>
    <xf numFmtId="0" fontId="36" fillId="33" borderId="46" xfId="0" applyFont="1" applyFill="1" applyBorder="1" applyAlignment="1">
      <alignment horizontal="left" vertical="top" wrapText="1" indent="2"/>
    </xf>
    <xf numFmtId="0" fontId="36" fillId="33" borderId="14" xfId="0" applyFont="1" applyFill="1" applyBorder="1" applyAlignment="1">
      <alignment horizontal="left" vertical="top" wrapText="1" indent="2"/>
    </xf>
    <xf numFmtId="0" fontId="44" fillId="33" borderId="12" xfId="0" applyFont="1" applyFill="1" applyBorder="1" applyAlignment="1">
      <alignment horizontal="left" vertical="top" wrapText="1"/>
    </xf>
    <xf numFmtId="0" fontId="61" fillId="33" borderId="12" xfId="0" applyFont="1" applyFill="1" applyBorder="1" applyAlignment="1">
      <alignment horizontal="left" vertical="top" wrapText="1"/>
    </xf>
    <xf numFmtId="0" fontId="62" fillId="33" borderId="12" xfId="0" applyFont="1" applyFill="1" applyBorder="1" applyAlignment="1">
      <alignment horizontal="left" vertical="top" wrapText="1" indent="2"/>
    </xf>
    <xf numFmtId="0" fontId="36" fillId="33" borderId="0" xfId="0" applyFont="1" applyFill="1" applyAlignment="1">
      <alignment horizontal="left" vertical="top" wrapText="1" indent="2"/>
    </xf>
    <xf numFmtId="0" fontId="36" fillId="33" borderId="12" xfId="0" applyFont="1" applyFill="1" applyBorder="1" applyAlignment="1">
      <alignment horizontal="left" vertical="top" wrapText="1" indent="2"/>
    </xf>
    <xf numFmtId="0" fontId="65" fillId="33" borderId="12" xfId="57" applyFont="1" applyFill="1" applyBorder="1" applyAlignment="1" applyProtection="1">
      <alignment horizontal="left" vertical="top" indent="2"/>
    </xf>
    <xf numFmtId="0" fontId="54" fillId="33" borderId="12" xfId="57" applyFill="1" applyBorder="1" applyAlignment="1" applyProtection="1">
      <alignment horizontal="left" vertical="top" wrapText="1"/>
    </xf>
    <xf numFmtId="0" fontId="0" fillId="33" borderId="0" xfId="0" applyFill="1" applyAlignment="1">
      <alignment horizontal="left" vertical="top" wrapText="1"/>
    </xf>
    <xf numFmtId="0" fontId="0" fillId="33" borderId="12" xfId="0" applyFill="1" applyBorder="1" applyAlignment="1">
      <alignment horizontal="left" vertical="top" wrapText="1"/>
    </xf>
    <xf numFmtId="0" fontId="34" fillId="33" borderId="0" xfId="0" applyFont="1" applyFill="1" applyAlignment="1">
      <alignment horizontal="left"/>
    </xf>
    <xf numFmtId="0" fontId="0" fillId="33" borderId="46" xfId="0" applyFill="1" applyBorder="1" applyAlignment="1">
      <alignment horizontal="left" vertical="top" wrapText="1"/>
    </xf>
    <xf numFmtId="0" fontId="0" fillId="33" borderId="14" xfId="0" applyFill="1" applyBorder="1" applyAlignment="1">
      <alignment horizontal="left" vertical="top" wrapText="1"/>
    </xf>
    <xf numFmtId="0" fontId="54" fillId="33" borderId="12" xfId="57" applyFill="1" applyBorder="1" applyAlignment="1" applyProtection="1">
      <alignment horizontal="left" vertical="top" wrapText="1" indent="2"/>
    </xf>
    <xf numFmtId="0" fontId="32" fillId="33" borderId="50" xfId="0" applyFont="1" applyFill="1" applyBorder="1" applyAlignment="1">
      <alignment horizontal="left" vertical="center" indent="1"/>
    </xf>
    <xf numFmtId="0" fontId="32" fillId="33" borderId="61" xfId="0" applyFont="1" applyFill="1" applyBorder="1" applyAlignment="1">
      <alignment horizontal="left" vertical="center" indent="1"/>
    </xf>
    <xf numFmtId="0" fontId="32" fillId="33" borderId="38" xfId="0" applyFont="1" applyFill="1" applyBorder="1" applyAlignment="1">
      <alignment horizontal="left" vertical="center" indent="1"/>
    </xf>
    <xf numFmtId="0" fontId="32" fillId="33" borderId="16" xfId="0" applyFont="1" applyFill="1" applyBorder="1" applyAlignment="1">
      <alignment horizontal="left" vertical="center" indent="1"/>
    </xf>
    <xf numFmtId="0" fontId="47" fillId="35" borderId="15" xfId="0" applyFont="1" applyFill="1" applyBorder="1" applyAlignment="1">
      <alignment horizontal="right" vertical="top" indent="1"/>
    </xf>
    <xf numFmtId="0" fontId="47" fillId="35" borderId="17" xfId="0" applyFont="1" applyFill="1" applyBorder="1" applyAlignment="1">
      <alignment horizontal="right" vertical="top" indent="1"/>
    </xf>
    <xf numFmtId="0" fontId="47" fillId="35" borderId="37" xfId="0" applyFont="1" applyFill="1" applyBorder="1" applyAlignment="1">
      <alignment horizontal="right" vertical="top" indent="1"/>
    </xf>
    <xf numFmtId="0" fontId="32" fillId="33" borderId="62" xfId="0" applyFont="1" applyFill="1" applyBorder="1" applyAlignment="1">
      <alignment horizontal="left" vertical="center" indent="1"/>
    </xf>
    <xf numFmtId="0" fontId="32" fillId="33" borderId="55" xfId="0" applyFont="1" applyFill="1" applyBorder="1" applyAlignment="1">
      <alignment horizontal="left" vertical="center" indent="1"/>
    </xf>
    <xf numFmtId="0" fontId="32" fillId="33" borderId="28" xfId="0" applyFont="1" applyFill="1" applyBorder="1" applyAlignment="1">
      <alignment horizontal="left" vertical="center" indent="1"/>
    </xf>
    <xf numFmtId="0" fontId="39" fillId="35" borderId="15" xfId="0" applyFont="1" applyFill="1" applyBorder="1" applyAlignment="1">
      <alignment horizontal="center" vertical="center"/>
    </xf>
    <xf numFmtId="0" fontId="39" fillId="35" borderId="17" xfId="0" applyFont="1" applyFill="1" applyBorder="1" applyAlignment="1">
      <alignment horizontal="center" vertical="center"/>
    </xf>
    <xf numFmtId="0" fontId="39" fillId="35" borderId="16" xfId="0" applyFont="1" applyFill="1" applyBorder="1" applyAlignment="1">
      <alignment horizontal="center" vertical="center"/>
    </xf>
    <xf numFmtId="0" fontId="32" fillId="33" borderId="38" xfId="0" applyFont="1" applyFill="1" applyBorder="1" applyAlignment="1" applyProtection="1">
      <alignment horizontal="left" vertical="center" indent="1"/>
      <protection locked="0"/>
    </xf>
    <xf numFmtId="0" fontId="32" fillId="33" borderId="16" xfId="0" applyFont="1" applyFill="1" applyBorder="1" applyAlignment="1" applyProtection="1">
      <alignment horizontal="left" vertical="center" indent="1"/>
      <protection locked="0"/>
    </xf>
    <xf numFmtId="0" fontId="32" fillId="33" borderId="64" xfId="0" applyFont="1" applyFill="1" applyBorder="1" applyAlignment="1" applyProtection="1">
      <alignment horizontal="left" vertical="center" indent="1"/>
      <protection locked="0"/>
    </xf>
    <xf numFmtId="0" fontId="32" fillId="33" borderId="47" xfId="0" applyFont="1" applyFill="1" applyBorder="1" applyAlignment="1" applyProtection="1">
      <alignment horizontal="left" vertical="center" indent="1"/>
      <protection locked="0"/>
    </xf>
    <xf numFmtId="0" fontId="32" fillId="33" borderId="24" xfId="0" applyFont="1" applyFill="1" applyBorder="1" applyAlignment="1" applyProtection="1">
      <alignment horizontal="left" vertical="center" indent="1"/>
      <protection locked="0"/>
    </xf>
    <xf numFmtId="0" fontId="32" fillId="33" borderId="63" xfId="0" applyFont="1" applyFill="1" applyBorder="1" applyAlignment="1" applyProtection="1">
      <alignment horizontal="left" vertical="center" indent="1"/>
      <protection locked="0"/>
    </xf>
    <xf numFmtId="0" fontId="32" fillId="33" borderId="25" xfId="0" applyFont="1" applyFill="1" applyBorder="1" applyAlignment="1" applyProtection="1">
      <alignment horizontal="left" vertical="center" indent="1"/>
      <protection locked="0"/>
    </xf>
    <xf numFmtId="0" fontId="32" fillId="33" borderId="36" xfId="0" applyFont="1" applyFill="1" applyBorder="1" applyAlignment="1" applyProtection="1">
      <alignment horizontal="left" vertical="center" wrapText="1" indent="1"/>
      <protection locked="0"/>
    </xf>
    <xf numFmtId="0" fontId="32" fillId="33" borderId="35" xfId="0" applyFont="1" applyFill="1" applyBorder="1" applyAlignment="1" applyProtection="1">
      <alignment horizontal="left" vertical="center" wrapText="1" indent="1"/>
      <protection locked="0"/>
    </xf>
    <xf numFmtId="0" fontId="32" fillId="33" borderId="69" xfId="0" applyFont="1" applyFill="1" applyBorder="1" applyAlignment="1">
      <alignment horizontal="left" vertical="center" wrapText="1" indent="1"/>
    </xf>
    <xf numFmtId="0" fontId="32" fillId="33" borderId="12" xfId="0" applyFont="1" applyFill="1" applyBorder="1" applyAlignment="1">
      <alignment horizontal="left" vertical="center" wrapText="1" indent="1"/>
    </xf>
  </cellXfs>
  <cellStyles count="60">
    <cellStyle name="1 OFIT Header" xfId="47" xr:uid="{00000000-0005-0000-0000-000000000000}"/>
    <cellStyle name="2 OSF Header" xfId="48" xr:uid="{00000000-0005-0000-0000-000001000000}"/>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3 Doc Title" xfId="49" xr:uid="{00000000-0005-0000-0000-000008000000}"/>
    <cellStyle name="4 Blue Font" xfId="54" xr:uid="{00000000-0005-0000-0000-000009000000}"/>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5 Light Fill" xfId="50" xr:uid="{00000000-0005-0000-0000-000010000000}"/>
    <cellStyle name="6 Medium Fill" xfId="51" xr:uid="{00000000-0005-0000-0000-000011000000}"/>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7 Dark Fill" xfId="52" xr:uid="{00000000-0005-0000-0000-000018000000}"/>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Calculation" xfId="16" builtinId="22" hidden="1"/>
    <cellStyle name="Check Cell" xfId="18" builtinId="23" hidden="1"/>
    <cellStyle name="Comma" xfId="1" builtinId="3" hidden="1"/>
    <cellStyle name="Comma [0]" xfId="2" builtinId="6" hidden="1"/>
    <cellStyle name="Currency" xfId="3" builtinId="4" hidden="1"/>
    <cellStyle name="Currency" xfId="53" builtinId="4" hidden="1" customBuiltin="1"/>
    <cellStyle name="Currency" xfId="56" builtinId="4"/>
    <cellStyle name="Currency [0]" xfId="4" builtinId="7" hidden="1"/>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Hyperlink" xfId="55" builtinId="8" hidden="1"/>
    <cellStyle name="Hyperlink" xfId="57" builtinId="8"/>
    <cellStyle name="Input" xfId="14" builtinId="20" hidden="1"/>
    <cellStyle name="Linked Cell" xfId="17" builtinId="24" hidden="1"/>
    <cellStyle name="Neutral" xfId="13" builtinId="28" hidden="1"/>
    <cellStyle name="Normal" xfId="0" builtinId="0" customBuiltin="1"/>
    <cellStyle name="Normal 2" xfId="58" xr:uid="{00000000-0005-0000-0000-000034000000}"/>
    <cellStyle name="Normal 2 2" xfId="59" xr:uid="{00000000-0005-0000-0000-000035000000}"/>
    <cellStyle name="Note" xfId="20" builtinId="10" hidden="1"/>
    <cellStyle name="Output" xfId="15" builtinId="21" hidden="1"/>
    <cellStyle name="Percent" xfId="5" builtinId="5" hidden="1"/>
    <cellStyle name="Title" xfId="6" builtinId="15" hidden="1"/>
    <cellStyle name="Total" xfId="22" builtinId="25" hidden="1"/>
    <cellStyle name="Warning Text" xfId="19" builtinId="11" hidden="1"/>
  </cellStyles>
  <dxfs count="583">
    <dxf>
      <font>
        <color theme="0" tint="-0.499984740745262"/>
      </font>
    </dxf>
    <dxf>
      <fill>
        <patternFill>
          <bgColor theme="9" tint="0.39994506668294322"/>
        </patternFill>
      </fill>
    </dxf>
    <dxf>
      <fill>
        <patternFill>
          <bgColor theme="4" tint="0.59996337778862885"/>
        </patternFill>
      </fill>
    </dxf>
    <dxf>
      <fill>
        <patternFill>
          <bgColor theme="9" tint="0.39994506668294322"/>
        </patternFill>
      </fill>
    </dxf>
    <dxf>
      <fill>
        <patternFill>
          <bgColor theme="4" tint="0.59996337778862885"/>
        </patternFill>
      </fill>
    </dxf>
    <dxf>
      <font>
        <color theme="0" tint="-0.499984740745262"/>
      </font>
    </dxf>
    <dxf>
      <font>
        <color theme="0" tint="-0.499984740745262"/>
      </font>
    </dxf>
    <dxf>
      <font>
        <b val="0"/>
        <i/>
        <color theme="0" tint="-0.499984740745262"/>
      </font>
      <fill>
        <patternFill>
          <bgColor theme="2" tint="0.79998168889431442"/>
        </patternFill>
      </fill>
    </dxf>
    <dxf>
      <font>
        <b val="0"/>
        <i/>
        <color theme="0" tint="-0.499984740745262"/>
      </font>
      <fill>
        <patternFill>
          <bgColor theme="2" tint="0.79998168889431442"/>
        </patternFill>
      </fill>
    </dxf>
    <dxf>
      <font>
        <b val="0"/>
        <i/>
        <color theme="0" tint="-0.499984740745262"/>
      </font>
    </dxf>
    <dxf>
      <fill>
        <patternFill>
          <bgColor theme="9" tint="0.59996337778862885"/>
        </patternFill>
      </fill>
    </dxf>
    <dxf>
      <fill>
        <patternFill>
          <bgColor theme="5" tint="0.59996337778862885"/>
        </patternFill>
      </fill>
    </dxf>
    <dxf>
      <font>
        <color rgb="FF9C0006"/>
      </font>
      <fill>
        <patternFill>
          <bgColor rgb="FFFFC7CE"/>
        </patternFill>
      </fill>
    </dxf>
    <dxf>
      <fill>
        <patternFill>
          <bgColor theme="9" tint="0.59996337778862885"/>
        </patternFill>
      </fill>
    </dxf>
    <dxf>
      <fill>
        <patternFill>
          <bgColor rgb="FFDDEBF7"/>
        </patternFill>
      </fill>
    </dxf>
    <dxf>
      <fill>
        <patternFill>
          <bgColor theme="8" tint="0.59996337778862885"/>
        </patternFill>
      </fill>
    </dxf>
    <dxf>
      <font>
        <color theme="0" tint="-0.499984740745262"/>
      </font>
    </dxf>
    <dxf>
      <fill>
        <patternFill>
          <bgColor theme="8" tint="0.59996337778862885"/>
        </patternFill>
      </fill>
    </dxf>
    <dxf>
      <fill>
        <patternFill>
          <bgColor theme="8" tint="0.59996337778862885"/>
        </patternFill>
      </fill>
    </dxf>
    <dxf>
      <font>
        <b val="0"/>
        <i/>
        <color theme="0" tint="-0.499984740745262"/>
      </font>
      <fill>
        <patternFill>
          <bgColor theme="2" tint="0.79998168889431442"/>
        </patternFill>
      </fill>
    </dxf>
    <dxf>
      <font>
        <b val="0"/>
        <i/>
        <color theme="0" tint="-0.499984740745262"/>
      </font>
      <fill>
        <patternFill>
          <bgColor theme="8" tint="0.59996337778862885"/>
        </patternFill>
      </fill>
    </dxf>
    <dxf>
      <fill>
        <patternFill>
          <bgColor theme="1" tint="0.499984740745262"/>
        </patternFill>
      </fill>
      <border>
        <left style="thin">
          <color rgb="FF757575"/>
        </left>
        <right style="thin">
          <color rgb="FF757575"/>
        </right>
        <top style="thin">
          <color rgb="FF757575"/>
        </top>
        <bottom style="thin">
          <color rgb="FF757575"/>
        </bottom>
        <vertical/>
        <horizontal/>
      </border>
    </dxf>
    <dxf>
      <fill>
        <patternFill>
          <bgColor theme="1" tint="0.499984740745262"/>
        </patternFill>
      </fill>
      <border>
        <left style="thin">
          <color rgb="FF757575"/>
        </left>
        <right style="thin">
          <color rgb="FF757575"/>
        </right>
        <top style="thin">
          <color rgb="FF757575"/>
        </top>
        <bottom style="thin">
          <color rgb="FF757575"/>
        </bottom>
      </border>
    </dxf>
    <dxf>
      <font>
        <b/>
        <i val="0"/>
        <color theme="0"/>
      </font>
      <fill>
        <patternFill>
          <bgColor theme="4"/>
        </patternFill>
      </fill>
      <border>
        <left style="thin">
          <color rgb="FF757575"/>
        </left>
        <right style="thin">
          <color rgb="FF757575"/>
        </right>
        <top style="thin">
          <color rgb="FF757575"/>
        </top>
        <bottom style="thin">
          <color rgb="FF757575"/>
        </bottom>
        <vertical/>
        <horizontal/>
      </border>
    </dxf>
    <dxf>
      <font>
        <b/>
        <i val="0"/>
        <color theme="0"/>
      </font>
      <fill>
        <patternFill>
          <bgColor theme="4"/>
        </patternFill>
      </fill>
      <border>
        <left style="thin">
          <color rgb="FF757575"/>
        </left>
        <right style="thin">
          <color rgb="FF757575"/>
        </right>
        <top style="thin">
          <color rgb="FF757575"/>
        </top>
        <bottom style="thin">
          <color rgb="FF757575"/>
        </bottom>
      </border>
    </dxf>
    <dxf>
      <fill>
        <patternFill>
          <bgColor theme="1" tint="0.499984740745262"/>
        </patternFill>
      </fill>
      <border>
        <left style="thin">
          <color rgb="FF757575"/>
        </left>
        <right style="thin">
          <color rgb="FF757575"/>
        </right>
        <top style="thin">
          <color rgb="FF757575"/>
        </top>
        <bottom style="thin">
          <color rgb="FF757575"/>
        </bottom>
        <vertical/>
        <horizontal/>
      </border>
    </dxf>
    <dxf>
      <fill>
        <patternFill>
          <bgColor theme="2" tint="0.59996337778862885"/>
        </patternFill>
      </fill>
    </dxf>
    <dxf>
      <font>
        <b/>
        <i val="0"/>
        <color theme="0"/>
      </font>
      <fill>
        <patternFill>
          <bgColor theme="4"/>
        </patternFill>
      </fill>
      <border>
        <left style="thin">
          <color rgb="FF757575"/>
        </left>
        <right style="thin">
          <color rgb="FF757575"/>
        </right>
        <top style="thin">
          <color rgb="FF757575"/>
        </top>
        <bottom style="thin">
          <color rgb="FF757575"/>
        </bottom>
      </border>
    </dxf>
    <dxf>
      <font>
        <b/>
        <i val="0"/>
      </font>
    </dxf>
    <dxf>
      <font>
        <color rgb="FFC00000"/>
      </font>
    </dxf>
    <dxf>
      <font>
        <color rgb="FFC00000"/>
      </font>
    </dxf>
    <dxf>
      <fill>
        <patternFill>
          <bgColor theme="8" tint="0.59996337778862885"/>
        </patternFill>
      </fill>
      <border>
        <left style="thin">
          <color rgb="FFD4D4D4"/>
        </left>
        <right style="thin">
          <color rgb="FFD4D4D4"/>
        </right>
        <top style="thin">
          <color rgb="FFD4D4D4"/>
        </top>
        <bottom style="thin">
          <color rgb="FFD4D4D4"/>
        </bottom>
      </border>
    </dxf>
    <dxf>
      <font>
        <b/>
        <i val="0"/>
        <color theme="0"/>
      </font>
      <fill>
        <patternFill>
          <bgColor theme="4"/>
        </patternFill>
      </fill>
    </dxf>
    <dxf>
      <font>
        <b val="0"/>
        <i/>
        <color theme="0" tint="-0.499984740745262"/>
      </font>
      <fill>
        <patternFill>
          <bgColor theme="2" tint="0.79998168889431442"/>
        </patternFill>
      </fill>
    </dxf>
    <dxf>
      <font>
        <b/>
        <i val="0"/>
        <color theme="0"/>
      </font>
      <fill>
        <patternFill>
          <bgColor rgb="FFC00000"/>
        </patternFill>
      </fill>
      <border>
        <left style="thin">
          <color rgb="FF757575"/>
        </left>
        <right style="thin">
          <color rgb="FF757575"/>
        </right>
        <top style="thin">
          <color rgb="FF757575"/>
        </top>
        <bottom style="thin">
          <color rgb="FF757575"/>
        </bottom>
      </border>
    </dxf>
    <dxf>
      <font>
        <b/>
        <i val="0"/>
        <color theme="1"/>
      </font>
      <fill>
        <patternFill>
          <bgColor rgb="FFFFFF00"/>
        </patternFill>
      </fill>
      <border>
        <left style="thin">
          <color rgb="FFD4D4D4"/>
        </left>
        <right style="thin">
          <color rgb="FFD4D4D4"/>
        </right>
        <top style="thin">
          <color rgb="FFD4D4D4"/>
        </top>
        <bottom style="thin">
          <color rgb="FFD4D4D4"/>
        </bottom>
      </border>
    </dxf>
    <dxf>
      <font>
        <b val="0"/>
        <i/>
        <color theme="0" tint="-0.499984740745262"/>
      </font>
      <fill>
        <patternFill>
          <bgColor theme="8" tint="0.59996337778862885"/>
        </patternFill>
      </fill>
    </dxf>
    <dxf>
      <font>
        <b val="0"/>
        <i/>
        <color theme="0" tint="-0.499984740745262"/>
      </font>
      <fill>
        <patternFill>
          <bgColor theme="2" tint="0.79998168889431442"/>
        </patternFill>
      </fill>
    </dxf>
    <dxf>
      <font>
        <b/>
        <i val="0"/>
        <color theme="0"/>
      </font>
      <fill>
        <patternFill>
          <bgColor theme="4"/>
        </patternFill>
      </fill>
    </dxf>
    <dxf>
      <fill>
        <patternFill>
          <bgColor theme="1" tint="0.499984740745262"/>
        </patternFill>
      </fill>
      <border>
        <left style="thin">
          <color rgb="FF757575"/>
        </left>
        <right style="thin">
          <color rgb="FF757575"/>
        </right>
        <top style="thin">
          <color rgb="FF757575"/>
        </top>
        <bottom style="thin">
          <color rgb="FF757575"/>
        </bottom>
        <vertical/>
        <horizontal/>
      </border>
    </dxf>
    <dxf>
      <font>
        <b/>
        <i val="0"/>
        <color theme="0"/>
      </font>
      <fill>
        <patternFill>
          <bgColor theme="4"/>
        </patternFill>
      </fill>
      <border>
        <left style="thin">
          <color rgb="FF757575"/>
        </left>
        <right style="thin">
          <color rgb="FF757575"/>
        </right>
        <top style="thin">
          <color rgb="FF757575"/>
        </top>
        <bottom style="thin">
          <color rgb="FF757575"/>
        </bottom>
      </border>
    </dxf>
    <dxf>
      <font>
        <b val="0"/>
        <i/>
        <color theme="0" tint="-0.499984740745262"/>
      </font>
    </dxf>
    <dxf>
      <font>
        <b/>
        <i val="0"/>
        <color theme="0"/>
      </font>
      <fill>
        <patternFill>
          <bgColor theme="4"/>
        </patternFill>
      </fill>
      <border>
        <left style="thin">
          <color auto="1"/>
        </left>
        <right style="thin">
          <color rgb="FF757575"/>
        </right>
        <top style="thin">
          <color rgb="FF757575"/>
        </top>
        <bottom style="thin">
          <color rgb="FF757575"/>
        </bottom>
        <vertical/>
        <horizontal/>
      </border>
    </dxf>
    <dxf>
      <fill>
        <patternFill>
          <bgColor theme="8" tint="0.59996337778862885"/>
        </patternFill>
      </fill>
    </dxf>
    <dxf>
      <font>
        <color theme="0" tint="-0.499984740745262"/>
      </font>
    </dxf>
    <dxf>
      <fill>
        <patternFill>
          <bgColor theme="8" tint="0.59996337778862885"/>
        </patternFill>
      </fill>
    </dxf>
    <dxf>
      <fill>
        <patternFill>
          <bgColor theme="8" tint="0.59996337778862885"/>
        </patternFill>
      </fill>
    </dxf>
    <dxf>
      <font>
        <b val="0"/>
        <i/>
        <color theme="0" tint="-0.499984740745262"/>
      </font>
      <fill>
        <patternFill>
          <bgColor theme="2" tint="0.79998168889431442"/>
        </patternFill>
      </fill>
    </dxf>
    <dxf>
      <font>
        <b val="0"/>
        <i/>
        <color theme="0" tint="-0.499984740745262"/>
      </font>
      <fill>
        <patternFill>
          <bgColor theme="8" tint="0.59996337778862885"/>
        </patternFill>
      </fill>
    </dxf>
    <dxf>
      <fill>
        <patternFill>
          <bgColor theme="1" tint="0.499984740745262"/>
        </patternFill>
      </fill>
      <border>
        <left style="thin">
          <color rgb="FF757575"/>
        </left>
        <right style="thin">
          <color rgb="FF757575"/>
        </right>
        <top style="thin">
          <color rgb="FF757575"/>
        </top>
        <bottom style="thin">
          <color rgb="FF757575"/>
        </bottom>
        <vertical/>
        <horizontal/>
      </border>
    </dxf>
    <dxf>
      <fill>
        <patternFill>
          <bgColor theme="1" tint="0.499984740745262"/>
        </patternFill>
      </fill>
      <border>
        <left style="thin">
          <color rgb="FF757575"/>
        </left>
        <right style="thin">
          <color rgb="FF757575"/>
        </right>
        <top style="thin">
          <color rgb="FF757575"/>
        </top>
        <bottom style="thin">
          <color rgb="FF757575"/>
        </bottom>
      </border>
    </dxf>
    <dxf>
      <font>
        <b/>
        <i val="0"/>
        <color theme="0"/>
      </font>
      <fill>
        <patternFill>
          <bgColor theme="4"/>
        </patternFill>
      </fill>
      <border>
        <left style="thin">
          <color rgb="FF757575"/>
        </left>
        <right style="thin">
          <color rgb="FF757575"/>
        </right>
        <top style="thin">
          <color rgb="FF757575"/>
        </top>
        <bottom style="thin">
          <color rgb="FF757575"/>
        </bottom>
        <vertical/>
        <horizontal/>
      </border>
    </dxf>
    <dxf>
      <font>
        <b/>
        <i val="0"/>
        <color theme="0"/>
      </font>
      <fill>
        <patternFill>
          <bgColor theme="4"/>
        </patternFill>
      </fill>
      <border>
        <left style="thin">
          <color rgb="FF757575"/>
        </left>
        <right style="thin">
          <color rgb="FF757575"/>
        </right>
        <top style="thin">
          <color rgb="FF757575"/>
        </top>
        <bottom style="thin">
          <color rgb="FF757575"/>
        </bottom>
      </border>
    </dxf>
    <dxf>
      <fill>
        <patternFill>
          <bgColor theme="1" tint="0.499984740745262"/>
        </patternFill>
      </fill>
      <border>
        <left style="thin">
          <color rgb="FF757575"/>
        </left>
        <right style="thin">
          <color rgb="FF757575"/>
        </right>
        <top style="thin">
          <color rgb="FF757575"/>
        </top>
        <bottom style="thin">
          <color rgb="FF757575"/>
        </bottom>
        <vertical/>
        <horizontal/>
      </border>
    </dxf>
    <dxf>
      <fill>
        <patternFill>
          <bgColor theme="2" tint="0.59996337778862885"/>
        </patternFill>
      </fill>
    </dxf>
    <dxf>
      <font>
        <b/>
        <i val="0"/>
        <color theme="0"/>
      </font>
      <fill>
        <patternFill>
          <bgColor theme="4"/>
        </patternFill>
      </fill>
      <border>
        <left style="thin">
          <color rgb="FF757575"/>
        </left>
        <right style="thin">
          <color rgb="FF757575"/>
        </right>
        <top style="thin">
          <color rgb="FF757575"/>
        </top>
        <bottom style="thin">
          <color rgb="FF757575"/>
        </bottom>
      </border>
    </dxf>
    <dxf>
      <font>
        <b/>
        <i val="0"/>
      </font>
    </dxf>
    <dxf>
      <font>
        <color rgb="FFC00000"/>
      </font>
    </dxf>
    <dxf>
      <font>
        <color rgb="FFC00000"/>
      </font>
    </dxf>
    <dxf>
      <fill>
        <patternFill>
          <bgColor theme="8" tint="0.59996337778862885"/>
        </patternFill>
      </fill>
      <border>
        <left style="thin">
          <color rgb="FFD4D4D4"/>
        </left>
        <right style="thin">
          <color rgb="FFD4D4D4"/>
        </right>
        <top style="thin">
          <color rgb="FFD4D4D4"/>
        </top>
        <bottom style="thin">
          <color rgb="FFD4D4D4"/>
        </bottom>
      </border>
    </dxf>
    <dxf>
      <font>
        <b/>
        <i val="0"/>
        <color theme="0"/>
      </font>
      <fill>
        <patternFill>
          <bgColor theme="4"/>
        </patternFill>
      </fill>
    </dxf>
    <dxf>
      <font>
        <b val="0"/>
        <i/>
        <color theme="0" tint="-0.499984740745262"/>
      </font>
      <fill>
        <patternFill>
          <bgColor theme="2" tint="0.79998168889431442"/>
        </patternFill>
      </fill>
    </dxf>
    <dxf>
      <font>
        <b/>
        <i val="0"/>
        <color theme="0"/>
      </font>
      <fill>
        <patternFill>
          <bgColor rgb="FFC00000"/>
        </patternFill>
      </fill>
      <border>
        <left style="thin">
          <color rgb="FF757575"/>
        </left>
        <right style="thin">
          <color rgb="FF757575"/>
        </right>
        <top style="thin">
          <color rgb="FF757575"/>
        </top>
        <bottom style="thin">
          <color rgb="FF757575"/>
        </bottom>
      </border>
    </dxf>
    <dxf>
      <font>
        <b/>
        <i val="0"/>
        <color theme="1"/>
      </font>
      <fill>
        <patternFill>
          <bgColor rgb="FFFFFF00"/>
        </patternFill>
      </fill>
      <border>
        <left style="thin">
          <color rgb="FFD4D4D4"/>
        </left>
        <right style="thin">
          <color rgb="FFD4D4D4"/>
        </right>
        <top style="thin">
          <color rgb="FFD4D4D4"/>
        </top>
        <bottom style="thin">
          <color rgb="FFD4D4D4"/>
        </bottom>
      </border>
    </dxf>
    <dxf>
      <font>
        <b val="0"/>
        <i/>
        <color theme="0" tint="-0.499984740745262"/>
      </font>
      <fill>
        <patternFill>
          <bgColor theme="8" tint="0.59996337778862885"/>
        </patternFill>
      </fill>
    </dxf>
    <dxf>
      <font>
        <b val="0"/>
        <i/>
        <color theme="0" tint="-0.499984740745262"/>
      </font>
      <fill>
        <patternFill>
          <bgColor theme="2" tint="0.79998168889431442"/>
        </patternFill>
      </fill>
    </dxf>
    <dxf>
      <font>
        <b/>
        <i val="0"/>
        <color theme="0"/>
      </font>
      <fill>
        <patternFill>
          <bgColor theme="4"/>
        </patternFill>
      </fill>
    </dxf>
    <dxf>
      <fill>
        <patternFill>
          <bgColor theme="1" tint="0.499984740745262"/>
        </patternFill>
      </fill>
      <border>
        <left style="thin">
          <color rgb="FF757575"/>
        </left>
        <right style="thin">
          <color rgb="FF757575"/>
        </right>
        <top style="thin">
          <color rgb="FF757575"/>
        </top>
        <bottom style="thin">
          <color rgb="FF757575"/>
        </bottom>
        <vertical/>
        <horizontal/>
      </border>
    </dxf>
    <dxf>
      <font>
        <b/>
        <i val="0"/>
        <color theme="0"/>
      </font>
      <fill>
        <patternFill>
          <bgColor theme="4"/>
        </patternFill>
      </fill>
      <border>
        <left style="thin">
          <color rgb="FF757575"/>
        </left>
        <right style="thin">
          <color rgb="FF757575"/>
        </right>
        <top style="thin">
          <color rgb="FF757575"/>
        </top>
        <bottom style="thin">
          <color rgb="FF757575"/>
        </bottom>
      </border>
    </dxf>
    <dxf>
      <font>
        <b val="0"/>
        <i/>
        <color theme="0" tint="-0.499984740745262"/>
      </font>
    </dxf>
    <dxf>
      <font>
        <b/>
        <i val="0"/>
        <color theme="0"/>
      </font>
      <fill>
        <patternFill>
          <bgColor theme="4"/>
        </patternFill>
      </fill>
      <border>
        <left style="thin">
          <color auto="1"/>
        </left>
        <right style="thin">
          <color rgb="FF757575"/>
        </right>
        <top style="thin">
          <color rgb="FF757575"/>
        </top>
        <bottom style="thin">
          <color rgb="FF757575"/>
        </bottom>
        <vertical/>
        <horizontal/>
      </border>
    </dxf>
    <dxf>
      <fill>
        <patternFill>
          <bgColor theme="8" tint="0.59996337778862885"/>
        </patternFill>
      </fill>
    </dxf>
    <dxf>
      <font>
        <color theme="0" tint="-0.499984740745262"/>
      </font>
    </dxf>
    <dxf>
      <fill>
        <patternFill>
          <bgColor theme="8" tint="0.59996337778862885"/>
        </patternFill>
      </fill>
    </dxf>
    <dxf>
      <fill>
        <patternFill>
          <bgColor theme="8" tint="0.59996337778862885"/>
        </patternFill>
      </fill>
    </dxf>
    <dxf>
      <font>
        <b val="0"/>
        <i/>
        <color theme="0" tint="-0.499984740745262"/>
      </font>
      <fill>
        <patternFill>
          <bgColor theme="2" tint="0.79998168889431442"/>
        </patternFill>
      </fill>
    </dxf>
    <dxf>
      <font>
        <b val="0"/>
        <i/>
        <color theme="0" tint="-0.499984740745262"/>
      </font>
      <fill>
        <patternFill>
          <bgColor theme="8" tint="0.59996337778862885"/>
        </patternFill>
      </fill>
    </dxf>
    <dxf>
      <fill>
        <patternFill>
          <bgColor theme="1" tint="0.499984740745262"/>
        </patternFill>
      </fill>
      <border>
        <left style="thin">
          <color rgb="FF757575"/>
        </left>
        <right style="thin">
          <color rgb="FF757575"/>
        </right>
        <top style="thin">
          <color rgb="FF757575"/>
        </top>
        <bottom style="thin">
          <color rgb="FF757575"/>
        </bottom>
        <vertical/>
        <horizontal/>
      </border>
    </dxf>
    <dxf>
      <fill>
        <patternFill>
          <bgColor theme="1" tint="0.499984740745262"/>
        </patternFill>
      </fill>
      <border>
        <left style="thin">
          <color rgb="FF757575"/>
        </left>
        <right style="thin">
          <color rgb="FF757575"/>
        </right>
        <top style="thin">
          <color rgb="FF757575"/>
        </top>
        <bottom style="thin">
          <color rgb="FF757575"/>
        </bottom>
      </border>
    </dxf>
    <dxf>
      <font>
        <b/>
        <i val="0"/>
        <color theme="0"/>
      </font>
      <fill>
        <patternFill>
          <bgColor theme="4"/>
        </patternFill>
      </fill>
      <border>
        <left style="thin">
          <color rgb="FF757575"/>
        </left>
        <right style="thin">
          <color rgb="FF757575"/>
        </right>
        <top style="thin">
          <color rgb="FF757575"/>
        </top>
        <bottom style="thin">
          <color rgb="FF757575"/>
        </bottom>
        <vertical/>
        <horizontal/>
      </border>
    </dxf>
    <dxf>
      <font>
        <b/>
        <i val="0"/>
        <color theme="0"/>
      </font>
      <fill>
        <patternFill>
          <bgColor theme="4"/>
        </patternFill>
      </fill>
      <border>
        <left style="thin">
          <color rgb="FF757575"/>
        </left>
        <right style="thin">
          <color rgb="FF757575"/>
        </right>
        <top style="thin">
          <color rgb="FF757575"/>
        </top>
        <bottom style="thin">
          <color rgb="FF757575"/>
        </bottom>
      </border>
    </dxf>
    <dxf>
      <fill>
        <patternFill>
          <bgColor theme="1" tint="0.499984740745262"/>
        </patternFill>
      </fill>
      <border>
        <left style="thin">
          <color rgb="FF757575"/>
        </left>
        <right style="thin">
          <color rgb="FF757575"/>
        </right>
        <top style="thin">
          <color rgb="FF757575"/>
        </top>
        <bottom style="thin">
          <color rgb="FF757575"/>
        </bottom>
        <vertical/>
        <horizontal/>
      </border>
    </dxf>
    <dxf>
      <fill>
        <patternFill>
          <bgColor theme="2" tint="0.59996337778862885"/>
        </patternFill>
      </fill>
    </dxf>
    <dxf>
      <font>
        <b/>
        <i val="0"/>
        <color theme="0"/>
      </font>
      <fill>
        <patternFill>
          <bgColor theme="4"/>
        </patternFill>
      </fill>
      <border>
        <left style="thin">
          <color rgb="FF757575"/>
        </left>
        <right style="thin">
          <color rgb="FF757575"/>
        </right>
        <top style="thin">
          <color rgb="FF757575"/>
        </top>
        <bottom style="thin">
          <color rgb="FF757575"/>
        </bottom>
      </border>
    </dxf>
    <dxf>
      <font>
        <b/>
        <i val="0"/>
      </font>
    </dxf>
    <dxf>
      <font>
        <color rgb="FFC00000"/>
      </font>
    </dxf>
    <dxf>
      <font>
        <color rgb="FFC00000"/>
      </font>
    </dxf>
    <dxf>
      <fill>
        <patternFill>
          <bgColor theme="8" tint="0.59996337778862885"/>
        </patternFill>
      </fill>
      <border>
        <left style="thin">
          <color rgb="FFD4D4D4"/>
        </left>
        <right style="thin">
          <color rgb="FFD4D4D4"/>
        </right>
        <top style="thin">
          <color rgb="FFD4D4D4"/>
        </top>
        <bottom style="thin">
          <color rgb="FFD4D4D4"/>
        </bottom>
      </border>
    </dxf>
    <dxf>
      <font>
        <b/>
        <i val="0"/>
        <color theme="0"/>
      </font>
      <fill>
        <patternFill>
          <bgColor theme="4"/>
        </patternFill>
      </fill>
    </dxf>
    <dxf>
      <font>
        <b val="0"/>
        <i/>
        <color theme="0" tint="-0.499984740745262"/>
      </font>
      <fill>
        <patternFill>
          <bgColor theme="2" tint="0.79998168889431442"/>
        </patternFill>
      </fill>
    </dxf>
    <dxf>
      <font>
        <b/>
        <i val="0"/>
        <color theme="0"/>
      </font>
      <fill>
        <patternFill>
          <bgColor rgb="FFC00000"/>
        </patternFill>
      </fill>
      <border>
        <left style="thin">
          <color rgb="FF757575"/>
        </left>
        <right style="thin">
          <color rgb="FF757575"/>
        </right>
        <top style="thin">
          <color rgb="FF757575"/>
        </top>
        <bottom style="thin">
          <color rgb="FF757575"/>
        </bottom>
      </border>
    </dxf>
    <dxf>
      <font>
        <b/>
        <i val="0"/>
        <color theme="1"/>
      </font>
      <fill>
        <patternFill>
          <bgColor rgb="FFFFFF00"/>
        </patternFill>
      </fill>
      <border>
        <left style="thin">
          <color rgb="FFD4D4D4"/>
        </left>
        <right style="thin">
          <color rgb="FFD4D4D4"/>
        </right>
        <top style="thin">
          <color rgb="FFD4D4D4"/>
        </top>
        <bottom style="thin">
          <color rgb="FFD4D4D4"/>
        </bottom>
      </border>
    </dxf>
    <dxf>
      <font>
        <b val="0"/>
        <i/>
        <color theme="0" tint="-0.499984740745262"/>
      </font>
      <fill>
        <patternFill>
          <bgColor theme="8" tint="0.59996337778862885"/>
        </patternFill>
      </fill>
    </dxf>
    <dxf>
      <font>
        <b val="0"/>
        <i/>
        <color theme="0" tint="-0.499984740745262"/>
      </font>
      <fill>
        <patternFill>
          <bgColor theme="2" tint="0.79998168889431442"/>
        </patternFill>
      </fill>
    </dxf>
    <dxf>
      <font>
        <b/>
        <i val="0"/>
        <color theme="0"/>
      </font>
      <fill>
        <patternFill>
          <bgColor theme="4"/>
        </patternFill>
      </fill>
    </dxf>
    <dxf>
      <fill>
        <patternFill>
          <bgColor theme="1" tint="0.499984740745262"/>
        </patternFill>
      </fill>
      <border>
        <left style="thin">
          <color rgb="FF757575"/>
        </left>
        <right style="thin">
          <color rgb="FF757575"/>
        </right>
        <top style="thin">
          <color rgb="FF757575"/>
        </top>
        <bottom style="thin">
          <color rgb="FF757575"/>
        </bottom>
        <vertical/>
        <horizontal/>
      </border>
    </dxf>
    <dxf>
      <font>
        <b/>
        <i val="0"/>
        <color theme="0"/>
      </font>
      <fill>
        <patternFill>
          <bgColor theme="4"/>
        </patternFill>
      </fill>
      <border>
        <left style="thin">
          <color rgb="FF757575"/>
        </left>
        <right style="thin">
          <color rgb="FF757575"/>
        </right>
        <top style="thin">
          <color rgb="FF757575"/>
        </top>
        <bottom style="thin">
          <color rgb="FF757575"/>
        </bottom>
      </border>
    </dxf>
    <dxf>
      <font>
        <b val="0"/>
        <i/>
        <color theme="0" tint="-0.499984740745262"/>
      </font>
    </dxf>
    <dxf>
      <font>
        <b/>
        <i val="0"/>
        <color theme="0"/>
      </font>
      <fill>
        <patternFill>
          <bgColor theme="4"/>
        </patternFill>
      </fill>
      <border>
        <left style="thin">
          <color auto="1"/>
        </left>
        <right style="thin">
          <color rgb="FF757575"/>
        </right>
        <top style="thin">
          <color rgb="FF757575"/>
        </top>
        <bottom style="thin">
          <color rgb="FF757575"/>
        </bottom>
        <vertical/>
        <horizontal/>
      </border>
    </dxf>
    <dxf>
      <fill>
        <patternFill>
          <bgColor theme="8" tint="0.59996337778862885"/>
        </patternFill>
      </fill>
    </dxf>
    <dxf>
      <font>
        <color theme="0" tint="-0.499984740745262"/>
      </font>
    </dxf>
    <dxf>
      <fill>
        <patternFill>
          <bgColor theme="8" tint="0.59996337778862885"/>
        </patternFill>
      </fill>
    </dxf>
    <dxf>
      <fill>
        <patternFill>
          <bgColor theme="8" tint="0.59996337778862885"/>
        </patternFill>
      </fill>
    </dxf>
    <dxf>
      <font>
        <b val="0"/>
        <i/>
        <color theme="0" tint="-0.499984740745262"/>
      </font>
      <fill>
        <patternFill>
          <bgColor theme="2" tint="0.79998168889431442"/>
        </patternFill>
      </fill>
    </dxf>
    <dxf>
      <font>
        <b val="0"/>
        <i/>
        <color theme="0" tint="-0.499984740745262"/>
      </font>
      <fill>
        <patternFill>
          <bgColor theme="8" tint="0.59996337778862885"/>
        </patternFill>
      </fill>
    </dxf>
    <dxf>
      <fill>
        <patternFill>
          <bgColor theme="1" tint="0.499984740745262"/>
        </patternFill>
      </fill>
      <border>
        <left style="thin">
          <color rgb="FF757575"/>
        </left>
        <right style="thin">
          <color rgb="FF757575"/>
        </right>
        <top style="thin">
          <color rgb="FF757575"/>
        </top>
        <bottom style="thin">
          <color rgb="FF757575"/>
        </bottom>
        <vertical/>
        <horizontal/>
      </border>
    </dxf>
    <dxf>
      <fill>
        <patternFill>
          <bgColor theme="1" tint="0.499984740745262"/>
        </patternFill>
      </fill>
      <border>
        <left style="thin">
          <color rgb="FF757575"/>
        </left>
        <right style="thin">
          <color rgb="FF757575"/>
        </right>
        <top style="thin">
          <color rgb="FF757575"/>
        </top>
        <bottom style="thin">
          <color rgb="FF757575"/>
        </bottom>
      </border>
    </dxf>
    <dxf>
      <font>
        <b/>
        <i val="0"/>
        <color theme="0"/>
      </font>
      <fill>
        <patternFill>
          <bgColor theme="4"/>
        </patternFill>
      </fill>
      <border>
        <left style="thin">
          <color rgb="FF757575"/>
        </left>
        <right style="thin">
          <color rgb="FF757575"/>
        </right>
        <top style="thin">
          <color rgb="FF757575"/>
        </top>
        <bottom style="thin">
          <color rgb="FF757575"/>
        </bottom>
        <vertical/>
        <horizontal/>
      </border>
    </dxf>
    <dxf>
      <font>
        <b/>
        <i val="0"/>
        <color theme="0"/>
      </font>
      <fill>
        <patternFill>
          <bgColor theme="4"/>
        </patternFill>
      </fill>
      <border>
        <left style="thin">
          <color rgb="FF757575"/>
        </left>
        <right style="thin">
          <color rgb="FF757575"/>
        </right>
        <top style="thin">
          <color rgb="FF757575"/>
        </top>
        <bottom style="thin">
          <color rgb="FF757575"/>
        </bottom>
      </border>
    </dxf>
    <dxf>
      <fill>
        <patternFill>
          <bgColor theme="1" tint="0.499984740745262"/>
        </patternFill>
      </fill>
      <border>
        <left style="thin">
          <color rgb="FF757575"/>
        </left>
        <right style="thin">
          <color rgb="FF757575"/>
        </right>
        <top style="thin">
          <color rgb="FF757575"/>
        </top>
        <bottom style="thin">
          <color rgb="FF757575"/>
        </bottom>
        <vertical/>
        <horizontal/>
      </border>
    </dxf>
    <dxf>
      <fill>
        <patternFill>
          <bgColor theme="2" tint="0.59996337778862885"/>
        </patternFill>
      </fill>
    </dxf>
    <dxf>
      <font>
        <b/>
        <i val="0"/>
        <color theme="0"/>
      </font>
      <fill>
        <patternFill>
          <bgColor theme="4"/>
        </patternFill>
      </fill>
      <border>
        <left style="thin">
          <color rgb="FF757575"/>
        </left>
        <right style="thin">
          <color rgb="FF757575"/>
        </right>
        <top style="thin">
          <color rgb="FF757575"/>
        </top>
        <bottom style="thin">
          <color rgb="FF757575"/>
        </bottom>
      </border>
    </dxf>
    <dxf>
      <font>
        <b/>
        <i val="0"/>
      </font>
    </dxf>
    <dxf>
      <font>
        <color rgb="FFC00000"/>
      </font>
    </dxf>
    <dxf>
      <font>
        <color rgb="FFC00000"/>
      </font>
    </dxf>
    <dxf>
      <fill>
        <patternFill>
          <bgColor theme="8" tint="0.59996337778862885"/>
        </patternFill>
      </fill>
      <border>
        <left style="thin">
          <color rgb="FFD4D4D4"/>
        </left>
        <right style="thin">
          <color rgb="FFD4D4D4"/>
        </right>
        <top style="thin">
          <color rgb="FFD4D4D4"/>
        </top>
        <bottom style="thin">
          <color rgb="FFD4D4D4"/>
        </bottom>
      </border>
    </dxf>
    <dxf>
      <font>
        <b/>
        <i val="0"/>
        <color theme="0"/>
      </font>
      <fill>
        <patternFill>
          <bgColor theme="4"/>
        </patternFill>
      </fill>
    </dxf>
    <dxf>
      <font>
        <b val="0"/>
        <i/>
        <color theme="0" tint="-0.499984740745262"/>
      </font>
      <fill>
        <patternFill>
          <bgColor theme="2" tint="0.79998168889431442"/>
        </patternFill>
      </fill>
    </dxf>
    <dxf>
      <font>
        <b/>
        <i val="0"/>
        <color theme="0"/>
      </font>
      <fill>
        <patternFill>
          <bgColor rgb="FFC00000"/>
        </patternFill>
      </fill>
      <border>
        <left style="thin">
          <color rgb="FF757575"/>
        </left>
        <right style="thin">
          <color rgb="FF757575"/>
        </right>
        <top style="thin">
          <color rgb="FF757575"/>
        </top>
        <bottom style="thin">
          <color rgb="FF757575"/>
        </bottom>
      </border>
    </dxf>
    <dxf>
      <font>
        <b/>
        <i val="0"/>
        <color theme="1"/>
      </font>
      <fill>
        <patternFill>
          <bgColor rgb="FFFFFF00"/>
        </patternFill>
      </fill>
      <border>
        <left style="thin">
          <color rgb="FFD4D4D4"/>
        </left>
        <right style="thin">
          <color rgb="FFD4D4D4"/>
        </right>
        <top style="thin">
          <color rgb="FFD4D4D4"/>
        </top>
        <bottom style="thin">
          <color rgb="FFD4D4D4"/>
        </bottom>
      </border>
    </dxf>
    <dxf>
      <font>
        <b val="0"/>
        <i/>
        <color theme="0" tint="-0.499984740745262"/>
      </font>
      <fill>
        <patternFill>
          <bgColor theme="8" tint="0.59996337778862885"/>
        </patternFill>
      </fill>
    </dxf>
    <dxf>
      <font>
        <b val="0"/>
        <i/>
        <color theme="0" tint="-0.499984740745262"/>
      </font>
      <fill>
        <patternFill>
          <bgColor theme="2" tint="0.79998168889431442"/>
        </patternFill>
      </fill>
    </dxf>
    <dxf>
      <font>
        <b/>
        <i val="0"/>
        <color theme="0"/>
      </font>
      <fill>
        <patternFill>
          <bgColor theme="4"/>
        </patternFill>
      </fill>
    </dxf>
    <dxf>
      <fill>
        <patternFill>
          <bgColor theme="1" tint="0.499984740745262"/>
        </patternFill>
      </fill>
      <border>
        <left style="thin">
          <color rgb="FF757575"/>
        </left>
        <right style="thin">
          <color rgb="FF757575"/>
        </right>
        <top style="thin">
          <color rgb="FF757575"/>
        </top>
        <bottom style="thin">
          <color rgb="FF757575"/>
        </bottom>
        <vertical/>
        <horizontal/>
      </border>
    </dxf>
    <dxf>
      <font>
        <b/>
        <i val="0"/>
        <color theme="0"/>
      </font>
      <fill>
        <patternFill>
          <bgColor theme="4"/>
        </patternFill>
      </fill>
      <border>
        <left style="thin">
          <color rgb="FF757575"/>
        </left>
        <right style="thin">
          <color rgb="FF757575"/>
        </right>
        <top style="thin">
          <color rgb="FF757575"/>
        </top>
        <bottom style="thin">
          <color rgb="FF757575"/>
        </bottom>
      </border>
    </dxf>
    <dxf>
      <font>
        <b val="0"/>
        <i/>
        <color theme="0" tint="-0.499984740745262"/>
      </font>
    </dxf>
    <dxf>
      <font>
        <b/>
        <i val="0"/>
        <color theme="0"/>
      </font>
      <fill>
        <patternFill>
          <bgColor theme="4"/>
        </patternFill>
      </fill>
      <border>
        <left style="thin">
          <color auto="1"/>
        </left>
        <right style="thin">
          <color rgb="FF757575"/>
        </right>
        <top style="thin">
          <color rgb="FF757575"/>
        </top>
        <bottom style="thin">
          <color rgb="FF757575"/>
        </bottom>
        <vertical/>
        <horizontal/>
      </border>
    </dxf>
    <dxf>
      <fill>
        <patternFill>
          <bgColor theme="8" tint="0.59996337778862885"/>
        </patternFill>
      </fill>
    </dxf>
    <dxf>
      <font>
        <color theme="0" tint="-0.499984740745262"/>
      </font>
    </dxf>
    <dxf>
      <fill>
        <patternFill>
          <bgColor theme="8" tint="0.59996337778862885"/>
        </patternFill>
      </fill>
    </dxf>
    <dxf>
      <fill>
        <patternFill>
          <bgColor theme="8" tint="0.59996337778862885"/>
        </patternFill>
      </fill>
    </dxf>
    <dxf>
      <font>
        <b val="0"/>
        <i/>
        <color theme="0" tint="-0.499984740745262"/>
      </font>
      <fill>
        <patternFill>
          <bgColor theme="2" tint="0.79998168889431442"/>
        </patternFill>
      </fill>
    </dxf>
    <dxf>
      <font>
        <b val="0"/>
        <i/>
        <color theme="0" tint="-0.499984740745262"/>
      </font>
      <fill>
        <patternFill>
          <bgColor theme="8" tint="0.59996337778862885"/>
        </patternFill>
      </fill>
    </dxf>
    <dxf>
      <fill>
        <patternFill>
          <bgColor theme="1" tint="0.499984740745262"/>
        </patternFill>
      </fill>
      <border>
        <left style="thin">
          <color rgb="FF757575"/>
        </left>
        <right style="thin">
          <color rgb="FF757575"/>
        </right>
        <top style="thin">
          <color rgb="FF757575"/>
        </top>
        <bottom style="thin">
          <color rgb="FF757575"/>
        </bottom>
        <vertical/>
        <horizontal/>
      </border>
    </dxf>
    <dxf>
      <fill>
        <patternFill>
          <bgColor theme="1" tint="0.499984740745262"/>
        </patternFill>
      </fill>
      <border>
        <left style="thin">
          <color rgb="FF757575"/>
        </left>
        <right style="thin">
          <color rgb="FF757575"/>
        </right>
        <top style="thin">
          <color rgb="FF757575"/>
        </top>
        <bottom style="thin">
          <color rgb="FF757575"/>
        </bottom>
      </border>
    </dxf>
    <dxf>
      <font>
        <b/>
        <i val="0"/>
        <color theme="0"/>
      </font>
      <fill>
        <patternFill>
          <bgColor theme="4"/>
        </patternFill>
      </fill>
      <border>
        <left style="thin">
          <color rgb="FF757575"/>
        </left>
        <right style="thin">
          <color rgb="FF757575"/>
        </right>
        <top style="thin">
          <color rgb="FF757575"/>
        </top>
        <bottom style="thin">
          <color rgb="FF757575"/>
        </bottom>
        <vertical/>
        <horizontal/>
      </border>
    </dxf>
    <dxf>
      <font>
        <b/>
        <i val="0"/>
        <color theme="0"/>
      </font>
      <fill>
        <patternFill>
          <bgColor theme="4"/>
        </patternFill>
      </fill>
      <border>
        <left style="thin">
          <color rgb="FF757575"/>
        </left>
        <right style="thin">
          <color rgb="FF757575"/>
        </right>
        <top style="thin">
          <color rgb="FF757575"/>
        </top>
        <bottom style="thin">
          <color rgb="FF757575"/>
        </bottom>
      </border>
    </dxf>
    <dxf>
      <fill>
        <patternFill>
          <bgColor theme="1" tint="0.499984740745262"/>
        </patternFill>
      </fill>
      <border>
        <left style="thin">
          <color rgb="FF757575"/>
        </left>
        <right style="thin">
          <color rgb="FF757575"/>
        </right>
        <top style="thin">
          <color rgb="FF757575"/>
        </top>
        <bottom style="thin">
          <color rgb="FF757575"/>
        </bottom>
        <vertical/>
        <horizontal/>
      </border>
    </dxf>
    <dxf>
      <fill>
        <patternFill>
          <bgColor theme="2" tint="0.59996337778862885"/>
        </patternFill>
      </fill>
    </dxf>
    <dxf>
      <font>
        <b/>
        <i val="0"/>
        <color theme="0"/>
      </font>
      <fill>
        <patternFill>
          <bgColor theme="4"/>
        </patternFill>
      </fill>
      <border>
        <left style="thin">
          <color rgb="FF757575"/>
        </left>
        <right style="thin">
          <color rgb="FF757575"/>
        </right>
        <top style="thin">
          <color rgb="FF757575"/>
        </top>
        <bottom style="thin">
          <color rgb="FF757575"/>
        </bottom>
      </border>
    </dxf>
    <dxf>
      <font>
        <b/>
        <i val="0"/>
      </font>
    </dxf>
    <dxf>
      <font>
        <color rgb="FFC00000"/>
      </font>
    </dxf>
    <dxf>
      <font>
        <color rgb="FFC00000"/>
      </font>
    </dxf>
    <dxf>
      <fill>
        <patternFill>
          <bgColor theme="8" tint="0.59996337778862885"/>
        </patternFill>
      </fill>
      <border>
        <left style="thin">
          <color rgb="FFD4D4D4"/>
        </left>
        <right style="thin">
          <color rgb="FFD4D4D4"/>
        </right>
        <top style="thin">
          <color rgb="FFD4D4D4"/>
        </top>
        <bottom style="thin">
          <color rgb="FFD4D4D4"/>
        </bottom>
      </border>
    </dxf>
    <dxf>
      <font>
        <b/>
        <i val="0"/>
        <color theme="0"/>
      </font>
      <fill>
        <patternFill>
          <bgColor theme="4"/>
        </patternFill>
      </fill>
    </dxf>
    <dxf>
      <font>
        <b val="0"/>
        <i/>
        <color theme="0" tint="-0.499984740745262"/>
      </font>
      <fill>
        <patternFill>
          <bgColor theme="2" tint="0.79998168889431442"/>
        </patternFill>
      </fill>
    </dxf>
    <dxf>
      <font>
        <b/>
        <i val="0"/>
        <color theme="0"/>
      </font>
      <fill>
        <patternFill>
          <bgColor rgb="FFC00000"/>
        </patternFill>
      </fill>
      <border>
        <left style="thin">
          <color rgb="FF757575"/>
        </left>
        <right style="thin">
          <color rgb="FF757575"/>
        </right>
        <top style="thin">
          <color rgb="FF757575"/>
        </top>
        <bottom style="thin">
          <color rgb="FF757575"/>
        </bottom>
      </border>
    </dxf>
    <dxf>
      <font>
        <b/>
        <i val="0"/>
        <color theme="1"/>
      </font>
      <fill>
        <patternFill>
          <bgColor rgb="FFFFFF00"/>
        </patternFill>
      </fill>
      <border>
        <left style="thin">
          <color rgb="FFD4D4D4"/>
        </left>
        <right style="thin">
          <color rgb="FFD4D4D4"/>
        </right>
        <top style="thin">
          <color rgb="FFD4D4D4"/>
        </top>
        <bottom style="thin">
          <color rgb="FFD4D4D4"/>
        </bottom>
      </border>
    </dxf>
    <dxf>
      <font>
        <b val="0"/>
        <i/>
        <color theme="0" tint="-0.499984740745262"/>
      </font>
      <fill>
        <patternFill>
          <bgColor theme="8" tint="0.59996337778862885"/>
        </patternFill>
      </fill>
    </dxf>
    <dxf>
      <font>
        <b val="0"/>
        <i/>
        <color theme="0" tint="-0.499984740745262"/>
      </font>
      <fill>
        <patternFill>
          <bgColor theme="2" tint="0.79998168889431442"/>
        </patternFill>
      </fill>
    </dxf>
    <dxf>
      <font>
        <b/>
        <i val="0"/>
        <color theme="0"/>
      </font>
      <fill>
        <patternFill>
          <bgColor theme="4"/>
        </patternFill>
      </fill>
    </dxf>
    <dxf>
      <fill>
        <patternFill>
          <bgColor theme="1" tint="0.499984740745262"/>
        </patternFill>
      </fill>
      <border>
        <left style="thin">
          <color rgb="FF757575"/>
        </left>
        <right style="thin">
          <color rgb="FF757575"/>
        </right>
        <top style="thin">
          <color rgb="FF757575"/>
        </top>
        <bottom style="thin">
          <color rgb="FF757575"/>
        </bottom>
        <vertical/>
        <horizontal/>
      </border>
    </dxf>
    <dxf>
      <font>
        <b/>
        <i val="0"/>
        <color theme="0"/>
      </font>
      <fill>
        <patternFill>
          <bgColor theme="4"/>
        </patternFill>
      </fill>
      <border>
        <left style="thin">
          <color rgb="FF757575"/>
        </left>
        <right style="thin">
          <color rgb="FF757575"/>
        </right>
        <top style="thin">
          <color rgb="FF757575"/>
        </top>
        <bottom style="thin">
          <color rgb="FF757575"/>
        </bottom>
      </border>
    </dxf>
    <dxf>
      <font>
        <b val="0"/>
        <i/>
        <color theme="0" tint="-0.499984740745262"/>
      </font>
    </dxf>
    <dxf>
      <font>
        <b/>
        <i val="0"/>
        <color theme="0"/>
      </font>
      <fill>
        <patternFill>
          <bgColor theme="4"/>
        </patternFill>
      </fill>
      <border>
        <left style="thin">
          <color auto="1"/>
        </left>
        <right style="thin">
          <color rgb="FF757575"/>
        </right>
        <top style="thin">
          <color rgb="FF757575"/>
        </top>
        <bottom style="thin">
          <color rgb="FF757575"/>
        </bottom>
        <vertical/>
        <horizontal/>
      </border>
    </dxf>
    <dxf>
      <fill>
        <patternFill>
          <bgColor theme="8" tint="0.59996337778862885"/>
        </patternFill>
      </fill>
    </dxf>
    <dxf>
      <font>
        <color theme="0" tint="-0.499984740745262"/>
      </font>
    </dxf>
    <dxf>
      <fill>
        <patternFill>
          <bgColor theme="8" tint="0.59996337778862885"/>
        </patternFill>
      </fill>
    </dxf>
    <dxf>
      <fill>
        <patternFill>
          <bgColor theme="8" tint="0.59996337778862885"/>
        </patternFill>
      </fill>
    </dxf>
    <dxf>
      <font>
        <b val="0"/>
        <i/>
        <color theme="0" tint="-0.499984740745262"/>
      </font>
      <fill>
        <patternFill>
          <bgColor theme="2" tint="0.79998168889431442"/>
        </patternFill>
      </fill>
    </dxf>
    <dxf>
      <font>
        <b val="0"/>
        <i/>
        <color theme="0" tint="-0.499984740745262"/>
      </font>
      <fill>
        <patternFill>
          <bgColor theme="8" tint="0.59996337778862885"/>
        </patternFill>
      </fill>
    </dxf>
    <dxf>
      <fill>
        <patternFill>
          <bgColor theme="1" tint="0.499984740745262"/>
        </patternFill>
      </fill>
      <border>
        <left style="thin">
          <color rgb="FF757575"/>
        </left>
        <right style="thin">
          <color rgb="FF757575"/>
        </right>
        <top style="thin">
          <color rgb="FF757575"/>
        </top>
        <bottom style="thin">
          <color rgb="FF757575"/>
        </bottom>
        <vertical/>
        <horizontal/>
      </border>
    </dxf>
    <dxf>
      <fill>
        <patternFill>
          <bgColor theme="1" tint="0.499984740745262"/>
        </patternFill>
      </fill>
      <border>
        <left style="thin">
          <color rgb="FF757575"/>
        </left>
        <right style="thin">
          <color rgb="FF757575"/>
        </right>
        <top style="thin">
          <color rgb="FF757575"/>
        </top>
        <bottom style="thin">
          <color rgb="FF757575"/>
        </bottom>
      </border>
    </dxf>
    <dxf>
      <font>
        <b/>
        <i val="0"/>
        <color theme="0"/>
      </font>
      <fill>
        <patternFill>
          <bgColor theme="4"/>
        </patternFill>
      </fill>
      <border>
        <left style="thin">
          <color rgb="FF757575"/>
        </left>
        <right style="thin">
          <color rgb="FF757575"/>
        </right>
        <top style="thin">
          <color rgb="FF757575"/>
        </top>
        <bottom style="thin">
          <color rgb="FF757575"/>
        </bottom>
        <vertical/>
        <horizontal/>
      </border>
    </dxf>
    <dxf>
      <font>
        <b/>
        <i val="0"/>
        <color theme="0"/>
      </font>
      <fill>
        <patternFill>
          <bgColor theme="4"/>
        </patternFill>
      </fill>
      <border>
        <left style="thin">
          <color rgb="FF757575"/>
        </left>
        <right style="thin">
          <color rgb="FF757575"/>
        </right>
        <top style="thin">
          <color rgb="FF757575"/>
        </top>
        <bottom style="thin">
          <color rgb="FF757575"/>
        </bottom>
      </border>
    </dxf>
    <dxf>
      <fill>
        <patternFill>
          <bgColor theme="1" tint="0.499984740745262"/>
        </patternFill>
      </fill>
      <border>
        <left style="thin">
          <color rgb="FF757575"/>
        </left>
        <right style="thin">
          <color rgb="FF757575"/>
        </right>
        <top style="thin">
          <color rgb="FF757575"/>
        </top>
        <bottom style="thin">
          <color rgb="FF757575"/>
        </bottom>
        <vertical/>
        <horizontal/>
      </border>
    </dxf>
    <dxf>
      <fill>
        <patternFill>
          <bgColor theme="2" tint="0.59996337778862885"/>
        </patternFill>
      </fill>
    </dxf>
    <dxf>
      <font>
        <b/>
        <i val="0"/>
        <color theme="0"/>
      </font>
      <fill>
        <patternFill>
          <bgColor theme="4"/>
        </patternFill>
      </fill>
      <border>
        <left style="thin">
          <color rgb="FF757575"/>
        </left>
        <right style="thin">
          <color rgb="FF757575"/>
        </right>
        <top style="thin">
          <color rgb="FF757575"/>
        </top>
        <bottom style="thin">
          <color rgb="FF757575"/>
        </bottom>
      </border>
    </dxf>
    <dxf>
      <font>
        <b/>
        <i val="0"/>
      </font>
    </dxf>
    <dxf>
      <font>
        <color rgb="FFC00000"/>
      </font>
    </dxf>
    <dxf>
      <font>
        <color rgb="FFC00000"/>
      </font>
    </dxf>
    <dxf>
      <fill>
        <patternFill>
          <bgColor theme="8" tint="0.59996337778862885"/>
        </patternFill>
      </fill>
      <border>
        <left style="thin">
          <color rgb="FFD4D4D4"/>
        </left>
        <right style="thin">
          <color rgb="FFD4D4D4"/>
        </right>
        <top style="thin">
          <color rgb="FFD4D4D4"/>
        </top>
        <bottom style="thin">
          <color rgb="FFD4D4D4"/>
        </bottom>
      </border>
    </dxf>
    <dxf>
      <font>
        <b/>
        <i val="0"/>
        <color theme="0"/>
      </font>
      <fill>
        <patternFill>
          <bgColor theme="4"/>
        </patternFill>
      </fill>
    </dxf>
    <dxf>
      <font>
        <b val="0"/>
        <i/>
        <color theme="0" tint="-0.499984740745262"/>
      </font>
      <fill>
        <patternFill>
          <bgColor theme="2" tint="0.79998168889431442"/>
        </patternFill>
      </fill>
    </dxf>
    <dxf>
      <font>
        <b/>
        <i val="0"/>
        <color theme="0"/>
      </font>
      <fill>
        <patternFill>
          <bgColor rgb="FFC00000"/>
        </patternFill>
      </fill>
      <border>
        <left style="thin">
          <color rgb="FF757575"/>
        </left>
        <right style="thin">
          <color rgb="FF757575"/>
        </right>
        <top style="thin">
          <color rgb="FF757575"/>
        </top>
        <bottom style="thin">
          <color rgb="FF757575"/>
        </bottom>
      </border>
    </dxf>
    <dxf>
      <font>
        <b/>
        <i val="0"/>
        <color theme="1"/>
      </font>
      <fill>
        <patternFill>
          <bgColor rgb="FFFFFF00"/>
        </patternFill>
      </fill>
      <border>
        <left style="thin">
          <color rgb="FFD4D4D4"/>
        </left>
        <right style="thin">
          <color rgb="FFD4D4D4"/>
        </right>
        <top style="thin">
          <color rgb="FFD4D4D4"/>
        </top>
        <bottom style="thin">
          <color rgb="FFD4D4D4"/>
        </bottom>
      </border>
    </dxf>
    <dxf>
      <font>
        <b val="0"/>
        <i/>
        <color theme="0" tint="-0.499984740745262"/>
      </font>
      <fill>
        <patternFill>
          <bgColor theme="8" tint="0.59996337778862885"/>
        </patternFill>
      </fill>
    </dxf>
    <dxf>
      <font>
        <b val="0"/>
        <i/>
        <color theme="0" tint="-0.499984740745262"/>
      </font>
      <fill>
        <patternFill>
          <bgColor theme="2" tint="0.79998168889431442"/>
        </patternFill>
      </fill>
    </dxf>
    <dxf>
      <font>
        <b/>
        <i val="0"/>
        <color theme="0"/>
      </font>
      <fill>
        <patternFill>
          <bgColor theme="4"/>
        </patternFill>
      </fill>
    </dxf>
    <dxf>
      <fill>
        <patternFill>
          <bgColor theme="1" tint="0.499984740745262"/>
        </patternFill>
      </fill>
      <border>
        <left style="thin">
          <color rgb="FF757575"/>
        </left>
        <right style="thin">
          <color rgb="FF757575"/>
        </right>
        <top style="thin">
          <color rgb="FF757575"/>
        </top>
        <bottom style="thin">
          <color rgb="FF757575"/>
        </bottom>
        <vertical/>
        <horizontal/>
      </border>
    </dxf>
    <dxf>
      <font>
        <b/>
        <i val="0"/>
        <color theme="0"/>
      </font>
      <fill>
        <patternFill>
          <bgColor theme="4"/>
        </patternFill>
      </fill>
      <border>
        <left style="thin">
          <color rgb="FF757575"/>
        </left>
        <right style="thin">
          <color rgb="FF757575"/>
        </right>
        <top style="thin">
          <color rgb="FF757575"/>
        </top>
        <bottom style="thin">
          <color rgb="FF757575"/>
        </bottom>
      </border>
    </dxf>
    <dxf>
      <font>
        <b val="0"/>
        <i/>
        <color theme="0" tint="-0.499984740745262"/>
      </font>
    </dxf>
    <dxf>
      <font>
        <b/>
        <i val="0"/>
        <color theme="0"/>
      </font>
      <fill>
        <patternFill>
          <bgColor theme="4"/>
        </patternFill>
      </fill>
      <border>
        <left style="thin">
          <color auto="1"/>
        </left>
        <right style="thin">
          <color rgb="FF757575"/>
        </right>
        <top style="thin">
          <color rgb="FF757575"/>
        </top>
        <bottom style="thin">
          <color rgb="FF757575"/>
        </bottom>
        <vertical/>
        <horizontal/>
      </border>
    </dxf>
    <dxf>
      <fill>
        <patternFill>
          <bgColor theme="8" tint="0.59996337778862885"/>
        </patternFill>
      </fill>
    </dxf>
    <dxf>
      <font>
        <color theme="0" tint="-0.499984740745262"/>
      </font>
    </dxf>
    <dxf>
      <fill>
        <patternFill>
          <bgColor theme="8" tint="0.59996337778862885"/>
        </patternFill>
      </fill>
    </dxf>
    <dxf>
      <fill>
        <patternFill>
          <bgColor theme="8" tint="0.59996337778862885"/>
        </patternFill>
      </fill>
    </dxf>
    <dxf>
      <font>
        <b val="0"/>
        <i/>
        <color theme="0" tint="-0.499984740745262"/>
      </font>
      <fill>
        <patternFill>
          <bgColor theme="2" tint="0.79998168889431442"/>
        </patternFill>
      </fill>
    </dxf>
    <dxf>
      <font>
        <b val="0"/>
        <i/>
        <color theme="0" tint="-0.499984740745262"/>
      </font>
      <fill>
        <patternFill>
          <bgColor theme="8" tint="0.59996337778862885"/>
        </patternFill>
      </fill>
    </dxf>
    <dxf>
      <fill>
        <patternFill>
          <bgColor theme="1" tint="0.499984740745262"/>
        </patternFill>
      </fill>
      <border>
        <left style="thin">
          <color rgb="FF757575"/>
        </left>
        <right style="thin">
          <color rgb="FF757575"/>
        </right>
        <top style="thin">
          <color rgb="FF757575"/>
        </top>
        <bottom style="thin">
          <color rgb="FF757575"/>
        </bottom>
        <vertical/>
        <horizontal/>
      </border>
    </dxf>
    <dxf>
      <fill>
        <patternFill>
          <bgColor theme="1" tint="0.499984740745262"/>
        </patternFill>
      </fill>
      <border>
        <left style="thin">
          <color rgb="FF757575"/>
        </left>
        <right style="thin">
          <color rgb="FF757575"/>
        </right>
        <top style="thin">
          <color rgb="FF757575"/>
        </top>
        <bottom style="thin">
          <color rgb="FF757575"/>
        </bottom>
      </border>
    </dxf>
    <dxf>
      <font>
        <b/>
        <i val="0"/>
        <color theme="0"/>
      </font>
      <fill>
        <patternFill>
          <bgColor theme="4"/>
        </patternFill>
      </fill>
      <border>
        <left style="thin">
          <color rgb="FF757575"/>
        </left>
        <right style="thin">
          <color rgb="FF757575"/>
        </right>
        <top style="thin">
          <color rgb="FF757575"/>
        </top>
        <bottom style="thin">
          <color rgb="FF757575"/>
        </bottom>
        <vertical/>
        <horizontal/>
      </border>
    </dxf>
    <dxf>
      <font>
        <b/>
        <i val="0"/>
        <color theme="0"/>
      </font>
      <fill>
        <patternFill>
          <bgColor theme="4"/>
        </patternFill>
      </fill>
      <border>
        <left style="thin">
          <color rgb="FF757575"/>
        </left>
        <right style="thin">
          <color rgb="FF757575"/>
        </right>
        <top style="thin">
          <color rgb="FF757575"/>
        </top>
        <bottom style="thin">
          <color rgb="FF757575"/>
        </bottom>
      </border>
    </dxf>
    <dxf>
      <fill>
        <patternFill>
          <bgColor theme="1" tint="0.499984740745262"/>
        </patternFill>
      </fill>
      <border>
        <left style="thin">
          <color rgb="FF757575"/>
        </left>
        <right style="thin">
          <color rgb="FF757575"/>
        </right>
        <top style="thin">
          <color rgb="FF757575"/>
        </top>
        <bottom style="thin">
          <color rgb="FF757575"/>
        </bottom>
        <vertical/>
        <horizontal/>
      </border>
    </dxf>
    <dxf>
      <fill>
        <patternFill>
          <bgColor theme="2" tint="0.59996337778862885"/>
        </patternFill>
      </fill>
    </dxf>
    <dxf>
      <font>
        <b/>
        <i val="0"/>
        <color theme="0"/>
      </font>
      <fill>
        <patternFill>
          <bgColor theme="4"/>
        </patternFill>
      </fill>
      <border>
        <left style="thin">
          <color rgb="FF757575"/>
        </left>
        <right style="thin">
          <color rgb="FF757575"/>
        </right>
        <top style="thin">
          <color rgb="FF757575"/>
        </top>
        <bottom style="thin">
          <color rgb="FF757575"/>
        </bottom>
      </border>
    </dxf>
    <dxf>
      <font>
        <b/>
        <i val="0"/>
      </font>
    </dxf>
    <dxf>
      <font>
        <color rgb="FFC00000"/>
      </font>
    </dxf>
    <dxf>
      <font>
        <color rgb="FFC00000"/>
      </font>
    </dxf>
    <dxf>
      <fill>
        <patternFill>
          <bgColor theme="8" tint="0.59996337778862885"/>
        </patternFill>
      </fill>
      <border>
        <left style="thin">
          <color rgb="FFD4D4D4"/>
        </left>
        <right style="thin">
          <color rgb="FFD4D4D4"/>
        </right>
        <top style="thin">
          <color rgb="FFD4D4D4"/>
        </top>
        <bottom style="thin">
          <color rgb="FFD4D4D4"/>
        </bottom>
      </border>
    </dxf>
    <dxf>
      <font>
        <b/>
        <i val="0"/>
        <color theme="0"/>
      </font>
      <fill>
        <patternFill>
          <bgColor theme="4"/>
        </patternFill>
      </fill>
    </dxf>
    <dxf>
      <font>
        <b val="0"/>
        <i/>
        <color theme="0" tint="-0.499984740745262"/>
      </font>
      <fill>
        <patternFill>
          <bgColor theme="2" tint="0.79998168889431442"/>
        </patternFill>
      </fill>
    </dxf>
    <dxf>
      <font>
        <b/>
        <i val="0"/>
        <color theme="0"/>
      </font>
      <fill>
        <patternFill>
          <bgColor rgb="FFC00000"/>
        </patternFill>
      </fill>
      <border>
        <left style="thin">
          <color rgb="FF757575"/>
        </left>
        <right style="thin">
          <color rgb="FF757575"/>
        </right>
        <top style="thin">
          <color rgb="FF757575"/>
        </top>
        <bottom style="thin">
          <color rgb="FF757575"/>
        </bottom>
      </border>
    </dxf>
    <dxf>
      <font>
        <b/>
        <i val="0"/>
        <color theme="1"/>
      </font>
      <fill>
        <patternFill>
          <bgColor rgb="FFFFFF00"/>
        </patternFill>
      </fill>
      <border>
        <left style="thin">
          <color rgb="FFD4D4D4"/>
        </left>
        <right style="thin">
          <color rgb="FFD4D4D4"/>
        </right>
        <top style="thin">
          <color rgb="FFD4D4D4"/>
        </top>
        <bottom style="thin">
          <color rgb="FFD4D4D4"/>
        </bottom>
      </border>
    </dxf>
    <dxf>
      <font>
        <b val="0"/>
        <i/>
        <color theme="0" tint="-0.499984740745262"/>
      </font>
      <fill>
        <patternFill>
          <bgColor theme="8" tint="0.59996337778862885"/>
        </patternFill>
      </fill>
    </dxf>
    <dxf>
      <font>
        <b val="0"/>
        <i/>
        <color theme="0" tint="-0.499984740745262"/>
      </font>
      <fill>
        <patternFill>
          <bgColor theme="2" tint="0.79998168889431442"/>
        </patternFill>
      </fill>
    </dxf>
    <dxf>
      <font>
        <b/>
        <i val="0"/>
        <color theme="0"/>
      </font>
      <fill>
        <patternFill>
          <bgColor theme="4"/>
        </patternFill>
      </fill>
    </dxf>
    <dxf>
      <fill>
        <patternFill>
          <bgColor theme="1" tint="0.499984740745262"/>
        </patternFill>
      </fill>
      <border>
        <left style="thin">
          <color rgb="FF757575"/>
        </left>
        <right style="thin">
          <color rgb="FF757575"/>
        </right>
        <top style="thin">
          <color rgb="FF757575"/>
        </top>
        <bottom style="thin">
          <color rgb="FF757575"/>
        </bottom>
        <vertical/>
        <horizontal/>
      </border>
    </dxf>
    <dxf>
      <font>
        <b/>
        <i val="0"/>
        <color theme="0"/>
      </font>
      <fill>
        <patternFill>
          <bgColor theme="4"/>
        </patternFill>
      </fill>
      <border>
        <left style="thin">
          <color rgb="FF757575"/>
        </left>
        <right style="thin">
          <color rgb="FF757575"/>
        </right>
        <top style="thin">
          <color rgb="FF757575"/>
        </top>
        <bottom style="thin">
          <color rgb="FF757575"/>
        </bottom>
      </border>
    </dxf>
    <dxf>
      <font>
        <b val="0"/>
        <i/>
        <color theme="0" tint="-0.499984740745262"/>
      </font>
    </dxf>
    <dxf>
      <font>
        <b/>
        <i val="0"/>
        <color theme="0"/>
      </font>
      <fill>
        <patternFill>
          <bgColor theme="4"/>
        </patternFill>
      </fill>
      <border>
        <left style="thin">
          <color auto="1"/>
        </left>
        <right style="thin">
          <color rgb="FF757575"/>
        </right>
        <top style="thin">
          <color rgb="FF757575"/>
        </top>
        <bottom style="thin">
          <color rgb="FF757575"/>
        </bottom>
        <vertical/>
        <horizontal/>
      </border>
    </dxf>
    <dxf>
      <fill>
        <patternFill>
          <bgColor theme="8" tint="0.59996337778862885"/>
        </patternFill>
      </fill>
    </dxf>
    <dxf>
      <font>
        <color theme="0" tint="-0.499984740745262"/>
      </font>
    </dxf>
    <dxf>
      <fill>
        <patternFill>
          <bgColor theme="8" tint="0.59996337778862885"/>
        </patternFill>
      </fill>
    </dxf>
    <dxf>
      <fill>
        <patternFill>
          <bgColor theme="8" tint="0.59996337778862885"/>
        </patternFill>
      </fill>
    </dxf>
    <dxf>
      <font>
        <b val="0"/>
        <i/>
        <color theme="0" tint="-0.499984740745262"/>
      </font>
      <fill>
        <patternFill>
          <bgColor theme="2" tint="0.79998168889431442"/>
        </patternFill>
      </fill>
    </dxf>
    <dxf>
      <font>
        <b val="0"/>
        <i/>
        <color theme="0" tint="-0.499984740745262"/>
      </font>
      <fill>
        <patternFill>
          <bgColor theme="8" tint="0.59996337778862885"/>
        </patternFill>
      </fill>
    </dxf>
    <dxf>
      <fill>
        <patternFill>
          <bgColor theme="1" tint="0.499984740745262"/>
        </patternFill>
      </fill>
      <border>
        <left style="thin">
          <color rgb="FF757575"/>
        </left>
        <right style="thin">
          <color rgb="FF757575"/>
        </right>
        <top style="thin">
          <color rgb="FF757575"/>
        </top>
        <bottom style="thin">
          <color rgb="FF757575"/>
        </bottom>
        <vertical/>
        <horizontal/>
      </border>
    </dxf>
    <dxf>
      <fill>
        <patternFill>
          <bgColor theme="1" tint="0.499984740745262"/>
        </patternFill>
      </fill>
      <border>
        <left style="thin">
          <color rgb="FF757575"/>
        </left>
        <right style="thin">
          <color rgb="FF757575"/>
        </right>
        <top style="thin">
          <color rgb="FF757575"/>
        </top>
        <bottom style="thin">
          <color rgb="FF757575"/>
        </bottom>
      </border>
    </dxf>
    <dxf>
      <font>
        <b/>
        <i val="0"/>
        <color theme="0"/>
      </font>
      <fill>
        <patternFill>
          <bgColor theme="4"/>
        </patternFill>
      </fill>
      <border>
        <left style="thin">
          <color rgb="FF757575"/>
        </left>
        <right style="thin">
          <color rgb="FF757575"/>
        </right>
        <top style="thin">
          <color rgb="FF757575"/>
        </top>
        <bottom style="thin">
          <color rgb="FF757575"/>
        </bottom>
        <vertical/>
        <horizontal/>
      </border>
    </dxf>
    <dxf>
      <font>
        <b/>
        <i val="0"/>
        <color theme="0"/>
      </font>
      <fill>
        <patternFill>
          <bgColor theme="4"/>
        </patternFill>
      </fill>
      <border>
        <left style="thin">
          <color rgb="FF757575"/>
        </left>
        <right style="thin">
          <color rgb="FF757575"/>
        </right>
        <top style="thin">
          <color rgb="FF757575"/>
        </top>
        <bottom style="thin">
          <color rgb="FF757575"/>
        </bottom>
      </border>
    </dxf>
    <dxf>
      <fill>
        <patternFill>
          <bgColor theme="1" tint="0.499984740745262"/>
        </patternFill>
      </fill>
      <border>
        <left style="thin">
          <color rgb="FF757575"/>
        </left>
        <right style="thin">
          <color rgb="FF757575"/>
        </right>
        <top style="thin">
          <color rgb="FF757575"/>
        </top>
        <bottom style="thin">
          <color rgb="FF757575"/>
        </bottom>
        <vertical/>
        <horizontal/>
      </border>
    </dxf>
    <dxf>
      <fill>
        <patternFill>
          <bgColor theme="2" tint="0.59996337778862885"/>
        </patternFill>
      </fill>
    </dxf>
    <dxf>
      <font>
        <b/>
        <i val="0"/>
        <color theme="0"/>
      </font>
      <fill>
        <patternFill>
          <bgColor theme="4"/>
        </patternFill>
      </fill>
      <border>
        <left style="thin">
          <color rgb="FF757575"/>
        </left>
        <right style="thin">
          <color rgb="FF757575"/>
        </right>
        <top style="thin">
          <color rgb="FF757575"/>
        </top>
        <bottom style="thin">
          <color rgb="FF757575"/>
        </bottom>
      </border>
    </dxf>
    <dxf>
      <font>
        <b/>
        <i val="0"/>
      </font>
    </dxf>
    <dxf>
      <font>
        <color rgb="FFC00000"/>
      </font>
    </dxf>
    <dxf>
      <font>
        <color rgb="FFC00000"/>
      </font>
    </dxf>
    <dxf>
      <fill>
        <patternFill>
          <bgColor theme="8" tint="0.59996337778862885"/>
        </patternFill>
      </fill>
      <border>
        <left style="thin">
          <color rgb="FFD4D4D4"/>
        </left>
        <right style="thin">
          <color rgb="FFD4D4D4"/>
        </right>
        <top style="thin">
          <color rgb="FFD4D4D4"/>
        </top>
        <bottom style="thin">
          <color rgb="FFD4D4D4"/>
        </bottom>
      </border>
    </dxf>
    <dxf>
      <font>
        <b/>
        <i val="0"/>
        <color theme="0"/>
      </font>
      <fill>
        <patternFill>
          <bgColor theme="4"/>
        </patternFill>
      </fill>
    </dxf>
    <dxf>
      <font>
        <b val="0"/>
        <i/>
        <color theme="0" tint="-0.499984740745262"/>
      </font>
      <fill>
        <patternFill>
          <bgColor theme="2" tint="0.79998168889431442"/>
        </patternFill>
      </fill>
    </dxf>
    <dxf>
      <font>
        <b/>
        <i val="0"/>
        <color theme="0"/>
      </font>
      <fill>
        <patternFill>
          <bgColor rgb="FFC00000"/>
        </patternFill>
      </fill>
      <border>
        <left style="thin">
          <color rgb="FF757575"/>
        </left>
        <right style="thin">
          <color rgb="FF757575"/>
        </right>
        <top style="thin">
          <color rgb="FF757575"/>
        </top>
        <bottom style="thin">
          <color rgb="FF757575"/>
        </bottom>
      </border>
    </dxf>
    <dxf>
      <font>
        <b/>
        <i val="0"/>
        <color theme="1"/>
      </font>
      <fill>
        <patternFill>
          <bgColor rgb="FFFFFF00"/>
        </patternFill>
      </fill>
      <border>
        <left style="thin">
          <color rgb="FFD4D4D4"/>
        </left>
        <right style="thin">
          <color rgb="FFD4D4D4"/>
        </right>
        <top style="thin">
          <color rgb="FFD4D4D4"/>
        </top>
        <bottom style="thin">
          <color rgb="FFD4D4D4"/>
        </bottom>
      </border>
    </dxf>
    <dxf>
      <font>
        <b val="0"/>
        <i/>
        <color theme="0" tint="-0.499984740745262"/>
      </font>
      <fill>
        <patternFill>
          <bgColor theme="8" tint="0.59996337778862885"/>
        </patternFill>
      </fill>
    </dxf>
    <dxf>
      <font>
        <b val="0"/>
        <i/>
        <color theme="0" tint="-0.499984740745262"/>
      </font>
      <fill>
        <patternFill>
          <bgColor theme="2" tint="0.79998168889431442"/>
        </patternFill>
      </fill>
    </dxf>
    <dxf>
      <font>
        <b/>
        <i val="0"/>
        <color theme="0"/>
      </font>
      <fill>
        <patternFill>
          <bgColor theme="4"/>
        </patternFill>
      </fill>
    </dxf>
    <dxf>
      <fill>
        <patternFill>
          <bgColor theme="1" tint="0.499984740745262"/>
        </patternFill>
      </fill>
      <border>
        <left style="thin">
          <color rgb="FF757575"/>
        </left>
        <right style="thin">
          <color rgb="FF757575"/>
        </right>
        <top style="thin">
          <color rgb="FF757575"/>
        </top>
        <bottom style="thin">
          <color rgb="FF757575"/>
        </bottom>
        <vertical/>
        <horizontal/>
      </border>
    </dxf>
    <dxf>
      <font>
        <b/>
        <i val="0"/>
        <color theme="0"/>
      </font>
      <fill>
        <patternFill>
          <bgColor theme="4"/>
        </patternFill>
      </fill>
      <border>
        <left style="thin">
          <color rgb="FF757575"/>
        </left>
        <right style="thin">
          <color rgb="FF757575"/>
        </right>
        <top style="thin">
          <color rgb="FF757575"/>
        </top>
        <bottom style="thin">
          <color rgb="FF757575"/>
        </bottom>
      </border>
    </dxf>
    <dxf>
      <font>
        <b val="0"/>
        <i/>
        <color theme="0" tint="-0.499984740745262"/>
      </font>
    </dxf>
    <dxf>
      <font>
        <b/>
        <i val="0"/>
        <color theme="0"/>
      </font>
      <fill>
        <patternFill>
          <bgColor theme="4"/>
        </patternFill>
      </fill>
      <border>
        <left style="thin">
          <color auto="1"/>
        </left>
        <right style="thin">
          <color rgb="FF757575"/>
        </right>
        <top style="thin">
          <color rgb="FF757575"/>
        </top>
        <bottom style="thin">
          <color rgb="FF757575"/>
        </bottom>
        <vertical/>
        <horizontal/>
      </border>
    </dxf>
    <dxf>
      <fill>
        <patternFill>
          <bgColor theme="8" tint="0.59996337778862885"/>
        </patternFill>
      </fill>
    </dxf>
    <dxf>
      <font>
        <color theme="0" tint="-0.499984740745262"/>
      </font>
    </dxf>
    <dxf>
      <fill>
        <patternFill>
          <bgColor theme="8" tint="0.59996337778862885"/>
        </patternFill>
      </fill>
    </dxf>
    <dxf>
      <fill>
        <patternFill>
          <bgColor theme="8" tint="0.59996337778862885"/>
        </patternFill>
      </fill>
    </dxf>
    <dxf>
      <font>
        <b val="0"/>
        <i/>
        <color theme="0" tint="-0.499984740745262"/>
      </font>
      <fill>
        <patternFill>
          <bgColor theme="2" tint="0.79998168889431442"/>
        </patternFill>
      </fill>
    </dxf>
    <dxf>
      <font>
        <b val="0"/>
        <i/>
        <color theme="0" tint="-0.499984740745262"/>
      </font>
      <fill>
        <patternFill>
          <bgColor theme="8" tint="0.59996337778862885"/>
        </patternFill>
      </fill>
    </dxf>
    <dxf>
      <fill>
        <patternFill>
          <bgColor theme="1" tint="0.499984740745262"/>
        </patternFill>
      </fill>
      <border>
        <left style="thin">
          <color rgb="FF757575"/>
        </left>
        <right style="thin">
          <color rgb="FF757575"/>
        </right>
        <top style="thin">
          <color rgb="FF757575"/>
        </top>
        <bottom style="thin">
          <color rgb="FF757575"/>
        </bottom>
        <vertical/>
        <horizontal/>
      </border>
    </dxf>
    <dxf>
      <fill>
        <patternFill>
          <bgColor theme="1" tint="0.499984740745262"/>
        </patternFill>
      </fill>
      <border>
        <left style="thin">
          <color rgb="FF757575"/>
        </left>
        <right style="thin">
          <color rgb="FF757575"/>
        </right>
        <top style="thin">
          <color rgb="FF757575"/>
        </top>
        <bottom style="thin">
          <color rgb="FF757575"/>
        </bottom>
      </border>
    </dxf>
    <dxf>
      <font>
        <b/>
        <i val="0"/>
        <color theme="0"/>
      </font>
      <fill>
        <patternFill>
          <bgColor theme="4"/>
        </patternFill>
      </fill>
      <border>
        <left style="thin">
          <color rgb="FF757575"/>
        </left>
        <right style="thin">
          <color rgb="FF757575"/>
        </right>
        <top style="thin">
          <color rgb="FF757575"/>
        </top>
        <bottom style="thin">
          <color rgb="FF757575"/>
        </bottom>
        <vertical/>
        <horizontal/>
      </border>
    </dxf>
    <dxf>
      <font>
        <b/>
        <i val="0"/>
        <color theme="0"/>
      </font>
      <fill>
        <patternFill>
          <bgColor theme="4"/>
        </patternFill>
      </fill>
      <border>
        <left style="thin">
          <color rgb="FF757575"/>
        </left>
        <right style="thin">
          <color rgb="FF757575"/>
        </right>
        <top style="thin">
          <color rgb="FF757575"/>
        </top>
        <bottom style="thin">
          <color rgb="FF757575"/>
        </bottom>
      </border>
    </dxf>
    <dxf>
      <fill>
        <patternFill>
          <bgColor theme="1" tint="0.499984740745262"/>
        </patternFill>
      </fill>
      <border>
        <left style="thin">
          <color rgb="FF757575"/>
        </left>
        <right style="thin">
          <color rgb="FF757575"/>
        </right>
        <top style="thin">
          <color rgb="FF757575"/>
        </top>
        <bottom style="thin">
          <color rgb="FF757575"/>
        </bottom>
        <vertical/>
        <horizontal/>
      </border>
    </dxf>
    <dxf>
      <fill>
        <patternFill>
          <bgColor theme="2" tint="0.59996337778862885"/>
        </patternFill>
      </fill>
    </dxf>
    <dxf>
      <font>
        <b/>
        <i val="0"/>
        <color theme="0"/>
      </font>
      <fill>
        <patternFill>
          <bgColor theme="4"/>
        </patternFill>
      </fill>
      <border>
        <left style="thin">
          <color rgb="FF757575"/>
        </left>
        <right style="thin">
          <color rgb="FF757575"/>
        </right>
        <top style="thin">
          <color rgb="FF757575"/>
        </top>
        <bottom style="thin">
          <color rgb="FF757575"/>
        </bottom>
      </border>
    </dxf>
    <dxf>
      <font>
        <b/>
        <i val="0"/>
      </font>
    </dxf>
    <dxf>
      <font>
        <color rgb="FFC00000"/>
      </font>
    </dxf>
    <dxf>
      <font>
        <color rgb="FFC00000"/>
      </font>
    </dxf>
    <dxf>
      <fill>
        <patternFill>
          <bgColor theme="8" tint="0.59996337778862885"/>
        </patternFill>
      </fill>
      <border>
        <left style="thin">
          <color rgb="FFD4D4D4"/>
        </left>
        <right style="thin">
          <color rgb="FFD4D4D4"/>
        </right>
        <top style="thin">
          <color rgb="FFD4D4D4"/>
        </top>
        <bottom style="thin">
          <color rgb="FFD4D4D4"/>
        </bottom>
      </border>
    </dxf>
    <dxf>
      <font>
        <b/>
        <i val="0"/>
        <color theme="0"/>
      </font>
      <fill>
        <patternFill>
          <bgColor theme="4"/>
        </patternFill>
      </fill>
    </dxf>
    <dxf>
      <font>
        <b val="0"/>
        <i/>
        <color theme="0" tint="-0.499984740745262"/>
      </font>
      <fill>
        <patternFill>
          <bgColor theme="2" tint="0.79998168889431442"/>
        </patternFill>
      </fill>
    </dxf>
    <dxf>
      <font>
        <b/>
        <i val="0"/>
        <color theme="0"/>
      </font>
      <fill>
        <patternFill>
          <bgColor rgb="FFC00000"/>
        </patternFill>
      </fill>
      <border>
        <left style="thin">
          <color rgb="FF757575"/>
        </left>
        <right style="thin">
          <color rgb="FF757575"/>
        </right>
        <top style="thin">
          <color rgb="FF757575"/>
        </top>
        <bottom style="thin">
          <color rgb="FF757575"/>
        </bottom>
      </border>
    </dxf>
    <dxf>
      <font>
        <b/>
        <i val="0"/>
        <color theme="1"/>
      </font>
      <fill>
        <patternFill>
          <bgColor rgb="FFFFFF00"/>
        </patternFill>
      </fill>
      <border>
        <left style="thin">
          <color rgb="FFD4D4D4"/>
        </left>
        <right style="thin">
          <color rgb="FFD4D4D4"/>
        </right>
        <top style="thin">
          <color rgb="FFD4D4D4"/>
        </top>
        <bottom style="thin">
          <color rgb="FFD4D4D4"/>
        </bottom>
      </border>
    </dxf>
    <dxf>
      <font>
        <b val="0"/>
        <i/>
        <color theme="0" tint="-0.499984740745262"/>
      </font>
      <fill>
        <patternFill>
          <bgColor theme="8" tint="0.59996337778862885"/>
        </patternFill>
      </fill>
    </dxf>
    <dxf>
      <font>
        <b val="0"/>
        <i/>
        <color theme="0" tint="-0.499984740745262"/>
      </font>
      <fill>
        <patternFill>
          <bgColor theme="2" tint="0.79998168889431442"/>
        </patternFill>
      </fill>
    </dxf>
    <dxf>
      <font>
        <b/>
        <i val="0"/>
        <color theme="0"/>
      </font>
      <fill>
        <patternFill>
          <bgColor theme="4"/>
        </patternFill>
      </fill>
    </dxf>
    <dxf>
      <fill>
        <patternFill>
          <bgColor theme="1" tint="0.499984740745262"/>
        </patternFill>
      </fill>
      <border>
        <left style="thin">
          <color rgb="FF757575"/>
        </left>
        <right style="thin">
          <color rgb="FF757575"/>
        </right>
        <top style="thin">
          <color rgb="FF757575"/>
        </top>
        <bottom style="thin">
          <color rgb="FF757575"/>
        </bottom>
        <vertical/>
        <horizontal/>
      </border>
    </dxf>
    <dxf>
      <font>
        <b/>
        <i val="0"/>
        <color theme="0"/>
      </font>
      <fill>
        <patternFill>
          <bgColor theme="4"/>
        </patternFill>
      </fill>
      <border>
        <left style="thin">
          <color rgb="FF757575"/>
        </left>
        <right style="thin">
          <color rgb="FF757575"/>
        </right>
        <top style="thin">
          <color rgb="FF757575"/>
        </top>
        <bottom style="thin">
          <color rgb="FF757575"/>
        </bottom>
      </border>
    </dxf>
    <dxf>
      <font>
        <b val="0"/>
        <i/>
        <color theme="0" tint="-0.499984740745262"/>
      </font>
    </dxf>
    <dxf>
      <font>
        <b/>
        <i val="0"/>
        <color theme="0"/>
      </font>
      <fill>
        <patternFill>
          <bgColor theme="4"/>
        </patternFill>
      </fill>
      <border>
        <left style="thin">
          <color auto="1"/>
        </left>
        <right style="thin">
          <color rgb="FF757575"/>
        </right>
        <top style="thin">
          <color rgb="FF757575"/>
        </top>
        <bottom style="thin">
          <color rgb="FF757575"/>
        </bottom>
        <vertical/>
        <horizontal/>
      </border>
    </dxf>
    <dxf>
      <fill>
        <patternFill>
          <bgColor theme="8" tint="0.59996337778862885"/>
        </patternFill>
      </fill>
    </dxf>
    <dxf>
      <font>
        <color theme="0" tint="-0.499984740745262"/>
      </font>
    </dxf>
    <dxf>
      <fill>
        <patternFill>
          <bgColor theme="8" tint="0.59996337778862885"/>
        </patternFill>
      </fill>
    </dxf>
    <dxf>
      <fill>
        <patternFill>
          <bgColor theme="8" tint="0.59996337778862885"/>
        </patternFill>
      </fill>
    </dxf>
    <dxf>
      <font>
        <b val="0"/>
        <i/>
        <color theme="0" tint="-0.499984740745262"/>
      </font>
      <fill>
        <patternFill>
          <bgColor theme="2" tint="0.79998168889431442"/>
        </patternFill>
      </fill>
    </dxf>
    <dxf>
      <font>
        <b val="0"/>
        <i/>
        <color theme="0" tint="-0.499984740745262"/>
      </font>
      <fill>
        <patternFill>
          <bgColor theme="8" tint="0.59996337778862885"/>
        </patternFill>
      </fill>
    </dxf>
    <dxf>
      <fill>
        <patternFill>
          <bgColor theme="1" tint="0.499984740745262"/>
        </patternFill>
      </fill>
      <border>
        <left style="thin">
          <color rgb="FF757575"/>
        </left>
        <right style="thin">
          <color rgb="FF757575"/>
        </right>
        <top style="thin">
          <color rgb="FF757575"/>
        </top>
        <bottom style="thin">
          <color rgb="FF757575"/>
        </bottom>
        <vertical/>
        <horizontal/>
      </border>
    </dxf>
    <dxf>
      <fill>
        <patternFill>
          <bgColor theme="1" tint="0.499984740745262"/>
        </patternFill>
      </fill>
      <border>
        <left style="thin">
          <color rgb="FF757575"/>
        </left>
        <right style="thin">
          <color rgb="FF757575"/>
        </right>
        <top style="thin">
          <color rgb="FF757575"/>
        </top>
        <bottom style="thin">
          <color rgb="FF757575"/>
        </bottom>
      </border>
    </dxf>
    <dxf>
      <font>
        <b/>
        <i val="0"/>
        <color theme="0"/>
      </font>
      <fill>
        <patternFill>
          <bgColor theme="4"/>
        </patternFill>
      </fill>
      <border>
        <left style="thin">
          <color rgb="FF757575"/>
        </left>
        <right style="thin">
          <color rgb="FF757575"/>
        </right>
        <top style="thin">
          <color rgb="FF757575"/>
        </top>
        <bottom style="thin">
          <color rgb="FF757575"/>
        </bottom>
        <vertical/>
        <horizontal/>
      </border>
    </dxf>
    <dxf>
      <font>
        <b/>
        <i val="0"/>
        <color theme="0"/>
      </font>
      <fill>
        <patternFill>
          <bgColor theme="4"/>
        </patternFill>
      </fill>
      <border>
        <left style="thin">
          <color rgb="FF757575"/>
        </left>
        <right style="thin">
          <color rgb="FF757575"/>
        </right>
        <top style="thin">
          <color rgb="FF757575"/>
        </top>
        <bottom style="thin">
          <color rgb="FF757575"/>
        </bottom>
      </border>
    </dxf>
    <dxf>
      <fill>
        <patternFill>
          <bgColor theme="1" tint="0.499984740745262"/>
        </patternFill>
      </fill>
      <border>
        <left style="thin">
          <color rgb="FF757575"/>
        </left>
        <right style="thin">
          <color rgb="FF757575"/>
        </right>
        <top style="thin">
          <color rgb="FF757575"/>
        </top>
        <bottom style="thin">
          <color rgb="FF757575"/>
        </bottom>
        <vertical/>
        <horizontal/>
      </border>
    </dxf>
    <dxf>
      <fill>
        <patternFill>
          <bgColor theme="2" tint="0.59996337778862885"/>
        </patternFill>
      </fill>
    </dxf>
    <dxf>
      <font>
        <b/>
        <i val="0"/>
        <color theme="0"/>
      </font>
      <fill>
        <patternFill>
          <bgColor theme="4"/>
        </patternFill>
      </fill>
      <border>
        <left style="thin">
          <color rgb="FF757575"/>
        </left>
        <right style="thin">
          <color rgb="FF757575"/>
        </right>
        <top style="thin">
          <color rgb="FF757575"/>
        </top>
        <bottom style="thin">
          <color rgb="FF757575"/>
        </bottom>
      </border>
    </dxf>
    <dxf>
      <font>
        <b/>
        <i val="0"/>
      </font>
    </dxf>
    <dxf>
      <font>
        <color rgb="FFC00000"/>
      </font>
    </dxf>
    <dxf>
      <font>
        <color rgb="FFC00000"/>
      </font>
    </dxf>
    <dxf>
      <fill>
        <patternFill>
          <bgColor theme="8" tint="0.59996337778862885"/>
        </patternFill>
      </fill>
      <border>
        <left style="thin">
          <color rgb="FFD4D4D4"/>
        </left>
        <right style="thin">
          <color rgb="FFD4D4D4"/>
        </right>
        <top style="thin">
          <color rgb="FFD4D4D4"/>
        </top>
        <bottom style="thin">
          <color rgb="FFD4D4D4"/>
        </bottom>
      </border>
    </dxf>
    <dxf>
      <font>
        <b/>
        <i val="0"/>
        <color theme="0"/>
      </font>
      <fill>
        <patternFill>
          <bgColor theme="4"/>
        </patternFill>
      </fill>
    </dxf>
    <dxf>
      <font>
        <b val="0"/>
        <i/>
        <color theme="0" tint="-0.499984740745262"/>
      </font>
      <fill>
        <patternFill>
          <bgColor theme="2" tint="0.79998168889431442"/>
        </patternFill>
      </fill>
    </dxf>
    <dxf>
      <font>
        <b/>
        <i val="0"/>
        <color theme="0"/>
      </font>
      <fill>
        <patternFill>
          <bgColor rgb="FFC00000"/>
        </patternFill>
      </fill>
      <border>
        <left style="thin">
          <color rgb="FF757575"/>
        </left>
        <right style="thin">
          <color rgb="FF757575"/>
        </right>
        <top style="thin">
          <color rgb="FF757575"/>
        </top>
        <bottom style="thin">
          <color rgb="FF757575"/>
        </bottom>
      </border>
    </dxf>
    <dxf>
      <font>
        <b/>
        <i val="0"/>
        <color theme="1"/>
      </font>
      <fill>
        <patternFill>
          <bgColor rgb="FFFFFF00"/>
        </patternFill>
      </fill>
      <border>
        <left style="thin">
          <color rgb="FFD4D4D4"/>
        </left>
        <right style="thin">
          <color rgb="FFD4D4D4"/>
        </right>
        <top style="thin">
          <color rgb="FFD4D4D4"/>
        </top>
        <bottom style="thin">
          <color rgb="FFD4D4D4"/>
        </bottom>
      </border>
    </dxf>
    <dxf>
      <font>
        <b val="0"/>
        <i/>
        <color theme="0" tint="-0.499984740745262"/>
      </font>
      <fill>
        <patternFill>
          <bgColor theme="8" tint="0.59996337778862885"/>
        </patternFill>
      </fill>
    </dxf>
    <dxf>
      <font>
        <b val="0"/>
        <i/>
        <color theme="0" tint="-0.499984740745262"/>
      </font>
      <fill>
        <patternFill>
          <bgColor theme="2" tint="0.79998168889431442"/>
        </patternFill>
      </fill>
    </dxf>
    <dxf>
      <font>
        <b/>
        <i val="0"/>
        <color theme="0"/>
      </font>
      <fill>
        <patternFill>
          <bgColor theme="4"/>
        </patternFill>
      </fill>
    </dxf>
    <dxf>
      <fill>
        <patternFill>
          <bgColor theme="1" tint="0.499984740745262"/>
        </patternFill>
      </fill>
      <border>
        <left style="thin">
          <color rgb="FF757575"/>
        </left>
        <right style="thin">
          <color rgb="FF757575"/>
        </right>
        <top style="thin">
          <color rgb="FF757575"/>
        </top>
        <bottom style="thin">
          <color rgb="FF757575"/>
        </bottom>
        <vertical/>
        <horizontal/>
      </border>
    </dxf>
    <dxf>
      <font>
        <b/>
        <i val="0"/>
        <color theme="0"/>
      </font>
      <fill>
        <patternFill>
          <bgColor theme="4"/>
        </patternFill>
      </fill>
      <border>
        <left style="thin">
          <color rgb="FF757575"/>
        </left>
        <right style="thin">
          <color rgb="FF757575"/>
        </right>
        <top style="thin">
          <color rgb="FF757575"/>
        </top>
        <bottom style="thin">
          <color rgb="FF757575"/>
        </bottom>
      </border>
    </dxf>
    <dxf>
      <font>
        <b val="0"/>
        <i/>
        <color theme="0" tint="-0.499984740745262"/>
      </font>
    </dxf>
    <dxf>
      <font>
        <b/>
        <i val="0"/>
        <color theme="0"/>
      </font>
      <fill>
        <patternFill>
          <bgColor theme="4"/>
        </patternFill>
      </fill>
      <border>
        <left style="thin">
          <color auto="1"/>
        </left>
        <right style="thin">
          <color rgb="FF757575"/>
        </right>
        <top style="thin">
          <color rgb="FF757575"/>
        </top>
        <bottom style="thin">
          <color rgb="FF757575"/>
        </bottom>
        <vertical/>
        <horizontal/>
      </border>
    </dxf>
    <dxf>
      <fill>
        <patternFill>
          <bgColor theme="8" tint="0.59996337778862885"/>
        </patternFill>
      </fill>
    </dxf>
    <dxf>
      <font>
        <color theme="0" tint="-0.499984740745262"/>
      </font>
    </dxf>
    <dxf>
      <fill>
        <patternFill>
          <bgColor theme="8" tint="0.59996337778862885"/>
        </patternFill>
      </fill>
    </dxf>
    <dxf>
      <fill>
        <patternFill>
          <bgColor theme="8" tint="0.59996337778862885"/>
        </patternFill>
      </fill>
    </dxf>
    <dxf>
      <font>
        <b val="0"/>
        <i/>
        <color theme="0" tint="-0.499984740745262"/>
      </font>
      <fill>
        <patternFill>
          <bgColor theme="2" tint="0.79998168889431442"/>
        </patternFill>
      </fill>
    </dxf>
    <dxf>
      <font>
        <b val="0"/>
        <i/>
        <color theme="0" tint="-0.499984740745262"/>
      </font>
      <fill>
        <patternFill>
          <bgColor theme="8" tint="0.59996337778862885"/>
        </patternFill>
      </fill>
    </dxf>
    <dxf>
      <fill>
        <patternFill>
          <bgColor theme="1" tint="0.499984740745262"/>
        </patternFill>
      </fill>
      <border>
        <left style="thin">
          <color rgb="FF757575"/>
        </left>
        <right style="thin">
          <color rgb="FF757575"/>
        </right>
        <top style="thin">
          <color rgb="FF757575"/>
        </top>
        <bottom style="thin">
          <color rgb="FF757575"/>
        </bottom>
        <vertical/>
        <horizontal/>
      </border>
    </dxf>
    <dxf>
      <fill>
        <patternFill>
          <bgColor theme="1" tint="0.499984740745262"/>
        </patternFill>
      </fill>
      <border>
        <left style="thin">
          <color rgb="FF757575"/>
        </left>
        <right style="thin">
          <color rgb="FF757575"/>
        </right>
        <bottom style="thin">
          <color rgb="FF757575"/>
        </bottom>
      </border>
    </dxf>
    <dxf>
      <font>
        <b/>
        <i val="0"/>
        <color theme="0"/>
      </font>
      <fill>
        <patternFill>
          <bgColor theme="4"/>
        </patternFill>
      </fill>
      <border>
        <left style="thin">
          <color rgb="FF757575"/>
        </left>
        <right style="thin">
          <color rgb="FF757575"/>
        </right>
        <top style="thin">
          <color rgb="FF757575"/>
        </top>
        <bottom style="thin">
          <color rgb="FF757575"/>
        </bottom>
        <vertical/>
        <horizontal/>
      </border>
    </dxf>
    <dxf>
      <font>
        <b/>
        <i val="0"/>
        <color theme="0"/>
      </font>
      <fill>
        <patternFill>
          <bgColor theme="4"/>
        </patternFill>
      </fill>
      <border>
        <left style="thin">
          <color rgb="FF757575"/>
        </left>
        <right style="thin">
          <color rgb="FF757575"/>
        </right>
        <top style="thin">
          <color rgb="FF757575"/>
        </top>
        <bottom style="thin">
          <color rgb="FF757575"/>
        </bottom>
      </border>
    </dxf>
    <dxf>
      <fill>
        <patternFill>
          <bgColor theme="1" tint="0.499984740745262"/>
        </patternFill>
      </fill>
      <border>
        <left style="thin">
          <color rgb="FF757575"/>
        </left>
        <right style="thin">
          <color rgb="FF757575"/>
        </right>
        <top style="thin">
          <color rgb="FF757575"/>
        </top>
        <bottom style="thin">
          <color rgb="FF757575"/>
        </bottom>
        <vertical/>
        <horizontal/>
      </border>
    </dxf>
    <dxf>
      <fill>
        <patternFill>
          <bgColor theme="2" tint="0.59996337778862885"/>
        </patternFill>
      </fill>
    </dxf>
    <dxf>
      <font>
        <b/>
        <i val="0"/>
        <color theme="0"/>
      </font>
      <fill>
        <patternFill>
          <bgColor theme="4"/>
        </patternFill>
      </fill>
      <border>
        <left style="thin">
          <color rgb="FF757575"/>
        </left>
        <right style="thin">
          <color rgb="FF757575"/>
        </right>
        <top style="thin">
          <color rgb="FF757575"/>
        </top>
        <bottom style="thin">
          <color rgb="FF757575"/>
        </bottom>
      </border>
    </dxf>
    <dxf>
      <font>
        <b/>
        <i val="0"/>
      </font>
    </dxf>
    <dxf>
      <font>
        <color rgb="FFC00000"/>
      </font>
    </dxf>
    <dxf>
      <font>
        <color rgb="FFC00000"/>
      </font>
    </dxf>
    <dxf>
      <fill>
        <patternFill>
          <bgColor theme="8" tint="0.59996337778862885"/>
        </patternFill>
      </fill>
      <border>
        <left style="thin">
          <color rgb="FFD4D4D4"/>
        </left>
        <right style="thin">
          <color rgb="FFD4D4D4"/>
        </right>
        <top style="thin">
          <color rgb="FFD4D4D4"/>
        </top>
        <bottom style="thin">
          <color rgb="FFD4D4D4"/>
        </bottom>
      </border>
    </dxf>
    <dxf>
      <font>
        <b/>
        <i val="0"/>
        <color theme="0"/>
      </font>
      <fill>
        <patternFill>
          <bgColor theme="4"/>
        </patternFill>
      </fill>
    </dxf>
    <dxf>
      <font>
        <b val="0"/>
        <i/>
        <color theme="0" tint="-0.499984740745262"/>
      </font>
      <fill>
        <patternFill>
          <bgColor theme="2" tint="0.79998168889431442"/>
        </patternFill>
      </fill>
    </dxf>
    <dxf>
      <font>
        <b/>
        <i val="0"/>
        <color theme="0"/>
      </font>
      <fill>
        <patternFill>
          <bgColor rgb="FFC00000"/>
        </patternFill>
      </fill>
      <border>
        <left style="thin">
          <color rgb="FF757575"/>
        </left>
        <right style="thin">
          <color rgb="FF757575"/>
        </right>
        <bottom style="thin">
          <color rgb="FF757575"/>
        </bottom>
      </border>
    </dxf>
    <dxf>
      <font>
        <b/>
        <i val="0"/>
        <color theme="1"/>
      </font>
      <fill>
        <patternFill>
          <bgColor rgb="FFFFFF00"/>
        </patternFill>
      </fill>
      <border>
        <left style="thin">
          <color rgb="FFD4D4D4"/>
        </left>
        <right style="thin">
          <color rgb="FFD4D4D4"/>
        </right>
        <top style="thin">
          <color rgb="FFD4D4D4"/>
        </top>
        <bottom style="thin">
          <color rgb="FFD4D4D4"/>
        </bottom>
      </border>
    </dxf>
    <dxf>
      <font>
        <b val="0"/>
        <i/>
        <color theme="0" tint="-0.499984740745262"/>
      </font>
      <fill>
        <patternFill>
          <bgColor theme="8" tint="0.59996337778862885"/>
        </patternFill>
      </fill>
    </dxf>
    <dxf>
      <font>
        <b val="0"/>
        <i/>
        <color theme="0" tint="-0.499984740745262"/>
      </font>
      <fill>
        <patternFill>
          <bgColor theme="2" tint="0.79998168889431442"/>
        </patternFill>
      </fill>
    </dxf>
    <dxf>
      <font>
        <b/>
        <i val="0"/>
        <color theme="0"/>
      </font>
      <fill>
        <patternFill>
          <bgColor theme="4"/>
        </patternFill>
      </fill>
    </dxf>
    <dxf>
      <fill>
        <patternFill>
          <bgColor theme="1" tint="0.499984740745262"/>
        </patternFill>
      </fill>
      <border>
        <left style="thin">
          <color rgb="FF757575"/>
        </left>
        <right style="thin">
          <color rgb="FF757575"/>
        </right>
        <top style="thin">
          <color rgb="FF757575"/>
        </top>
        <bottom style="thin">
          <color rgb="FF757575"/>
        </bottom>
        <vertical/>
        <horizontal/>
      </border>
    </dxf>
    <dxf>
      <font>
        <b/>
        <i val="0"/>
        <color theme="0"/>
      </font>
      <fill>
        <patternFill>
          <bgColor theme="4"/>
        </patternFill>
      </fill>
      <border>
        <left style="thin">
          <color rgb="FF757575"/>
        </left>
        <right style="thin">
          <color rgb="FF757575"/>
        </right>
        <top style="thin">
          <color rgb="FF757575"/>
        </top>
        <bottom style="thin">
          <color rgb="FF757575"/>
        </bottom>
      </border>
    </dxf>
    <dxf>
      <font>
        <b val="0"/>
        <i/>
        <color theme="0" tint="-0.499984740745262"/>
      </font>
    </dxf>
    <dxf>
      <font>
        <b/>
        <i val="0"/>
        <color theme="0"/>
      </font>
      <fill>
        <patternFill>
          <bgColor theme="4"/>
        </patternFill>
      </fill>
      <border>
        <left style="thin">
          <color auto="1"/>
        </left>
        <right style="thin">
          <color rgb="FF757575"/>
        </right>
        <top style="thin">
          <color rgb="FF757575"/>
        </top>
        <bottom style="thin">
          <color rgb="FF757575"/>
        </bottom>
        <vertical/>
        <horizontal/>
      </border>
    </dxf>
    <dxf>
      <font>
        <b/>
        <i/>
        <color rgb="FFC00000"/>
      </font>
      <fill>
        <patternFill>
          <bgColor theme="8" tint="0.5999633777886288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i val="0"/>
      </font>
    </dxf>
    <dxf>
      <font>
        <b/>
        <i val="0"/>
        <color rgb="FFC00000"/>
      </font>
      <fill>
        <patternFill>
          <bgColor theme="4" tint="0.79998168889431442"/>
        </patternFill>
      </fill>
    </dxf>
    <dxf>
      <font>
        <b val="0"/>
        <i/>
        <color theme="0" tint="-0.499984740745262"/>
      </font>
      <fill>
        <patternFill>
          <bgColor theme="2" tint="0.79998168889431442"/>
        </patternFill>
      </fill>
    </dxf>
    <dxf>
      <font>
        <b/>
        <i/>
        <color rgb="FFC00000"/>
      </font>
      <fill>
        <patternFill>
          <bgColor theme="8" tint="0.59996337778862885"/>
        </patternFill>
      </fill>
    </dxf>
    <dxf>
      <font>
        <b/>
        <i val="0"/>
        <color rgb="FFC00000"/>
      </font>
      <fill>
        <patternFill>
          <bgColor theme="4" tint="0.79998168889431442"/>
        </patternFill>
      </fill>
    </dxf>
    <dxf>
      <font>
        <b val="0"/>
        <i val="0"/>
        <strike val="0"/>
        <condense val="0"/>
        <extend val="0"/>
        <outline val="0"/>
        <shadow val="0"/>
        <u val="none"/>
        <vertAlign val="baseline"/>
        <sz val="11"/>
        <color auto="1"/>
        <name val="Calibri"/>
        <scheme val="none"/>
      </font>
      <numFmt numFmtId="34" formatCode="_(&quot;$&quot;* #,##0.00_);_(&quot;$&quot;* \(#,##0.00\);_(&quot;$&quot;* &quot;-&quot;??_);_(@_)"/>
      <alignment horizontal="general" vertical="top" textRotation="0" wrapText="0" indent="0" justifyLastLine="0" shrinkToFit="0" readingOrder="0"/>
    </dxf>
    <dxf>
      <font>
        <b val="0"/>
        <i val="0"/>
        <strike val="0"/>
        <condense val="0"/>
        <extend val="0"/>
        <outline val="0"/>
        <shadow val="0"/>
        <u val="none"/>
        <vertAlign val="baseline"/>
        <sz val="11"/>
        <color auto="1"/>
        <name val="Calibri"/>
        <scheme val="none"/>
      </font>
      <numFmt numFmtId="34" formatCode="_(&quot;$&quot;* #,##0.00_);_(&quot;$&quot;* \(#,##0.00\);_(&quot;$&quot;* &quot;-&quot;??_);_(@_)"/>
      <alignment horizontal="general" vertical="top" textRotation="0" wrapText="0" indent="0" justifyLastLine="0" shrinkToFit="0" readingOrder="0"/>
    </dxf>
    <dxf>
      <font>
        <b val="0"/>
        <i val="0"/>
        <strike val="0"/>
        <condense val="0"/>
        <extend val="0"/>
        <outline val="0"/>
        <shadow val="0"/>
        <u val="none"/>
        <vertAlign val="baseline"/>
        <sz val="11"/>
        <color auto="1"/>
        <name val="Calibri"/>
        <scheme val="none"/>
      </font>
      <numFmt numFmtId="34" formatCode="_(&quot;$&quot;* #,##0.00_);_(&quot;$&quot;* \(#,##0.00\);_(&quot;$&quot;* &quot;-&quot;??_);_(@_)"/>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scheme val="none"/>
      </font>
      <numFmt numFmtId="165" formatCode="#,##0;[Red]#,##0"/>
      <fill>
        <patternFill patternType="solid">
          <fgColor indexed="64"/>
          <bgColor theme="2" tint="0.79998168889431442"/>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scheme val="none"/>
      </font>
      <numFmt numFmtId="165" formatCode="#,##0;[Red]#,##0"/>
      <alignment horizontal="center" vertical="top" textRotation="0" wrapText="0" indent="0" justifyLastLine="0" shrinkToFit="0" readingOrder="0"/>
    </dxf>
    <dxf>
      <font>
        <b val="0"/>
        <i val="0"/>
        <strike val="0"/>
        <condense val="0"/>
        <extend val="0"/>
        <outline val="0"/>
        <shadow val="0"/>
        <u val="none"/>
        <vertAlign val="baseline"/>
        <sz val="11"/>
        <color auto="1"/>
        <name val="Calibri"/>
        <scheme val="none"/>
      </font>
      <numFmt numFmtId="165" formatCode="#,##0;[Red]#,##0"/>
      <alignment horizontal="center" vertical="top" textRotation="0" wrapText="0" indent="0" justifyLastLine="0" shrinkToFit="0" readingOrder="0"/>
    </dxf>
    <dxf>
      <font>
        <b val="0"/>
        <i val="0"/>
        <strike val="0"/>
        <condense val="0"/>
        <extend val="0"/>
        <outline val="0"/>
        <shadow val="0"/>
        <u val="none"/>
        <vertAlign val="baseline"/>
        <sz val="11"/>
        <color auto="1"/>
        <name val="Calibri"/>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1"/>
        <color auto="1"/>
        <name val="Calibri"/>
        <scheme val="none"/>
      </font>
      <numFmt numFmtId="30" formatCode="@"/>
      <alignment horizontal="center" vertical="top" textRotation="0" wrapText="0" indent="0" justifyLastLine="0" shrinkToFit="0" readingOrder="0"/>
    </dxf>
    <dxf>
      <font>
        <b/>
        <i val="0"/>
        <strike val="0"/>
        <condense val="0"/>
        <extend val="0"/>
        <outline val="0"/>
        <shadow val="0"/>
        <u val="none"/>
        <vertAlign val="baseline"/>
        <sz val="11"/>
        <color auto="1"/>
        <name val="Calibri"/>
        <scheme val="none"/>
      </font>
      <alignment horizontal="left" vertical="bottom" textRotation="0" wrapText="1" indent="0" justifyLastLine="0" shrinkToFit="0" readingOrder="0"/>
    </dxf>
    <dxf>
      <font>
        <b/>
        <i val="0"/>
        <strike val="0"/>
        <condense val="0"/>
        <extend val="0"/>
        <outline val="0"/>
        <shadow val="0"/>
        <u val="none"/>
        <vertAlign val="baseline"/>
        <sz val="11"/>
        <color auto="1"/>
        <name val="Calibri"/>
        <scheme val="none"/>
      </font>
      <numFmt numFmtId="34" formatCode="_(&quot;$&quot;* #,##0.00_);_(&quot;$&quot;* \(#,##0.00\);_(&quot;$&quot;* &quot;-&quot;??_);_(@_)"/>
      <fill>
        <patternFill patternType="solid">
          <fgColor indexed="64"/>
          <bgColor theme="0" tint="-4.9989318521683403E-2"/>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34" formatCode="_(&quot;$&quot;* #,##0.00_);_(&quot;$&quot;* \(#,##0.00\);_(&quot;$&quot;* &quot;-&quot;??_);_(@_)"/>
      <alignment horizontal="general"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34" formatCode="_(&quot;$&quot;* #,##0.00_);_(&quot;$&quot;* \(#,##0.00\);_(&quot;$&quot;* &quot;-&quot;??_);_(@_)"/>
      <alignment horizontal="general"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34" formatCode="_(&quot;$&quot;* #,##0.00_);_(&quot;$&quot;* \(#,##0.00\);_(&quot;$&quot;* &quot;-&quot;??_);_(@_)"/>
      <alignment horizontal="general"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34" formatCode="_(&quot;$&quot;* #,##0.00_);_(&quot;$&quot;* \(#,##0.00\);_(&quot;$&quot;* &quot;-&quot;??_);_(@_)"/>
      <fill>
        <patternFill patternType="solid">
          <fgColor indexed="64"/>
          <bgColor theme="0" tint="-4.9989318521683403E-2"/>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34" formatCode="_(&quot;$&quot;* #,##0.00_);_(&quot;$&quot;* \(#,##0.00\);_(&quot;$&quot;* &quot;-&quot;??_);_(@_)"/>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165" formatCode="#,##0;[Red]#,##0"/>
      <alignment horizontal="center"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none"/>
      </font>
      <numFmt numFmtId="0" formatCode="General"/>
      <alignment horizontal="center" vertical="top" textRotation="0" wrapText="0" indent="0" justifyLastLine="0" shrinkToFit="0" readingOrder="0"/>
      <protection locked="0" hidden="0"/>
    </dxf>
    <dxf>
      <border diagonalUp="0" diagonalDown="0">
        <left/>
        <right/>
        <top style="thin">
          <color auto="1"/>
        </top>
        <bottom/>
      </border>
    </dxf>
    <dxf>
      <numFmt numFmtId="0" formatCode="General"/>
      <alignment horizontal="left" textRotation="0" indent="0" justifyLastLine="0" shrinkToFit="0" readingOrder="0"/>
      <protection locked="0" hidden="0"/>
    </dxf>
    <dxf>
      <font>
        <b/>
      </font>
      <alignment horizontal="center" vertical="bottom" textRotation="0" wrapText="1" indent="0" justifyLastLine="0" shrinkToFit="0" readingOrder="0"/>
    </dxf>
    <dxf>
      <font>
        <b/>
        <i val="0"/>
        <strike val="0"/>
        <condense val="0"/>
        <extend val="0"/>
        <outline val="0"/>
        <shadow val="0"/>
        <u val="none"/>
        <vertAlign val="baseline"/>
        <sz val="11"/>
        <color auto="1"/>
        <name val="Calibri"/>
        <scheme val="none"/>
      </font>
      <numFmt numFmtId="34" formatCode="_(&quot;$&quot;* #,##0.00_);_(&quot;$&quot;* \(#,##0.00\);_(&quot;$&quot;* &quot;-&quot;??_);_(@_)"/>
      <fill>
        <patternFill patternType="solid">
          <fgColor indexed="64"/>
          <bgColor theme="2" tint="0.79998168889431442"/>
        </patternFill>
      </fill>
      <alignment horizontal="general" vertical="top" textRotation="0" wrapText="0" indent="0" justifyLastLine="0" shrinkToFit="0" readingOrder="0"/>
      <border diagonalUp="0" diagonalDown="0" outline="0">
        <left style="thin">
          <color rgb="FFD4D4D4"/>
        </left>
        <right/>
        <top style="thin">
          <color rgb="FFD4D4D4"/>
        </top>
        <bottom style="thin">
          <color rgb="FFD4D4D4"/>
        </bottom>
      </border>
    </dxf>
    <dxf>
      <font>
        <b val="0"/>
        <i val="0"/>
        <strike val="0"/>
        <condense val="0"/>
        <extend val="0"/>
        <outline val="0"/>
        <shadow val="0"/>
        <u val="none"/>
        <vertAlign val="baseline"/>
        <sz val="11"/>
        <color auto="1"/>
        <name val="Calibri"/>
        <scheme val="none"/>
      </font>
      <numFmt numFmtId="34" formatCode="_(&quot;$&quot;* #,##0.00_);_(&quot;$&quot;* \(#,##0.00\);_(&quot;$&quot;* &quot;-&quot;??_);_(@_)"/>
      <fill>
        <patternFill patternType="none">
          <fgColor indexed="64"/>
          <bgColor auto="1"/>
        </patternFill>
      </fill>
      <alignment horizontal="general" vertical="top" textRotation="0" wrapText="0" indent="0" justifyLastLine="0" shrinkToFit="0" readingOrder="0"/>
      <border diagonalUp="0" diagonalDown="0">
        <left style="thin">
          <color rgb="FFD4D4D4"/>
        </left>
        <right style="thin">
          <color rgb="FFD4D4D4"/>
        </right>
        <top style="thin">
          <color rgb="FFD4D4D4"/>
        </top>
        <bottom style="thin">
          <color rgb="FFD4D4D4"/>
        </bottom>
      </border>
    </dxf>
    <dxf>
      <font>
        <b val="0"/>
        <i val="0"/>
        <strike val="0"/>
        <condense val="0"/>
        <extend val="0"/>
        <outline val="0"/>
        <shadow val="0"/>
        <u val="none"/>
        <vertAlign val="baseline"/>
        <sz val="11"/>
        <color auto="1"/>
        <name val="Calibri"/>
        <scheme val="none"/>
      </font>
      <numFmt numFmtId="34" formatCode="_(&quot;$&quot;* #,##0.00_);_(&quot;$&quot;* \(#,##0.00\);_(&quot;$&quot;* &quot;-&quot;??_);_(@_)"/>
      <fill>
        <patternFill patternType="none">
          <fgColor indexed="64"/>
          <bgColor auto="1"/>
        </patternFill>
      </fill>
      <alignment horizontal="general" vertical="top" textRotation="0" wrapText="0" indent="0" justifyLastLine="0" shrinkToFit="0" readingOrder="0"/>
      <border diagonalUp="0" diagonalDown="0">
        <left style="thin">
          <color rgb="FFD4D4D4"/>
        </left>
        <right style="thin">
          <color rgb="FFD4D4D4"/>
        </right>
        <top style="thin">
          <color rgb="FFD4D4D4"/>
        </top>
        <bottom style="thin">
          <color rgb="FFD4D4D4"/>
        </bottom>
      </border>
    </dxf>
    <dxf>
      <font>
        <b val="0"/>
        <i val="0"/>
        <strike val="0"/>
        <condense val="0"/>
        <extend val="0"/>
        <outline val="0"/>
        <shadow val="0"/>
        <u val="none"/>
        <vertAlign val="baseline"/>
        <sz val="11"/>
        <color auto="1"/>
        <name val="Calibri"/>
        <scheme val="none"/>
      </font>
      <numFmt numFmtId="34" formatCode="_(&quot;$&quot;* #,##0.00_);_(&quot;$&quot;* \(#,##0.00\);_(&quot;$&quot;* &quot;-&quot;??_);_(@_)"/>
      <fill>
        <patternFill patternType="none">
          <fgColor indexed="64"/>
          <bgColor auto="1"/>
        </patternFill>
      </fill>
      <alignment horizontal="general" vertical="top" textRotation="0" wrapText="0" indent="0" justifyLastLine="0" shrinkToFit="0" readingOrder="0"/>
      <border diagonalUp="0" diagonalDown="0">
        <left style="thin">
          <color rgb="FFD4D4D4"/>
        </left>
        <right style="thin">
          <color rgb="FFD4D4D4"/>
        </right>
        <top style="thin">
          <color rgb="FFD4D4D4"/>
        </top>
        <bottom style="thin">
          <color rgb="FFD4D4D4"/>
        </bottom>
      </border>
    </dxf>
    <dxf>
      <font>
        <b val="0"/>
        <i val="0"/>
        <strike val="0"/>
        <condense val="0"/>
        <extend val="0"/>
        <outline val="0"/>
        <shadow val="0"/>
        <u val="none"/>
        <vertAlign val="baseline"/>
        <sz val="11"/>
        <color auto="1"/>
        <name val="Calibri"/>
        <scheme val="none"/>
      </font>
      <numFmt numFmtId="165" formatCode="#,##0;[Red]#,##0"/>
      <fill>
        <patternFill patternType="none">
          <fgColor indexed="64"/>
          <bgColor auto="1"/>
        </patternFill>
      </fill>
      <alignment horizontal="center" vertical="top" textRotation="0" wrapText="0" indent="0" justifyLastLine="0" shrinkToFit="0" readingOrder="0"/>
      <border diagonalUp="0" diagonalDown="0">
        <left style="thin">
          <color rgb="FFD4D4D4"/>
        </left>
        <right style="thin">
          <color rgb="FFD4D4D4"/>
        </right>
        <top style="thin">
          <color rgb="FFD4D4D4"/>
        </top>
        <bottom style="thin">
          <color rgb="FFD4D4D4"/>
        </bottom>
      </border>
    </dxf>
    <dxf>
      <font>
        <b val="0"/>
        <i val="0"/>
        <strike val="0"/>
        <condense val="0"/>
        <extend val="0"/>
        <outline val="0"/>
        <shadow val="0"/>
        <u val="none"/>
        <vertAlign val="baseline"/>
        <sz val="11"/>
        <color auto="1"/>
        <name val="Calibri"/>
        <scheme val="none"/>
      </font>
      <numFmt numFmtId="165" formatCode="#,##0;[Red]#,##0"/>
      <fill>
        <patternFill patternType="none">
          <fgColor indexed="64"/>
          <bgColor auto="1"/>
        </patternFill>
      </fill>
      <alignment horizontal="center" vertical="top" textRotation="0" wrapText="0" indent="0" justifyLastLine="0" shrinkToFit="0" readingOrder="0"/>
      <border diagonalUp="0" diagonalDown="0">
        <left style="thin">
          <color rgb="FFD4D4D4"/>
        </left>
        <right style="thin">
          <color rgb="FFD4D4D4"/>
        </right>
        <top style="thin">
          <color rgb="FFD4D4D4"/>
        </top>
        <bottom style="thin">
          <color rgb="FFD4D4D4"/>
        </bottom>
      </border>
    </dxf>
    <dxf>
      <font>
        <b val="0"/>
        <i val="0"/>
        <strike val="0"/>
        <condense val="0"/>
        <extend val="0"/>
        <outline val="0"/>
        <shadow val="0"/>
        <u val="none"/>
        <vertAlign val="baseline"/>
        <sz val="11"/>
        <color auto="1"/>
        <name val="Calibri"/>
        <scheme val="none"/>
      </font>
      <numFmt numFmtId="165" formatCode="#,##0;[Red]#,##0"/>
      <fill>
        <patternFill patternType="none">
          <fgColor indexed="64"/>
          <bgColor auto="1"/>
        </patternFill>
      </fill>
      <alignment horizontal="center" vertical="top" textRotation="0" wrapText="0" indent="0" justifyLastLine="0" shrinkToFit="0" readingOrder="0"/>
      <border diagonalUp="0" diagonalDown="0">
        <left style="thin">
          <color rgb="FFD4D4D4"/>
        </left>
        <right style="thin">
          <color rgb="FFD4D4D4"/>
        </right>
        <top style="thin">
          <color rgb="FFD4D4D4"/>
        </top>
        <bottom style="thin">
          <color rgb="FFD4D4D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rgb="FFD4D4D4"/>
        </left>
        <right style="thin">
          <color rgb="FFD4D4D4"/>
        </right>
        <top style="thin">
          <color rgb="FFD4D4D4"/>
        </top>
        <bottom style="thin">
          <color rgb="FFD4D4D4"/>
        </bottom>
      </border>
    </dxf>
    <dxf>
      <font>
        <b val="0"/>
        <i val="0"/>
        <strike val="0"/>
        <condense val="0"/>
        <extend val="0"/>
        <outline val="0"/>
        <shadow val="0"/>
        <u val="none"/>
        <vertAlign val="baseline"/>
        <sz val="11"/>
        <color auto="1"/>
        <name val="Calibri"/>
        <scheme val="none"/>
      </font>
      <alignment horizontal="center" vertical="top" textRotation="0" wrapText="0" indent="0" justifyLastLine="0" shrinkToFit="0" readingOrder="0"/>
      <border diagonalUp="0" diagonalDown="0">
        <left style="thin">
          <color rgb="FFD4D4D4"/>
        </left>
        <right style="thin">
          <color rgb="FFD4D4D4"/>
        </right>
        <top style="thin">
          <color rgb="FFD4D4D4"/>
        </top>
        <bottom style="thin">
          <color rgb="FFD4D4D4"/>
        </bottom>
      </border>
      <protection locked="0"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right style="thin">
          <color rgb="FFD4D4D4"/>
        </right>
        <top style="thin">
          <color rgb="FFD4D4D4"/>
        </top>
        <bottom style="thin">
          <color rgb="FFD4D4D4"/>
        </bottom>
        <vertical style="thin">
          <color rgb="FFD4D4D4"/>
        </vertical>
        <horizontal style="thin">
          <color rgb="FFD4D4D4"/>
        </horizontal>
      </border>
      <protection locked="0" hidden="0"/>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scheme val="none"/>
      </font>
      <alignment horizontal="left" vertical="center" textRotation="0" wrapText="0" indent="0" justifyLastLine="0" shrinkToFit="0" readingOrder="0"/>
    </dxf>
    <dxf>
      <font>
        <b/>
        <i val="0"/>
        <strike val="0"/>
        <condense val="0"/>
        <extend val="0"/>
        <outline val="0"/>
        <shadow val="0"/>
        <u val="none"/>
        <vertAlign val="baseline"/>
        <sz val="11"/>
        <color auto="1"/>
        <name val="Calibri"/>
        <scheme val="none"/>
      </font>
      <alignment horizontal="left" vertical="bottom" textRotation="0" wrapText="1" indent="0" justifyLastLine="0" shrinkToFit="0" readingOrder="0"/>
    </dxf>
    <dxf>
      <font>
        <strike val="0"/>
        <outline val="0"/>
        <shadow val="0"/>
        <u val="none"/>
        <vertAlign val="baseline"/>
        <sz val="11"/>
        <name val="Calibri"/>
        <scheme val="minor"/>
      </font>
      <fill>
        <patternFill patternType="none">
          <fgColor indexed="64"/>
          <bgColor auto="1"/>
        </patternFill>
      </fill>
      <border diagonalUp="0" diagonalDown="0">
        <left style="thin">
          <color auto="1"/>
        </left>
        <right/>
        <top/>
        <bottom/>
        <vertical/>
        <horizontal/>
      </border>
    </dxf>
    <dxf>
      <font>
        <strike val="0"/>
        <outline val="0"/>
        <shadow val="0"/>
        <u val="none"/>
        <vertAlign val="baseline"/>
        <sz val="11"/>
        <name val="Calibri"/>
        <scheme val="minor"/>
      </font>
      <fill>
        <patternFill patternType="none">
          <fgColor indexed="64"/>
          <bgColor auto="1"/>
        </patternFill>
      </fill>
      <border diagonalUp="0" diagonalDown="0">
        <left/>
        <right style="thin">
          <color auto="1"/>
        </right>
        <top/>
        <bottom/>
        <vertical/>
        <horizontal/>
      </border>
    </dxf>
    <dxf>
      <font>
        <strike val="0"/>
        <outline val="0"/>
        <shadow val="0"/>
        <u val="none"/>
        <vertAlign val="baseline"/>
        <sz val="11"/>
        <name val="Calibri"/>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name val="Calibri"/>
        <scheme val="minor"/>
      </font>
      <fill>
        <patternFill patternType="none">
          <fgColor indexed="64"/>
          <bgColor auto="1"/>
        </patternFill>
      </fill>
    </dxf>
    <dxf>
      <font>
        <strike val="0"/>
        <outline val="0"/>
        <shadow val="0"/>
        <u val="none"/>
        <vertAlign val="baseline"/>
        <sz val="11"/>
        <name val="Calibri"/>
        <scheme val="minor"/>
      </font>
      <fill>
        <patternFill patternType="none">
          <fgColor indexed="64"/>
          <bgColor auto="1"/>
        </patternFill>
      </fill>
      <alignment horizontal="center" vertical="center" textRotation="0" wrapText="0" indent="0" justifyLastLine="0" shrinkToFit="0" readingOrder="0"/>
    </dxf>
    <dxf>
      <fill>
        <patternFill patternType="solid">
          <fgColor rgb="FFDDEBF7"/>
          <bgColor rgb="FF000000"/>
        </patternFill>
      </fill>
    </dxf>
    <dxf>
      <border diagonalUp="0" diagonalDown="0">
        <left style="thin">
          <color indexed="64"/>
        </left>
        <right style="thin">
          <color indexed="64"/>
        </right>
        <top style="thin">
          <color indexed="64"/>
        </top>
        <bottom/>
      </border>
    </dxf>
    <dxf>
      <font>
        <strike val="0"/>
        <outline val="0"/>
        <shadow val="0"/>
        <u val="none"/>
        <vertAlign val="baseline"/>
        <sz val="11"/>
        <name val="Calibri"/>
        <scheme val="none"/>
      </font>
      <fill>
        <patternFill patternType="none">
          <fgColor rgb="FF000000"/>
          <bgColor auto="1"/>
        </patternFill>
      </fill>
    </dxf>
    <dxf>
      <font>
        <b/>
        <strike val="0"/>
        <outline val="0"/>
        <shadow val="0"/>
        <u val="none"/>
        <vertAlign val="baseline"/>
        <sz val="11"/>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0"/>
        <color theme="1"/>
        <name val="Calibri"/>
        <scheme val="minor"/>
      </font>
      <alignment horizontal="left" vertical="center" textRotation="0" wrapText="0" indent="1" justifyLastLine="0" shrinkToFit="0" readingOrder="0"/>
      <protection locked="1"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left" vertical="center" textRotation="0" wrapText="0" indent="1" justifyLastLine="0" shrinkToFit="0" readingOrder="0"/>
      <protection locked="1" hidden="0"/>
    </dxf>
    <dxf>
      <border>
        <bottom style="medium">
          <color indexed="64"/>
        </bottom>
      </border>
    </dxf>
    <dxf>
      <font>
        <b/>
        <i val="0"/>
        <strike val="0"/>
        <condense val="0"/>
        <extend val="0"/>
        <outline val="0"/>
        <shadow val="0"/>
        <u val="none"/>
        <vertAlign val="baseline"/>
        <sz val="12"/>
        <color theme="1"/>
        <name val="Calibri"/>
        <scheme val="minor"/>
      </font>
      <fill>
        <patternFill patternType="solid">
          <fgColor indexed="64"/>
          <bgColor rgb="FFAAD4F4"/>
        </patternFill>
      </fill>
      <alignment horizontal="centerContinuous" vertical="center" textRotation="0" wrapText="1" indent="0" justifyLastLine="0" shrinkToFit="0" readingOrder="0"/>
      <protection locked="1" hidden="0"/>
    </dxf>
    <dxf>
      <alignment horizontal="left" vertical="top" textRotation="0" relativeIndent="1" justifyLastLine="0" shrinkToFit="0" readingOrder="0"/>
    </dxf>
    <dxf>
      <alignment vertical="top" textRotation="0" indent="0" justifyLastLine="0" shrinkToFit="0" readingOrder="0"/>
    </dxf>
    <dxf>
      <alignment horizontal="left" vertical="top" textRotation="0" wrapText="0" relativeIndent="1" justifyLastLine="0" shrinkToFit="0" readingOrder="0"/>
    </dxf>
    <dxf>
      <border diagonalUp="0" diagonalDown="0">
        <left style="thin">
          <color indexed="64"/>
        </left>
        <right style="thin">
          <color indexed="64"/>
        </right>
        <top style="thin">
          <color indexed="64"/>
        </top>
        <bottom style="thin">
          <color indexed="64"/>
        </bottom>
      </border>
    </dxf>
    <dxf>
      <alignment vertical="top" textRotation="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Calibri"/>
        <scheme val="none"/>
      </font>
      <numFmt numFmtId="34" formatCode="_(&quot;$&quot;* #,##0.00_);_(&quot;$&quot;* \(#,##0.00\);_(&quot;$&quot;* &quot;-&quot;??_);_(@_)"/>
      <fill>
        <patternFill patternType="solid">
          <fgColor indexed="64"/>
          <bgColor theme="2" tint="0.79998168889431442"/>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none"/>
      </font>
      <numFmt numFmtId="0" formatCode="General"/>
      <fill>
        <patternFill patternType="solid">
          <fgColor indexed="64"/>
          <bgColor theme="2" tint="0.79998168889431442"/>
        </patternFill>
      </fill>
      <alignment horizontal="center"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166" formatCode="mm/dd/yy;@"/>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0" relativeIndent="1"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protection locked="0" hidden="0"/>
    </dxf>
    <dxf>
      <font>
        <strike val="0"/>
        <outline val="0"/>
        <shadow val="0"/>
        <u val="none"/>
        <vertAlign val="baseline"/>
        <sz val="11"/>
        <color rgb="FF000000"/>
        <name val="Calibri"/>
      </font>
      <protection locked="1" hidden="0"/>
    </dxf>
    <dxf>
      <border>
        <bottom style="medium">
          <color rgb="FF000000"/>
        </bottom>
      </border>
    </dxf>
    <dxf>
      <protection locked="1" hidden="0"/>
    </dxf>
    <dxf>
      <font>
        <b val="0"/>
        <i val="0"/>
        <strike val="0"/>
        <condense val="0"/>
        <extend val="0"/>
        <outline val="0"/>
        <shadow val="0"/>
        <u val="none"/>
        <vertAlign val="baseline"/>
        <sz val="11"/>
        <color theme="1"/>
        <name val="Calibri"/>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Calibri"/>
        <scheme val="none"/>
      </font>
      <numFmt numFmtId="34" formatCode="_(&quot;$&quot;* #,##0.00_);_(&quot;$&quot;* \(#,##0.00\);_(&quot;$&quot;* &quot;-&quot;??_);_(@_)"/>
      <fill>
        <patternFill patternType="solid">
          <fgColor indexed="64"/>
          <bgColor theme="2" tint="0.79998168889431442"/>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none"/>
      </font>
      <numFmt numFmtId="0" formatCode="General"/>
      <fill>
        <patternFill patternType="solid">
          <fgColor indexed="64"/>
          <bgColor theme="2" tint="0.79998168889431442"/>
        </patternFill>
      </fill>
      <alignment horizontal="center"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166" formatCode="mm/dd/yy;@"/>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0" relativeIndent="1"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protection locked="0" hidden="0"/>
    </dxf>
    <dxf>
      <font>
        <strike val="0"/>
        <outline val="0"/>
        <shadow val="0"/>
        <u val="none"/>
        <vertAlign val="baseline"/>
        <sz val="11"/>
        <color rgb="FF000000"/>
        <name val="Calibri"/>
      </font>
      <protection locked="1" hidden="0"/>
    </dxf>
    <dxf>
      <border>
        <bottom style="medium">
          <color rgb="FF000000"/>
        </bottom>
      </border>
    </dxf>
    <dxf>
      <protection locked="1" hidden="0"/>
    </dxf>
    <dxf>
      <font>
        <b val="0"/>
        <i val="0"/>
        <strike val="0"/>
        <condense val="0"/>
        <extend val="0"/>
        <outline val="0"/>
        <shadow val="0"/>
        <u val="none"/>
        <vertAlign val="baseline"/>
        <sz val="11"/>
        <color theme="1"/>
        <name val="Calibri"/>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Calibri"/>
        <scheme val="none"/>
      </font>
      <numFmt numFmtId="34" formatCode="_(&quot;$&quot;* #,##0.00_);_(&quot;$&quot;* \(#,##0.00\);_(&quot;$&quot;* &quot;-&quot;??_);_(@_)"/>
      <fill>
        <patternFill patternType="solid">
          <fgColor indexed="64"/>
          <bgColor theme="2" tint="0.79998168889431442"/>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none"/>
      </font>
      <numFmt numFmtId="0" formatCode="General"/>
      <fill>
        <patternFill patternType="solid">
          <fgColor indexed="64"/>
          <bgColor theme="2" tint="0.79998168889431442"/>
        </patternFill>
      </fill>
      <alignment horizontal="center"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166" formatCode="mm/dd/yy;@"/>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0" relativeIndent="1"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protection locked="0" hidden="0"/>
    </dxf>
    <dxf>
      <font>
        <strike val="0"/>
        <outline val="0"/>
        <shadow val="0"/>
        <u val="none"/>
        <vertAlign val="baseline"/>
        <sz val="11"/>
        <color rgb="FF000000"/>
        <name val="Calibri"/>
      </font>
      <protection locked="1" hidden="0"/>
    </dxf>
    <dxf>
      <border>
        <bottom style="medium">
          <color rgb="FF000000"/>
        </bottom>
      </border>
    </dxf>
    <dxf>
      <protection locked="1" hidden="0"/>
    </dxf>
    <dxf>
      <font>
        <b val="0"/>
        <i val="0"/>
        <strike val="0"/>
        <condense val="0"/>
        <extend val="0"/>
        <outline val="0"/>
        <shadow val="0"/>
        <u val="none"/>
        <vertAlign val="baseline"/>
        <sz val="11"/>
        <color theme="1"/>
        <name val="Calibri"/>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Calibri"/>
        <scheme val="none"/>
      </font>
      <numFmt numFmtId="34" formatCode="_(&quot;$&quot;* #,##0.00_);_(&quot;$&quot;* \(#,##0.00\);_(&quot;$&quot;* &quot;-&quot;??_);_(@_)"/>
      <fill>
        <patternFill patternType="solid">
          <fgColor indexed="64"/>
          <bgColor theme="2" tint="0.79998168889431442"/>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none"/>
      </font>
      <numFmt numFmtId="0" formatCode="General"/>
      <fill>
        <patternFill patternType="solid">
          <fgColor indexed="64"/>
          <bgColor theme="2" tint="0.79998168889431442"/>
        </patternFill>
      </fill>
      <alignment horizontal="center"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166" formatCode="mm/dd/yy;@"/>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0" relativeIndent="1"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protection locked="0" hidden="0"/>
    </dxf>
    <dxf>
      <font>
        <strike val="0"/>
        <outline val="0"/>
        <shadow val="0"/>
        <u val="none"/>
        <vertAlign val="baseline"/>
        <sz val="11"/>
        <color rgb="FF000000"/>
        <name val="Calibri"/>
      </font>
      <protection locked="1" hidden="0"/>
    </dxf>
    <dxf>
      <border>
        <bottom style="medium">
          <color rgb="FF000000"/>
        </bottom>
      </border>
    </dxf>
    <dxf>
      <protection locked="1" hidden="0"/>
    </dxf>
    <dxf>
      <font>
        <b val="0"/>
        <i val="0"/>
        <strike val="0"/>
        <condense val="0"/>
        <extend val="0"/>
        <outline val="0"/>
        <shadow val="0"/>
        <u val="none"/>
        <vertAlign val="baseline"/>
        <sz val="11"/>
        <color theme="1"/>
        <name val="Calibri"/>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Calibri"/>
        <scheme val="none"/>
      </font>
      <numFmt numFmtId="34" formatCode="_(&quot;$&quot;* #,##0.00_);_(&quot;$&quot;* \(#,##0.00\);_(&quot;$&quot;* &quot;-&quot;??_);_(@_)"/>
      <fill>
        <patternFill patternType="solid">
          <fgColor indexed="64"/>
          <bgColor theme="2" tint="0.79998168889431442"/>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none"/>
      </font>
      <numFmt numFmtId="0" formatCode="General"/>
      <fill>
        <patternFill patternType="solid">
          <fgColor indexed="64"/>
          <bgColor theme="2" tint="0.79998168889431442"/>
        </patternFill>
      </fill>
      <alignment horizontal="center"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166" formatCode="mm/dd/yy;@"/>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0" relativeIndent="1"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protection locked="0" hidden="0"/>
    </dxf>
    <dxf>
      <font>
        <strike val="0"/>
        <outline val="0"/>
        <shadow val="0"/>
        <u val="none"/>
        <vertAlign val="baseline"/>
        <sz val="11"/>
        <color rgb="FF000000"/>
        <name val="Calibri"/>
      </font>
      <protection locked="1" hidden="0"/>
    </dxf>
    <dxf>
      <border>
        <bottom style="medium">
          <color rgb="FF000000"/>
        </bottom>
      </border>
    </dxf>
    <dxf>
      <protection locked="1" hidden="0"/>
    </dxf>
    <dxf>
      <font>
        <b val="0"/>
        <i val="0"/>
        <strike val="0"/>
        <condense val="0"/>
        <extend val="0"/>
        <outline val="0"/>
        <shadow val="0"/>
        <u val="none"/>
        <vertAlign val="baseline"/>
        <sz val="11"/>
        <color theme="1"/>
        <name val="Calibri"/>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Calibri"/>
        <scheme val="none"/>
      </font>
      <numFmt numFmtId="34" formatCode="_(&quot;$&quot;* #,##0.00_);_(&quot;$&quot;* \(#,##0.00\);_(&quot;$&quot;* &quot;-&quot;??_);_(@_)"/>
      <fill>
        <patternFill patternType="solid">
          <fgColor indexed="64"/>
          <bgColor theme="2" tint="0.79998168889431442"/>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none"/>
      </font>
      <numFmt numFmtId="0" formatCode="General"/>
      <fill>
        <patternFill patternType="solid">
          <fgColor indexed="64"/>
          <bgColor theme="2" tint="0.79998168889431442"/>
        </patternFill>
      </fill>
      <alignment horizontal="center"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166" formatCode="mm/dd/yy;@"/>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0" relativeIndent="1"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protection locked="0" hidden="0"/>
    </dxf>
    <dxf>
      <font>
        <strike val="0"/>
        <outline val="0"/>
        <shadow val="0"/>
        <u val="none"/>
        <vertAlign val="baseline"/>
        <sz val="11"/>
        <color rgb="FF000000"/>
        <name val="Calibri"/>
      </font>
      <protection locked="1" hidden="0"/>
    </dxf>
    <dxf>
      <border>
        <bottom style="medium">
          <color rgb="FF000000"/>
        </bottom>
      </border>
    </dxf>
    <dxf>
      <protection locked="1" hidden="0"/>
    </dxf>
    <dxf>
      <font>
        <b val="0"/>
        <i val="0"/>
        <strike val="0"/>
        <condense val="0"/>
        <extend val="0"/>
        <outline val="0"/>
        <shadow val="0"/>
        <u val="none"/>
        <vertAlign val="baseline"/>
        <sz val="11"/>
        <color theme="1"/>
        <name val="Calibri"/>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Calibri"/>
        <scheme val="none"/>
      </font>
      <numFmt numFmtId="34" formatCode="_(&quot;$&quot;* #,##0.00_);_(&quot;$&quot;* \(#,##0.00\);_(&quot;$&quot;* &quot;-&quot;??_);_(@_)"/>
      <fill>
        <patternFill patternType="solid">
          <fgColor indexed="64"/>
          <bgColor theme="2" tint="0.79998168889431442"/>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none"/>
      </font>
      <numFmt numFmtId="0" formatCode="General"/>
      <fill>
        <patternFill patternType="solid">
          <fgColor indexed="64"/>
          <bgColor theme="2" tint="0.79998168889431442"/>
        </patternFill>
      </fill>
      <alignment horizontal="center"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166" formatCode="mm/dd/yy;@"/>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0" relativeIndent="1"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protection locked="0" hidden="0"/>
    </dxf>
    <dxf>
      <font>
        <strike val="0"/>
        <outline val="0"/>
        <shadow val="0"/>
        <u val="none"/>
        <vertAlign val="baseline"/>
        <sz val="11"/>
        <color rgb="FF000000"/>
        <name val="Calibri"/>
      </font>
      <protection locked="1" hidden="0"/>
    </dxf>
    <dxf>
      <border>
        <bottom style="medium">
          <color rgb="FF000000"/>
        </bottom>
      </border>
    </dxf>
    <dxf>
      <protection locked="1" hidden="0"/>
    </dxf>
    <dxf>
      <font>
        <b val="0"/>
        <i val="0"/>
        <strike val="0"/>
        <condense val="0"/>
        <extend val="0"/>
        <outline val="0"/>
        <shadow val="0"/>
        <u val="none"/>
        <vertAlign val="baseline"/>
        <sz val="11"/>
        <color theme="1"/>
        <name val="Calibri"/>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Calibri"/>
        <scheme val="none"/>
      </font>
      <numFmt numFmtId="34" formatCode="_(&quot;$&quot;* #,##0.00_);_(&quot;$&quot;* \(#,##0.00\);_(&quot;$&quot;* &quot;-&quot;??_);_(@_)"/>
      <fill>
        <patternFill patternType="solid">
          <fgColor indexed="64"/>
          <bgColor theme="2" tint="0.79998168889431442"/>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none"/>
      </font>
      <numFmt numFmtId="0" formatCode="General"/>
      <fill>
        <patternFill patternType="solid">
          <fgColor indexed="64"/>
          <bgColor theme="2" tint="0.79998168889431442"/>
        </patternFill>
      </fill>
      <alignment horizontal="center"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166" formatCode="mm/dd/yy;@"/>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0" relativeIndent="1"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protection locked="0" hidden="0"/>
    </dxf>
    <dxf>
      <font>
        <strike val="0"/>
        <outline val="0"/>
        <shadow val="0"/>
        <u val="none"/>
        <vertAlign val="baseline"/>
        <sz val="11"/>
        <color rgb="FF000000"/>
        <name val="Calibri"/>
      </font>
      <protection locked="1" hidden="0"/>
    </dxf>
    <dxf>
      <border>
        <bottom style="medium">
          <color rgb="FF000000"/>
        </bottom>
      </border>
    </dxf>
    <dxf>
      <protection locked="1" hidden="0"/>
    </dxf>
    <dxf>
      <font>
        <b val="0"/>
        <i val="0"/>
        <strike val="0"/>
        <condense val="0"/>
        <extend val="0"/>
        <outline val="0"/>
        <shadow val="0"/>
        <u val="none"/>
        <vertAlign val="baseline"/>
        <sz val="11"/>
        <color theme="1"/>
        <name val="Calibri"/>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Calibri"/>
        <scheme val="none"/>
      </font>
      <numFmt numFmtId="34" formatCode="_(&quot;$&quot;* #,##0.00_);_(&quot;$&quot;* \(#,##0.00\);_(&quot;$&quot;* &quot;-&quot;??_);_(@_)"/>
      <fill>
        <patternFill patternType="solid">
          <fgColor indexed="64"/>
          <bgColor theme="2" tint="0.79998168889431442"/>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none"/>
      </font>
      <numFmt numFmtId="0" formatCode="General"/>
      <fill>
        <patternFill patternType="solid">
          <fgColor indexed="64"/>
          <bgColor theme="2" tint="0.79998168889431442"/>
        </patternFill>
      </fill>
      <alignment horizontal="center"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166" formatCode="mm/dd/yy;@"/>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0" relativeIndent="1"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protection locked="0" hidden="0"/>
    </dxf>
    <dxf>
      <font>
        <strike val="0"/>
        <outline val="0"/>
        <shadow val="0"/>
        <u val="none"/>
        <vertAlign val="baseline"/>
        <sz val="11"/>
        <color rgb="FF000000"/>
        <name val="Calibri"/>
      </font>
      <protection locked="1" hidden="0"/>
    </dxf>
    <dxf>
      <border>
        <bottom style="medium">
          <color rgb="FF000000"/>
        </bottom>
      </border>
    </dxf>
    <dxf>
      <protection locked="1" hidden="0"/>
    </dxf>
    <dxf>
      <font>
        <b val="0"/>
        <i val="0"/>
        <strike val="0"/>
        <condense val="0"/>
        <extend val="0"/>
        <outline val="0"/>
        <shadow val="0"/>
        <u val="none"/>
        <vertAlign val="baseline"/>
        <sz val="11"/>
        <color theme="1"/>
        <name val="Calibri"/>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Calibri"/>
        <scheme val="none"/>
      </font>
      <numFmt numFmtId="34" formatCode="_(&quot;$&quot;* #,##0.00_);_(&quot;$&quot;* \(#,##0.00\);_(&quot;$&quot;* &quot;-&quot;??_);_(@_)"/>
      <fill>
        <patternFill patternType="solid">
          <fgColor indexed="64"/>
          <bgColor theme="2" tint="0.79998168889431442"/>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none"/>
      </font>
      <numFmt numFmtId="0" formatCode="General"/>
      <fill>
        <patternFill patternType="solid">
          <fgColor indexed="64"/>
          <bgColor theme="2" tint="0.79998168889431442"/>
        </patternFill>
      </fill>
      <alignment horizontal="center"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166" formatCode="mm/dd/yy;@"/>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0" relativeIndent="1"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protection locked="0" hidden="0"/>
    </dxf>
    <dxf>
      <font>
        <strike val="0"/>
        <outline val="0"/>
        <shadow val="0"/>
        <u val="none"/>
        <vertAlign val="baseline"/>
        <sz val="11"/>
        <color rgb="FF000000"/>
        <name val="Calibri"/>
      </font>
      <protection locked="1" hidden="0"/>
    </dxf>
    <dxf>
      <border>
        <bottom style="medium">
          <color indexed="64"/>
        </bottom>
      </border>
    </dxf>
    <dxf>
      <protection locked="1" hidden="0"/>
    </dxf>
    <dxf>
      <font>
        <b val="0"/>
        <i val="0"/>
        <strike val="0"/>
        <condense val="0"/>
        <extend val="0"/>
        <outline val="0"/>
        <shadow val="0"/>
        <u val="none"/>
        <vertAlign val="baseline"/>
        <sz val="11"/>
        <color theme="1"/>
        <name val="Calibri"/>
        <scheme val="none"/>
      </font>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Calibri"/>
        <scheme val="none"/>
      </font>
      <numFmt numFmtId="34" formatCode="_(&quot;$&quot;* #,##0.00_);_(&quot;$&quot;* \(#,##0.00\);_(&quot;$&quot;* &quot;-&quot;??_);_(@_)"/>
      <fill>
        <patternFill patternType="solid">
          <fgColor indexed="64"/>
          <bgColor theme="2" tint="0.79998168889431442"/>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none"/>
      </font>
      <numFmt numFmtId="0" formatCode="General"/>
      <fill>
        <patternFill patternType="solid">
          <fgColor indexed="64"/>
          <bgColor theme="2" tint="0.79998168889431442"/>
        </patternFill>
      </fill>
      <alignment horizontal="center"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center"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0" formatCode="General"/>
      <alignment horizontal="center"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166" formatCode="mm/dd/yy;@"/>
      <fill>
        <patternFill patternType="none">
          <fgColor indexed="64"/>
          <bgColor indexed="65"/>
        </patternFill>
      </fill>
      <alignment horizontal="center" vertical="top"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0" relativeIndent="1"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protection locked="1" hidden="0"/>
    </dxf>
    <dxf>
      <font>
        <strike val="0"/>
        <outline val="0"/>
        <shadow val="0"/>
        <u val="none"/>
        <vertAlign val="baseline"/>
        <sz val="11"/>
        <color rgb="FF000000"/>
        <name val="Calibri"/>
      </font>
      <protection locked="1" hidden="0"/>
    </dxf>
    <dxf>
      <border>
        <bottom style="medium">
          <color indexed="64"/>
        </bottom>
      </border>
    </dxf>
    <dxf>
      <protection locked="1" hidden="0"/>
    </dxf>
    <dxf>
      <fill>
        <patternFill>
          <bgColor rgb="FFE5F2FB"/>
        </patternFill>
      </fill>
    </dxf>
    <dxf>
      <font>
        <b/>
        <i val="0"/>
      </font>
      <fill>
        <patternFill>
          <bgColor rgb="FFAAD4F4"/>
        </patternFill>
      </fill>
      <border>
        <bottom style="medium">
          <color auto="1"/>
        </bottom>
      </border>
    </dxf>
    <dxf>
      <border diagonalUp="0" diagonalDown="0">
        <left style="thin">
          <color theme="1"/>
        </left>
        <right style="thin">
          <color theme="1"/>
        </right>
        <top style="thin">
          <color theme="1"/>
        </top>
        <bottom style="thin">
          <color theme="1"/>
        </bottom>
        <vertical style="thin">
          <color rgb="FFD4D4D4"/>
        </vertical>
        <horizontal style="thin">
          <color rgb="FFD4D4D4"/>
        </horizontal>
      </border>
    </dxf>
    <dxf>
      <font>
        <b/>
        <i val="0"/>
      </font>
      <fill>
        <patternFill>
          <bgColor rgb="FFAAD4F4"/>
        </patternFill>
      </fill>
      <border>
        <bottom style="medium">
          <color auto="1"/>
        </bottom>
      </border>
    </dxf>
    <dxf>
      <border diagonalUp="0" diagonalDown="0">
        <left style="medium">
          <color theme="1"/>
        </left>
        <right style="medium">
          <color theme="1"/>
        </right>
        <top style="medium">
          <color theme="1"/>
        </top>
        <bottom style="medium">
          <color theme="1"/>
        </bottom>
        <vertical style="thin">
          <color rgb="FFD4D4D4"/>
        </vertical>
        <horizontal style="thin">
          <color rgb="FFD4D4D4"/>
        </horizontal>
      </border>
    </dxf>
    <dxf>
      <font>
        <b/>
        <i val="0"/>
      </font>
      <fill>
        <patternFill>
          <bgColor rgb="FFAAD4F4"/>
        </patternFill>
      </fill>
      <border>
        <left style="thin">
          <color auto="1"/>
        </left>
        <right style="thin">
          <color auto="1"/>
        </right>
        <top/>
        <bottom style="medium">
          <color auto="1"/>
        </bottom>
        <vertical style="thin">
          <color theme="0" tint="-0.34998626667073579"/>
        </vertical>
        <horizontal style="thin">
          <color theme="0" tint="-0.34998626667073579"/>
        </horizontal>
      </border>
    </dxf>
    <dxf>
      <border diagonalUp="0" diagonalDown="0">
        <left style="thin">
          <color theme="1"/>
        </left>
        <right style="thin">
          <color theme="1"/>
        </right>
        <top/>
        <bottom style="thin">
          <color theme="1"/>
        </bottom>
        <vertical style="thin">
          <color rgb="FFD4D4D4"/>
        </vertical>
        <horizontal style="thin">
          <color rgb="FFD4D4D4"/>
        </horizontal>
      </border>
    </dxf>
    <dxf>
      <fill>
        <patternFill>
          <bgColor rgb="FFAAD4F4"/>
        </patternFill>
      </fill>
      <border>
        <left style="thin">
          <color auto="1"/>
        </left>
        <right style="thin">
          <color auto="1"/>
        </right>
        <top/>
        <bottom style="medium">
          <color auto="1"/>
        </bottom>
        <vertical style="thin">
          <color theme="0" tint="-0.34998626667073579"/>
        </vertical>
        <horizontal style="thin">
          <color theme="0" tint="-0.34998626667073579"/>
        </horizontal>
      </border>
    </dxf>
    <dxf>
      <border diagonalUp="0" diagonalDown="0">
        <left style="thin">
          <color theme="1"/>
        </left>
        <right style="thin">
          <color theme="1"/>
        </right>
        <top style="thin">
          <color theme="1"/>
        </top>
        <bottom style="thin">
          <color theme="1"/>
        </bottom>
        <vertical style="thin">
          <color rgb="FFD4D4D4"/>
        </vertical>
        <horizontal style="thin">
          <color rgb="FFD4D4D4"/>
        </horizontal>
      </border>
    </dxf>
    <dxf>
      <font>
        <b/>
        <i val="0"/>
      </font>
      <fill>
        <patternFill>
          <bgColor rgb="FFAAD4F4"/>
        </patternFill>
      </fill>
    </dxf>
    <dxf>
      <font>
        <b/>
        <i val="0"/>
      </font>
      <fill>
        <patternFill>
          <bgColor rgb="FFAAD4F4"/>
        </patternFill>
      </fill>
      <border>
        <top style="medium">
          <color auto="1"/>
        </top>
      </border>
    </dxf>
    <dxf>
      <font>
        <b/>
        <i val="0"/>
      </font>
      <fill>
        <patternFill>
          <bgColor rgb="FFAAD4F4"/>
        </patternFill>
      </fill>
      <border>
        <bottom style="medium">
          <color auto="1"/>
        </bottom>
      </border>
    </dxf>
    <dxf>
      <fill>
        <patternFill>
          <bgColor theme="0"/>
        </patternFill>
      </fill>
      <border>
        <left style="thin">
          <color auto="1"/>
        </left>
        <right style="thin">
          <color auto="1"/>
        </right>
        <top style="thin">
          <color auto="1"/>
        </top>
        <bottom style="thin">
          <color auto="1"/>
        </bottom>
        <vertical/>
        <horizontal/>
      </border>
    </dxf>
  </dxfs>
  <tableStyles count="7" defaultTableStyle="No Format" defaultPivotStyle="PivotStyleLight16">
    <tableStyle name="No Format" pivot="0" count="0" xr9:uid="{00000000-0011-0000-FFFF-FFFF00000000}"/>
    <tableStyle name="ODE" table="0" count="4" xr9:uid="{00000000-0011-0000-FFFF-FFFF01000000}">
      <tableStyleElement type="wholeTable" dxfId="582"/>
      <tableStyleElement type="headerRow" dxfId="581"/>
      <tableStyleElement type="totalRow" dxfId="580"/>
      <tableStyleElement type="pageFieldLabels" dxfId="579"/>
    </tableStyle>
    <tableStyle name="ODE Basic" pivot="0" count="2" xr9:uid="{00000000-0011-0000-FFFF-FFFF02000000}">
      <tableStyleElement type="wholeTable" dxfId="578"/>
      <tableStyleElement type="headerRow" dxfId="577"/>
    </tableStyle>
    <tableStyle name="ODE Basic 2" pivot="0" count="2" xr9:uid="{00000000-0011-0000-FFFF-FFFF03000000}">
      <tableStyleElement type="wholeTable" dxfId="576"/>
      <tableStyleElement type="headerRow" dxfId="575"/>
    </tableStyle>
    <tableStyle name="ODE Bold Outline" pivot="0" count="2" xr9:uid="{00000000-0011-0000-FFFF-FFFF04000000}">
      <tableStyleElement type="wholeTable" dxfId="574"/>
      <tableStyleElement type="headerRow" dxfId="573"/>
    </tableStyle>
    <tableStyle name="ODE Row Alt" pivot="0" count="3" xr9:uid="{00000000-0011-0000-FFFF-FFFF05000000}">
      <tableStyleElement type="wholeTable" dxfId="572"/>
      <tableStyleElement type="headerRow" dxfId="571"/>
      <tableStyleElement type="secondRowStripe" dxfId="570"/>
    </tableStyle>
    <tableStyle name="Table Style 1" pivot="0" count="0" xr9:uid="{00000000-0011-0000-FFFF-FFFF06000000}"/>
  </tableStyles>
  <colors>
    <mruColors>
      <color rgb="FFD4D4D4"/>
      <color rgb="FFC9E3F7"/>
      <color rgb="FFE5F2FB"/>
      <color rgb="FF757575"/>
      <color rgb="FF969696"/>
      <color rgb="FFAAD4F4"/>
      <color rgb="FF7B7B7B"/>
      <color rgb="FFFFFF8F"/>
      <color rgb="FF1A75BC"/>
      <color rgb="FFAFA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47625</xdr:colOff>
      <xdr:row>10</xdr:row>
      <xdr:rowOff>76200</xdr:rowOff>
    </xdr:from>
    <xdr:to>
      <xdr:col>19</xdr:col>
      <xdr:colOff>495805</xdr:colOff>
      <xdr:row>45</xdr:row>
      <xdr:rowOff>105727</xdr:rowOff>
    </xdr:to>
    <xdr:pic>
      <xdr:nvPicPr>
        <xdr:cNvPr id="3" name="Picture 2" descr="&quot;&quot;">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4430375" y="1924050"/>
          <a:ext cx="3620005" cy="682085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15</xdr:col>
      <xdr:colOff>47625</xdr:colOff>
      <xdr:row>12</xdr:row>
      <xdr:rowOff>28575</xdr:rowOff>
    </xdr:from>
    <xdr:to>
      <xdr:col>19</xdr:col>
      <xdr:colOff>495805</xdr:colOff>
      <xdr:row>47</xdr:row>
      <xdr:rowOff>181927</xdr:rowOff>
    </xdr:to>
    <xdr:pic>
      <xdr:nvPicPr>
        <xdr:cNvPr id="2" name="Picture 1" descr="&quot;&quot;">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4430375" y="2381250"/>
          <a:ext cx="3620005" cy="6820852"/>
        </a:xfrm>
        <a:prstGeom prst="rect">
          <a:avLst/>
        </a:prstGeom>
      </xdr:spPr>
    </xdr:pic>
    <xdr:clientData/>
  </xdr:twoCellAnchor>
  <xdr:twoCellAnchor editAs="oneCell">
    <xdr:from>
      <xdr:col>0</xdr:col>
      <xdr:colOff>161925</xdr:colOff>
      <xdr:row>5</xdr:row>
      <xdr:rowOff>9525</xdr:rowOff>
    </xdr:from>
    <xdr:to>
      <xdr:col>1</xdr:col>
      <xdr:colOff>1257478</xdr:colOff>
      <xdr:row>10</xdr:row>
      <xdr:rowOff>38220</xdr:rowOff>
    </xdr:to>
    <xdr:pic>
      <xdr:nvPicPr>
        <xdr:cNvPr id="3" name="Picture 2" descr="&quot;&quot;">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161925" y="1028700"/>
          <a:ext cx="1276528" cy="8573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15</xdr:col>
      <xdr:colOff>47625</xdr:colOff>
      <xdr:row>12</xdr:row>
      <xdr:rowOff>28575</xdr:rowOff>
    </xdr:from>
    <xdr:to>
      <xdr:col>19</xdr:col>
      <xdr:colOff>495805</xdr:colOff>
      <xdr:row>47</xdr:row>
      <xdr:rowOff>181927</xdr:rowOff>
    </xdr:to>
    <xdr:pic>
      <xdr:nvPicPr>
        <xdr:cNvPr id="2" name="Picture 1" descr="&quot;&quot;">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4430375" y="2381250"/>
          <a:ext cx="3620005" cy="6820852"/>
        </a:xfrm>
        <a:prstGeom prst="rect">
          <a:avLst/>
        </a:prstGeom>
      </xdr:spPr>
    </xdr:pic>
    <xdr:clientData/>
  </xdr:twoCellAnchor>
  <xdr:twoCellAnchor editAs="oneCell">
    <xdr:from>
      <xdr:col>0</xdr:col>
      <xdr:colOff>161925</xdr:colOff>
      <xdr:row>5</xdr:row>
      <xdr:rowOff>9525</xdr:rowOff>
    </xdr:from>
    <xdr:to>
      <xdr:col>1</xdr:col>
      <xdr:colOff>1257478</xdr:colOff>
      <xdr:row>10</xdr:row>
      <xdr:rowOff>38220</xdr:rowOff>
    </xdr:to>
    <xdr:pic>
      <xdr:nvPicPr>
        <xdr:cNvPr id="3" name="Picture 2" descr="&quot;&quot;">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161925" y="1028700"/>
          <a:ext cx="1276528" cy="8573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47625</xdr:colOff>
      <xdr:row>12</xdr:row>
      <xdr:rowOff>28575</xdr:rowOff>
    </xdr:from>
    <xdr:to>
      <xdr:col>19</xdr:col>
      <xdr:colOff>495805</xdr:colOff>
      <xdr:row>47</xdr:row>
      <xdr:rowOff>181927</xdr:rowOff>
    </xdr:to>
    <xdr:pic>
      <xdr:nvPicPr>
        <xdr:cNvPr id="5" name="Picture 4" descr="&quot;&quot;">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14430375" y="2371725"/>
          <a:ext cx="3620005" cy="6820852"/>
        </a:xfrm>
        <a:prstGeom prst="rect">
          <a:avLst/>
        </a:prstGeom>
      </xdr:spPr>
    </xdr:pic>
    <xdr:clientData/>
  </xdr:twoCellAnchor>
  <xdr:twoCellAnchor editAs="oneCell">
    <xdr:from>
      <xdr:col>0</xdr:col>
      <xdr:colOff>161925</xdr:colOff>
      <xdr:row>5</xdr:row>
      <xdr:rowOff>9525</xdr:rowOff>
    </xdr:from>
    <xdr:to>
      <xdr:col>1</xdr:col>
      <xdr:colOff>1257478</xdr:colOff>
      <xdr:row>10</xdr:row>
      <xdr:rowOff>38220</xdr:rowOff>
    </xdr:to>
    <xdr:pic>
      <xdr:nvPicPr>
        <xdr:cNvPr id="6" name="Picture 5" descr="&quot;&quot;">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161925" y="1028700"/>
          <a:ext cx="1276528" cy="8573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47625</xdr:colOff>
      <xdr:row>12</xdr:row>
      <xdr:rowOff>28575</xdr:rowOff>
    </xdr:from>
    <xdr:to>
      <xdr:col>19</xdr:col>
      <xdr:colOff>495805</xdr:colOff>
      <xdr:row>47</xdr:row>
      <xdr:rowOff>181927</xdr:rowOff>
    </xdr:to>
    <xdr:pic>
      <xdr:nvPicPr>
        <xdr:cNvPr id="2" name="Picture 1" descr="&quot;&quot;">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430375" y="2381250"/>
          <a:ext cx="3620005" cy="6820852"/>
        </a:xfrm>
        <a:prstGeom prst="rect">
          <a:avLst/>
        </a:prstGeom>
      </xdr:spPr>
    </xdr:pic>
    <xdr:clientData/>
  </xdr:twoCellAnchor>
  <xdr:twoCellAnchor editAs="oneCell">
    <xdr:from>
      <xdr:col>0</xdr:col>
      <xdr:colOff>161925</xdr:colOff>
      <xdr:row>5</xdr:row>
      <xdr:rowOff>9525</xdr:rowOff>
    </xdr:from>
    <xdr:to>
      <xdr:col>1</xdr:col>
      <xdr:colOff>1257478</xdr:colOff>
      <xdr:row>10</xdr:row>
      <xdr:rowOff>38220</xdr:rowOff>
    </xdr:to>
    <xdr:pic>
      <xdr:nvPicPr>
        <xdr:cNvPr id="3" name="Picture 2" descr="&quot;&quot;">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61925" y="1028700"/>
          <a:ext cx="1276528" cy="8573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47625</xdr:colOff>
      <xdr:row>12</xdr:row>
      <xdr:rowOff>28575</xdr:rowOff>
    </xdr:from>
    <xdr:to>
      <xdr:col>19</xdr:col>
      <xdr:colOff>495805</xdr:colOff>
      <xdr:row>47</xdr:row>
      <xdr:rowOff>181927</xdr:rowOff>
    </xdr:to>
    <xdr:pic>
      <xdr:nvPicPr>
        <xdr:cNvPr id="2" name="Picture 1" descr="&quot;&quot;">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4430375" y="2381250"/>
          <a:ext cx="3620005" cy="6820852"/>
        </a:xfrm>
        <a:prstGeom prst="rect">
          <a:avLst/>
        </a:prstGeom>
      </xdr:spPr>
    </xdr:pic>
    <xdr:clientData/>
  </xdr:twoCellAnchor>
  <xdr:twoCellAnchor editAs="oneCell">
    <xdr:from>
      <xdr:col>0</xdr:col>
      <xdr:colOff>161925</xdr:colOff>
      <xdr:row>5</xdr:row>
      <xdr:rowOff>9525</xdr:rowOff>
    </xdr:from>
    <xdr:to>
      <xdr:col>1</xdr:col>
      <xdr:colOff>1257478</xdr:colOff>
      <xdr:row>10</xdr:row>
      <xdr:rowOff>38220</xdr:rowOff>
    </xdr:to>
    <xdr:pic>
      <xdr:nvPicPr>
        <xdr:cNvPr id="3" name="Picture 2" descr="&quot;&quot;">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61925" y="1028700"/>
          <a:ext cx="1276528" cy="8573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47625</xdr:colOff>
      <xdr:row>12</xdr:row>
      <xdr:rowOff>28575</xdr:rowOff>
    </xdr:from>
    <xdr:to>
      <xdr:col>19</xdr:col>
      <xdr:colOff>495805</xdr:colOff>
      <xdr:row>47</xdr:row>
      <xdr:rowOff>181927</xdr:rowOff>
    </xdr:to>
    <xdr:pic>
      <xdr:nvPicPr>
        <xdr:cNvPr id="2" name="Picture 1" descr="&quot;&quot;">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430375" y="2381250"/>
          <a:ext cx="3620005" cy="6820852"/>
        </a:xfrm>
        <a:prstGeom prst="rect">
          <a:avLst/>
        </a:prstGeom>
      </xdr:spPr>
    </xdr:pic>
    <xdr:clientData/>
  </xdr:twoCellAnchor>
  <xdr:twoCellAnchor editAs="oneCell">
    <xdr:from>
      <xdr:col>0</xdr:col>
      <xdr:colOff>161925</xdr:colOff>
      <xdr:row>5</xdr:row>
      <xdr:rowOff>9525</xdr:rowOff>
    </xdr:from>
    <xdr:to>
      <xdr:col>1</xdr:col>
      <xdr:colOff>1257478</xdr:colOff>
      <xdr:row>10</xdr:row>
      <xdr:rowOff>38220</xdr:rowOff>
    </xdr:to>
    <xdr:pic>
      <xdr:nvPicPr>
        <xdr:cNvPr id="3" name="Picture 2" descr="&quot;&quot;">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61925" y="1028700"/>
          <a:ext cx="1276528" cy="8573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47625</xdr:colOff>
      <xdr:row>12</xdr:row>
      <xdr:rowOff>28575</xdr:rowOff>
    </xdr:from>
    <xdr:to>
      <xdr:col>19</xdr:col>
      <xdr:colOff>495805</xdr:colOff>
      <xdr:row>47</xdr:row>
      <xdr:rowOff>181927</xdr:rowOff>
    </xdr:to>
    <xdr:pic>
      <xdr:nvPicPr>
        <xdr:cNvPr id="2" name="Picture 1" descr="&quot;&quot;">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4430375" y="2381250"/>
          <a:ext cx="3620005" cy="6820852"/>
        </a:xfrm>
        <a:prstGeom prst="rect">
          <a:avLst/>
        </a:prstGeom>
      </xdr:spPr>
    </xdr:pic>
    <xdr:clientData/>
  </xdr:twoCellAnchor>
  <xdr:twoCellAnchor editAs="oneCell">
    <xdr:from>
      <xdr:col>0</xdr:col>
      <xdr:colOff>161925</xdr:colOff>
      <xdr:row>5</xdr:row>
      <xdr:rowOff>9525</xdr:rowOff>
    </xdr:from>
    <xdr:to>
      <xdr:col>1</xdr:col>
      <xdr:colOff>1257478</xdr:colOff>
      <xdr:row>10</xdr:row>
      <xdr:rowOff>38220</xdr:rowOff>
    </xdr:to>
    <xdr:pic>
      <xdr:nvPicPr>
        <xdr:cNvPr id="3" name="Picture 2" descr="&quot;&quot;">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161925" y="1028700"/>
          <a:ext cx="1276528" cy="8573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47625</xdr:colOff>
      <xdr:row>12</xdr:row>
      <xdr:rowOff>28575</xdr:rowOff>
    </xdr:from>
    <xdr:to>
      <xdr:col>19</xdr:col>
      <xdr:colOff>495805</xdr:colOff>
      <xdr:row>47</xdr:row>
      <xdr:rowOff>181927</xdr:rowOff>
    </xdr:to>
    <xdr:pic>
      <xdr:nvPicPr>
        <xdr:cNvPr id="2" name="Picture 1" descr="&quot;&quot;">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4430375" y="2381250"/>
          <a:ext cx="3620005" cy="6820852"/>
        </a:xfrm>
        <a:prstGeom prst="rect">
          <a:avLst/>
        </a:prstGeom>
      </xdr:spPr>
    </xdr:pic>
    <xdr:clientData/>
  </xdr:twoCellAnchor>
  <xdr:twoCellAnchor editAs="oneCell">
    <xdr:from>
      <xdr:col>0</xdr:col>
      <xdr:colOff>161925</xdr:colOff>
      <xdr:row>5</xdr:row>
      <xdr:rowOff>9525</xdr:rowOff>
    </xdr:from>
    <xdr:to>
      <xdr:col>1</xdr:col>
      <xdr:colOff>1257478</xdr:colOff>
      <xdr:row>10</xdr:row>
      <xdr:rowOff>38220</xdr:rowOff>
    </xdr:to>
    <xdr:pic>
      <xdr:nvPicPr>
        <xdr:cNvPr id="3" name="Picture 2" descr="&quot;&quot;">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161925" y="1028700"/>
          <a:ext cx="1276528" cy="8573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15</xdr:col>
      <xdr:colOff>47625</xdr:colOff>
      <xdr:row>12</xdr:row>
      <xdr:rowOff>28575</xdr:rowOff>
    </xdr:from>
    <xdr:to>
      <xdr:col>19</xdr:col>
      <xdr:colOff>495805</xdr:colOff>
      <xdr:row>47</xdr:row>
      <xdr:rowOff>181927</xdr:rowOff>
    </xdr:to>
    <xdr:pic>
      <xdr:nvPicPr>
        <xdr:cNvPr id="2" name="Picture 1" descr="&quot;&quot;">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4430375" y="2381250"/>
          <a:ext cx="3620005" cy="6820852"/>
        </a:xfrm>
        <a:prstGeom prst="rect">
          <a:avLst/>
        </a:prstGeom>
      </xdr:spPr>
    </xdr:pic>
    <xdr:clientData/>
  </xdr:twoCellAnchor>
  <xdr:twoCellAnchor editAs="oneCell">
    <xdr:from>
      <xdr:col>0</xdr:col>
      <xdr:colOff>161925</xdr:colOff>
      <xdr:row>5</xdr:row>
      <xdr:rowOff>9525</xdr:rowOff>
    </xdr:from>
    <xdr:to>
      <xdr:col>1</xdr:col>
      <xdr:colOff>1257478</xdr:colOff>
      <xdr:row>10</xdr:row>
      <xdr:rowOff>38220</xdr:rowOff>
    </xdr:to>
    <xdr:pic>
      <xdr:nvPicPr>
        <xdr:cNvPr id="3" name="Picture 2" descr="&quot;&quot;">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161925" y="1028700"/>
          <a:ext cx="1276528" cy="8573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15</xdr:col>
      <xdr:colOff>47625</xdr:colOff>
      <xdr:row>12</xdr:row>
      <xdr:rowOff>28575</xdr:rowOff>
    </xdr:from>
    <xdr:to>
      <xdr:col>19</xdr:col>
      <xdr:colOff>495805</xdr:colOff>
      <xdr:row>47</xdr:row>
      <xdr:rowOff>181927</xdr:rowOff>
    </xdr:to>
    <xdr:pic>
      <xdr:nvPicPr>
        <xdr:cNvPr id="2" name="Picture 1" descr="&quot;&quot;">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4430375" y="2381250"/>
          <a:ext cx="3620005" cy="6820852"/>
        </a:xfrm>
        <a:prstGeom prst="rect">
          <a:avLst/>
        </a:prstGeom>
      </xdr:spPr>
    </xdr:pic>
    <xdr:clientData/>
  </xdr:twoCellAnchor>
  <xdr:twoCellAnchor editAs="oneCell">
    <xdr:from>
      <xdr:col>0</xdr:col>
      <xdr:colOff>161925</xdr:colOff>
      <xdr:row>5</xdr:row>
      <xdr:rowOff>9525</xdr:rowOff>
    </xdr:from>
    <xdr:to>
      <xdr:col>1</xdr:col>
      <xdr:colOff>1257478</xdr:colOff>
      <xdr:row>10</xdr:row>
      <xdr:rowOff>38220</xdr:rowOff>
    </xdr:to>
    <xdr:pic>
      <xdr:nvPicPr>
        <xdr:cNvPr id="3" name="Picture 2" descr="&quot;&quot;">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161925" y="1028700"/>
          <a:ext cx="1276528" cy="8573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estingDataExample" displayName="TestingDataExample" ref="B12:O37" totalsRowShown="0" headerRowDxfId="569" dataDxfId="567" headerRowBorderDxfId="568">
  <autoFilter ref="B12:O37"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000-000001000000}" name="Fixture Location / Expense Description" dataDxfId="566"/>
    <tableColumn id="2" xr3:uid="{00000000-0010-0000-0000-000002000000}" name="Fixture ID #" dataDxfId="565"/>
    <tableColumn id="3" xr3:uid="{00000000-0010-0000-0000-000003000000}" name="Initial  Test Date" dataDxfId="564"/>
    <tableColumn id="4" xr3:uid="{00000000-0010-0000-0000-000004000000}" name="Initial Test Result (ppb)" dataDxfId="563"/>
    <tableColumn id="5" xr3:uid="{00000000-0010-0000-0000-000005000000}" name="Number of Retests" dataDxfId="562"/>
    <tableColumn id="6" xr3:uid="{00000000-0010-0000-0000-000006000000}" name="Final Test Result (ppb)" dataDxfId="561"/>
    <tableColumn id="14" xr3:uid="{00000000-0010-0000-0000-00000E000000}" name="Corrective _x000a_Action Taken" dataDxfId="560"/>
    <tableColumn id="7" xr3:uid="{00000000-0010-0000-0000-000007000000}" name="Misc. Lab Expenses" dataDxfId="559"/>
    <tableColumn id="8" xr3:uid="{00000000-0010-0000-0000-000008000000}" name="Shipping Expense" dataDxfId="558"/>
    <tableColumn id="9" xr3:uid="{00000000-0010-0000-0000-000009000000}" name="Lab Cost Per Initial Test" dataDxfId="557" dataCellStyle="Currency"/>
    <tableColumn id="13" xr3:uid="{00000000-0010-0000-0000-00000D000000}" name="Lab Cost Per Retest" dataDxfId="556" dataCellStyle="Currency"/>
    <tableColumn id="10" xr3:uid="{00000000-0010-0000-0000-00000A000000}" name="Total # of Tests" dataDxfId="555">
      <calculatedColumnFormula>IF(AND(TestingDataExample[[#This Row],[Initial Test Result (ppb)]]="   [result]   ",TestingDataExample[[#This Row],[Number of Retests]]="   [retests]   "),"   [autofill]   ",IF(AND(TestingDataExample[[#This Row],[Initial Test Result (ppb)]]&lt;&gt;"",TestingDataExample[[#This Row],[Initial Test Result (ppb)]]&lt;&gt;"   [result]   "),IFERROR(VALUE(TestingDataExample[[#This Row],[Number of Retests]]),0)+1,IFERROR(VALUE(TestingDataExample[[#This Row],[Number of Retests]]),0)))</calculatedColumnFormula>
    </tableColumn>
    <tableColumn id="11" xr3:uid="{00000000-0010-0000-0000-00000B000000}" name="Total Expenses" dataDxfId="554">
      <calculatedColumnFormula>IF(AND(TestingDataExample[[#This Row],[Misc. Lab Expenses]]="   [enter $]   ",TestingDataExample[[#This Row],[Shipping Expense]]="   [enter $]   ",TestingDataExample[[#This Row],[Lab Cost Per Initial Test]]="   [enter $]   "),"[autofill]   ",ROUND(IFERROR(VALUE(TestingDataExample[[#This Row],[Misc. Lab Expenses]]),0)+IFERROR(VALUE(TestingDataExample[[#This Row],[Shipping Expense]]),0)+IFERROR(VALUE(TestingDataExample[[#This Row],[Lab Cost Per Initial Test]]),0)+IFERROR(TestingDataExample[[#This Row],[Lab Cost Per Retest]]*TestingDataExample[[#This Row],[Number of Retests]],0),2))</calculatedColumnFormula>
    </tableColumn>
    <tableColumn id="12" xr3:uid="{00000000-0010-0000-0000-00000C000000}" name="Notes" dataDxfId="553"/>
  </tableColumns>
  <tableStyleInfo name="ODE Basic" showFirstColumn="0" showLastColumn="0" showRowStripes="1" showColumnStripes="0"/>
  <extLst>
    <ext xmlns:x14="http://schemas.microsoft.com/office/spreadsheetml/2009/9/main" uri="{504A1905-F514-4f6f-8877-14C23A59335A}">
      <x14:table altTextSummary="Lead testing result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9000000}" name="TestingDataBldg9" displayName="TestingDataBldg9" ref="B12:O312" totalsRowShown="0" headerRowDxfId="416" dataDxfId="414" headerRowBorderDxfId="415">
  <autoFilter ref="B12:O312"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900-000001000000}" name="Fixture Location / Expense Description" dataDxfId="413"/>
    <tableColumn id="2" xr3:uid="{00000000-0010-0000-0900-000002000000}" name="Fixture ID # (FIN)" dataDxfId="412"/>
    <tableColumn id="3" xr3:uid="{00000000-0010-0000-0900-000003000000}" name="Initial  Test Date" dataDxfId="411"/>
    <tableColumn id="4" xr3:uid="{00000000-0010-0000-0900-000004000000}" name="Initial Test Result (ppb)" dataDxfId="410"/>
    <tableColumn id="5" xr3:uid="{00000000-0010-0000-0900-000005000000}" name="Number of Retests" dataDxfId="409"/>
    <tableColumn id="6" xr3:uid="{00000000-0010-0000-0900-000006000000}" name="Final Test Result (ppb)" dataDxfId="408"/>
    <tableColumn id="14" xr3:uid="{00000000-0010-0000-0900-00000E000000}" name="Corrective _x000a_Action Taken" dataDxfId="407"/>
    <tableColumn id="7" xr3:uid="{00000000-0010-0000-0900-000007000000}" name="Misc. Lab Expenses" dataDxfId="406"/>
    <tableColumn id="8" xr3:uid="{00000000-0010-0000-0900-000008000000}" name="Shipping Expense" dataDxfId="405"/>
    <tableColumn id="9" xr3:uid="{00000000-0010-0000-0900-000009000000}" name="Lab Cost Per Initial Test" dataDxfId="404" dataCellStyle="Currency"/>
    <tableColumn id="13" xr3:uid="{00000000-0010-0000-0900-00000D000000}" name="Lab Cost Per Retest" dataDxfId="403" dataCellStyle="Currency"/>
    <tableColumn id="10" xr3:uid="{00000000-0010-0000-0900-00000A000000}" name="Total # of Tests" dataDxfId="402">
      <calculatedColumnFormula>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calculatedColumnFormula>
    </tableColumn>
    <tableColumn id="11" xr3:uid="{00000000-0010-0000-0900-00000B000000}" name="Total Expenses" dataDxfId="401">
      <calculatedColumnFormula>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calculatedColumnFormula>
    </tableColumn>
    <tableColumn id="12" xr3:uid="{00000000-0010-0000-0900-00000C000000}" name="Notes" dataDxfId="400"/>
  </tableColumns>
  <tableStyleInfo name="ODE Basic" showFirstColumn="0" showLastColumn="0" showRowStripes="1" showColumnStripes="0"/>
  <extLst>
    <ext xmlns:x14="http://schemas.microsoft.com/office/spreadsheetml/2009/9/main" uri="{504A1905-F514-4f6f-8877-14C23A59335A}">
      <x14:table altTextSummary="Lead testing result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A000000}" name="TestingDataBldg10" displayName="TestingDataBldg10" ref="B12:O312" totalsRowShown="0" headerRowDxfId="399" dataDxfId="397" headerRowBorderDxfId="398">
  <autoFilter ref="B12:O312"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A00-000001000000}" name="Fixture Location / Expense Description" dataDxfId="396"/>
    <tableColumn id="2" xr3:uid="{00000000-0010-0000-0A00-000002000000}" name="Fixture ID # (FIN)" dataDxfId="395"/>
    <tableColumn id="3" xr3:uid="{00000000-0010-0000-0A00-000003000000}" name="Initial  Test Date" dataDxfId="394"/>
    <tableColumn id="4" xr3:uid="{00000000-0010-0000-0A00-000004000000}" name="Initial Test Result (ppb)" dataDxfId="393"/>
    <tableColumn id="5" xr3:uid="{00000000-0010-0000-0A00-000005000000}" name="Number of Retests" dataDxfId="392"/>
    <tableColumn id="6" xr3:uid="{00000000-0010-0000-0A00-000006000000}" name="Final Test Result (ppb)" dataDxfId="391"/>
    <tableColumn id="14" xr3:uid="{00000000-0010-0000-0A00-00000E000000}" name="Corrective _x000a_Action Taken" dataDxfId="390"/>
    <tableColumn id="7" xr3:uid="{00000000-0010-0000-0A00-000007000000}" name="Misc. Lab Expenses" dataDxfId="389"/>
    <tableColumn id="8" xr3:uid="{00000000-0010-0000-0A00-000008000000}" name="Shipping Expense" dataDxfId="388"/>
    <tableColumn id="9" xr3:uid="{00000000-0010-0000-0A00-000009000000}" name="Lab Cost Per Initial Test" dataDxfId="387" dataCellStyle="Currency"/>
    <tableColumn id="13" xr3:uid="{00000000-0010-0000-0A00-00000D000000}" name="Lab Cost Per Retest" dataDxfId="386" dataCellStyle="Currency"/>
    <tableColumn id="10" xr3:uid="{00000000-0010-0000-0A00-00000A000000}" name="Total # of Tests" dataDxfId="385">
      <calculatedColumnFormula>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calculatedColumnFormula>
    </tableColumn>
    <tableColumn id="11" xr3:uid="{00000000-0010-0000-0A00-00000B000000}" name="Total Expenses" dataDxfId="384">
      <calculatedColumnFormula>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calculatedColumnFormula>
    </tableColumn>
    <tableColumn id="12" xr3:uid="{00000000-0010-0000-0A00-00000C000000}" name="Notes" dataDxfId="383"/>
  </tableColumns>
  <tableStyleInfo name="ODE Basic" showFirstColumn="0" showLastColumn="0" showRowStripes="1" showColumnStripes="0"/>
  <extLst>
    <ext xmlns:x14="http://schemas.microsoft.com/office/spreadsheetml/2009/9/main" uri="{504A1905-F514-4f6f-8877-14C23A59335A}">
      <x14:table altTextSummary="Lead testing result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CorrectiveActions" displayName="CorrectiveActions" ref="B2:D29" totalsRowShown="0" headerRowDxfId="382" dataDxfId="381" tableBorderDxfId="380">
  <autoFilter ref="B2:D29" xr:uid="{00000000-0009-0000-0100-000005000000}">
    <filterColumn colId="0" hiddenButton="1"/>
    <filterColumn colId="1" hiddenButton="1"/>
    <filterColumn colId="2" hiddenButton="1"/>
  </autoFilter>
  <tableColumns count="3">
    <tableColumn id="1" xr3:uid="{00000000-0010-0000-0B00-000001000000}" name="Corrective Action Taken" dataDxfId="379"/>
    <tableColumn id="2" xr3:uid="{00000000-0010-0000-0B00-000002000000}" name="Code" dataDxfId="378"/>
    <tableColumn id="3" xr3:uid="{00000000-0010-0000-0B00-000003000000}" name="Additional Information" dataDxfId="377"/>
  </tableColumns>
  <tableStyleInfo name="ODE Basic" showFirstColumn="0" showLastColumn="0" showRowStripes="1" showColumnStripes="0"/>
  <extLst>
    <ext xmlns:x14="http://schemas.microsoft.com/office/spreadsheetml/2009/9/main" uri="{504A1905-F514-4f6f-8877-14C23A59335A}">
      <x14:table altTextSummary="List and descriptions of possible corrective actions to choose from"/>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C000000}" name="FixTypeCodes" displayName="FixTypeCodes" ref="B2:B14" totalsRowShown="0" headerRowDxfId="376" dataDxfId="374" headerRowBorderDxfId="375" tableBorderDxfId="373" headerRowCellStyle="5 Light Fill">
  <autoFilter ref="B2:B14" xr:uid="{00000000-0009-0000-0100-000003000000}">
    <filterColumn colId="0" hiddenButton="1"/>
  </autoFilter>
  <tableColumns count="1">
    <tableColumn id="1" xr3:uid="{00000000-0010-0000-0C00-000001000000}" name="Fixture ID # _x000a_Fixture Type Codes" dataDxfId="372"/>
  </tableColumns>
  <tableStyleInfo name="No Format" showFirstColumn="0" showLastColumn="0" showRowStripes="1" showColumnStripes="0"/>
  <extLst>
    <ext xmlns:x14="http://schemas.microsoft.com/office/spreadsheetml/2009/9/main" uri="{504A1905-F514-4f6f-8877-14C23A59335A}">
      <x14:table altTextSummary="List of possible fixture type codes"/>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D000000}" name="EntityIDs" displayName="EntityIDs" ref="B2:F1491" totalsRowShown="0" headerRowDxfId="371" dataDxfId="370" tableBorderDxfId="369">
  <autoFilter ref="B2:F1491" xr:uid="{00000000-0009-0000-0100-000012000000}"/>
  <sortState xmlns:xlrd2="http://schemas.microsoft.com/office/spreadsheetml/2017/richdata2" ref="B3:F1491">
    <sortCondition ref="C3:C1491"/>
    <sortCondition sortBy="cellColor" ref="C3:C1491" dxfId="368"/>
    <sortCondition ref="E3:E1491"/>
  </sortState>
  <tableColumns count="5">
    <tableColumn id="1" xr3:uid="{00000000-0010-0000-0D00-000001000000}" name="Dist ID" dataDxfId="367"/>
    <tableColumn id="2" xr3:uid="{00000000-0010-0000-0D00-000002000000}" name="District Name" dataDxfId="366"/>
    <tableColumn id="3" xr3:uid="{00000000-0010-0000-0D00-000003000000}" name="Schl ID" dataDxfId="365"/>
    <tableColumn id="4" xr3:uid="{00000000-0010-0000-0D00-000004000000}" name="Schl Name" dataDxfId="364"/>
    <tableColumn id="5" xr3:uid="{00000000-0010-0000-0D00-000005000000}" name="Type" dataDxfId="363"/>
  </tableColumns>
  <tableStyleInfo name="ODE Basic" showFirstColumn="0" showLastColumn="0" showRowStripes="1" showColumnStripes="0"/>
  <extLst>
    <ext xmlns:x14="http://schemas.microsoft.com/office/spreadsheetml/2009/9/main" uri="{504A1905-F514-4f6f-8877-14C23A59335A}">
      <x14:table altTextSummary="List of ODE ESD, District, and School IDs"/>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estingDataSummary" displayName="TestingDataSummary" ref="B11:K26" totalsRowShown="0" headerRowDxfId="362" dataDxfId="361" tableBorderDxfId="360">
  <autoFilter ref="B11:K26"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E00-000001000000}" name="Tab Name" dataDxfId="359"/>
    <tableColumn id="2" xr3:uid="{00000000-0010-0000-0E00-000002000000}" name="Building ID #" dataDxfId="358"/>
    <tableColumn id="3" xr3:uid="{00000000-0010-0000-0E00-000003000000}" name="Building Name" dataDxfId="357"/>
    <tableColumn id="5" xr3:uid="{00000000-0010-0000-0E00-000005000000}" name="# of Initial Tests" dataDxfId="356"/>
    <tableColumn id="9" xr3:uid="{00000000-0010-0000-0E00-000009000000}" name="# of Retests" dataDxfId="355"/>
    <tableColumn id="12" xr3:uid="{00000000-0010-0000-0E00-00000C000000}" name="Total Samples Tested" dataDxfId="354"/>
    <tableColumn id="13" xr3:uid="{00000000-0010-0000-0E00-00000D000000}" name="Total Sample Costs" dataDxfId="353"/>
    <tableColumn id="14" xr3:uid="{00000000-0010-0000-0E00-00000E000000}" name="Total Misc. Lab Expenses" dataDxfId="352"/>
    <tableColumn id="15" xr3:uid="{00000000-0010-0000-0E00-00000F000000}" name="Total Shipping Expenses" dataDxfId="351"/>
    <tableColumn id="16" xr3:uid="{00000000-0010-0000-0E00-000010000000}" name="Total Disbursement Request" dataDxfId="350">
      <calculatedColumnFormula>IF(TestingDataSummary[[Building ID '#]:[Building ID '#]]="   [enter ID]   ","[autofill]   ",IF(TestingDataSummary[[#This Row],[Building ID '#]:[Building ID '#]]="",0,IFERROR(SUM(TestingDataSummary[[#This Row],[Total Sample Costs]:[Total Shipping Expenses]]),"-")))</calculatedColumnFormula>
    </tableColumn>
  </tableColumns>
  <tableStyleInfo name="ODE Basic"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InvoiceSummary" displayName="InvoiceSummary" ref="M11:T26" totalsRowShown="0" headerRowDxfId="349" dataDxfId="348" tableBorderDxfId="347">
  <autoFilter ref="M11:T26" xr:uid="{00000000-0009-0000-0100-00001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F00-000001000000}" name="Invoice #" dataDxfId="346"/>
    <tableColumn id="2" xr3:uid="{00000000-0010-0000-0F00-000002000000}" name="# of Samples" dataDxfId="345"/>
    <tableColumn id="3" xr3:uid="{00000000-0010-0000-0F00-000003000000}" name="Cost Per Sample" dataDxfId="344"/>
    <tableColumn id="4" xr3:uid="{00000000-0010-0000-0F00-000004000000}" name="Subtotal" dataDxfId="343">
      <calculatedColumnFormula>ROUND(InvoiceSummary[[#This Row],['# of Samples]]*InvoiceSummary[[#This Row],[Cost Per Sample]],2)</calculatedColumnFormula>
    </tableColumn>
    <tableColumn id="5" xr3:uid="{00000000-0010-0000-0F00-000005000000}" name="Rush Fee" dataDxfId="342"/>
    <tableColumn id="6" xr3:uid="{00000000-0010-0000-0F00-000006000000}" name="Shipping" dataDxfId="341"/>
    <tableColumn id="7" xr3:uid="{00000000-0010-0000-0F00-000007000000}" name="Misc Fee" dataDxfId="340"/>
    <tableColumn id="8" xr3:uid="{00000000-0010-0000-0F00-000008000000}" name="Invoice Total" dataDxfId="339">
      <calculatedColumnFormula>SUM(InvoiceSummary[[#This Row],[Subtotal]:[Misc Fee]])</calculatedColumnFormula>
    </tableColumn>
  </tableColumns>
  <tableStyleInfo name="ODE Basic"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0000000}" name="SummaryDataFormulas" displayName="SummaryDataFormulas" ref="B2:I12" totalsRowShown="0" headerRowDxfId="338">
  <autoFilter ref="B2:I12"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2" xr3:uid="{00000000-0010-0000-1000-000002000000}" name="Building ID #" dataDxfId="337"/>
    <tableColumn id="3" xr3:uid="{00000000-0010-0000-1000-000003000000}" name="Building Name" dataDxfId="336"/>
    <tableColumn id="5" xr3:uid="{00000000-0010-0000-1000-000005000000}" name="# of Initial Tests" dataDxfId="335"/>
    <tableColumn id="9" xr3:uid="{00000000-0010-0000-1000-000009000000}" name="# of Retests" dataDxfId="334"/>
    <tableColumn id="12" xr3:uid="{00000000-0010-0000-1000-00000C000000}" name="Total Samples Tested" dataDxfId="333"/>
    <tableColumn id="13" xr3:uid="{00000000-0010-0000-1000-00000D000000}" name="Total Sample Costs" dataDxfId="332"/>
    <tableColumn id="14" xr3:uid="{00000000-0010-0000-1000-00000E000000}" name="Total Misc. Lab Expenses" dataDxfId="331"/>
    <tableColumn id="15" xr3:uid="{00000000-0010-0000-1000-00000F000000}" name="Total Shipping Expenses" dataDxfId="330"/>
  </tableColumns>
  <tableStyleInfo name="ODE 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estingDataBldg1" displayName="TestingDataBldg1" ref="B12:O312" totalsRowShown="0" headerRowDxfId="552" dataDxfId="550" headerRowBorderDxfId="551">
  <autoFilter ref="B12:O312"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100-000001000000}" name="Fixture Location / Expense Description" dataDxfId="549"/>
    <tableColumn id="2" xr3:uid="{00000000-0010-0000-0100-000002000000}" name="Fixture ID # (FIN)" dataDxfId="548"/>
    <tableColumn id="3" xr3:uid="{00000000-0010-0000-0100-000003000000}" name="Initial  Test Date" dataDxfId="547"/>
    <tableColumn id="4" xr3:uid="{00000000-0010-0000-0100-000004000000}" name="Initial Test Result (ppb)" dataDxfId="546"/>
    <tableColumn id="5" xr3:uid="{00000000-0010-0000-0100-000005000000}" name="Number of Retests" dataDxfId="545"/>
    <tableColumn id="6" xr3:uid="{00000000-0010-0000-0100-000006000000}" name="Final Test Result (ppb)" dataDxfId="544"/>
    <tableColumn id="14" xr3:uid="{00000000-0010-0000-0100-00000E000000}" name="Corrective _x000a_Action Taken" dataDxfId="543"/>
    <tableColumn id="7" xr3:uid="{00000000-0010-0000-0100-000007000000}" name="Misc. Lab Expenses" dataDxfId="542"/>
    <tableColumn id="8" xr3:uid="{00000000-0010-0000-0100-000008000000}" name="Shipping Expense" dataDxfId="541"/>
    <tableColumn id="9" xr3:uid="{00000000-0010-0000-0100-000009000000}" name="Lab Cost Per Initial Test" dataDxfId="540" dataCellStyle="Currency"/>
    <tableColumn id="13" xr3:uid="{00000000-0010-0000-0100-00000D000000}" name="Lab Cost Per Retest" dataDxfId="539" dataCellStyle="Currency"/>
    <tableColumn id="10" xr3:uid="{00000000-0010-0000-0100-00000A000000}" name="Total # of Tests" dataDxfId="538">
      <calculatedColumnFormula>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calculatedColumnFormula>
    </tableColumn>
    <tableColumn id="11" xr3:uid="{00000000-0010-0000-0100-00000B000000}" name="Total Expenses" dataDxfId="537">
      <calculatedColumnFormula>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calculatedColumnFormula>
    </tableColumn>
    <tableColumn id="12" xr3:uid="{00000000-0010-0000-0100-00000C000000}" name="Notes" dataDxfId="536"/>
  </tableColumns>
  <tableStyleInfo name="ODE Basic" showFirstColumn="0" showLastColumn="0" showRowStripes="1" showColumnStripes="0"/>
  <extLst>
    <ext xmlns:x14="http://schemas.microsoft.com/office/spreadsheetml/2009/9/main" uri="{504A1905-F514-4f6f-8877-14C23A59335A}">
      <x14:table altTextSummary="Lead testing result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estingDataBldg2" displayName="TestingDataBldg2" ref="B12:O312" totalsRowShown="0" headerRowDxfId="535" dataDxfId="533" headerRowBorderDxfId="534">
  <autoFilter ref="B12:O312"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200-000001000000}" name="Fixture Location / Expense Description" dataDxfId="532"/>
    <tableColumn id="2" xr3:uid="{00000000-0010-0000-0200-000002000000}" name="Fixture ID # (FIN)" dataDxfId="531"/>
    <tableColumn id="3" xr3:uid="{00000000-0010-0000-0200-000003000000}" name="Initial  Test Date" dataDxfId="530"/>
    <tableColumn id="4" xr3:uid="{00000000-0010-0000-0200-000004000000}" name="Initial Test Result (ppb)" dataDxfId="529"/>
    <tableColumn id="5" xr3:uid="{00000000-0010-0000-0200-000005000000}" name="Number of Retests" dataDxfId="528"/>
    <tableColumn id="6" xr3:uid="{00000000-0010-0000-0200-000006000000}" name="Final Test Result (ppb)" dataDxfId="527"/>
    <tableColumn id="14" xr3:uid="{00000000-0010-0000-0200-00000E000000}" name="Corrective _x000a_Action Taken" dataDxfId="526"/>
    <tableColumn id="7" xr3:uid="{00000000-0010-0000-0200-000007000000}" name="Misc. Lab Expenses" dataDxfId="525"/>
    <tableColumn id="8" xr3:uid="{00000000-0010-0000-0200-000008000000}" name="Shipping Expense" dataDxfId="524"/>
    <tableColumn id="9" xr3:uid="{00000000-0010-0000-0200-000009000000}" name="Lab Cost Per Initial Test" dataDxfId="523" dataCellStyle="Currency"/>
    <tableColumn id="13" xr3:uid="{00000000-0010-0000-0200-00000D000000}" name="Lab Cost Per Retest" dataDxfId="522" dataCellStyle="Currency"/>
    <tableColumn id="10" xr3:uid="{00000000-0010-0000-0200-00000A000000}" name="Total # of Tests" dataDxfId="521">
      <calculatedColumnFormula>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calculatedColumnFormula>
    </tableColumn>
    <tableColumn id="11" xr3:uid="{00000000-0010-0000-0200-00000B000000}" name="Total Expenses" dataDxfId="520">
      <calculatedColumnFormula>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calculatedColumnFormula>
    </tableColumn>
    <tableColumn id="12" xr3:uid="{00000000-0010-0000-0200-00000C000000}" name="Notes" dataDxfId="519"/>
  </tableColumns>
  <tableStyleInfo name="ODE Basic" showFirstColumn="0" showLastColumn="0" showRowStripes="1" showColumnStripes="0"/>
  <extLst>
    <ext xmlns:x14="http://schemas.microsoft.com/office/spreadsheetml/2009/9/main" uri="{504A1905-F514-4f6f-8877-14C23A59335A}">
      <x14:table altTextSummary="Lead testing result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estingDataBldg3" displayName="TestingDataBldg3" ref="B12:O312" totalsRowShown="0" headerRowDxfId="518" dataDxfId="516" headerRowBorderDxfId="517">
  <autoFilter ref="B12:O312"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300-000001000000}" name="Fixture Location / Expense Description" dataDxfId="515"/>
    <tableColumn id="2" xr3:uid="{00000000-0010-0000-0300-000002000000}" name="Fixture ID # (FIN)" dataDxfId="514"/>
    <tableColumn id="3" xr3:uid="{00000000-0010-0000-0300-000003000000}" name="Initial  Test Date" dataDxfId="513"/>
    <tableColumn id="4" xr3:uid="{00000000-0010-0000-0300-000004000000}" name="Initial Test Result (ppb)" dataDxfId="512"/>
    <tableColumn id="5" xr3:uid="{00000000-0010-0000-0300-000005000000}" name="Number of Retests" dataDxfId="511"/>
    <tableColumn id="6" xr3:uid="{00000000-0010-0000-0300-000006000000}" name="Final Test Result (ppb)" dataDxfId="510"/>
    <tableColumn id="14" xr3:uid="{00000000-0010-0000-0300-00000E000000}" name="Corrective _x000a_Action Taken" dataDxfId="509"/>
    <tableColumn id="7" xr3:uid="{00000000-0010-0000-0300-000007000000}" name="Misc. Lab Expenses" dataDxfId="508"/>
    <tableColumn id="8" xr3:uid="{00000000-0010-0000-0300-000008000000}" name="Shipping Expense" dataDxfId="507"/>
    <tableColumn id="9" xr3:uid="{00000000-0010-0000-0300-000009000000}" name="Lab Cost Per Initial Test" dataDxfId="506" dataCellStyle="Currency"/>
    <tableColumn id="13" xr3:uid="{00000000-0010-0000-0300-00000D000000}" name="Lab Cost Per Retest" dataDxfId="505" dataCellStyle="Currency"/>
    <tableColumn id="10" xr3:uid="{00000000-0010-0000-0300-00000A000000}" name="Total # of Tests" dataDxfId="504">
      <calculatedColumnFormula>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calculatedColumnFormula>
    </tableColumn>
    <tableColumn id="11" xr3:uid="{00000000-0010-0000-0300-00000B000000}" name="Total Expenses" dataDxfId="503">
      <calculatedColumnFormula>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calculatedColumnFormula>
    </tableColumn>
    <tableColumn id="12" xr3:uid="{00000000-0010-0000-0300-00000C000000}" name="Notes" dataDxfId="502"/>
  </tableColumns>
  <tableStyleInfo name="ODE Basic" showFirstColumn="0" showLastColumn="0" showRowStripes="1" showColumnStripes="0"/>
  <extLst>
    <ext xmlns:x14="http://schemas.microsoft.com/office/spreadsheetml/2009/9/main" uri="{504A1905-F514-4f6f-8877-14C23A59335A}">
      <x14:table altTextSummary="Lead testing result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estingDataBldg4" displayName="TestingDataBldg4" ref="B12:O312" totalsRowShown="0" headerRowDxfId="501" dataDxfId="499" headerRowBorderDxfId="500">
  <autoFilter ref="B12:O312"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400-000001000000}" name="Fixture Location / Expense Description" dataDxfId="498"/>
    <tableColumn id="2" xr3:uid="{00000000-0010-0000-0400-000002000000}" name="Fixture ID # (FIN)" dataDxfId="497"/>
    <tableColumn id="3" xr3:uid="{00000000-0010-0000-0400-000003000000}" name="Initial  Test Date" dataDxfId="496"/>
    <tableColumn id="4" xr3:uid="{00000000-0010-0000-0400-000004000000}" name="Initial Test Result (ppb)" dataDxfId="495"/>
    <tableColumn id="5" xr3:uid="{00000000-0010-0000-0400-000005000000}" name="Number of Retests" dataDxfId="494"/>
    <tableColumn id="6" xr3:uid="{00000000-0010-0000-0400-000006000000}" name="Final Test Result (ppb)" dataDxfId="493"/>
    <tableColumn id="14" xr3:uid="{00000000-0010-0000-0400-00000E000000}" name="Corrective _x000a_Action Taken" dataDxfId="492"/>
    <tableColumn id="7" xr3:uid="{00000000-0010-0000-0400-000007000000}" name="Misc. Lab Expenses" dataDxfId="491"/>
    <tableColumn id="8" xr3:uid="{00000000-0010-0000-0400-000008000000}" name="Shipping Expense" dataDxfId="490"/>
    <tableColumn id="9" xr3:uid="{00000000-0010-0000-0400-000009000000}" name="Lab Cost Per Initial Test" dataDxfId="489" dataCellStyle="Currency"/>
    <tableColumn id="13" xr3:uid="{00000000-0010-0000-0400-00000D000000}" name="Lab Cost Per Retest" dataDxfId="488" dataCellStyle="Currency"/>
    <tableColumn id="10" xr3:uid="{00000000-0010-0000-0400-00000A000000}" name="Total # of Tests" dataDxfId="487">
      <calculatedColumnFormula>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calculatedColumnFormula>
    </tableColumn>
    <tableColumn id="11" xr3:uid="{00000000-0010-0000-0400-00000B000000}" name="Total Expenses" dataDxfId="486">
      <calculatedColumnFormula>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calculatedColumnFormula>
    </tableColumn>
    <tableColumn id="12" xr3:uid="{00000000-0010-0000-0400-00000C000000}" name="Notes" dataDxfId="485"/>
  </tableColumns>
  <tableStyleInfo name="ODE Basic" showFirstColumn="0" showLastColumn="0" showRowStripes="1" showColumnStripes="0"/>
  <extLst>
    <ext xmlns:x14="http://schemas.microsoft.com/office/spreadsheetml/2009/9/main" uri="{504A1905-F514-4f6f-8877-14C23A59335A}">
      <x14:table altTextSummary="Lead testing result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5000000}" name="TestingDataBldg5" displayName="TestingDataBldg5" ref="B12:O312" totalsRowShown="0" headerRowDxfId="484" dataDxfId="482" headerRowBorderDxfId="483">
  <autoFilter ref="B12:O312"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500-000001000000}" name="Fixture Location / Expense Description" dataDxfId="481"/>
    <tableColumn id="2" xr3:uid="{00000000-0010-0000-0500-000002000000}" name="Fixture ID # (FIN)" dataDxfId="480"/>
    <tableColumn id="3" xr3:uid="{00000000-0010-0000-0500-000003000000}" name="Initial  Test Date" dataDxfId="479"/>
    <tableColumn id="4" xr3:uid="{00000000-0010-0000-0500-000004000000}" name="Initial Test Result (ppb)" dataDxfId="478"/>
    <tableColumn id="5" xr3:uid="{00000000-0010-0000-0500-000005000000}" name="Number of Retests" dataDxfId="477"/>
    <tableColumn id="6" xr3:uid="{00000000-0010-0000-0500-000006000000}" name="Final Test Result (ppb)" dataDxfId="476"/>
    <tableColumn id="14" xr3:uid="{00000000-0010-0000-0500-00000E000000}" name="Corrective _x000a_Action Taken" dataDxfId="475"/>
    <tableColumn id="7" xr3:uid="{00000000-0010-0000-0500-000007000000}" name="Misc. Lab Expenses" dataDxfId="474"/>
    <tableColumn id="8" xr3:uid="{00000000-0010-0000-0500-000008000000}" name="Shipping Expense" dataDxfId="473"/>
    <tableColumn id="9" xr3:uid="{00000000-0010-0000-0500-000009000000}" name="Lab Cost Per Initial Test" dataDxfId="472" dataCellStyle="Currency"/>
    <tableColumn id="13" xr3:uid="{00000000-0010-0000-0500-00000D000000}" name="Lab Cost Per Retest" dataDxfId="471" dataCellStyle="Currency"/>
    <tableColumn id="10" xr3:uid="{00000000-0010-0000-0500-00000A000000}" name="Total # of Tests" dataDxfId="470">
      <calculatedColumnFormula>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calculatedColumnFormula>
    </tableColumn>
    <tableColumn id="11" xr3:uid="{00000000-0010-0000-0500-00000B000000}" name="Total Expenses" dataDxfId="469">
      <calculatedColumnFormula>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calculatedColumnFormula>
    </tableColumn>
    <tableColumn id="12" xr3:uid="{00000000-0010-0000-0500-00000C000000}" name="Notes" dataDxfId="468"/>
  </tableColumns>
  <tableStyleInfo name="ODE Basic" showFirstColumn="0" showLastColumn="0" showRowStripes="1" showColumnStripes="0"/>
  <extLst>
    <ext xmlns:x14="http://schemas.microsoft.com/office/spreadsheetml/2009/9/main" uri="{504A1905-F514-4f6f-8877-14C23A59335A}">
      <x14:table altTextSummary="Lead testing result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6000000}" name="TestingDataBldg6" displayName="TestingDataBldg6" ref="B12:O312" totalsRowShown="0" headerRowDxfId="467" dataDxfId="465" headerRowBorderDxfId="466">
  <autoFilter ref="B12:O312"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600-000001000000}" name="Fixture Location / Expense Description" dataDxfId="464"/>
    <tableColumn id="2" xr3:uid="{00000000-0010-0000-0600-000002000000}" name="Fixture ID # (FIN)" dataDxfId="463"/>
    <tableColumn id="3" xr3:uid="{00000000-0010-0000-0600-000003000000}" name="Initial  Test Date" dataDxfId="462"/>
    <tableColumn id="4" xr3:uid="{00000000-0010-0000-0600-000004000000}" name="Initial Test Result (ppb)" dataDxfId="461"/>
    <tableColumn id="5" xr3:uid="{00000000-0010-0000-0600-000005000000}" name="Number of Retests" dataDxfId="460"/>
    <tableColumn id="6" xr3:uid="{00000000-0010-0000-0600-000006000000}" name="Final Test Result (ppb)" dataDxfId="459"/>
    <tableColumn id="14" xr3:uid="{00000000-0010-0000-0600-00000E000000}" name="Corrective _x000a_Action Taken" dataDxfId="458"/>
    <tableColumn id="7" xr3:uid="{00000000-0010-0000-0600-000007000000}" name="Misc. Lab Expenses" dataDxfId="457"/>
    <tableColumn id="8" xr3:uid="{00000000-0010-0000-0600-000008000000}" name="Shipping Expense" dataDxfId="456"/>
    <tableColumn id="9" xr3:uid="{00000000-0010-0000-0600-000009000000}" name="Lab Cost Per Initial Test" dataDxfId="455" dataCellStyle="Currency"/>
    <tableColumn id="13" xr3:uid="{00000000-0010-0000-0600-00000D000000}" name="Lab Cost Per Retest" dataDxfId="454" dataCellStyle="Currency"/>
    <tableColumn id="10" xr3:uid="{00000000-0010-0000-0600-00000A000000}" name="Total # of Tests" dataDxfId="453">
      <calculatedColumnFormula>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calculatedColumnFormula>
    </tableColumn>
    <tableColumn id="11" xr3:uid="{00000000-0010-0000-0600-00000B000000}" name="Total Expenses" dataDxfId="452">
      <calculatedColumnFormula>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calculatedColumnFormula>
    </tableColumn>
    <tableColumn id="12" xr3:uid="{00000000-0010-0000-0600-00000C000000}" name="Notes" dataDxfId="451"/>
  </tableColumns>
  <tableStyleInfo name="ODE Basic" showFirstColumn="0" showLastColumn="0" showRowStripes="1" showColumnStripes="0"/>
  <extLst>
    <ext xmlns:x14="http://schemas.microsoft.com/office/spreadsheetml/2009/9/main" uri="{504A1905-F514-4f6f-8877-14C23A59335A}">
      <x14:table altTextSummary="Lead testing result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7000000}" name="TestingDataBldg7" displayName="TestingDataBldg7" ref="B12:O312" totalsRowShown="0" headerRowDxfId="450" dataDxfId="448" headerRowBorderDxfId="449">
  <autoFilter ref="B12:O312"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700-000001000000}" name="Fixture Location / Expense Description" dataDxfId="447"/>
    <tableColumn id="2" xr3:uid="{00000000-0010-0000-0700-000002000000}" name="Fixture ID # (FIN)" dataDxfId="446"/>
    <tableColumn id="3" xr3:uid="{00000000-0010-0000-0700-000003000000}" name="Initial  Test Date" dataDxfId="445"/>
    <tableColumn id="4" xr3:uid="{00000000-0010-0000-0700-000004000000}" name="Initial Test Result (ppb)" dataDxfId="444"/>
    <tableColumn id="5" xr3:uid="{00000000-0010-0000-0700-000005000000}" name="Number of Retests" dataDxfId="443"/>
    <tableColumn id="6" xr3:uid="{00000000-0010-0000-0700-000006000000}" name="Final Test Result (ppb)" dataDxfId="442"/>
    <tableColumn id="14" xr3:uid="{00000000-0010-0000-0700-00000E000000}" name="Corrective _x000a_Action Taken" dataDxfId="441"/>
    <tableColumn id="7" xr3:uid="{00000000-0010-0000-0700-000007000000}" name="Misc. Lab Expenses" dataDxfId="440"/>
    <tableColumn id="8" xr3:uid="{00000000-0010-0000-0700-000008000000}" name="Shipping Expense" dataDxfId="439"/>
    <tableColumn id="9" xr3:uid="{00000000-0010-0000-0700-000009000000}" name="Lab Cost Per Initial Test" dataDxfId="438" dataCellStyle="Currency"/>
    <tableColumn id="13" xr3:uid="{00000000-0010-0000-0700-00000D000000}" name="Lab Cost Per Retest" dataDxfId="437" dataCellStyle="Currency"/>
    <tableColumn id="10" xr3:uid="{00000000-0010-0000-0700-00000A000000}" name="Total # of Tests" dataDxfId="436">
      <calculatedColumnFormula>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calculatedColumnFormula>
    </tableColumn>
    <tableColumn id="11" xr3:uid="{00000000-0010-0000-0700-00000B000000}" name="Total Expenses" dataDxfId="435">
      <calculatedColumnFormula>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calculatedColumnFormula>
    </tableColumn>
    <tableColumn id="12" xr3:uid="{00000000-0010-0000-0700-00000C000000}" name="Notes" dataDxfId="434"/>
  </tableColumns>
  <tableStyleInfo name="ODE Basic" showFirstColumn="0" showLastColumn="0" showRowStripes="1" showColumnStripes="0"/>
  <extLst>
    <ext xmlns:x14="http://schemas.microsoft.com/office/spreadsheetml/2009/9/main" uri="{504A1905-F514-4f6f-8877-14C23A59335A}">
      <x14:table altTextSummary="Lead testing result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8000000}" name="TestingDataBldg8" displayName="TestingDataBldg8" ref="B12:O312" totalsRowShown="0" headerRowDxfId="433" dataDxfId="431" headerRowBorderDxfId="432">
  <autoFilter ref="B12:O312"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800-000001000000}" name="Fixture Location / Expense Description" dataDxfId="430"/>
    <tableColumn id="2" xr3:uid="{00000000-0010-0000-0800-000002000000}" name="Fixture ID # (FIN)" dataDxfId="429"/>
    <tableColumn id="3" xr3:uid="{00000000-0010-0000-0800-000003000000}" name="Initial  Test Date" dataDxfId="428"/>
    <tableColumn id="4" xr3:uid="{00000000-0010-0000-0800-000004000000}" name="Initial Test Result (ppb)" dataDxfId="427"/>
    <tableColumn id="5" xr3:uid="{00000000-0010-0000-0800-000005000000}" name="Number of Retests" dataDxfId="426"/>
    <tableColumn id="6" xr3:uid="{00000000-0010-0000-0800-000006000000}" name="Final Test Result (ppb)" dataDxfId="425"/>
    <tableColumn id="14" xr3:uid="{00000000-0010-0000-0800-00000E000000}" name="Corrective _x000a_Action Taken" dataDxfId="424"/>
    <tableColumn id="7" xr3:uid="{00000000-0010-0000-0800-000007000000}" name="Misc. Lab Expenses" dataDxfId="423"/>
    <tableColumn id="8" xr3:uid="{00000000-0010-0000-0800-000008000000}" name="Shipping Expense" dataDxfId="422"/>
    <tableColumn id="9" xr3:uid="{00000000-0010-0000-0800-000009000000}" name="Lab Cost Per Initial Test" dataDxfId="421" dataCellStyle="Currency"/>
    <tableColumn id="13" xr3:uid="{00000000-0010-0000-0800-00000D000000}" name="Lab Cost Per Retest" dataDxfId="420" dataCellStyle="Currency"/>
    <tableColumn id="10" xr3:uid="{00000000-0010-0000-0800-00000A000000}" name="Total # of Tests" dataDxfId="419">
      <calculatedColumnFormula>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calculatedColumnFormula>
    </tableColumn>
    <tableColumn id="11" xr3:uid="{00000000-0010-0000-0800-00000B000000}" name="Total Expenses" dataDxfId="418">
      <calculatedColumnFormula>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calculatedColumnFormula>
    </tableColumn>
    <tableColumn id="12" xr3:uid="{00000000-0010-0000-0800-00000C000000}" name="Notes" dataDxfId="417"/>
  </tableColumns>
  <tableStyleInfo name="ODE Basic" showFirstColumn="0" showLastColumn="0" showRowStripes="1" showColumnStripes="0"/>
  <extLst>
    <ext xmlns:x14="http://schemas.microsoft.com/office/spreadsheetml/2009/9/main" uri="{504A1905-F514-4f6f-8877-14C23A59335A}">
      <x14:table altTextSummary="Lead testing results"/>
    </ext>
  </extLst>
</table>
</file>

<file path=xl/theme/theme1.xml><?xml version="1.0" encoding="utf-8"?>
<a:theme xmlns:a="http://schemas.openxmlformats.org/drawingml/2006/main" name="Office Theme">
  <a:themeElements>
    <a:clrScheme name="Sav's Favorites">
      <a:dk1>
        <a:sysClr val="windowText" lastClr="000000"/>
      </a:dk1>
      <a:lt1>
        <a:sysClr val="window" lastClr="FFFFFF"/>
      </a:lt1>
      <a:dk2>
        <a:srgbClr val="808080"/>
      </a:dk2>
      <a:lt2>
        <a:srgbClr val="C0C0C0"/>
      </a:lt2>
      <a:accent1>
        <a:srgbClr val="F14124"/>
      </a:accent1>
      <a:accent2>
        <a:srgbClr val="954F72"/>
      </a:accent2>
      <a:accent3>
        <a:srgbClr val="5B9BD5"/>
      </a:accent3>
      <a:accent4>
        <a:srgbClr val="FF8021"/>
      </a:accent4>
      <a:accent5>
        <a:srgbClr val="FFC000"/>
      </a:accent5>
      <a:accent6>
        <a:srgbClr val="9BBB59"/>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DE.WaterTesting@ode.oregon.gov" TargetMode="External"/><Relationship Id="rId2" Type="http://schemas.openxmlformats.org/officeDocument/2006/relationships/hyperlink" Target="mailto:ODE.WaterTesting@ode.oregon.gov" TargetMode="External"/><Relationship Id="rId1" Type="http://schemas.openxmlformats.org/officeDocument/2006/relationships/hyperlink" Target="https://odemail-my.sharepoint.com/:x:/g/personal/ode_schoolfacilities_ode_oregon_gov/ER4KjwbppDdBgsFyw_drJ4UBtRqvc_My745j6BYTyEAB_A" TargetMode="External"/><Relationship Id="rId6" Type="http://schemas.openxmlformats.org/officeDocument/2006/relationships/printerSettings" Target="../printerSettings/printerSettings1.bin"/><Relationship Id="rId5" Type="http://schemas.openxmlformats.org/officeDocument/2006/relationships/hyperlink" Target="https://odemail-my.sharepoint.com/:x:/g/personal/ode_schoolfacilities_ode_oregon_gov/ER4KjwbppDdBgsFyw_drJ4UBtRqvc_My745j6BYTyEAB_A" TargetMode="External"/><Relationship Id="rId4" Type="http://schemas.openxmlformats.org/officeDocument/2006/relationships/hyperlink" Target="https://www.oregon.gov/ode/schools-and-districts/grants/Pages/Office-of-School-Facilities/Healthy-and-Safe-Schools/Lead-in-Water.aspx"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G77"/>
  <sheetViews>
    <sheetView showGridLines="0" showRowColHeaders="0" tabSelected="1" workbookViewId="0">
      <selection activeCell="B2" sqref="B2:E2"/>
    </sheetView>
  </sheetViews>
  <sheetFormatPr defaultRowHeight="15" x14ac:dyDescent="0.25"/>
  <cols>
    <col min="1" max="1" width="2.7109375" style="50" customWidth="1"/>
    <col min="2" max="2" width="3.7109375" customWidth="1"/>
    <col min="3" max="3" width="19.140625" customWidth="1"/>
    <col min="4" max="4" width="16.42578125" customWidth="1"/>
    <col min="5" max="5" width="47.140625" customWidth="1"/>
    <col min="6" max="6" width="2.7109375" customWidth="1"/>
    <col min="7" max="7" width="63.5703125" bestFit="1" customWidth="1"/>
  </cols>
  <sheetData>
    <row r="1" spans="1:7" x14ac:dyDescent="0.25">
      <c r="A1" s="19" t="s">
        <v>12</v>
      </c>
      <c r="C1" s="19" t="s">
        <v>12</v>
      </c>
    </row>
    <row r="2" spans="1:7" ht="52.5" customHeight="1" x14ac:dyDescent="0.25">
      <c r="A2" s="19" t="s">
        <v>12</v>
      </c>
      <c r="B2" s="208" t="s">
        <v>560</v>
      </c>
      <c r="C2" s="209"/>
      <c r="D2" s="209"/>
      <c r="E2" s="210"/>
    </row>
    <row r="3" spans="1:7" ht="15" customHeight="1" x14ac:dyDescent="0.25">
      <c r="A3" s="19" t="s">
        <v>12</v>
      </c>
      <c r="B3" s="148"/>
      <c r="C3" s="19" t="s">
        <v>12</v>
      </c>
    </row>
    <row r="4" spans="1:7" x14ac:dyDescent="0.25">
      <c r="A4" s="19" t="s">
        <v>12</v>
      </c>
      <c r="B4" s="217" t="s">
        <v>393</v>
      </c>
      <c r="C4" s="218"/>
      <c r="D4" s="117" t="s">
        <v>554</v>
      </c>
      <c r="E4" s="42" t="s">
        <v>12</v>
      </c>
      <c r="F4" s="19" t="s">
        <v>12</v>
      </c>
      <c r="G4" s="204" t="s">
        <v>1744</v>
      </c>
    </row>
    <row r="5" spans="1:7" x14ac:dyDescent="0.25">
      <c r="A5" s="19" t="s">
        <v>12</v>
      </c>
      <c r="B5" s="219" t="s">
        <v>379</v>
      </c>
      <c r="C5" s="220"/>
      <c r="D5" s="211" t="str">
        <f>IF($D$4="[enter Inst. ID]   ","[autofill]",IFERROR(VLOOKUP($D$4,EntityIDs[[Schl ID]:[Schl Name]],2,0),"Invalid Entity ID"))</f>
        <v>[autofill]</v>
      </c>
      <c r="E5" s="212"/>
    </row>
    <row r="6" spans="1:7" x14ac:dyDescent="0.25">
      <c r="A6" s="19" t="s">
        <v>12</v>
      </c>
      <c r="B6" s="223" t="s">
        <v>619</v>
      </c>
      <c r="C6" s="224"/>
      <c r="D6" s="169" t="s">
        <v>554</v>
      </c>
      <c r="E6" s="205"/>
    </row>
    <row r="7" spans="1:7" ht="15" customHeight="1" x14ac:dyDescent="0.25">
      <c r="A7" s="19" t="s">
        <v>12</v>
      </c>
      <c r="B7" s="221" t="s">
        <v>558</v>
      </c>
      <c r="C7" s="222"/>
      <c r="D7" s="213" t="str">
        <f>IF($D$6="[enter Inst. ID]   ","[autofill]",IFERROR(VLOOKUP($D$6,EntityIDs[[Schl ID]:[Schl Name]],2,0),"Invalid Entity ID"))</f>
        <v>[autofill]</v>
      </c>
      <c r="E7" s="214"/>
      <c r="G7" s="173" t="s">
        <v>1746</v>
      </c>
    </row>
    <row r="8" spans="1:7" x14ac:dyDescent="0.25">
      <c r="A8" s="19"/>
      <c r="C8" s="19" t="s">
        <v>12</v>
      </c>
      <c r="D8" s="19"/>
    </row>
    <row r="9" spans="1:7" x14ac:dyDescent="0.25">
      <c r="A9" s="19" t="s">
        <v>12</v>
      </c>
      <c r="B9" s="217" t="s">
        <v>553</v>
      </c>
      <c r="C9" s="218"/>
      <c r="D9" s="215" t="s">
        <v>435</v>
      </c>
      <c r="E9" s="216"/>
    </row>
    <row r="10" spans="1:7" x14ac:dyDescent="0.25">
      <c r="A10" s="19" t="s">
        <v>12</v>
      </c>
      <c r="B10" s="221" t="s">
        <v>423</v>
      </c>
      <c r="C10" s="222"/>
      <c r="D10" s="231" t="s">
        <v>436</v>
      </c>
      <c r="E10" s="232"/>
    </row>
    <row r="11" spans="1:7" x14ac:dyDescent="0.25">
      <c r="A11" s="19" t="s">
        <v>12</v>
      </c>
      <c r="C11" s="19" t="s">
        <v>12</v>
      </c>
    </row>
    <row r="12" spans="1:7" ht="19.5" customHeight="1" x14ac:dyDescent="0.25">
      <c r="A12" s="19" t="s">
        <v>12</v>
      </c>
      <c r="B12" s="226" t="s">
        <v>564</v>
      </c>
      <c r="C12" s="227"/>
      <c r="D12" s="227"/>
      <c r="E12" s="228"/>
    </row>
    <row r="13" spans="1:7" ht="17.25" x14ac:dyDescent="0.25">
      <c r="A13" s="19" t="s">
        <v>12</v>
      </c>
      <c r="B13" s="149" t="s">
        <v>557</v>
      </c>
      <c r="C13" s="229" t="s">
        <v>605</v>
      </c>
      <c r="D13" s="229"/>
      <c r="E13" s="230"/>
    </row>
    <row r="14" spans="1:7" ht="18" customHeight="1" x14ac:dyDescent="0.25">
      <c r="A14" s="19"/>
      <c r="B14" s="149"/>
      <c r="C14" s="243" t="s">
        <v>606</v>
      </c>
      <c r="D14" s="243"/>
      <c r="E14" s="243"/>
    </row>
    <row r="15" spans="1:7" ht="36" customHeight="1" x14ac:dyDescent="0.25">
      <c r="A15" s="19"/>
      <c r="B15" s="149" t="s">
        <v>557</v>
      </c>
      <c r="C15" s="239" t="s">
        <v>578</v>
      </c>
      <c r="D15" s="239"/>
      <c r="E15" s="239"/>
      <c r="G15" s="16"/>
    </row>
    <row r="16" spans="1:7" ht="78.75" customHeight="1" x14ac:dyDescent="0.25">
      <c r="A16" s="19"/>
      <c r="B16" s="150"/>
      <c r="C16" s="240" t="s">
        <v>574</v>
      </c>
      <c r="D16" s="240"/>
      <c r="E16" s="240"/>
      <c r="G16" s="16"/>
    </row>
    <row r="17" spans="1:7" ht="48" customHeight="1" x14ac:dyDescent="0.25">
      <c r="A17" s="19"/>
      <c r="B17" s="150"/>
      <c r="C17" s="241" t="s">
        <v>576</v>
      </c>
      <c r="D17" s="241"/>
      <c r="E17" s="242"/>
      <c r="G17" s="16"/>
    </row>
    <row r="18" spans="1:7" ht="33" customHeight="1" x14ac:dyDescent="0.25">
      <c r="A18" s="19"/>
      <c r="B18" s="150"/>
      <c r="C18" s="241" t="s">
        <v>577</v>
      </c>
      <c r="D18" s="241"/>
      <c r="E18" s="242"/>
      <c r="G18" s="16"/>
    </row>
    <row r="19" spans="1:7" ht="48" customHeight="1" x14ac:dyDescent="0.25">
      <c r="A19" s="19"/>
      <c r="B19" s="149" t="s">
        <v>557</v>
      </c>
      <c r="C19" s="238" t="s">
        <v>575</v>
      </c>
      <c r="D19" s="238"/>
      <c r="E19" s="238"/>
    </row>
    <row r="20" spans="1:7" ht="33" customHeight="1" x14ac:dyDescent="0.25">
      <c r="A20" s="19"/>
      <c r="B20" s="151"/>
      <c r="C20" s="236" t="s">
        <v>392</v>
      </c>
      <c r="D20" s="236"/>
      <c r="E20" s="237"/>
    </row>
    <row r="21" spans="1:7" x14ac:dyDescent="0.25">
      <c r="A21" s="19" t="s">
        <v>12</v>
      </c>
      <c r="C21" s="19" t="s">
        <v>12</v>
      </c>
    </row>
    <row r="22" spans="1:7" ht="19.5" customHeight="1" x14ac:dyDescent="0.25">
      <c r="A22" s="19" t="s">
        <v>12</v>
      </c>
      <c r="B22" s="226" t="s">
        <v>565</v>
      </c>
      <c r="C22" s="227"/>
      <c r="D22" s="227"/>
      <c r="E22" s="228"/>
    </row>
    <row r="23" spans="1:7" ht="19.5" customHeight="1" x14ac:dyDescent="0.25">
      <c r="A23" s="19" t="s">
        <v>12</v>
      </c>
      <c r="B23" s="152" t="s">
        <v>13</v>
      </c>
      <c r="C23" s="233" t="s">
        <v>566</v>
      </c>
      <c r="D23" s="233"/>
      <c r="E23" s="234"/>
    </row>
    <row r="24" spans="1:7" x14ac:dyDescent="0.25">
      <c r="A24" s="19" t="s">
        <v>12</v>
      </c>
      <c r="B24" s="153"/>
      <c r="C24" s="225" t="s">
        <v>569</v>
      </c>
      <c r="D24" s="225"/>
      <c r="E24" s="225"/>
    </row>
    <row r="25" spans="1:7" ht="19.5" customHeight="1" x14ac:dyDescent="0.25">
      <c r="A25" s="19" t="s">
        <v>12</v>
      </c>
      <c r="B25" s="152" t="s">
        <v>14</v>
      </c>
      <c r="C25" s="235" t="s">
        <v>567</v>
      </c>
      <c r="D25" s="235"/>
      <c r="E25" s="235"/>
    </row>
    <row r="26" spans="1:7" ht="15" customHeight="1" x14ac:dyDescent="0.25">
      <c r="A26" s="19" t="s">
        <v>12</v>
      </c>
      <c r="B26" s="153"/>
      <c r="C26" s="225" t="s">
        <v>570</v>
      </c>
      <c r="D26" s="225"/>
      <c r="E26" s="225"/>
    </row>
    <row r="27" spans="1:7" ht="19.5" customHeight="1" x14ac:dyDescent="0.25">
      <c r="A27" s="19"/>
      <c r="B27" s="152" t="s">
        <v>15</v>
      </c>
      <c r="C27" s="247" t="s">
        <v>1748</v>
      </c>
      <c r="D27" s="247"/>
      <c r="E27" s="235"/>
    </row>
    <row r="28" spans="1:7" ht="18" customHeight="1" x14ac:dyDescent="0.25">
      <c r="A28" s="19"/>
      <c r="B28" s="153"/>
      <c r="C28" s="225" t="s">
        <v>1749</v>
      </c>
      <c r="D28" s="225"/>
      <c r="E28" s="225"/>
    </row>
    <row r="29" spans="1:7" ht="15" customHeight="1" x14ac:dyDescent="0.25">
      <c r="A29" s="19"/>
      <c r="B29" s="153"/>
      <c r="C29" s="250" t="s">
        <v>1752</v>
      </c>
      <c r="D29" s="250"/>
      <c r="E29" s="250"/>
    </row>
    <row r="30" spans="1:7" ht="48" customHeight="1" x14ac:dyDescent="0.25">
      <c r="A30" s="19"/>
      <c r="B30" s="153"/>
      <c r="C30" s="242" t="s">
        <v>1753</v>
      </c>
      <c r="D30" s="242"/>
      <c r="E30" s="242"/>
    </row>
    <row r="31" spans="1:7" ht="33" customHeight="1" x14ac:dyDescent="0.25">
      <c r="A31" s="19"/>
      <c r="B31" s="153"/>
      <c r="C31" s="242" t="s">
        <v>1750</v>
      </c>
      <c r="D31" s="242"/>
      <c r="E31" s="242"/>
    </row>
    <row r="32" spans="1:7" ht="15" customHeight="1" x14ac:dyDescent="0.25">
      <c r="A32" s="19"/>
      <c r="B32" s="153"/>
      <c r="C32" s="242" t="s">
        <v>1751</v>
      </c>
      <c r="D32" s="242"/>
      <c r="E32" s="242"/>
    </row>
    <row r="33" spans="1:5" ht="19.5" customHeight="1" x14ac:dyDescent="0.25">
      <c r="A33" s="19" t="s">
        <v>12</v>
      </c>
      <c r="B33" s="152" t="s">
        <v>16</v>
      </c>
      <c r="C33" s="235" t="s">
        <v>568</v>
      </c>
      <c r="D33" s="235"/>
      <c r="E33" s="235"/>
    </row>
    <row r="34" spans="1:5" ht="15" customHeight="1" x14ac:dyDescent="0.25">
      <c r="A34" s="19" t="s">
        <v>12</v>
      </c>
      <c r="B34" s="153"/>
      <c r="C34" s="225" t="s">
        <v>1754</v>
      </c>
      <c r="D34" s="225"/>
      <c r="E34" s="225"/>
    </row>
    <row r="35" spans="1:5" ht="19.5" customHeight="1" x14ac:dyDescent="0.25">
      <c r="A35" s="19"/>
      <c r="B35" s="152" t="s">
        <v>17</v>
      </c>
      <c r="C35" s="247" t="s">
        <v>593</v>
      </c>
      <c r="D35" s="247"/>
      <c r="E35" s="235"/>
    </row>
    <row r="36" spans="1:5" x14ac:dyDescent="0.25">
      <c r="A36" s="19"/>
      <c r="B36" s="153"/>
      <c r="C36" s="225" t="s">
        <v>595</v>
      </c>
      <c r="D36" s="225"/>
      <c r="E36" s="225"/>
    </row>
    <row r="37" spans="1:5" ht="19.5" customHeight="1" x14ac:dyDescent="0.25">
      <c r="A37" s="19"/>
      <c r="B37" s="152" t="s">
        <v>18</v>
      </c>
      <c r="C37" s="235" t="s">
        <v>594</v>
      </c>
      <c r="D37" s="235"/>
      <c r="E37" s="235"/>
    </row>
    <row r="38" spans="1:5" x14ac:dyDescent="0.25">
      <c r="A38" s="19"/>
      <c r="B38" s="153"/>
      <c r="C38" s="225" t="s">
        <v>596</v>
      </c>
      <c r="D38" s="225"/>
      <c r="E38" s="225"/>
    </row>
    <row r="39" spans="1:5" ht="19.5" customHeight="1" x14ac:dyDescent="0.25">
      <c r="A39" s="19" t="s">
        <v>12</v>
      </c>
      <c r="B39" s="152" t="s">
        <v>19</v>
      </c>
      <c r="C39" s="235" t="s">
        <v>571</v>
      </c>
      <c r="D39" s="235"/>
      <c r="E39" s="235"/>
    </row>
    <row r="40" spans="1:5" ht="45" customHeight="1" x14ac:dyDescent="0.25">
      <c r="A40" s="19" t="s">
        <v>12</v>
      </c>
      <c r="B40" s="152"/>
      <c r="C40" s="244" t="s">
        <v>579</v>
      </c>
      <c r="D40" s="244"/>
      <c r="E40" s="244"/>
    </row>
    <row r="41" spans="1:5" ht="19.5" customHeight="1" x14ac:dyDescent="0.25">
      <c r="A41" s="19" t="s">
        <v>12</v>
      </c>
      <c r="B41" s="152" t="s">
        <v>20</v>
      </c>
      <c r="C41" s="235" t="s">
        <v>1</v>
      </c>
      <c r="D41" s="235"/>
      <c r="E41" s="235"/>
    </row>
    <row r="42" spans="1:5" ht="30" customHeight="1" x14ac:dyDescent="0.25">
      <c r="A42" s="19" t="s">
        <v>12</v>
      </c>
      <c r="B42" s="152"/>
      <c r="C42" s="244" t="s">
        <v>1757</v>
      </c>
      <c r="D42" s="244"/>
      <c r="E42" s="244"/>
    </row>
    <row r="43" spans="1:5" ht="45" customHeight="1" x14ac:dyDescent="0.25">
      <c r="A43" s="19"/>
      <c r="B43" s="153"/>
      <c r="C43" s="225" t="s">
        <v>580</v>
      </c>
      <c r="D43" s="225"/>
      <c r="E43" s="225"/>
    </row>
    <row r="44" spans="1:5" ht="19.5" customHeight="1" x14ac:dyDescent="0.25">
      <c r="A44" s="19"/>
      <c r="B44" s="152" t="s">
        <v>21</v>
      </c>
      <c r="C44" s="235" t="s">
        <v>11</v>
      </c>
      <c r="D44" s="235"/>
      <c r="E44" s="235"/>
    </row>
    <row r="45" spans="1:5" ht="30" customHeight="1" x14ac:dyDescent="0.25">
      <c r="A45" s="19"/>
      <c r="B45" s="153"/>
      <c r="C45" s="245" t="s">
        <v>604</v>
      </c>
      <c r="D45" s="245"/>
      <c r="E45" s="246"/>
    </row>
    <row r="46" spans="1:5" ht="19.5" customHeight="1" x14ac:dyDescent="0.25">
      <c r="A46" s="19" t="s">
        <v>12</v>
      </c>
      <c r="B46" s="152" t="s">
        <v>22</v>
      </c>
      <c r="C46" s="235" t="s">
        <v>380</v>
      </c>
      <c r="D46" s="235"/>
      <c r="E46" s="235"/>
    </row>
    <row r="47" spans="1:5" s="154" customFormat="1" ht="33" customHeight="1" x14ac:dyDescent="0.25">
      <c r="A47" s="19" t="s">
        <v>12</v>
      </c>
      <c r="B47" s="153"/>
      <c r="C47" s="225" t="s">
        <v>389</v>
      </c>
      <c r="D47" s="225"/>
      <c r="E47" s="225"/>
    </row>
    <row r="48" spans="1:5" ht="33" customHeight="1" x14ac:dyDescent="0.25">
      <c r="A48" s="19" t="s">
        <v>12</v>
      </c>
      <c r="B48" s="153"/>
      <c r="C48" s="242" t="s">
        <v>603</v>
      </c>
      <c r="D48" s="242"/>
      <c r="E48" s="242"/>
    </row>
    <row r="49" spans="1:5" ht="30" customHeight="1" x14ac:dyDescent="0.25">
      <c r="A49" s="19" t="s">
        <v>12</v>
      </c>
      <c r="B49" s="153"/>
      <c r="C49" s="242" t="s">
        <v>597</v>
      </c>
      <c r="D49" s="242"/>
      <c r="E49" s="242"/>
    </row>
    <row r="50" spans="1:5" ht="19.5" customHeight="1" x14ac:dyDescent="0.25">
      <c r="A50" s="19" t="s">
        <v>12</v>
      </c>
      <c r="B50" s="152" t="s">
        <v>23</v>
      </c>
      <c r="C50" s="235" t="s">
        <v>582</v>
      </c>
      <c r="D50" s="235"/>
      <c r="E50" s="235"/>
    </row>
    <row r="51" spans="1:5" ht="45" customHeight="1" x14ac:dyDescent="0.25">
      <c r="A51" s="19" t="s">
        <v>12</v>
      </c>
      <c r="B51" s="153"/>
      <c r="C51" s="225" t="s">
        <v>602</v>
      </c>
      <c r="D51" s="225"/>
      <c r="E51" s="225"/>
    </row>
    <row r="52" spans="1:5" ht="19.5" customHeight="1" x14ac:dyDescent="0.25">
      <c r="A52" s="19" t="s">
        <v>12</v>
      </c>
      <c r="B52" s="152" t="s">
        <v>24</v>
      </c>
      <c r="C52" s="235" t="s">
        <v>573</v>
      </c>
      <c r="D52" s="235"/>
      <c r="E52" s="235"/>
    </row>
    <row r="53" spans="1:5" ht="30" customHeight="1" x14ac:dyDescent="0.25">
      <c r="A53" s="19" t="s">
        <v>12</v>
      </c>
      <c r="B53" s="153"/>
      <c r="C53" s="244" t="s">
        <v>599</v>
      </c>
      <c r="D53" s="244"/>
      <c r="E53" s="244"/>
    </row>
    <row r="54" spans="1:5" ht="19.5" customHeight="1" x14ac:dyDescent="0.25">
      <c r="A54" s="19" t="s">
        <v>12</v>
      </c>
      <c r="B54" s="152" t="s">
        <v>25</v>
      </c>
      <c r="C54" s="235" t="s">
        <v>381</v>
      </c>
      <c r="D54" s="235"/>
      <c r="E54" s="235"/>
    </row>
    <row r="55" spans="1:5" ht="30" customHeight="1" x14ac:dyDescent="0.25">
      <c r="A55" s="19" t="s">
        <v>12</v>
      </c>
      <c r="B55" s="153"/>
      <c r="C55" s="225" t="s">
        <v>609</v>
      </c>
      <c r="D55" s="225"/>
      <c r="E55" s="225"/>
    </row>
    <row r="56" spans="1:5" ht="19.5" customHeight="1" x14ac:dyDescent="0.25">
      <c r="A56" s="19" t="s">
        <v>12</v>
      </c>
      <c r="B56" s="152" t="s">
        <v>390</v>
      </c>
      <c r="C56" s="235" t="s">
        <v>382</v>
      </c>
      <c r="D56" s="235"/>
      <c r="E56" s="235"/>
    </row>
    <row r="57" spans="1:5" ht="45" customHeight="1" x14ac:dyDescent="0.25">
      <c r="A57" s="19" t="s">
        <v>12</v>
      </c>
      <c r="B57" s="155"/>
      <c r="C57" s="225" t="s">
        <v>607</v>
      </c>
      <c r="D57" s="225"/>
      <c r="E57" s="225"/>
    </row>
    <row r="58" spans="1:5" ht="19.5" customHeight="1" x14ac:dyDescent="0.25">
      <c r="A58" s="19" t="s">
        <v>12</v>
      </c>
      <c r="B58" s="152" t="s">
        <v>26</v>
      </c>
      <c r="C58" s="235" t="s">
        <v>383</v>
      </c>
      <c r="D58" s="235"/>
      <c r="E58" s="235"/>
    </row>
    <row r="59" spans="1:5" ht="45" customHeight="1" x14ac:dyDescent="0.25">
      <c r="A59" s="19" t="s">
        <v>12</v>
      </c>
      <c r="B59" s="155"/>
      <c r="C59" s="225" t="s">
        <v>608</v>
      </c>
      <c r="D59" s="225"/>
      <c r="E59" s="225"/>
    </row>
    <row r="60" spans="1:5" ht="19.5" customHeight="1" x14ac:dyDescent="0.25">
      <c r="A60" s="19" t="s">
        <v>12</v>
      </c>
      <c r="B60" s="152" t="s">
        <v>27</v>
      </c>
      <c r="C60" s="235" t="s">
        <v>384</v>
      </c>
      <c r="D60" s="235"/>
      <c r="E60" s="235"/>
    </row>
    <row r="61" spans="1:5" ht="60" customHeight="1" x14ac:dyDescent="0.25">
      <c r="A61" s="19" t="s">
        <v>12</v>
      </c>
      <c r="B61" s="155"/>
      <c r="C61" s="225" t="s">
        <v>559</v>
      </c>
      <c r="D61" s="225"/>
      <c r="E61" s="225"/>
    </row>
    <row r="62" spans="1:5" ht="19.5" customHeight="1" x14ac:dyDescent="0.25">
      <c r="A62" s="19" t="s">
        <v>12</v>
      </c>
      <c r="B62" s="152" t="s">
        <v>28</v>
      </c>
      <c r="C62" s="235" t="s">
        <v>385</v>
      </c>
      <c r="D62" s="235"/>
      <c r="E62" s="235"/>
    </row>
    <row r="63" spans="1:5" ht="45" customHeight="1" x14ac:dyDescent="0.25">
      <c r="A63" s="19" t="s">
        <v>12</v>
      </c>
      <c r="B63" s="155"/>
      <c r="C63" s="225" t="s">
        <v>1756</v>
      </c>
      <c r="D63" s="225"/>
      <c r="E63" s="225"/>
    </row>
    <row r="64" spans="1:5" ht="19.5" customHeight="1" x14ac:dyDescent="0.25">
      <c r="A64" s="19" t="s">
        <v>12</v>
      </c>
      <c r="B64" s="152" t="s">
        <v>29</v>
      </c>
      <c r="C64" s="235" t="s">
        <v>583</v>
      </c>
      <c r="D64" s="235"/>
      <c r="E64" s="235"/>
    </row>
    <row r="65" spans="1:5" ht="60" customHeight="1" x14ac:dyDescent="0.25">
      <c r="A65" s="19" t="s">
        <v>12</v>
      </c>
      <c r="B65" s="155"/>
      <c r="C65" s="225" t="s">
        <v>601</v>
      </c>
      <c r="D65" s="225"/>
      <c r="E65" s="225"/>
    </row>
    <row r="66" spans="1:5" ht="19.5" customHeight="1" x14ac:dyDescent="0.25">
      <c r="A66" s="19" t="s">
        <v>12</v>
      </c>
      <c r="B66" s="152" t="s">
        <v>30</v>
      </c>
      <c r="C66" s="235" t="s">
        <v>386</v>
      </c>
      <c r="D66" s="235"/>
      <c r="E66" s="235"/>
    </row>
    <row r="67" spans="1:5" ht="75" customHeight="1" x14ac:dyDescent="0.25">
      <c r="A67" s="19" t="s">
        <v>12</v>
      </c>
      <c r="B67" s="155"/>
      <c r="C67" s="225" t="s">
        <v>600</v>
      </c>
      <c r="D67" s="225"/>
      <c r="E67" s="225"/>
    </row>
    <row r="68" spans="1:5" ht="19.5" customHeight="1" x14ac:dyDescent="0.25">
      <c r="A68" s="19" t="s">
        <v>12</v>
      </c>
      <c r="B68" s="152" t="s">
        <v>581</v>
      </c>
      <c r="C68" s="235" t="s">
        <v>584</v>
      </c>
      <c r="D68" s="235"/>
      <c r="E68" s="235"/>
    </row>
    <row r="69" spans="1:5" ht="30" customHeight="1" x14ac:dyDescent="0.25">
      <c r="A69" s="19" t="s">
        <v>12</v>
      </c>
      <c r="B69" s="155"/>
      <c r="C69" s="225" t="s">
        <v>588</v>
      </c>
      <c r="D69" s="225"/>
      <c r="E69" s="225"/>
    </row>
    <row r="70" spans="1:5" ht="19.5" customHeight="1" x14ac:dyDescent="0.25">
      <c r="A70" s="19"/>
      <c r="B70" s="152" t="s">
        <v>590</v>
      </c>
      <c r="C70" s="235" t="s">
        <v>585</v>
      </c>
      <c r="D70" s="235"/>
      <c r="E70" s="235"/>
    </row>
    <row r="71" spans="1:5" ht="30" customHeight="1" x14ac:dyDescent="0.25">
      <c r="A71" s="19"/>
      <c r="B71" s="155"/>
      <c r="C71" s="225" t="s">
        <v>589</v>
      </c>
      <c r="D71" s="225"/>
      <c r="E71" s="225"/>
    </row>
    <row r="72" spans="1:5" ht="19.5" customHeight="1" x14ac:dyDescent="0.25">
      <c r="A72" s="19" t="s">
        <v>12</v>
      </c>
      <c r="B72" s="152" t="s">
        <v>591</v>
      </c>
      <c r="C72" s="235" t="s">
        <v>387</v>
      </c>
      <c r="D72" s="235"/>
      <c r="E72" s="235"/>
    </row>
    <row r="73" spans="1:5" x14ac:dyDescent="0.25">
      <c r="A73" s="19" t="s">
        <v>12</v>
      </c>
      <c r="B73" s="155"/>
      <c r="C73" s="225" t="s">
        <v>391</v>
      </c>
      <c r="D73" s="225"/>
      <c r="E73" s="225"/>
    </row>
    <row r="74" spans="1:5" ht="19.5" customHeight="1" x14ac:dyDescent="0.25">
      <c r="A74" s="19" t="s">
        <v>12</v>
      </c>
      <c r="B74" s="152" t="s">
        <v>592</v>
      </c>
      <c r="C74" s="235" t="s">
        <v>586</v>
      </c>
      <c r="D74" s="235"/>
      <c r="E74" s="235"/>
    </row>
    <row r="75" spans="1:5" x14ac:dyDescent="0.25">
      <c r="A75" s="19" t="s">
        <v>12</v>
      </c>
      <c r="B75" s="155"/>
      <c r="C75" s="225" t="s">
        <v>391</v>
      </c>
      <c r="D75" s="225"/>
      <c r="E75" s="225"/>
    </row>
    <row r="76" spans="1:5" ht="19.5" customHeight="1" x14ac:dyDescent="0.25">
      <c r="A76" s="19" t="s">
        <v>12</v>
      </c>
      <c r="B76" s="152" t="s">
        <v>1747</v>
      </c>
      <c r="C76" s="235" t="s">
        <v>587</v>
      </c>
      <c r="D76" s="235"/>
      <c r="E76" s="235"/>
    </row>
    <row r="77" spans="1:5" ht="18" customHeight="1" x14ac:dyDescent="0.25">
      <c r="A77" s="19" t="s">
        <v>12</v>
      </c>
      <c r="B77" s="156"/>
      <c r="C77" s="248" t="s">
        <v>598</v>
      </c>
      <c r="D77" s="248"/>
      <c r="E77" s="249"/>
    </row>
  </sheetData>
  <sheetProtection sheet="1" objects="1" scenarios="1"/>
  <mergeCells count="76">
    <mergeCell ref="C27:E27"/>
    <mergeCell ref="C28:E28"/>
    <mergeCell ref="C31:E31"/>
    <mergeCell ref="C32:E32"/>
    <mergeCell ref="C29:E29"/>
    <mergeCell ref="C30:E30"/>
    <mergeCell ref="C36:E36"/>
    <mergeCell ref="C37:E37"/>
    <mergeCell ref="C38:E38"/>
    <mergeCell ref="C77:E77"/>
    <mergeCell ref="C64:E64"/>
    <mergeCell ref="C65:E65"/>
    <mergeCell ref="C66:E66"/>
    <mergeCell ref="C67:E67"/>
    <mergeCell ref="C68:E68"/>
    <mergeCell ref="C69:E69"/>
    <mergeCell ref="C72:E72"/>
    <mergeCell ref="C73:E73"/>
    <mergeCell ref="C74:E74"/>
    <mergeCell ref="C75:E75"/>
    <mergeCell ref="C76:E76"/>
    <mergeCell ref="C70:E70"/>
    <mergeCell ref="C71:E71"/>
    <mergeCell ref="C63:E63"/>
    <mergeCell ref="C52:E52"/>
    <mergeCell ref="C53:E53"/>
    <mergeCell ref="C54:E54"/>
    <mergeCell ref="C55:E55"/>
    <mergeCell ref="C56:E56"/>
    <mergeCell ref="C57:E57"/>
    <mergeCell ref="C58:E58"/>
    <mergeCell ref="C59:E59"/>
    <mergeCell ref="C60:E60"/>
    <mergeCell ref="C61:E61"/>
    <mergeCell ref="C62:E62"/>
    <mergeCell ref="C51:E51"/>
    <mergeCell ref="C33:E33"/>
    <mergeCell ref="C34:E34"/>
    <mergeCell ref="C41:E41"/>
    <mergeCell ref="C42:E42"/>
    <mergeCell ref="C39:E39"/>
    <mergeCell ref="C40:E40"/>
    <mergeCell ref="C46:E46"/>
    <mergeCell ref="C47:E47"/>
    <mergeCell ref="C48:E48"/>
    <mergeCell ref="C49:E49"/>
    <mergeCell ref="C50:E50"/>
    <mergeCell ref="C43:E43"/>
    <mergeCell ref="C44:E44"/>
    <mergeCell ref="C45:E45"/>
    <mergeCell ref="C35:E35"/>
    <mergeCell ref="C26:E26"/>
    <mergeCell ref="B12:E12"/>
    <mergeCell ref="C13:E13"/>
    <mergeCell ref="D10:E10"/>
    <mergeCell ref="B22:E22"/>
    <mergeCell ref="C23:E23"/>
    <mergeCell ref="C24:E24"/>
    <mergeCell ref="C25:E25"/>
    <mergeCell ref="C20:E20"/>
    <mergeCell ref="C19:E19"/>
    <mergeCell ref="C15:E15"/>
    <mergeCell ref="C16:E16"/>
    <mergeCell ref="C18:E18"/>
    <mergeCell ref="C17:E17"/>
    <mergeCell ref="C14:E14"/>
    <mergeCell ref="B10:C10"/>
    <mergeCell ref="B2:E2"/>
    <mergeCell ref="D5:E5"/>
    <mergeCell ref="D7:E7"/>
    <mergeCell ref="D9:E9"/>
    <mergeCell ref="B4:C4"/>
    <mergeCell ref="B5:C5"/>
    <mergeCell ref="B7:C7"/>
    <mergeCell ref="B9:C9"/>
    <mergeCell ref="B6:C6"/>
  </mergeCells>
  <conditionalFormatting sqref="D4:D5">
    <cfRule type="expression" dxfId="329" priority="4">
      <formula>$D$5="Invalid Entity ID"</formula>
    </cfRule>
  </conditionalFormatting>
  <conditionalFormatting sqref="D4:D10">
    <cfRule type="expression" dxfId="328" priority="2">
      <formula>FIND("   ",$D4)&gt;1</formula>
    </cfRule>
  </conditionalFormatting>
  <conditionalFormatting sqref="D5 D7">
    <cfRule type="expression" dxfId="327" priority="3">
      <formula>FIND("autofill",$D5)&gt;1</formula>
    </cfRule>
  </conditionalFormatting>
  <conditionalFormatting sqref="D6:D7">
    <cfRule type="expression" dxfId="326" priority="5">
      <formula>$D$7="Invalid Entity ID"</formula>
    </cfRule>
  </conditionalFormatting>
  <conditionalFormatting sqref="D7:E7">
    <cfRule type="expression" dxfId="325" priority="1">
      <formula>$D$6="X"</formula>
    </cfRule>
  </conditionalFormatting>
  <conditionalFormatting sqref="G7">
    <cfRule type="expression" dxfId="324" priority="8">
      <formula>$D$6&lt;&gt;"X"</formula>
    </cfRule>
    <cfRule type="expression" dxfId="323" priority="255">
      <formula>FIND("enter school/campus name",$G7)&gt;1</formula>
    </cfRule>
  </conditionalFormatting>
  <dataValidations count="4">
    <dataValidation allowBlank="1" showInputMessage="1" showErrorMessage="1" prompt="Enter the email address of the person completing this Reimbursement Form" sqref="D10" xr:uid="{00000000-0002-0000-0000-000000000000}"/>
    <dataValidation allowBlank="1" showInputMessage="1" showErrorMessage="1" prompt="Enter the name of the person completing this Reimbursement Form" sqref="D9" xr:uid="{00000000-0002-0000-0000-000001000000}"/>
    <dataValidation allowBlank="1" showInputMessage="1" showErrorMessage="1" prompt="Enter your entity's ODE assigned ESD, District, or Charter School ID._x000a__x000a_See the Entity IDs tab for a list of all entity IDs." sqref="D4" xr:uid="{00000000-0002-0000-0000-000002000000}"/>
    <dataValidation allowBlank="1" showInputMessage="1" showErrorMessage="1" prompt="Enter the ODE assigned Institution (School) ID for the school/campus. _x000a__x000a_*If this report is for district/administration buildings not at a school site, enter the ESD/District ID._x000a__x000a_*If this report is for a charter school, enter the Charter School ID again." sqref="D6" xr:uid="{00000000-0002-0000-0000-000003000000}"/>
  </dataValidations>
  <hyperlinks>
    <hyperlink ref="C40:E40" r:id="rId1" display="https://odemail-my.sharepoint.com/:x:/g/personal/ode_schoolfacilities_ode_oregon_gov/ER4KjwbppDdBgsFyw_drJ4UBtRqvc_My745j6BYTyEAB_A" xr:uid="{00000000-0004-0000-0000-000000000000}"/>
    <hyperlink ref="C14:E14" r:id="rId2" display="ODE.WaterTesting@ode.oregon.gov." xr:uid="{00000000-0004-0000-0000-000002000000}"/>
    <hyperlink ref="C14" r:id="rId3" xr:uid="{00000000-0004-0000-0000-000003000000}"/>
    <hyperlink ref="G4" location="'Entity IDs'!A1" display="*List of all Entity IDs" xr:uid="{00000000-0004-0000-0000-000004000000}"/>
    <hyperlink ref="C29:E29" location="'Entity IDs'!A1" display="*A list of all ODE assigned ESD, District, and School IDs can be found on the Entity IDs tab." xr:uid="{00000000-0004-0000-0000-000005000000}"/>
    <hyperlink ref="C53:E53" r:id="rId4" location=":~:text=Training%20Module%201%20%2D%20Fixture%20and%20Sample%20ID%20Numbers" display="This is the Fixture ID Number (FIN) you have assigned to each fixture using the ODE fixture numbering protocol. It will be a 13 digit number." xr:uid="{00000000-0004-0000-0000-000006000000}"/>
    <hyperlink ref="C42:E42" r:id="rId5" display="This should align with the &quot;Building Name&quot; field in the School Facilities Building Collection Database. If there is only one building associated with a school, this would be a repeat of the " xr:uid="{00000000-0004-0000-0000-000001000000}"/>
  </hyperlinks>
  <pageMargins left="0.7" right="0.7" top="0.75" bottom="0.75" header="0.3" footer="0.3"/>
  <pageSetup orientation="portrait" horizontalDpi="1200" verticalDpi="120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AAD4F4"/>
    <pageSetUpPr autoPageBreaks="0" fitToPage="1"/>
  </sheetPr>
  <dimension ref="A1:Q312"/>
  <sheetViews>
    <sheetView showGridLines="0" showRowColHeaders="0" workbookViewId="0">
      <pane ySplit="12" topLeftCell="A13" activePane="bottomLeft" state="frozen"/>
      <selection pane="bottomLeft"/>
    </sheetView>
  </sheetViews>
  <sheetFormatPr defaultRowHeight="15" x14ac:dyDescent="0.25"/>
  <cols>
    <col min="1" max="1" width="2.7109375" style="1" customWidth="1"/>
    <col min="2" max="2" width="35.7109375" customWidth="1"/>
    <col min="3" max="3" width="19.140625" customWidth="1"/>
    <col min="4" max="4" width="10.140625" customWidth="1"/>
    <col min="5" max="5" width="11.85546875" customWidth="1"/>
    <col min="6" max="6" width="9.85546875" bestFit="1" customWidth="1"/>
    <col min="7" max="7" width="11.85546875" bestFit="1" customWidth="1"/>
    <col min="8" max="8" width="16.140625" bestFit="1" customWidth="1"/>
    <col min="9" max="10" width="10.28515625" customWidth="1"/>
    <col min="11" max="11" width="12.5703125" customWidth="1"/>
    <col min="12" max="12" width="10.140625" bestFit="1" customWidth="1"/>
    <col min="13" max="13" width="9" customWidth="1"/>
    <col min="14" max="14" width="15.7109375" bestFit="1" customWidth="1"/>
    <col min="15" max="15" width="30.28515625" customWidth="1"/>
    <col min="16" max="16" width="1.7109375" customWidth="1"/>
    <col min="17" max="17" width="27.5703125" customWidth="1"/>
  </cols>
  <sheetData>
    <row r="1" spans="1:17" ht="26.25" x14ac:dyDescent="0.25">
      <c r="A1" s="1" t="s">
        <v>12</v>
      </c>
      <c r="B1" s="261" t="s">
        <v>515</v>
      </c>
      <c r="C1" s="262"/>
      <c r="D1" s="262"/>
      <c r="E1" s="262"/>
      <c r="F1" s="262"/>
      <c r="G1" s="262"/>
      <c r="H1" s="262"/>
      <c r="I1" s="262"/>
      <c r="J1" s="262"/>
      <c r="K1" s="262"/>
      <c r="L1" s="262"/>
      <c r="M1" s="262"/>
      <c r="N1" s="262"/>
      <c r="O1" s="263"/>
    </row>
    <row r="2" spans="1:17" ht="9" customHeight="1" x14ac:dyDescent="0.25">
      <c r="A2" s="1" t="s">
        <v>12</v>
      </c>
      <c r="C2" s="19" t="s">
        <v>12</v>
      </c>
    </row>
    <row r="3" spans="1:17" x14ac:dyDescent="0.25">
      <c r="A3" s="1" t="s">
        <v>12</v>
      </c>
      <c r="B3" s="8"/>
      <c r="C3" s="5" t="s">
        <v>393</v>
      </c>
      <c r="D3" s="116" t="str">
        <f>IF('START HERE'!$D$4="[enter Inst. ID]   ","[autofill]",'START HERE'!$D$4)</f>
        <v>[autofill]</v>
      </c>
      <c r="E3" s="42" t="s">
        <v>12</v>
      </c>
      <c r="F3" s="206" t="s">
        <v>1755</v>
      </c>
      <c r="G3" s="116" t="str">
        <f>IF('START HERE'!$D$6="[enter Inst. ID]   ","[autofill]",'START HERE'!$D$6)</f>
        <v>[autofill]</v>
      </c>
      <c r="H3" s="19"/>
      <c r="I3" s="217" t="s">
        <v>425</v>
      </c>
      <c r="J3" s="218"/>
      <c r="K3" s="54" t="s">
        <v>518</v>
      </c>
    </row>
    <row r="4" spans="1:17" x14ac:dyDescent="0.25">
      <c r="A4" s="1" t="s">
        <v>12</v>
      </c>
      <c r="B4" s="8"/>
      <c r="C4" s="6" t="s">
        <v>379</v>
      </c>
      <c r="D4" s="123" t="str">
        <f>'START HERE'!$D$5</f>
        <v>[autofill]</v>
      </c>
      <c r="E4" s="35"/>
      <c r="F4" s="35"/>
      <c r="G4" s="37"/>
      <c r="H4" s="19" t="s">
        <v>12</v>
      </c>
      <c r="I4" s="223" t="s">
        <v>426</v>
      </c>
      <c r="J4" s="224"/>
      <c r="K4" s="55" t="s">
        <v>518</v>
      </c>
      <c r="P4" s="16"/>
    </row>
    <row r="5" spans="1:17" x14ac:dyDescent="0.25">
      <c r="A5" s="1" t="s">
        <v>12</v>
      </c>
      <c r="B5" s="8"/>
      <c r="C5" s="7" t="s">
        <v>0</v>
      </c>
      <c r="D5" s="73" t="str">
        <f>IF('START HERE'!$D$7="[autofill]","[autofill]",IF('START HERE'!$D$6&lt;&gt;"x",'START HERE'!$D$7,'START HERE'!$G$7))</f>
        <v>[autofill]</v>
      </c>
      <c r="E5" s="13"/>
      <c r="F5" s="13"/>
      <c r="G5" s="14"/>
      <c r="H5" s="19" t="s">
        <v>12</v>
      </c>
      <c r="I5" s="221" t="s">
        <v>424</v>
      </c>
      <c r="J5" s="222"/>
      <c r="K5" s="41" t="str">
        <f>IFERROR($K$3+$K$4,"[autofill]")</f>
        <v>[autofill]</v>
      </c>
    </row>
    <row r="6" spans="1:17" ht="9" customHeight="1" x14ac:dyDescent="0.25">
      <c r="A6" s="1" t="s">
        <v>12</v>
      </c>
      <c r="C6" s="19" t="s">
        <v>12</v>
      </c>
    </row>
    <row r="7" spans="1:17" x14ac:dyDescent="0.25">
      <c r="A7" s="1" t="s">
        <v>12</v>
      </c>
      <c r="C7" s="5" t="s">
        <v>571</v>
      </c>
      <c r="D7" s="268" t="s">
        <v>434</v>
      </c>
      <c r="E7" s="269"/>
      <c r="F7" s="269"/>
      <c r="G7" s="270"/>
      <c r="H7" s="19" t="s">
        <v>12</v>
      </c>
      <c r="I7" s="217" t="s">
        <v>431</v>
      </c>
      <c r="J7" s="218"/>
      <c r="K7" s="39" t="str">
        <f>IF(MIN(TestingDataBldg8[Initial  Test Date])=0,"[autofill]",MIN(TestingDataBldg8[Initial  Test Date]))</f>
        <v>[autofill]</v>
      </c>
    </row>
    <row r="8" spans="1:17" x14ac:dyDescent="0.25">
      <c r="A8" s="1" t="s">
        <v>12</v>
      </c>
      <c r="C8" s="48" t="s">
        <v>1</v>
      </c>
      <c r="D8" s="266" t="s">
        <v>433</v>
      </c>
      <c r="E8" s="266"/>
      <c r="F8" s="266"/>
      <c r="G8" s="267"/>
      <c r="I8" s="221" t="s">
        <v>432</v>
      </c>
      <c r="J8" s="222"/>
      <c r="K8" s="40" t="str">
        <f>IF(MAX(TestingDataBldg8[Initial  Test Date])=0,"[autofill]",MAX(TestingDataBldg8[Initial  Test Date]))</f>
        <v>[autofill]</v>
      </c>
    </row>
    <row r="9" spans="1:17" ht="9" customHeight="1" x14ac:dyDescent="0.25">
      <c r="A9" s="1" t="s">
        <v>12</v>
      </c>
      <c r="C9" s="19" t="s">
        <v>12</v>
      </c>
    </row>
    <row r="10" spans="1:17" ht="17.25" x14ac:dyDescent="0.25">
      <c r="A10" s="1" t="s">
        <v>12</v>
      </c>
      <c r="B10" s="8"/>
      <c r="C10" s="34" t="s">
        <v>503</v>
      </c>
      <c r="D10" s="264" t="s">
        <v>502</v>
      </c>
      <c r="E10" s="265"/>
      <c r="F10" s="19" t="s">
        <v>12</v>
      </c>
      <c r="G10" s="19" t="s">
        <v>12</v>
      </c>
      <c r="H10" s="255" t="s">
        <v>501</v>
      </c>
      <c r="I10" s="256"/>
      <c r="J10" s="256"/>
      <c r="K10" s="256"/>
      <c r="L10" s="257"/>
      <c r="M10" s="33">
        <f>SUM(TestingDataBldg8[Total '# of Tests])</f>
        <v>0</v>
      </c>
      <c r="N10" s="30">
        <f>SUM(TestingDataBldg8[Total Expenses])</f>
        <v>0</v>
      </c>
    </row>
    <row r="11" spans="1:17" ht="9" customHeight="1" x14ac:dyDescent="0.25">
      <c r="A11" s="1" t="s">
        <v>12</v>
      </c>
      <c r="C11" s="19" t="s">
        <v>12</v>
      </c>
      <c r="G11" s="4"/>
      <c r="K11" s="3"/>
      <c r="L11" s="3"/>
    </row>
    <row r="12" spans="1:17" ht="30.75" thickBot="1" x14ac:dyDescent="0.3">
      <c r="A12" s="1" t="s">
        <v>12</v>
      </c>
      <c r="B12" s="126" t="s">
        <v>430</v>
      </c>
      <c r="C12" s="127" t="s">
        <v>572</v>
      </c>
      <c r="D12" s="128" t="s">
        <v>504</v>
      </c>
      <c r="E12" s="125" t="s">
        <v>3</v>
      </c>
      <c r="F12" s="128" t="s">
        <v>427</v>
      </c>
      <c r="G12" s="128" t="s">
        <v>4</v>
      </c>
      <c r="H12" s="128" t="s">
        <v>499</v>
      </c>
      <c r="I12" s="128" t="s">
        <v>545</v>
      </c>
      <c r="J12" s="125" t="s">
        <v>388</v>
      </c>
      <c r="K12" s="129" t="s">
        <v>513</v>
      </c>
      <c r="L12" s="130" t="s">
        <v>514</v>
      </c>
      <c r="M12" s="131" t="s">
        <v>437</v>
      </c>
      <c r="N12" s="132" t="s">
        <v>428</v>
      </c>
      <c r="O12" s="126" t="s">
        <v>421</v>
      </c>
    </row>
    <row r="13" spans="1:17" s="12" customFormat="1" ht="15" customHeight="1" x14ac:dyDescent="0.25">
      <c r="A13" s="133" t="s">
        <v>557</v>
      </c>
      <c r="B13" s="56" t="s">
        <v>506</v>
      </c>
      <c r="C13" s="63" t="s">
        <v>505</v>
      </c>
      <c r="D13" s="57" t="s">
        <v>507</v>
      </c>
      <c r="E13" s="58" t="s">
        <v>508</v>
      </c>
      <c r="F13" s="58" t="s">
        <v>509</v>
      </c>
      <c r="G13" s="58" t="s">
        <v>508</v>
      </c>
      <c r="H13" s="59" t="s">
        <v>512</v>
      </c>
      <c r="I13" s="60" t="s">
        <v>510</v>
      </c>
      <c r="J13" s="60" t="s">
        <v>510</v>
      </c>
      <c r="K13" s="61" t="s">
        <v>510</v>
      </c>
      <c r="L13" s="61" t="s">
        <v>510</v>
      </c>
      <c r="M13" s="46" t="str">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 xml:space="preserve">   [autofill]   </v>
      </c>
      <c r="N13" s="47" t="str">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 xml:space="preserve">[autofill]   </v>
      </c>
      <c r="O13" s="62" t="s">
        <v>511</v>
      </c>
    </row>
    <row r="14" spans="1:17" s="12" customFormat="1" x14ac:dyDescent="0.25">
      <c r="A14" s="9"/>
      <c r="B14" s="56"/>
      <c r="C14" s="84"/>
      <c r="D14" s="85"/>
      <c r="E14" s="86"/>
      <c r="F14" s="86"/>
      <c r="G14" s="86"/>
      <c r="H14" s="87"/>
      <c r="I14" s="87"/>
      <c r="J14" s="87"/>
      <c r="K14" s="61"/>
      <c r="L14" s="61"/>
      <c r="M1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4" s="62"/>
    </row>
    <row r="15" spans="1:17" s="12" customFormat="1" ht="15" customHeight="1" x14ac:dyDescent="0.25">
      <c r="A15" s="9"/>
      <c r="B15" s="56"/>
      <c r="C15" s="88"/>
      <c r="D15" s="57"/>
      <c r="E15" s="86"/>
      <c r="F15" s="86"/>
      <c r="G15" s="86"/>
      <c r="H15" s="87"/>
      <c r="I15" s="87"/>
      <c r="J15" s="87"/>
      <c r="K15" s="61"/>
      <c r="L15" s="124"/>
      <c r="M1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5" s="62"/>
    </row>
    <row r="16" spans="1:17" s="12" customFormat="1" ht="15" customHeight="1" x14ac:dyDescent="0.25">
      <c r="A16" s="9"/>
      <c r="B16" s="56"/>
      <c r="C16" s="63"/>
      <c r="D16" s="85"/>
      <c r="E16" s="86"/>
      <c r="F16" s="86"/>
      <c r="G16" s="86"/>
      <c r="H16" s="87"/>
      <c r="I16" s="87"/>
      <c r="J16" s="87"/>
      <c r="K16" s="61"/>
      <c r="L16" s="61"/>
      <c r="M1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6" s="62"/>
      <c r="Q16" s="15"/>
    </row>
    <row r="17" spans="1:17" s="12" customFormat="1" ht="15" customHeight="1" x14ac:dyDescent="0.25">
      <c r="A17" s="9"/>
      <c r="B17" s="56"/>
      <c r="C17" s="84"/>
      <c r="D17" s="85"/>
      <c r="E17" s="86"/>
      <c r="F17" s="86"/>
      <c r="G17" s="86"/>
      <c r="H17" s="87"/>
      <c r="I17" s="87"/>
      <c r="J17" s="87"/>
      <c r="K17" s="61"/>
      <c r="L17" s="61"/>
      <c r="M1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7" s="62"/>
    </row>
    <row r="18" spans="1:17" s="12" customFormat="1" ht="15" customHeight="1" x14ac:dyDescent="0.25">
      <c r="A18" s="9"/>
      <c r="B18" s="83"/>
      <c r="C18" s="84"/>
      <c r="D18" s="85"/>
      <c r="E18" s="86"/>
      <c r="F18" s="86"/>
      <c r="G18" s="86"/>
      <c r="H18" s="87"/>
      <c r="I18" s="87"/>
      <c r="J18" s="87"/>
      <c r="K18" s="61"/>
      <c r="L18" s="61"/>
      <c r="M1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8" s="62"/>
    </row>
    <row r="19" spans="1:17" s="12" customFormat="1" ht="15" customHeight="1" x14ac:dyDescent="0.25">
      <c r="A19" s="9"/>
      <c r="B19" s="83"/>
      <c r="C19" s="84"/>
      <c r="D19" s="85"/>
      <c r="E19" s="86"/>
      <c r="F19" s="86"/>
      <c r="G19" s="86"/>
      <c r="H19" s="87"/>
      <c r="I19" s="87"/>
      <c r="J19" s="87"/>
      <c r="K19" s="61"/>
      <c r="L19" s="61"/>
      <c r="M1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9" s="62"/>
      <c r="Q19" s="15"/>
    </row>
    <row r="20" spans="1:17" s="12" customFormat="1" ht="15" customHeight="1" x14ac:dyDescent="0.25">
      <c r="A20" s="9"/>
      <c r="B20" s="83"/>
      <c r="C20" s="84"/>
      <c r="D20" s="85"/>
      <c r="E20" s="86"/>
      <c r="F20" s="86"/>
      <c r="G20" s="86"/>
      <c r="H20" s="87"/>
      <c r="I20" s="87"/>
      <c r="J20" s="87"/>
      <c r="K20" s="61"/>
      <c r="L20" s="61"/>
      <c r="M2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0" s="62"/>
      <c r="Q20" s="15"/>
    </row>
    <row r="21" spans="1:17" s="12" customFormat="1" ht="15" customHeight="1" x14ac:dyDescent="0.25">
      <c r="A21" s="9"/>
      <c r="B21" s="83"/>
      <c r="C21" s="63"/>
      <c r="D21" s="85"/>
      <c r="E21" s="86"/>
      <c r="F21" s="86"/>
      <c r="G21" s="58"/>
      <c r="H21" s="87"/>
      <c r="I21" s="87"/>
      <c r="J21" s="87"/>
      <c r="K21" s="61"/>
      <c r="L21" s="61"/>
      <c r="M2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1" s="62"/>
    </row>
    <row r="22" spans="1:17" s="12" customFormat="1" ht="15" customHeight="1" x14ac:dyDescent="0.25">
      <c r="A22" s="9"/>
      <c r="B22" s="83"/>
      <c r="C22" s="63"/>
      <c r="D22" s="85"/>
      <c r="E22" s="86"/>
      <c r="F22" s="86"/>
      <c r="G22" s="86"/>
      <c r="H22" s="87"/>
      <c r="I22" s="87"/>
      <c r="J22" s="87"/>
      <c r="K22" s="61"/>
      <c r="L22" s="61"/>
      <c r="M2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2" s="62"/>
      <c r="Q22" s="15"/>
    </row>
    <row r="23" spans="1:17" s="12" customFormat="1" ht="15" customHeight="1" x14ac:dyDescent="0.25">
      <c r="A23" s="9"/>
      <c r="B23" s="83"/>
      <c r="C23" s="63"/>
      <c r="D23" s="85"/>
      <c r="E23" s="86"/>
      <c r="F23" s="86"/>
      <c r="G23" s="86"/>
      <c r="H23" s="87"/>
      <c r="I23" s="87"/>
      <c r="J23" s="87"/>
      <c r="K23" s="61"/>
      <c r="L23" s="61"/>
      <c r="M2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3" s="62"/>
      <c r="Q23" s="15"/>
    </row>
    <row r="24" spans="1:17" s="12" customFormat="1" ht="15" customHeight="1" x14ac:dyDescent="0.25">
      <c r="A24" s="9"/>
      <c r="B24" s="56"/>
      <c r="C24" s="88"/>
      <c r="D24" s="85"/>
      <c r="E24" s="86"/>
      <c r="F24" s="86"/>
      <c r="G24" s="86"/>
      <c r="H24" s="87"/>
      <c r="I24" s="87"/>
      <c r="J24" s="87"/>
      <c r="K24" s="61"/>
      <c r="L24" s="61"/>
      <c r="M2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4" s="62"/>
    </row>
    <row r="25" spans="1:17" s="12" customFormat="1" ht="15" customHeight="1" x14ac:dyDescent="0.25">
      <c r="A25" s="9"/>
      <c r="B25" s="83"/>
      <c r="C25" s="84"/>
      <c r="D25" s="85"/>
      <c r="E25" s="86"/>
      <c r="F25" s="86"/>
      <c r="G25" s="86"/>
      <c r="H25" s="87"/>
      <c r="I25" s="87"/>
      <c r="J25" s="87"/>
      <c r="K25" s="61"/>
      <c r="L25" s="61"/>
      <c r="M2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5" s="62"/>
    </row>
    <row r="26" spans="1:17" s="12" customFormat="1" ht="15" customHeight="1" x14ac:dyDescent="0.25">
      <c r="A26" s="9"/>
      <c r="B26" s="83"/>
      <c r="C26" s="84"/>
      <c r="D26" s="85"/>
      <c r="E26" s="86"/>
      <c r="F26" s="86"/>
      <c r="G26" s="86"/>
      <c r="H26" s="87"/>
      <c r="I26" s="87"/>
      <c r="J26" s="87"/>
      <c r="K26" s="61"/>
      <c r="L26" s="61"/>
      <c r="M2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6" s="62"/>
    </row>
    <row r="27" spans="1:17" s="12" customFormat="1" ht="15" customHeight="1" x14ac:dyDescent="0.25">
      <c r="A27" s="9"/>
      <c r="B27" s="83"/>
      <c r="C27" s="84"/>
      <c r="D27" s="85"/>
      <c r="E27" s="86"/>
      <c r="F27" s="86"/>
      <c r="G27" s="58"/>
      <c r="H27" s="87"/>
      <c r="I27" s="87"/>
      <c r="J27" s="87"/>
      <c r="K27" s="61"/>
      <c r="L27" s="61"/>
      <c r="M2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7" s="62"/>
    </row>
    <row r="28" spans="1:17" s="12" customFormat="1" ht="15" customHeight="1" x14ac:dyDescent="0.25">
      <c r="A28" s="9"/>
      <c r="B28" s="83"/>
      <c r="C28" s="63"/>
      <c r="D28" s="85"/>
      <c r="E28" s="86"/>
      <c r="F28" s="86"/>
      <c r="G28" s="86"/>
      <c r="H28" s="87"/>
      <c r="I28" s="87"/>
      <c r="J28" s="87"/>
      <c r="K28" s="61"/>
      <c r="L28" s="61"/>
      <c r="M2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8" s="62"/>
    </row>
    <row r="29" spans="1:17" s="12" customFormat="1" ht="15" customHeight="1" x14ac:dyDescent="0.25">
      <c r="A29" s="9"/>
      <c r="B29" s="83"/>
      <c r="C29" s="84"/>
      <c r="D29" s="85"/>
      <c r="E29" s="86"/>
      <c r="F29" s="86"/>
      <c r="G29" s="86"/>
      <c r="H29" s="87"/>
      <c r="I29" s="87"/>
      <c r="J29" s="87"/>
      <c r="K29" s="61"/>
      <c r="L29" s="61"/>
      <c r="M2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9" s="62"/>
    </row>
    <row r="30" spans="1:17" s="12" customFormat="1" ht="15" customHeight="1" x14ac:dyDescent="0.25">
      <c r="A30" s="9"/>
      <c r="B30" s="56"/>
      <c r="C30" s="63"/>
      <c r="D30" s="85"/>
      <c r="E30" s="86"/>
      <c r="F30" s="86"/>
      <c r="G30" s="86"/>
      <c r="H30" s="87"/>
      <c r="I30" s="87"/>
      <c r="J30" s="87"/>
      <c r="K30" s="61"/>
      <c r="L30" s="61"/>
      <c r="M3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3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30" s="62"/>
    </row>
    <row r="31" spans="1:17" s="12" customFormat="1" ht="15" customHeight="1" x14ac:dyDescent="0.25">
      <c r="A31" s="9"/>
      <c r="B31" s="56"/>
      <c r="C31" s="84"/>
      <c r="D31" s="85"/>
      <c r="E31" s="86"/>
      <c r="F31" s="86"/>
      <c r="G31" s="86"/>
      <c r="H31" s="87"/>
      <c r="I31" s="87"/>
      <c r="J31" s="87"/>
      <c r="K31" s="61"/>
      <c r="L31" s="61"/>
      <c r="M3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3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31" s="62"/>
    </row>
    <row r="32" spans="1:17" s="12" customFormat="1" ht="15" customHeight="1" x14ac:dyDescent="0.25">
      <c r="A32" s="9"/>
      <c r="B32" s="56"/>
      <c r="C32" s="88"/>
      <c r="D32" s="89"/>
      <c r="E32" s="90"/>
      <c r="F32" s="90"/>
      <c r="G32" s="90"/>
      <c r="H32" s="91"/>
      <c r="I32" s="91"/>
      <c r="J32" s="91"/>
      <c r="K32" s="92"/>
      <c r="L32" s="92"/>
      <c r="M3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3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32" s="62"/>
    </row>
    <row r="33" spans="1:15" s="12" customFormat="1" ht="15" customHeight="1" x14ac:dyDescent="0.25">
      <c r="A33" s="9"/>
      <c r="B33" s="56"/>
      <c r="C33" s="88"/>
      <c r="D33" s="89"/>
      <c r="E33" s="90"/>
      <c r="F33" s="90"/>
      <c r="G33" s="90"/>
      <c r="H33" s="91"/>
      <c r="I33" s="91"/>
      <c r="J33" s="91"/>
      <c r="K33" s="92"/>
      <c r="L33" s="92"/>
      <c r="M3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3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33" s="62"/>
    </row>
    <row r="34" spans="1:15" s="12" customFormat="1" ht="15" customHeight="1" x14ac:dyDescent="0.25">
      <c r="A34" s="9"/>
      <c r="B34" s="56"/>
      <c r="C34" s="88"/>
      <c r="D34" s="89"/>
      <c r="E34" s="90"/>
      <c r="F34" s="90"/>
      <c r="G34" s="90"/>
      <c r="H34" s="91"/>
      <c r="I34" s="91"/>
      <c r="J34" s="91"/>
      <c r="K34" s="92"/>
      <c r="L34" s="92"/>
      <c r="M3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3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34" s="62"/>
    </row>
    <row r="35" spans="1:15" s="12" customFormat="1" ht="15" customHeight="1" x14ac:dyDescent="0.25">
      <c r="A35" s="9"/>
      <c r="B35" s="83"/>
      <c r="C35" s="84"/>
      <c r="D35" s="85"/>
      <c r="E35" s="86"/>
      <c r="F35" s="86"/>
      <c r="G35" s="86"/>
      <c r="H35" s="87"/>
      <c r="I35" s="87"/>
      <c r="J35" s="87"/>
      <c r="K35" s="61"/>
      <c r="L35" s="61"/>
      <c r="M3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3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35" s="62"/>
    </row>
    <row r="36" spans="1:15" s="12" customFormat="1" ht="15" customHeight="1" x14ac:dyDescent="0.25">
      <c r="A36" s="9"/>
      <c r="B36" s="83"/>
      <c r="C36" s="84"/>
      <c r="D36" s="85"/>
      <c r="E36" s="86"/>
      <c r="F36" s="86"/>
      <c r="G36" s="86"/>
      <c r="H36" s="87"/>
      <c r="I36" s="87"/>
      <c r="J36" s="87"/>
      <c r="K36" s="61"/>
      <c r="L36" s="61"/>
      <c r="M3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3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36" s="62"/>
    </row>
    <row r="37" spans="1:15" s="12" customFormat="1" ht="15" customHeight="1" x14ac:dyDescent="0.25">
      <c r="A37" s="9"/>
      <c r="B37" s="62"/>
      <c r="C37" s="84"/>
      <c r="D37" s="85"/>
      <c r="E37" s="86"/>
      <c r="F37" s="86"/>
      <c r="G37" s="86"/>
      <c r="H37" s="87"/>
      <c r="I37" s="87"/>
      <c r="J37" s="87"/>
      <c r="K37" s="61"/>
      <c r="L37" s="61"/>
      <c r="M3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3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37" s="62"/>
    </row>
    <row r="38" spans="1:15" s="12" customFormat="1" ht="15" customHeight="1" x14ac:dyDescent="0.25">
      <c r="A38" s="9"/>
      <c r="B38" s="62"/>
      <c r="C38" s="84"/>
      <c r="D38" s="85"/>
      <c r="E38" s="86"/>
      <c r="F38" s="86"/>
      <c r="G38" s="86"/>
      <c r="H38" s="87"/>
      <c r="I38" s="87"/>
      <c r="J38" s="87"/>
      <c r="K38" s="61"/>
      <c r="L38" s="61"/>
      <c r="M3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3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38" s="62"/>
    </row>
    <row r="39" spans="1:15" s="12" customFormat="1" ht="15" customHeight="1" x14ac:dyDescent="0.25">
      <c r="A39" s="9"/>
      <c r="B39" s="83"/>
      <c r="C39" s="84"/>
      <c r="D39" s="85"/>
      <c r="E39" s="86"/>
      <c r="F39" s="86"/>
      <c r="G39" s="86"/>
      <c r="H39" s="87"/>
      <c r="I39" s="87"/>
      <c r="J39" s="87"/>
      <c r="K39" s="61"/>
      <c r="L39" s="61"/>
      <c r="M3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3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39" s="62"/>
    </row>
    <row r="40" spans="1:15" s="12" customFormat="1" ht="15" customHeight="1" x14ac:dyDescent="0.25">
      <c r="A40" s="9"/>
      <c r="B40" s="83"/>
      <c r="C40" s="84"/>
      <c r="D40" s="85"/>
      <c r="E40" s="86"/>
      <c r="F40" s="86"/>
      <c r="G40" s="86"/>
      <c r="H40" s="87"/>
      <c r="I40" s="87"/>
      <c r="J40" s="87"/>
      <c r="K40" s="61"/>
      <c r="L40" s="61"/>
      <c r="M4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4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40" s="62"/>
    </row>
    <row r="41" spans="1:15" x14ac:dyDescent="0.25">
      <c r="B41" s="83"/>
      <c r="C41" s="84"/>
      <c r="D41" s="85"/>
      <c r="E41" s="86"/>
      <c r="F41" s="86"/>
      <c r="G41" s="86"/>
      <c r="H41" s="87"/>
      <c r="I41" s="87"/>
      <c r="J41" s="87"/>
      <c r="K41" s="61"/>
      <c r="L41" s="61"/>
      <c r="M4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4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41" s="62"/>
    </row>
    <row r="42" spans="1:15" x14ac:dyDescent="0.25">
      <c r="B42" s="93"/>
      <c r="C42" s="94"/>
      <c r="D42" s="95"/>
      <c r="E42" s="96"/>
      <c r="F42" s="96"/>
      <c r="G42" s="96"/>
      <c r="H42" s="59"/>
      <c r="I42" s="59"/>
      <c r="J42" s="59"/>
      <c r="K42" s="97"/>
      <c r="L42" s="97"/>
      <c r="M4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4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42" s="62"/>
    </row>
    <row r="43" spans="1:15" x14ac:dyDescent="0.25">
      <c r="B43" s="93"/>
      <c r="C43" s="94"/>
      <c r="D43" s="95"/>
      <c r="E43" s="96"/>
      <c r="F43" s="96"/>
      <c r="G43" s="96"/>
      <c r="H43" s="59"/>
      <c r="I43" s="59"/>
      <c r="J43" s="59"/>
      <c r="K43" s="97"/>
      <c r="L43" s="97"/>
      <c r="M4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4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43" s="62"/>
    </row>
    <row r="44" spans="1:15" x14ac:dyDescent="0.25">
      <c r="B44" s="93"/>
      <c r="C44" s="94"/>
      <c r="D44" s="95"/>
      <c r="E44" s="96"/>
      <c r="F44" s="96"/>
      <c r="G44" s="96"/>
      <c r="H44" s="59"/>
      <c r="I44" s="59"/>
      <c r="J44" s="59"/>
      <c r="K44" s="97"/>
      <c r="L44" s="97"/>
      <c r="M4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4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44" s="62"/>
    </row>
    <row r="45" spans="1:15" x14ac:dyDescent="0.25">
      <c r="B45" s="93"/>
      <c r="C45" s="94"/>
      <c r="D45" s="95"/>
      <c r="E45" s="96"/>
      <c r="F45" s="96"/>
      <c r="G45" s="96"/>
      <c r="H45" s="59"/>
      <c r="I45" s="59"/>
      <c r="J45" s="59"/>
      <c r="K45" s="97"/>
      <c r="L45" s="97"/>
      <c r="M4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4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45" s="62"/>
    </row>
    <row r="46" spans="1:15" x14ac:dyDescent="0.25">
      <c r="B46" s="93"/>
      <c r="C46" s="94"/>
      <c r="D46" s="95"/>
      <c r="E46" s="96"/>
      <c r="F46" s="96"/>
      <c r="G46" s="96"/>
      <c r="H46" s="59"/>
      <c r="I46" s="59"/>
      <c r="J46" s="59"/>
      <c r="K46" s="97"/>
      <c r="L46" s="97"/>
      <c r="M4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4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46" s="62"/>
    </row>
    <row r="47" spans="1:15" x14ac:dyDescent="0.25">
      <c r="B47" s="93"/>
      <c r="C47" s="94"/>
      <c r="D47" s="95"/>
      <c r="E47" s="96"/>
      <c r="F47" s="96"/>
      <c r="G47" s="96"/>
      <c r="H47" s="59"/>
      <c r="I47" s="59"/>
      <c r="J47" s="59"/>
      <c r="K47" s="97"/>
      <c r="L47" s="97"/>
      <c r="M4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4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47" s="62"/>
    </row>
    <row r="48" spans="1:15" x14ac:dyDescent="0.25">
      <c r="B48" s="56"/>
      <c r="C48" s="63"/>
      <c r="D48" s="57"/>
      <c r="E48" s="58"/>
      <c r="F48" s="58"/>
      <c r="G48" s="58"/>
      <c r="H48" s="60"/>
      <c r="I48" s="60"/>
      <c r="J48" s="60"/>
      <c r="K48" s="115"/>
      <c r="L48" s="115"/>
      <c r="M4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4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48" s="62"/>
    </row>
    <row r="49" spans="2:15" x14ac:dyDescent="0.25">
      <c r="B49" s="56"/>
      <c r="C49" s="63"/>
      <c r="D49" s="57"/>
      <c r="E49" s="58"/>
      <c r="F49" s="58"/>
      <c r="G49" s="58"/>
      <c r="H49" s="60"/>
      <c r="I49" s="60"/>
      <c r="J49" s="60"/>
      <c r="K49" s="115"/>
      <c r="L49" s="115"/>
      <c r="M4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4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49" s="62"/>
    </row>
    <row r="50" spans="2:15" x14ac:dyDescent="0.25">
      <c r="B50" s="56"/>
      <c r="C50" s="63"/>
      <c r="D50" s="57"/>
      <c r="E50" s="58"/>
      <c r="F50" s="58"/>
      <c r="G50" s="58"/>
      <c r="H50" s="60"/>
      <c r="I50" s="60"/>
      <c r="J50" s="60"/>
      <c r="K50" s="115"/>
      <c r="L50" s="115"/>
      <c r="M5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5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50" s="62"/>
    </row>
    <row r="51" spans="2:15" x14ac:dyDescent="0.25">
      <c r="B51" s="56"/>
      <c r="C51" s="63"/>
      <c r="D51" s="57"/>
      <c r="E51" s="58"/>
      <c r="F51" s="58"/>
      <c r="G51" s="58"/>
      <c r="H51" s="60"/>
      <c r="I51" s="60"/>
      <c r="J51" s="60"/>
      <c r="K51" s="115"/>
      <c r="L51" s="115"/>
      <c r="M5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5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51" s="62"/>
    </row>
    <row r="52" spans="2:15" x14ac:dyDescent="0.25">
      <c r="B52" s="56"/>
      <c r="C52" s="63"/>
      <c r="D52" s="57"/>
      <c r="E52" s="58"/>
      <c r="F52" s="58"/>
      <c r="G52" s="58"/>
      <c r="H52" s="60"/>
      <c r="I52" s="60"/>
      <c r="J52" s="60"/>
      <c r="K52" s="115"/>
      <c r="L52" s="115"/>
      <c r="M5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5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52" s="62"/>
    </row>
    <row r="53" spans="2:15" x14ac:dyDescent="0.25">
      <c r="B53" s="56"/>
      <c r="C53" s="63"/>
      <c r="D53" s="57"/>
      <c r="E53" s="58"/>
      <c r="F53" s="58"/>
      <c r="G53" s="58"/>
      <c r="H53" s="60"/>
      <c r="I53" s="60"/>
      <c r="J53" s="60"/>
      <c r="K53" s="115"/>
      <c r="L53" s="115"/>
      <c r="M5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5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53" s="62"/>
    </row>
    <row r="54" spans="2:15" x14ac:dyDescent="0.25">
      <c r="B54" s="56"/>
      <c r="C54" s="63"/>
      <c r="D54" s="57"/>
      <c r="E54" s="58"/>
      <c r="F54" s="58"/>
      <c r="G54" s="58"/>
      <c r="H54" s="60"/>
      <c r="I54" s="60"/>
      <c r="J54" s="60"/>
      <c r="K54" s="115"/>
      <c r="L54" s="115"/>
      <c r="M5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5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54" s="62"/>
    </row>
    <row r="55" spans="2:15" x14ac:dyDescent="0.25">
      <c r="B55" s="56"/>
      <c r="C55" s="63"/>
      <c r="D55" s="57"/>
      <c r="E55" s="58"/>
      <c r="F55" s="58"/>
      <c r="G55" s="58"/>
      <c r="H55" s="60"/>
      <c r="I55" s="60"/>
      <c r="J55" s="60"/>
      <c r="K55" s="115"/>
      <c r="L55" s="115"/>
      <c r="M5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5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55" s="62"/>
    </row>
    <row r="56" spans="2:15" x14ac:dyDescent="0.25">
      <c r="B56" s="56"/>
      <c r="C56" s="63"/>
      <c r="D56" s="57"/>
      <c r="E56" s="58"/>
      <c r="F56" s="58"/>
      <c r="G56" s="58"/>
      <c r="H56" s="60"/>
      <c r="I56" s="60"/>
      <c r="J56" s="60"/>
      <c r="K56" s="115"/>
      <c r="L56" s="115"/>
      <c r="M5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5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56" s="62"/>
    </row>
    <row r="57" spans="2:15" x14ac:dyDescent="0.25">
      <c r="B57" s="56"/>
      <c r="C57" s="63"/>
      <c r="D57" s="57"/>
      <c r="E57" s="58"/>
      <c r="F57" s="58"/>
      <c r="G57" s="58"/>
      <c r="H57" s="60"/>
      <c r="I57" s="60"/>
      <c r="J57" s="60"/>
      <c r="K57" s="115"/>
      <c r="L57" s="115"/>
      <c r="M5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5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57" s="62"/>
    </row>
    <row r="58" spans="2:15" x14ac:dyDescent="0.25">
      <c r="B58" s="56"/>
      <c r="C58" s="63"/>
      <c r="D58" s="57"/>
      <c r="E58" s="58"/>
      <c r="F58" s="58"/>
      <c r="G58" s="58"/>
      <c r="H58" s="60"/>
      <c r="I58" s="60"/>
      <c r="J58" s="60"/>
      <c r="K58" s="115"/>
      <c r="L58" s="115"/>
      <c r="M5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5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58" s="62"/>
    </row>
    <row r="59" spans="2:15" x14ac:dyDescent="0.25">
      <c r="B59" s="56"/>
      <c r="C59" s="63"/>
      <c r="D59" s="57"/>
      <c r="E59" s="58"/>
      <c r="F59" s="58"/>
      <c r="G59" s="58"/>
      <c r="H59" s="60"/>
      <c r="I59" s="60"/>
      <c r="J59" s="60"/>
      <c r="K59" s="115"/>
      <c r="L59" s="115"/>
      <c r="M5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5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59" s="62"/>
    </row>
    <row r="60" spans="2:15" x14ac:dyDescent="0.25">
      <c r="B60" s="56"/>
      <c r="C60" s="63"/>
      <c r="D60" s="57"/>
      <c r="E60" s="58"/>
      <c r="F60" s="58"/>
      <c r="G60" s="58"/>
      <c r="H60" s="60"/>
      <c r="I60" s="60"/>
      <c r="J60" s="60"/>
      <c r="K60" s="115"/>
      <c r="L60" s="115"/>
      <c r="M6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6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60" s="62"/>
    </row>
    <row r="61" spans="2:15" x14ac:dyDescent="0.25">
      <c r="B61" s="56"/>
      <c r="C61" s="63"/>
      <c r="D61" s="57"/>
      <c r="E61" s="58"/>
      <c r="F61" s="58"/>
      <c r="G61" s="58"/>
      <c r="H61" s="60"/>
      <c r="I61" s="60"/>
      <c r="J61" s="60"/>
      <c r="K61" s="115"/>
      <c r="L61" s="115"/>
      <c r="M6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6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61" s="62"/>
    </row>
    <row r="62" spans="2:15" x14ac:dyDescent="0.25">
      <c r="B62" s="56"/>
      <c r="C62" s="63"/>
      <c r="D62" s="57"/>
      <c r="E62" s="58"/>
      <c r="F62" s="58"/>
      <c r="G62" s="58"/>
      <c r="H62" s="60"/>
      <c r="I62" s="60"/>
      <c r="J62" s="60"/>
      <c r="K62" s="115"/>
      <c r="L62" s="115"/>
      <c r="M6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6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62" s="62"/>
    </row>
    <row r="63" spans="2:15" x14ac:dyDescent="0.25">
      <c r="B63" s="56"/>
      <c r="C63" s="63"/>
      <c r="D63" s="57"/>
      <c r="E63" s="58"/>
      <c r="F63" s="58"/>
      <c r="G63" s="58"/>
      <c r="H63" s="60"/>
      <c r="I63" s="60"/>
      <c r="J63" s="60"/>
      <c r="K63" s="115"/>
      <c r="L63" s="115"/>
      <c r="M6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6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63" s="62"/>
    </row>
    <row r="64" spans="2:15" x14ac:dyDescent="0.25">
      <c r="B64" s="56"/>
      <c r="C64" s="63"/>
      <c r="D64" s="57"/>
      <c r="E64" s="58"/>
      <c r="F64" s="58"/>
      <c r="G64" s="58"/>
      <c r="H64" s="60"/>
      <c r="I64" s="60"/>
      <c r="J64" s="60"/>
      <c r="K64" s="115"/>
      <c r="L64" s="115"/>
      <c r="M6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6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64" s="62"/>
    </row>
    <row r="65" spans="2:15" x14ac:dyDescent="0.25">
      <c r="B65" s="56"/>
      <c r="C65" s="63"/>
      <c r="D65" s="57"/>
      <c r="E65" s="58"/>
      <c r="F65" s="58"/>
      <c r="G65" s="58"/>
      <c r="H65" s="60"/>
      <c r="I65" s="60"/>
      <c r="J65" s="60"/>
      <c r="K65" s="115"/>
      <c r="L65" s="115"/>
      <c r="M6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6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65" s="62"/>
    </row>
    <row r="66" spans="2:15" x14ac:dyDescent="0.25">
      <c r="B66" s="56"/>
      <c r="C66" s="63"/>
      <c r="D66" s="57"/>
      <c r="E66" s="58"/>
      <c r="F66" s="58"/>
      <c r="G66" s="58"/>
      <c r="H66" s="60"/>
      <c r="I66" s="60"/>
      <c r="J66" s="60"/>
      <c r="K66" s="115"/>
      <c r="L66" s="115"/>
      <c r="M6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6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66" s="62"/>
    </row>
    <row r="67" spans="2:15" x14ac:dyDescent="0.25">
      <c r="B67" s="56"/>
      <c r="C67" s="63"/>
      <c r="D67" s="57"/>
      <c r="E67" s="58"/>
      <c r="F67" s="58"/>
      <c r="G67" s="58"/>
      <c r="H67" s="60"/>
      <c r="I67" s="60"/>
      <c r="J67" s="60"/>
      <c r="K67" s="115"/>
      <c r="L67" s="115"/>
      <c r="M6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6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67" s="62"/>
    </row>
    <row r="68" spans="2:15" x14ac:dyDescent="0.25">
      <c r="B68" s="56"/>
      <c r="C68" s="63"/>
      <c r="D68" s="57"/>
      <c r="E68" s="58"/>
      <c r="F68" s="58"/>
      <c r="G68" s="58"/>
      <c r="H68" s="60"/>
      <c r="I68" s="60"/>
      <c r="J68" s="60"/>
      <c r="K68" s="115"/>
      <c r="L68" s="115"/>
      <c r="M6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6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68" s="62"/>
    </row>
    <row r="69" spans="2:15" x14ac:dyDescent="0.25">
      <c r="B69" s="56"/>
      <c r="C69" s="63"/>
      <c r="D69" s="57"/>
      <c r="E69" s="58"/>
      <c r="F69" s="58"/>
      <c r="G69" s="58"/>
      <c r="H69" s="60"/>
      <c r="I69" s="60"/>
      <c r="J69" s="60"/>
      <c r="K69" s="115"/>
      <c r="L69" s="115"/>
      <c r="M6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6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69" s="62"/>
    </row>
    <row r="70" spans="2:15" x14ac:dyDescent="0.25">
      <c r="B70" s="56"/>
      <c r="C70" s="63"/>
      <c r="D70" s="57"/>
      <c r="E70" s="58"/>
      <c r="F70" s="58"/>
      <c r="G70" s="58"/>
      <c r="H70" s="60"/>
      <c r="I70" s="60"/>
      <c r="J70" s="60"/>
      <c r="K70" s="115"/>
      <c r="L70" s="115"/>
      <c r="M7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7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70" s="62"/>
    </row>
    <row r="71" spans="2:15" x14ac:dyDescent="0.25">
      <c r="B71" s="56"/>
      <c r="C71" s="63"/>
      <c r="D71" s="57"/>
      <c r="E71" s="58"/>
      <c r="F71" s="58"/>
      <c r="G71" s="58"/>
      <c r="H71" s="60"/>
      <c r="I71" s="60"/>
      <c r="J71" s="60"/>
      <c r="K71" s="115"/>
      <c r="L71" s="115"/>
      <c r="M7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7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71" s="62"/>
    </row>
    <row r="72" spans="2:15" x14ac:dyDescent="0.25">
      <c r="B72" s="56"/>
      <c r="C72" s="63"/>
      <c r="D72" s="57"/>
      <c r="E72" s="58"/>
      <c r="F72" s="58"/>
      <c r="G72" s="58"/>
      <c r="H72" s="60"/>
      <c r="I72" s="60"/>
      <c r="J72" s="60"/>
      <c r="K72" s="115"/>
      <c r="L72" s="115"/>
      <c r="M7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7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72" s="62"/>
    </row>
    <row r="73" spans="2:15" x14ac:dyDescent="0.25">
      <c r="B73" s="56"/>
      <c r="C73" s="63"/>
      <c r="D73" s="57"/>
      <c r="E73" s="58"/>
      <c r="F73" s="58"/>
      <c r="G73" s="58"/>
      <c r="H73" s="60"/>
      <c r="I73" s="60"/>
      <c r="J73" s="60"/>
      <c r="K73" s="115"/>
      <c r="L73" s="115"/>
      <c r="M7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7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73" s="62"/>
    </row>
    <row r="74" spans="2:15" x14ac:dyDescent="0.25">
      <c r="B74" s="56"/>
      <c r="C74" s="63"/>
      <c r="D74" s="57"/>
      <c r="E74" s="58"/>
      <c r="F74" s="58"/>
      <c r="G74" s="58"/>
      <c r="H74" s="60"/>
      <c r="I74" s="60"/>
      <c r="J74" s="60"/>
      <c r="K74" s="115"/>
      <c r="L74" s="115"/>
      <c r="M7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7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74" s="62"/>
    </row>
    <row r="75" spans="2:15" x14ac:dyDescent="0.25">
      <c r="B75" s="56"/>
      <c r="C75" s="63"/>
      <c r="D75" s="57"/>
      <c r="E75" s="58"/>
      <c r="F75" s="58"/>
      <c r="G75" s="58"/>
      <c r="H75" s="60"/>
      <c r="I75" s="60"/>
      <c r="J75" s="60"/>
      <c r="K75" s="115"/>
      <c r="L75" s="115"/>
      <c r="M7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7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75" s="62"/>
    </row>
    <row r="76" spans="2:15" x14ac:dyDescent="0.25">
      <c r="B76" s="56"/>
      <c r="C76" s="63"/>
      <c r="D76" s="57"/>
      <c r="E76" s="58"/>
      <c r="F76" s="58"/>
      <c r="G76" s="58"/>
      <c r="H76" s="60"/>
      <c r="I76" s="60"/>
      <c r="J76" s="60"/>
      <c r="K76" s="115"/>
      <c r="L76" s="115"/>
      <c r="M7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7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76" s="62"/>
    </row>
    <row r="77" spans="2:15" x14ac:dyDescent="0.25">
      <c r="B77" s="56"/>
      <c r="C77" s="63"/>
      <c r="D77" s="57"/>
      <c r="E77" s="58"/>
      <c r="F77" s="58"/>
      <c r="G77" s="58"/>
      <c r="H77" s="60"/>
      <c r="I77" s="60"/>
      <c r="J77" s="60"/>
      <c r="K77" s="115"/>
      <c r="L77" s="115"/>
      <c r="M7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7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77" s="62"/>
    </row>
    <row r="78" spans="2:15" x14ac:dyDescent="0.25">
      <c r="B78" s="56"/>
      <c r="C78" s="63"/>
      <c r="D78" s="57"/>
      <c r="E78" s="58"/>
      <c r="F78" s="58"/>
      <c r="G78" s="58"/>
      <c r="H78" s="60"/>
      <c r="I78" s="60"/>
      <c r="J78" s="60"/>
      <c r="K78" s="115"/>
      <c r="L78" s="115"/>
      <c r="M7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7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78" s="62"/>
    </row>
    <row r="79" spans="2:15" x14ac:dyDescent="0.25">
      <c r="B79" s="56"/>
      <c r="C79" s="63"/>
      <c r="D79" s="57"/>
      <c r="E79" s="58"/>
      <c r="F79" s="58"/>
      <c r="G79" s="58"/>
      <c r="H79" s="60"/>
      <c r="I79" s="60"/>
      <c r="J79" s="60"/>
      <c r="K79" s="115"/>
      <c r="L79" s="115"/>
      <c r="M7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7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79" s="62"/>
    </row>
    <row r="80" spans="2:15" x14ac:dyDescent="0.25">
      <c r="B80" s="56"/>
      <c r="C80" s="63"/>
      <c r="D80" s="57"/>
      <c r="E80" s="58"/>
      <c r="F80" s="58"/>
      <c r="G80" s="58"/>
      <c r="H80" s="60"/>
      <c r="I80" s="60"/>
      <c r="J80" s="60"/>
      <c r="K80" s="115"/>
      <c r="L80" s="115"/>
      <c r="M8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8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80" s="62"/>
    </row>
    <row r="81" spans="2:15" x14ac:dyDescent="0.25">
      <c r="B81" s="56"/>
      <c r="C81" s="63"/>
      <c r="D81" s="57"/>
      <c r="E81" s="58"/>
      <c r="F81" s="58"/>
      <c r="G81" s="58"/>
      <c r="H81" s="60"/>
      <c r="I81" s="60"/>
      <c r="J81" s="60"/>
      <c r="K81" s="115"/>
      <c r="L81" s="115"/>
      <c r="M8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8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81" s="62"/>
    </row>
    <row r="82" spans="2:15" x14ac:dyDescent="0.25">
      <c r="B82" s="56"/>
      <c r="C82" s="63"/>
      <c r="D82" s="57"/>
      <c r="E82" s="58"/>
      <c r="F82" s="58"/>
      <c r="G82" s="58"/>
      <c r="H82" s="60"/>
      <c r="I82" s="60"/>
      <c r="J82" s="60"/>
      <c r="K82" s="115"/>
      <c r="L82" s="115"/>
      <c r="M8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8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82" s="62"/>
    </row>
    <row r="83" spans="2:15" x14ac:dyDescent="0.25">
      <c r="B83" s="56"/>
      <c r="C83" s="63"/>
      <c r="D83" s="57"/>
      <c r="E83" s="58"/>
      <c r="F83" s="58"/>
      <c r="G83" s="58"/>
      <c r="H83" s="60"/>
      <c r="I83" s="60"/>
      <c r="J83" s="60"/>
      <c r="K83" s="115"/>
      <c r="L83" s="115"/>
      <c r="M8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8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83" s="62"/>
    </row>
    <row r="84" spans="2:15" x14ac:dyDescent="0.25">
      <c r="B84" s="56"/>
      <c r="C84" s="63"/>
      <c r="D84" s="57"/>
      <c r="E84" s="58"/>
      <c r="F84" s="58"/>
      <c r="G84" s="58"/>
      <c r="H84" s="60"/>
      <c r="I84" s="60"/>
      <c r="J84" s="60"/>
      <c r="K84" s="115"/>
      <c r="L84" s="115"/>
      <c r="M8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8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84" s="62"/>
    </row>
    <row r="85" spans="2:15" x14ac:dyDescent="0.25">
      <c r="B85" s="56"/>
      <c r="C85" s="63"/>
      <c r="D85" s="57"/>
      <c r="E85" s="58"/>
      <c r="F85" s="58"/>
      <c r="G85" s="58"/>
      <c r="H85" s="60"/>
      <c r="I85" s="60"/>
      <c r="J85" s="60"/>
      <c r="K85" s="115"/>
      <c r="L85" s="115"/>
      <c r="M8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8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85" s="62"/>
    </row>
    <row r="86" spans="2:15" x14ac:dyDescent="0.25">
      <c r="B86" s="56"/>
      <c r="C86" s="63"/>
      <c r="D86" s="57"/>
      <c r="E86" s="58"/>
      <c r="F86" s="58"/>
      <c r="G86" s="58"/>
      <c r="H86" s="60"/>
      <c r="I86" s="60"/>
      <c r="J86" s="60"/>
      <c r="K86" s="115"/>
      <c r="L86" s="115"/>
      <c r="M8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8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86" s="62"/>
    </row>
    <row r="87" spans="2:15" x14ac:dyDescent="0.25">
      <c r="B87" s="56"/>
      <c r="C87" s="63"/>
      <c r="D87" s="57"/>
      <c r="E87" s="58"/>
      <c r="F87" s="58"/>
      <c r="G87" s="58"/>
      <c r="H87" s="60"/>
      <c r="I87" s="60"/>
      <c r="J87" s="60"/>
      <c r="K87" s="115"/>
      <c r="L87" s="115"/>
      <c r="M8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8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87" s="62"/>
    </row>
    <row r="88" spans="2:15" x14ac:dyDescent="0.25">
      <c r="B88" s="56"/>
      <c r="C88" s="63"/>
      <c r="D88" s="57"/>
      <c r="E88" s="58"/>
      <c r="F88" s="58"/>
      <c r="G88" s="58"/>
      <c r="H88" s="60"/>
      <c r="I88" s="60"/>
      <c r="J88" s="60"/>
      <c r="K88" s="115"/>
      <c r="L88" s="115"/>
      <c r="M8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8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88" s="62"/>
    </row>
    <row r="89" spans="2:15" x14ac:dyDescent="0.25">
      <c r="B89" s="56"/>
      <c r="C89" s="63"/>
      <c r="D89" s="57"/>
      <c r="E89" s="58"/>
      <c r="F89" s="58"/>
      <c r="G89" s="58"/>
      <c r="H89" s="60"/>
      <c r="I89" s="60"/>
      <c r="J89" s="60"/>
      <c r="K89" s="115"/>
      <c r="L89" s="115"/>
      <c r="M8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8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89" s="62"/>
    </row>
    <row r="90" spans="2:15" x14ac:dyDescent="0.25">
      <c r="B90" s="56"/>
      <c r="C90" s="63"/>
      <c r="D90" s="57"/>
      <c r="E90" s="58"/>
      <c r="F90" s="58"/>
      <c r="G90" s="58"/>
      <c r="H90" s="60"/>
      <c r="I90" s="60"/>
      <c r="J90" s="60"/>
      <c r="K90" s="115"/>
      <c r="L90" s="115"/>
      <c r="M9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9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90" s="62"/>
    </row>
    <row r="91" spans="2:15" x14ac:dyDescent="0.25">
      <c r="B91" s="56"/>
      <c r="C91" s="63"/>
      <c r="D91" s="57"/>
      <c r="E91" s="58"/>
      <c r="F91" s="58"/>
      <c r="G91" s="58"/>
      <c r="H91" s="60"/>
      <c r="I91" s="60"/>
      <c r="J91" s="60"/>
      <c r="K91" s="115"/>
      <c r="L91" s="115"/>
      <c r="M9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9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91" s="62"/>
    </row>
    <row r="92" spans="2:15" x14ac:dyDescent="0.25">
      <c r="B92" s="56"/>
      <c r="C92" s="63"/>
      <c r="D92" s="57"/>
      <c r="E92" s="58"/>
      <c r="F92" s="58"/>
      <c r="G92" s="58"/>
      <c r="H92" s="60"/>
      <c r="I92" s="60"/>
      <c r="J92" s="60"/>
      <c r="K92" s="115"/>
      <c r="L92" s="115"/>
      <c r="M9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9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92" s="62"/>
    </row>
    <row r="93" spans="2:15" x14ac:dyDescent="0.25">
      <c r="B93" s="56"/>
      <c r="C93" s="63"/>
      <c r="D93" s="57"/>
      <c r="E93" s="58"/>
      <c r="F93" s="58"/>
      <c r="G93" s="58"/>
      <c r="H93" s="60"/>
      <c r="I93" s="60"/>
      <c r="J93" s="60"/>
      <c r="K93" s="115"/>
      <c r="L93" s="115"/>
      <c r="M9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9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93" s="62"/>
    </row>
    <row r="94" spans="2:15" x14ac:dyDescent="0.25">
      <c r="B94" s="56"/>
      <c r="C94" s="63"/>
      <c r="D94" s="57"/>
      <c r="E94" s="58"/>
      <c r="F94" s="58"/>
      <c r="G94" s="58"/>
      <c r="H94" s="60"/>
      <c r="I94" s="60"/>
      <c r="J94" s="60"/>
      <c r="K94" s="115"/>
      <c r="L94" s="115"/>
      <c r="M9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9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94" s="62"/>
    </row>
    <row r="95" spans="2:15" x14ac:dyDescent="0.25">
      <c r="B95" s="56"/>
      <c r="C95" s="63"/>
      <c r="D95" s="57"/>
      <c r="E95" s="58"/>
      <c r="F95" s="58"/>
      <c r="G95" s="58"/>
      <c r="H95" s="60"/>
      <c r="I95" s="60"/>
      <c r="J95" s="60"/>
      <c r="K95" s="115"/>
      <c r="L95" s="115"/>
      <c r="M9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9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95" s="62"/>
    </row>
    <row r="96" spans="2:15" x14ac:dyDescent="0.25">
      <c r="B96" s="56"/>
      <c r="C96" s="63"/>
      <c r="D96" s="57"/>
      <c r="E96" s="58"/>
      <c r="F96" s="58"/>
      <c r="G96" s="58"/>
      <c r="H96" s="60"/>
      <c r="I96" s="60"/>
      <c r="J96" s="60"/>
      <c r="K96" s="115"/>
      <c r="L96" s="115"/>
      <c r="M9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9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96" s="62"/>
    </row>
    <row r="97" spans="2:15" x14ac:dyDescent="0.25">
      <c r="B97" s="56"/>
      <c r="C97" s="63"/>
      <c r="D97" s="57"/>
      <c r="E97" s="58"/>
      <c r="F97" s="58"/>
      <c r="G97" s="58"/>
      <c r="H97" s="60"/>
      <c r="I97" s="60"/>
      <c r="J97" s="60"/>
      <c r="K97" s="115"/>
      <c r="L97" s="115"/>
      <c r="M9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9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97" s="62"/>
    </row>
    <row r="98" spans="2:15" x14ac:dyDescent="0.25">
      <c r="B98" s="56"/>
      <c r="C98" s="63"/>
      <c r="D98" s="57"/>
      <c r="E98" s="58"/>
      <c r="F98" s="58"/>
      <c r="G98" s="58"/>
      <c r="H98" s="60"/>
      <c r="I98" s="60"/>
      <c r="J98" s="60"/>
      <c r="K98" s="115"/>
      <c r="L98" s="115"/>
      <c r="M9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9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98" s="62"/>
    </row>
    <row r="99" spans="2:15" x14ac:dyDescent="0.25">
      <c r="B99" s="56"/>
      <c r="C99" s="63"/>
      <c r="D99" s="57"/>
      <c r="E99" s="58"/>
      <c r="F99" s="58"/>
      <c r="G99" s="58"/>
      <c r="H99" s="60"/>
      <c r="I99" s="60"/>
      <c r="J99" s="60"/>
      <c r="K99" s="115"/>
      <c r="L99" s="115"/>
      <c r="M9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9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99" s="62"/>
    </row>
    <row r="100" spans="2:15" x14ac:dyDescent="0.25">
      <c r="B100" s="56"/>
      <c r="C100" s="63"/>
      <c r="D100" s="57"/>
      <c r="E100" s="58"/>
      <c r="F100" s="58"/>
      <c r="G100" s="58"/>
      <c r="H100" s="60"/>
      <c r="I100" s="60"/>
      <c r="J100" s="60"/>
      <c r="K100" s="115"/>
      <c r="L100" s="115"/>
      <c r="M10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0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00" s="62"/>
    </row>
    <row r="101" spans="2:15" x14ac:dyDescent="0.25">
      <c r="B101" s="56"/>
      <c r="C101" s="63"/>
      <c r="D101" s="57"/>
      <c r="E101" s="58"/>
      <c r="F101" s="58"/>
      <c r="G101" s="58"/>
      <c r="H101" s="60"/>
      <c r="I101" s="60"/>
      <c r="J101" s="60"/>
      <c r="K101" s="115"/>
      <c r="L101" s="115"/>
      <c r="M10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0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01" s="62"/>
    </row>
    <row r="102" spans="2:15" x14ac:dyDescent="0.25">
      <c r="B102" s="56"/>
      <c r="C102" s="63"/>
      <c r="D102" s="57"/>
      <c r="E102" s="58"/>
      <c r="F102" s="58"/>
      <c r="G102" s="58"/>
      <c r="H102" s="60"/>
      <c r="I102" s="60"/>
      <c r="J102" s="60"/>
      <c r="K102" s="115"/>
      <c r="L102" s="115"/>
      <c r="M10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0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02" s="62"/>
    </row>
    <row r="103" spans="2:15" x14ac:dyDescent="0.25">
      <c r="B103" s="56"/>
      <c r="C103" s="63"/>
      <c r="D103" s="57"/>
      <c r="E103" s="58"/>
      <c r="F103" s="58"/>
      <c r="G103" s="58"/>
      <c r="H103" s="60"/>
      <c r="I103" s="60"/>
      <c r="J103" s="60"/>
      <c r="K103" s="115"/>
      <c r="L103" s="115"/>
      <c r="M10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0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03" s="62"/>
    </row>
    <row r="104" spans="2:15" x14ac:dyDescent="0.25">
      <c r="B104" s="56"/>
      <c r="C104" s="63"/>
      <c r="D104" s="57"/>
      <c r="E104" s="58"/>
      <c r="F104" s="58"/>
      <c r="G104" s="58"/>
      <c r="H104" s="60"/>
      <c r="I104" s="60"/>
      <c r="J104" s="60"/>
      <c r="K104" s="115"/>
      <c r="L104" s="115"/>
      <c r="M10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0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04" s="62"/>
    </row>
    <row r="105" spans="2:15" x14ac:dyDescent="0.25">
      <c r="B105" s="56"/>
      <c r="C105" s="63"/>
      <c r="D105" s="57"/>
      <c r="E105" s="58"/>
      <c r="F105" s="58"/>
      <c r="G105" s="58"/>
      <c r="H105" s="60"/>
      <c r="I105" s="60"/>
      <c r="J105" s="60"/>
      <c r="K105" s="115"/>
      <c r="L105" s="115"/>
      <c r="M10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0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05" s="62"/>
    </row>
    <row r="106" spans="2:15" x14ac:dyDescent="0.25">
      <c r="B106" s="56"/>
      <c r="C106" s="63"/>
      <c r="D106" s="57"/>
      <c r="E106" s="58"/>
      <c r="F106" s="58"/>
      <c r="G106" s="58"/>
      <c r="H106" s="60"/>
      <c r="I106" s="60"/>
      <c r="J106" s="60"/>
      <c r="K106" s="115"/>
      <c r="L106" s="115"/>
      <c r="M10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0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06" s="62"/>
    </row>
    <row r="107" spans="2:15" x14ac:dyDescent="0.25">
      <c r="B107" s="56"/>
      <c r="C107" s="63"/>
      <c r="D107" s="57"/>
      <c r="E107" s="58"/>
      <c r="F107" s="58"/>
      <c r="G107" s="58"/>
      <c r="H107" s="60"/>
      <c r="I107" s="60"/>
      <c r="J107" s="60"/>
      <c r="K107" s="115"/>
      <c r="L107" s="115"/>
      <c r="M10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0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07" s="62"/>
    </row>
    <row r="108" spans="2:15" x14ac:dyDescent="0.25">
      <c r="B108" s="56"/>
      <c r="C108" s="63"/>
      <c r="D108" s="57"/>
      <c r="E108" s="58"/>
      <c r="F108" s="58"/>
      <c r="G108" s="58"/>
      <c r="H108" s="60"/>
      <c r="I108" s="60"/>
      <c r="J108" s="60"/>
      <c r="K108" s="115"/>
      <c r="L108" s="115"/>
      <c r="M10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0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08" s="62"/>
    </row>
    <row r="109" spans="2:15" x14ac:dyDescent="0.25">
      <c r="B109" s="56"/>
      <c r="C109" s="63"/>
      <c r="D109" s="57"/>
      <c r="E109" s="58"/>
      <c r="F109" s="58"/>
      <c r="G109" s="58"/>
      <c r="H109" s="60"/>
      <c r="I109" s="60"/>
      <c r="J109" s="60"/>
      <c r="K109" s="115"/>
      <c r="L109" s="115"/>
      <c r="M10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0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09" s="62"/>
    </row>
    <row r="110" spans="2:15" x14ac:dyDescent="0.25">
      <c r="B110" s="56"/>
      <c r="C110" s="63"/>
      <c r="D110" s="57"/>
      <c r="E110" s="58"/>
      <c r="F110" s="58"/>
      <c r="G110" s="58"/>
      <c r="H110" s="60"/>
      <c r="I110" s="60"/>
      <c r="J110" s="60"/>
      <c r="K110" s="115"/>
      <c r="L110" s="115"/>
      <c r="M11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1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10" s="62"/>
    </row>
    <row r="111" spans="2:15" x14ac:dyDescent="0.25">
      <c r="B111" s="56"/>
      <c r="C111" s="63"/>
      <c r="D111" s="57"/>
      <c r="E111" s="58"/>
      <c r="F111" s="58"/>
      <c r="G111" s="58"/>
      <c r="H111" s="60"/>
      <c r="I111" s="60"/>
      <c r="J111" s="60"/>
      <c r="K111" s="115"/>
      <c r="L111" s="115"/>
      <c r="M11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1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11" s="62"/>
    </row>
    <row r="112" spans="2:15" x14ac:dyDescent="0.25">
      <c r="B112" s="56"/>
      <c r="C112" s="63"/>
      <c r="D112" s="57"/>
      <c r="E112" s="58"/>
      <c r="F112" s="58"/>
      <c r="G112" s="58"/>
      <c r="H112" s="60"/>
      <c r="I112" s="60"/>
      <c r="J112" s="60"/>
      <c r="K112" s="115"/>
      <c r="L112" s="115"/>
      <c r="M11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1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12" s="62"/>
    </row>
    <row r="113" spans="2:15" x14ac:dyDescent="0.25">
      <c r="B113" s="56"/>
      <c r="C113" s="63"/>
      <c r="D113" s="57"/>
      <c r="E113" s="58"/>
      <c r="F113" s="58"/>
      <c r="G113" s="58"/>
      <c r="H113" s="60"/>
      <c r="I113" s="60"/>
      <c r="J113" s="60"/>
      <c r="K113" s="115"/>
      <c r="L113" s="115"/>
      <c r="M11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1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13" s="62"/>
    </row>
    <row r="114" spans="2:15" x14ac:dyDescent="0.25">
      <c r="B114" s="56"/>
      <c r="C114" s="63"/>
      <c r="D114" s="57"/>
      <c r="E114" s="58"/>
      <c r="F114" s="58"/>
      <c r="G114" s="58"/>
      <c r="H114" s="60"/>
      <c r="I114" s="60"/>
      <c r="J114" s="60"/>
      <c r="K114" s="115"/>
      <c r="L114" s="115"/>
      <c r="M11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1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14" s="62"/>
    </row>
    <row r="115" spans="2:15" x14ac:dyDescent="0.25">
      <c r="B115" s="56"/>
      <c r="C115" s="63"/>
      <c r="D115" s="57"/>
      <c r="E115" s="58"/>
      <c r="F115" s="58"/>
      <c r="G115" s="58"/>
      <c r="H115" s="60"/>
      <c r="I115" s="60"/>
      <c r="J115" s="60"/>
      <c r="K115" s="115"/>
      <c r="L115" s="115"/>
      <c r="M11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1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15" s="62"/>
    </row>
    <row r="116" spans="2:15" x14ac:dyDescent="0.25">
      <c r="B116" s="56"/>
      <c r="C116" s="63"/>
      <c r="D116" s="57"/>
      <c r="E116" s="58"/>
      <c r="F116" s="58"/>
      <c r="G116" s="58"/>
      <c r="H116" s="60"/>
      <c r="I116" s="60"/>
      <c r="J116" s="60"/>
      <c r="K116" s="115"/>
      <c r="L116" s="115"/>
      <c r="M11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1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16" s="62"/>
    </row>
    <row r="117" spans="2:15" x14ac:dyDescent="0.25">
      <c r="B117" s="56"/>
      <c r="C117" s="63"/>
      <c r="D117" s="57"/>
      <c r="E117" s="58"/>
      <c r="F117" s="58"/>
      <c r="G117" s="58"/>
      <c r="H117" s="60"/>
      <c r="I117" s="60"/>
      <c r="J117" s="60"/>
      <c r="K117" s="115"/>
      <c r="L117" s="115"/>
      <c r="M11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1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17" s="62"/>
    </row>
    <row r="118" spans="2:15" x14ac:dyDescent="0.25">
      <c r="B118" s="56"/>
      <c r="C118" s="63"/>
      <c r="D118" s="57"/>
      <c r="E118" s="58"/>
      <c r="F118" s="58"/>
      <c r="G118" s="58"/>
      <c r="H118" s="60"/>
      <c r="I118" s="60"/>
      <c r="J118" s="60"/>
      <c r="K118" s="115"/>
      <c r="L118" s="115"/>
      <c r="M11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1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18" s="62"/>
    </row>
    <row r="119" spans="2:15" x14ac:dyDescent="0.25">
      <c r="B119" s="56"/>
      <c r="C119" s="63"/>
      <c r="D119" s="57"/>
      <c r="E119" s="58"/>
      <c r="F119" s="58"/>
      <c r="G119" s="58"/>
      <c r="H119" s="60"/>
      <c r="I119" s="60"/>
      <c r="J119" s="60"/>
      <c r="K119" s="115"/>
      <c r="L119" s="115"/>
      <c r="M11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1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19" s="62"/>
    </row>
    <row r="120" spans="2:15" x14ac:dyDescent="0.25">
      <c r="B120" s="56"/>
      <c r="C120" s="63"/>
      <c r="D120" s="57"/>
      <c r="E120" s="58"/>
      <c r="F120" s="58"/>
      <c r="G120" s="58"/>
      <c r="H120" s="60"/>
      <c r="I120" s="60"/>
      <c r="J120" s="60"/>
      <c r="K120" s="115"/>
      <c r="L120" s="115"/>
      <c r="M12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2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20" s="62"/>
    </row>
    <row r="121" spans="2:15" x14ac:dyDescent="0.25">
      <c r="B121" s="56"/>
      <c r="C121" s="63"/>
      <c r="D121" s="57"/>
      <c r="E121" s="58"/>
      <c r="F121" s="58"/>
      <c r="G121" s="58"/>
      <c r="H121" s="60"/>
      <c r="I121" s="60"/>
      <c r="J121" s="60"/>
      <c r="K121" s="115"/>
      <c r="L121" s="115"/>
      <c r="M12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2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21" s="62"/>
    </row>
    <row r="122" spans="2:15" x14ac:dyDescent="0.25">
      <c r="B122" s="56"/>
      <c r="C122" s="63"/>
      <c r="D122" s="57"/>
      <c r="E122" s="58"/>
      <c r="F122" s="58"/>
      <c r="G122" s="58"/>
      <c r="H122" s="60"/>
      <c r="I122" s="60"/>
      <c r="J122" s="60"/>
      <c r="K122" s="115"/>
      <c r="L122" s="115"/>
      <c r="M12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2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22" s="62"/>
    </row>
    <row r="123" spans="2:15" x14ac:dyDescent="0.25">
      <c r="B123" s="56"/>
      <c r="C123" s="63"/>
      <c r="D123" s="57"/>
      <c r="E123" s="58"/>
      <c r="F123" s="58"/>
      <c r="G123" s="58"/>
      <c r="H123" s="60"/>
      <c r="I123" s="60"/>
      <c r="J123" s="60"/>
      <c r="K123" s="115"/>
      <c r="L123" s="115"/>
      <c r="M12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2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23" s="62"/>
    </row>
    <row r="124" spans="2:15" x14ac:dyDescent="0.25">
      <c r="B124" s="56"/>
      <c r="C124" s="63"/>
      <c r="D124" s="57"/>
      <c r="E124" s="58"/>
      <c r="F124" s="58"/>
      <c r="G124" s="58"/>
      <c r="H124" s="60"/>
      <c r="I124" s="60"/>
      <c r="J124" s="60"/>
      <c r="K124" s="115"/>
      <c r="L124" s="115"/>
      <c r="M12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2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24" s="62"/>
    </row>
    <row r="125" spans="2:15" x14ac:dyDescent="0.25">
      <c r="B125" s="56"/>
      <c r="C125" s="63"/>
      <c r="D125" s="57"/>
      <c r="E125" s="58"/>
      <c r="F125" s="58"/>
      <c r="G125" s="58"/>
      <c r="H125" s="60"/>
      <c r="I125" s="60"/>
      <c r="J125" s="60"/>
      <c r="K125" s="115"/>
      <c r="L125" s="115"/>
      <c r="M12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2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25" s="62"/>
    </row>
    <row r="126" spans="2:15" x14ac:dyDescent="0.25">
      <c r="B126" s="56"/>
      <c r="C126" s="63"/>
      <c r="D126" s="57"/>
      <c r="E126" s="58"/>
      <c r="F126" s="58"/>
      <c r="G126" s="58"/>
      <c r="H126" s="60"/>
      <c r="I126" s="60"/>
      <c r="J126" s="60"/>
      <c r="K126" s="115"/>
      <c r="L126" s="115"/>
      <c r="M12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2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26" s="62"/>
    </row>
    <row r="127" spans="2:15" x14ac:dyDescent="0.25">
      <c r="B127" s="56"/>
      <c r="C127" s="63"/>
      <c r="D127" s="57"/>
      <c r="E127" s="58"/>
      <c r="F127" s="58"/>
      <c r="G127" s="58"/>
      <c r="H127" s="60"/>
      <c r="I127" s="60"/>
      <c r="J127" s="60"/>
      <c r="K127" s="115"/>
      <c r="L127" s="115"/>
      <c r="M12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2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27" s="62"/>
    </row>
    <row r="128" spans="2:15" x14ac:dyDescent="0.25">
      <c r="B128" s="56"/>
      <c r="C128" s="63"/>
      <c r="D128" s="57"/>
      <c r="E128" s="58"/>
      <c r="F128" s="58"/>
      <c r="G128" s="58"/>
      <c r="H128" s="60"/>
      <c r="I128" s="60"/>
      <c r="J128" s="60"/>
      <c r="K128" s="115"/>
      <c r="L128" s="115"/>
      <c r="M12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2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28" s="62"/>
    </row>
    <row r="129" spans="2:15" x14ac:dyDescent="0.25">
      <c r="B129" s="56"/>
      <c r="C129" s="63"/>
      <c r="D129" s="57"/>
      <c r="E129" s="58"/>
      <c r="F129" s="58"/>
      <c r="G129" s="58"/>
      <c r="H129" s="60"/>
      <c r="I129" s="60"/>
      <c r="J129" s="60"/>
      <c r="K129" s="115"/>
      <c r="L129" s="115"/>
      <c r="M12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2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29" s="62"/>
    </row>
    <row r="130" spans="2:15" x14ac:dyDescent="0.25">
      <c r="B130" s="56"/>
      <c r="C130" s="63"/>
      <c r="D130" s="57"/>
      <c r="E130" s="58"/>
      <c r="F130" s="58"/>
      <c r="G130" s="58"/>
      <c r="H130" s="60"/>
      <c r="I130" s="60"/>
      <c r="J130" s="60"/>
      <c r="K130" s="115"/>
      <c r="L130" s="115"/>
      <c r="M13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3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30" s="62"/>
    </row>
    <row r="131" spans="2:15" x14ac:dyDescent="0.25">
      <c r="B131" s="56"/>
      <c r="C131" s="63"/>
      <c r="D131" s="57"/>
      <c r="E131" s="58"/>
      <c r="F131" s="58"/>
      <c r="G131" s="58"/>
      <c r="H131" s="60"/>
      <c r="I131" s="60"/>
      <c r="J131" s="60"/>
      <c r="K131" s="115"/>
      <c r="L131" s="115"/>
      <c r="M13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3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31" s="62"/>
    </row>
    <row r="132" spans="2:15" x14ac:dyDescent="0.25">
      <c r="B132" s="56"/>
      <c r="C132" s="63"/>
      <c r="D132" s="57"/>
      <c r="E132" s="58"/>
      <c r="F132" s="58"/>
      <c r="G132" s="58"/>
      <c r="H132" s="60"/>
      <c r="I132" s="60"/>
      <c r="J132" s="60"/>
      <c r="K132" s="115"/>
      <c r="L132" s="115"/>
      <c r="M13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3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32" s="62"/>
    </row>
    <row r="133" spans="2:15" x14ac:dyDescent="0.25">
      <c r="B133" s="56"/>
      <c r="C133" s="63"/>
      <c r="D133" s="57"/>
      <c r="E133" s="58"/>
      <c r="F133" s="58"/>
      <c r="G133" s="58"/>
      <c r="H133" s="60"/>
      <c r="I133" s="60"/>
      <c r="J133" s="60"/>
      <c r="K133" s="115"/>
      <c r="L133" s="115"/>
      <c r="M13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3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33" s="62"/>
    </row>
    <row r="134" spans="2:15" x14ac:dyDescent="0.25">
      <c r="B134" s="56"/>
      <c r="C134" s="63"/>
      <c r="D134" s="57"/>
      <c r="E134" s="58"/>
      <c r="F134" s="58"/>
      <c r="G134" s="58"/>
      <c r="H134" s="60"/>
      <c r="I134" s="60"/>
      <c r="J134" s="60"/>
      <c r="K134" s="115"/>
      <c r="L134" s="115"/>
      <c r="M13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3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34" s="62"/>
    </row>
    <row r="135" spans="2:15" x14ac:dyDescent="0.25">
      <c r="B135" s="56"/>
      <c r="C135" s="63"/>
      <c r="D135" s="57"/>
      <c r="E135" s="58"/>
      <c r="F135" s="58"/>
      <c r="G135" s="58"/>
      <c r="H135" s="60"/>
      <c r="I135" s="60"/>
      <c r="J135" s="60"/>
      <c r="K135" s="115"/>
      <c r="L135" s="115"/>
      <c r="M13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3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35" s="62"/>
    </row>
    <row r="136" spans="2:15" x14ac:dyDescent="0.25">
      <c r="B136" s="56"/>
      <c r="C136" s="63"/>
      <c r="D136" s="57"/>
      <c r="E136" s="58"/>
      <c r="F136" s="58"/>
      <c r="G136" s="58"/>
      <c r="H136" s="60"/>
      <c r="I136" s="60"/>
      <c r="J136" s="60"/>
      <c r="K136" s="115"/>
      <c r="L136" s="115"/>
      <c r="M13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3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36" s="62"/>
    </row>
    <row r="137" spans="2:15" x14ac:dyDescent="0.25">
      <c r="B137" s="56"/>
      <c r="C137" s="63"/>
      <c r="D137" s="57"/>
      <c r="E137" s="58"/>
      <c r="F137" s="58"/>
      <c r="G137" s="58"/>
      <c r="H137" s="60"/>
      <c r="I137" s="60"/>
      <c r="J137" s="60"/>
      <c r="K137" s="115"/>
      <c r="L137" s="115"/>
      <c r="M13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3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37" s="62"/>
    </row>
    <row r="138" spans="2:15" x14ac:dyDescent="0.25">
      <c r="B138" s="56"/>
      <c r="C138" s="63"/>
      <c r="D138" s="57"/>
      <c r="E138" s="58"/>
      <c r="F138" s="58"/>
      <c r="G138" s="58"/>
      <c r="H138" s="60"/>
      <c r="I138" s="60"/>
      <c r="J138" s="60"/>
      <c r="K138" s="115"/>
      <c r="L138" s="115"/>
      <c r="M13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3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38" s="62"/>
    </row>
    <row r="139" spans="2:15" x14ac:dyDescent="0.25">
      <c r="B139" s="56"/>
      <c r="C139" s="63"/>
      <c r="D139" s="57"/>
      <c r="E139" s="58"/>
      <c r="F139" s="58"/>
      <c r="G139" s="58"/>
      <c r="H139" s="60"/>
      <c r="I139" s="60"/>
      <c r="J139" s="60"/>
      <c r="K139" s="115"/>
      <c r="L139" s="115"/>
      <c r="M13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3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39" s="62"/>
    </row>
    <row r="140" spans="2:15" x14ac:dyDescent="0.25">
      <c r="B140" s="56"/>
      <c r="C140" s="63"/>
      <c r="D140" s="57"/>
      <c r="E140" s="58"/>
      <c r="F140" s="58"/>
      <c r="G140" s="58"/>
      <c r="H140" s="60"/>
      <c r="I140" s="60"/>
      <c r="J140" s="60"/>
      <c r="K140" s="115"/>
      <c r="L140" s="115"/>
      <c r="M14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4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40" s="62"/>
    </row>
    <row r="141" spans="2:15" x14ac:dyDescent="0.25">
      <c r="B141" s="56"/>
      <c r="C141" s="63"/>
      <c r="D141" s="57"/>
      <c r="E141" s="58"/>
      <c r="F141" s="58"/>
      <c r="G141" s="58"/>
      <c r="H141" s="60"/>
      <c r="I141" s="60"/>
      <c r="J141" s="60"/>
      <c r="K141" s="115"/>
      <c r="L141" s="115"/>
      <c r="M14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4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41" s="62"/>
    </row>
    <row r="142" spans="2:15" x14ac:dyDescent="0.25">
      <c r="B142" s="56"/>
      <c r="C142" s="63"/>
      <c r="D142" s="57"/>
      <c r="E142" s="58"/>
      <c r="F142" s="58"/>
      <c r="G142" s="58"/>
      <c r="H142" s="60"/>
      <c r="I142" s="60"/>
      <c r="J142" s="60"/>
      <c r="K142" s="115"/>
      <c r="L142" s="115"/>
      <c r="M14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4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42" s="62"/>
    </row>
    <row r="143" spans="2:15" x14ac:dyDescent="0.25">
      <c r="B143" s="56"/>
      <c r="C143" s="63"/>
      <c r="D143" s="57"/>
      <c r="E143" s="58"/>
      <c r="F143" s="58"/>
      <c r="G143" s="58"/>
      <c r="H143" s="60"/>
      <c r="I143" s="60"/>
      <c r="J143" s="60"/>
      <c r="K143" s="115"/>
      <c r="L143" s="115"/>
      <c r="M14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4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43" s="62"/>
    </row>
    <row r="144" spans="2:15" x14ac:dyDescent="0.25">
      <c r="B144" s="56"/>
      <c r="C144" s="63"/>
      <c r="D144" s="57"/>
      <c r="E144" s="58"/>
      <c r="F144" s="58"/>
      <c r="G144" s="58"/>
      <c r="H144" s="60"/>
      <c r="I144" s="60"/>
      <c r="J144" s="60"/>
      <c r="K144" s="115"/>
      <c r="L144" s="115"/>
      <c r="M14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4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44" s="62"/>
    </row>
    <row r="145" spans="2:15" x14ac:dyDescent="0.25">
      <c r="B145" s="56"/>
      <c r="C145" s="63"/>
      <c r="D145" s="57"/>
      <c r="E145" s="58"/>
      <c r="F145" s="58"/>
      <c r="G145" s="58"/>
      <c r="H145" s="60"/>
      <c r="I145" s="60"/>
      <c r="J145" s="60"/>
      <c r="K145" s="115"/>
      <c r="L145" s="115"/>
      <c r="M14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4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45" s="62"/>
    </row>
    <row r="146" spans="2:15" x14ac:dyDescent="0.25">
      <c r="B146" s="56"/>
      <c r="C146" s="63"/>
      <c r="D146" s="57"/>
      <c r="E146" s="58"/>
      <c r="F146" s="58"/>
      <c r="G146" s="58"/>
      <c r="H146" s="60"/>
      <c r="I146" s="60"/>
      <c r="J146" s="60"/>
      <c r="K146" s="115"/>
      <c r="L146" s="115"/>
      <c r="M14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4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46" s="62"/>
    </row>
    <row r="147" spans="2:15" x14ac:dyDescent="0.25">
      <c r="B147" s="56"/>
      <c r="C147" s="63"/>
      <c r="D147" s="57"/>
      <c r="E147" s="58"/>
      <c r="F147" s="58"/>
      <c r="G147" s="58"/>
      <c r="H147" s="60"/>
      <c r="I147" s="60"/>
      <c r="J147" s="60"/>
      <c r="K147" s="115"/>
      <c r="L147" s="115"/>
      <c r="M14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4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47" s="62"/>
    </row>
    <row r="148" spans="2:15" x14ac:dyDescent="0.25">
      <c r="B148" s="56"/>
      <c r="C148" s="63"/>
      <c r="D148" s="57"/>
      <c r="E148" s="58"/>
      <c r="F148" s="58"/>
      <c r="G148" s="58"/>
      <c r="H148" s="60"/>
      <c r="I148" s="60"/>
      <c r="J148" s="60"/>
      <c r="K148" s="115"/>
      <c r="L148" s="115"/>
      <c r="M14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4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48" s="62"/>
    </row>
    <row r="149" spans="2:15" x14ac:dyDescent="0.25">
      <c r="B149" s="56"/>
      <c r="C149" s="63"/>
      <c r="D149" s="57"/>
      <c r="E149" s="58"/>
      <c r="F149" s="58"/>
      <c r="G149" s="58"/>
      <c r="H149" s="60"/>
      <c r="I149" s="60"/>
      <c r="J149" s="60"/>
      <c r="K149" s="115"/>
      <c r="L149" s="115"/>
      <c r="M14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4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49" s="62"/>
    </row>
    <row r="150" spans="2:15" x14ac:dyDescent="0.25">
      <c r="B150" s="56"/>
      <c r="C150" s="63"/>
      <c r="D150" s="57"/>
      <c r="E150" s="58"/>
      <c r="F150" s="58"/>
      <c r="G150" s="58"/>
      <c r="H150" s="60"/>
      <c r="I150" s="60"/>
      <c r="J150" s="60"/>
      <c r="K150" s="115"/>
      <c r="L150" s="115"/>
      <c r="M15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5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50" s="62"/>
    </row>
    <row r="151" spans="2:15" x14ac:dyDescent="0.25">
      <c r="B151" s="56"/>
      <c r="C151" s="63"/>
      <c r="D151" s="57"/>
      <c r="E151" s="58"/>
      <c r="F151" s="58"/>
      <c r="G151" s="58"/>
      <c r="H151" s="60"/>
      <c r="I151" s="60"/>
      <c r="J151" s="60"/>
      <c r="K151" s="115"/>
      <c r="L151" s="115"/>
      <c r="M15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5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51" s="62"/>
    </row>
    <row r="152" spans="2:15" x14ac:dyDescent="0.25">
      <c r="B152" s="56"/>
      <c r="C152" s="63"/>
      <c r="D152" s="57"/>
      <c r="E152" s="58"/>
      <c r="F152" s="58"/>
      <c r="G152" s="58"/>
      <c r="H152" s="60"/>
      <c r="I152" s="60"/>
      <c r="J152" s="60"/>
      <c r="K152" s="115"/>
      <c r="L152" s="115"/>
      <c r="M15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5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52" s="62"/>
    </row>
    <row r="153" spans="2:15" x14ac:dyDescent="0.25">
      <c r="B153" s="56"/>
      <c r="C153" s="63"/>
      <c r="D153" s="57"/>
      <c r="E153" s="58"/>
      <c r="F153" s="58"/>
      <c r="G153" s="58"/>
      <c r="H153" s="60"/>
      <c r="I153" s="60"/>
      <c r="J153" s="60"/>
      <c r="K153" s="115"/>
      <c r="L153" s="115"/>
      <c r="M15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5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53" s="62"/>
    </row>
    <row r="154" spans="2:15" x14ac:dyDescent="0.25">
      <c r="B154" s="56"/>
      <c r="C154" s="63"/>
      <c r="D154" s="57"/>
      <c r="E154" s="58"/>
      <c r="F154" s="58"/>
      <c r="G154" s="58"/>
      <c r="H154" s="60"/>
      <c r="I154" s="60"/>
      <c r="J154" s="60"/>
      <c r="K154" s="115"/>
      <c r="L154" s="115"/>
      <c r="M15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5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54" s="62"/>
    </row>
    <row r="155" spans="2:15" x14ac:dyDescent="0.25">
      <c r="B155" s="56"/>
      <c r="C155" s="63"/>
      <c r="D155" s="57"/>
      <c r="E155" s="58"/>
      <c r="F155" s="58"/>
      <c r="G155" s="58"/>
      <c r="H155" s="60"/>
      <c r="I155" s="60"/>
      <c r="J155" s="60"/>
      <c r="K155" s="115"/>
      <c r="L155" s="115"/>
      <c r="M15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5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55" s="62"/>
    </row>
    <row r="156" spans="2:15" x14ac:dyDescent="0.25">
      <c r="B156" s="56"/>
      <c r="C156" s="63"/>
      <c r="D156" s="57"/>
      <c r="E156" s="58"/>
      <c r="F156" s="58"/>
      <c r="G156" s="58"/>
      <c r="H156" s="60"/>
      <c r="I156" s="60"/>
      <c r="J156" s="60"/>
      <c r="K156" s="115"/>
      <c r="L156" s="115"/>
      <c r="M15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5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56" s="62"/>
    </row>
    <row r="157" spans="2:15" x14ac:dyDescent="0.25">
      <c r="B157" s="56"/>
      <c r="C157" s="63"/>
      <c r="D157" s="57"/>
      <c r="E157" s="58"/>
      <c r="F157" s="58"/>
      <c r="G157" s="58"/>
      <c r="H157" s="60"/>
      <c r="I157" s="60"/>
      <c r="J157" s="60"/>
      <c r="K157" s="115"/>
      <c r="L157" s="115"/>
      <c r="M15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5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57" s="62"/>
    </row>
    <row r="158" spans="2:15" x14ac:dyDescent="0.25">
      <c r="B158" s="56"/>
      <c r="C158" s="63"/>
      <c r="D158" s="57"/>
      <c r="E158" s="58"/>
      <c r="F158" s="58"/>
      <c r="G158" s="58"/>
      <c r="H158" s="60"/>
      <c r="I158" s="60"/>
      <c r="J158" s="60"/>
      <c r="K158" s="115"/>
      <c r="L158" s="115"/>
      <c r="M15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5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58" s="62"/>
    </row>
    <row r="159" spans="2:15" x14ac:dyDescent="0.25">
      <c r="B159" s="56"/>
      <c r="C159" s="63"/>
      <c r="D159" s="57"/>
      <c r="E159" s="58"/>
      <c r="F159" s="58"/>
      <c r="G159" s="58"/>
      <c r="H159" s="60"/>
      <c r="I159" s="60"/>
      <c r="J159" s="60"/>
      <c r="K159" s="115"/>
      <c r="L159" s="115"/>
      <c r="M15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5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59" s="62"/>
    </row>
    <row r="160" spans="2:15" x14ac:dyDescent="0.25">
      <c r="B160" s="56"/>
      <c r="C160" s="63"/>
      <c r="D160" s="57"/>
      <c r="E160" s="58"/>
      <c r="F160" s="58"/>
      <c r="G160" s="58"/>
      <c r="H160" s="60"/>
      <c r="I160" s="60"/>
      <c r="J160" s="60"/>
      <c r="K160" s="115"/>
      <c r="L160" s="115"/>
      <c r="M16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6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60" s="62"/>
    </row>
    <row r="161" spans="2:15" x14ac:dyDescent="0.25">
      <c r="B161" s="56"/>
      <c r="C161" s="63"/>
      <c r="D161" s="57"/>
      <c r="E161" s="58"/>
      <c r="F161" s="58"/>
      <c r="G161" s="58"/>
      <c r="H161" s="60"/>
      <c r="I161" s="60"/>
      <c r="J161" s="60"/>
      <c r="K161" s="115"/>
      <c r="L161" s="115"/>
      <c r="M16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6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61" s="62"/>
    </row>
    <row r="162" spans="2:15" x14ac:dyDescent="0.25">
      <c r="B162" s="56"/>
      <c r="C162" s="63"/>
      <c r="D162" s="57"/>
      <c r="E162" s="58"/>
      <c r="F162" s="58"/>
      <c r="G162" s="58"/>
      <c r="H162" s="60"/>
      <c r="I162" s="60"/>
      <c r="J162" s="60"/>
      <c r="K162" s="115"/>
      <c r="L162" s="115"/>
      <c r="M16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6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62" s="62"/>
    </row>
    <row r="163" spans="2:15" x14ac:dyDescent="0.25">
      <c r="B163" s="56"/>
      <c r="C163" s="63"/>
      <c r="D163" s="57"/>
      <c r="E163" s="58"/>
      <c r="F163" s="58"/>
      <c r="G163" s="58"/>
      <c r="H163" s="60"/>
      <c r="I163" s="60"/>
      <c r="J163" s="60"/>
      <c r="K163" s="115"/>
      <c r="L163" s="115"/>
      <c r="M16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6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63" s="62"/>
    </row>
    <row r="164" spans="2:15" x14ac:dyDescent="0.25">
      <c r="B164" s="56"/>
      <c r="C164" s="63"/>
      <c r="D164" s="57"/>
      <c r="E164" s="58"/>
      <c r="F164" s="58"/>
      <c r="G164" s="58"/>
      <c r="H164" s="60"/>
      <c r="I164" s="60"/>
      <c r="J164" s="60"/>
      <c r="K164" s="115"/>
      <c r="L164" s="115"/>
      <c r="M16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6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64" s="62"/>
    </row>
    <row r="165" spans="2:15" x14ac:dyDescent="0.25">
      <c r="B165" s="56"/>
      <c r="C165" s="63"/>
      <c r="D165" s="57"/>
      <c r="E165" s="58"/>
      <c r="F165" s="58"/>
      <c r="G165" s="58"/>
      <c r="H165" s="60"/>
      <c r="I165" s="60"/>
      <c r="J165" s="60"/>
      <c r="K165" s="115"/>
      <c r="L165" s="115"/>
      <c r="M16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6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65" s="62"/>
    </row>
    <row r="166" spans="2:15" x14ac:dyDescent="0.25">
      <c r="B166" s="56"/>
      <c r="C166" s="63"/>
      <c r="D166" s="57"/>
      <c r="E166" s="58"/>
      <c r="F166" s="58"/>
      <c r="G166" s="58"/>
      <c r="H166" s="60"/>
      <c r="I166" s="60"/>
      <c r="J166" s="60"/>
      <c r="K166" s="115"/>
      <c r="L166" s="115"/>
      <c r="M16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6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66" s="62"/>
    </row>
    <row r="167" spans="2:15" x14ac:dyDescent="0.25">
      <c r="B167" s="56"/>
      <c r="C167" s="63"/>
      <c r="D167" s="57"/>
      <c r="E167" s="58"/>
      <c r="F167" s="58"/>
      <c r="G167" s="58"/>
      <c r="H167" s="60"/>
      <c r="I167" s="60"/>
      <c r="J167" s="60"/>
      <c r="K167" s="115"/>
      <c r="L167" s="115"/>
      <c r="M16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6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67" s="62"/>
    </row>
    <row r="168" spans="2:15" x14ac:dyDescent="0.25">
      <c r="B168" s="56"/>
      <c r="C168" s="63"/>
      <c r="D168" s="57"/>
      <c r="E168" s="58"/>
      <c r="F168" s="58"/>
      <c r="G168" s="58"/>
      <c r="H168" s="60"/>
      <c r="I168" s="60"/>
      <c r="J168" s="60"/>
      <c r="K168" s="115"/>
      <c r="L168" s="115"/>
      <c r="M16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6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68" s="62"/>
    </row>
    <row r="169" spans="2:15" x14ac:dyDescent="0.25">
      <c r="B169" s="56"/>
      <c r="C169" s="63"/>
      <c r="D169" s="57"/>
      <c r="E169" s="58"/>
      <c r="F169" s="58"/>
      <c r="G169" s="58"/>
      <c r="H169" s="60"/>
      <c r="I169" s="60"/>
      <c r="J169" s="60"/>
      <c r="K169" s="115"/>
      <c r="L169" s="115"/>
      <c r="M16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6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69" s="62"/>
    </row>
    <row r="170" spans="2:15" x14ac:dyDescent="0.25">
      <c r="B170" s="56"/>
      <c r="C170" s="63"/>
      <c r="D170" s="57"/>
      <c r="E170" s="58"/>
      <c r="F170" s="58"/>
      <c r="G170" s="58"/>
      <c r="H170" s="60"/>
      <c r="I170" s="60"/>
      <c r="J170" s="60"/>
      <c r="K170" s="115"/>
      <c r="L170" s="115"/>
      <c r="M17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7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70" s="62"/>
    </row>
    <row r="171" spans="2:15" x14ac:dyDescent="0.25">
      <c r="B171" s="56"/>
      <c r="C171" s="63"/>
      <c r="D171" s="57"/>
      <c r="E171" s="58"/>
      <c r="F171" s="58"/>
      <c r="G171" s="58"/>
      <c r="H171" s="60"/>
      <c r="I171" s="60"/>
      <c r="J171" s="60"/>
      <c r="K171" s="115"/>
      <c r="L171" s="115"/>
      <c r="M17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7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71" s="62"/>
    </row>
    <row r="172" spans="2:15" x14ac:dyDescent="0.25">
      <c r="B172" s="56"/>
      <c r="C172" s="63"/>
      <c r="D172" s="57"/>
      <c r="E172" s="58"/>
      <c r="F172" s="58"/>
      <c r="G172" s="58"/>
      <c r="H172" s="60"/>
      <c r="I172" s="60"/>
      <c r="J172" s="60"/>
      <c r="K172" s="115"/>
      <c r="L172" s="115"/>
      <c r="M17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7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72" s="62"/>
    </row>
    <row r="173" spans="2:15" x14ac:dyDescent="0.25">
      <c r="B173" s="56"/>
      <c r="C173" s="63"/>
      <c r="D173" s="57"/>
      <c r="E173" s="58"/>
      <c r="F173" s="58"/>
      <c r="G173" s="58"/>
      <c r="H173" s="60"/>
      <c r="I173" s="60"/>
      <c r="J173" s="60"/>
      <c r="K173" s="115"/>
      <c r="L173" s="115"/>
      <c r="M17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7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73" s="62"/>
    </row>
    <row r="174" spans="2:15" x14ac:dyDescent="0.25">
      <c r="B174" s="56"/>
      <c r="C174" s="63"/>
      <c r="D174" s="57"/>
      <c r="E174" s="58"/>
      <c r="F174" s="58"/>
      <c r="G174" s="58"/>
      <c r="H174" s="60"/>
      <c r="I174" s="60"/>
      <c r="J174" s="60"/>
      <c r="K174" s="115"/>
      <c r="L174" s="115"/>
      <c r="M17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7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74" s="62"/>
    </row>
    <row r="175" spans="2:15" x14ac:dyDescent="0.25">
      <c r="B175" s="56"/>
      <c r="C175" s="63"/>
      <c r="D175" s="57"/>
      <c r="E175" s="58"/>
      <c r="F175" s="58"/>
      <c r="G175" s="58"/>
      <c r="H175" s="60"/>
      <c r="I175" s="60"/>
      <c r="J175" s="60"/>
      <c r="K175" s="115"/>
      <c r="L175" s="115"/>
      <c r="M17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7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75" s="62"/>
    </row>
    <row r="176" spans="2:15" x14ac:dyDescent="0.25">
      <c r="B176" s="56"/>
      <c r="C176" s="63"/>
      <c r="D176" s="57"/>
      <c r="E176" s="58"/>
      <c r="F176" s="58"/>
      <c r="G176" s="58"/>
      <c r="H176" s="60"/>
      <c r="I176" s="60"/>
      <c r="J176" s="60"/>
      <c r="K176" s="115"/>
      <c r="L176" s="115"/>
      <c r="M17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7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76" s="62"/>
    </row>
    <row r="177" spans="2:15" x14ac:dyDescent="0.25">
      <c r="B177" s="56"/>
      <c r="C177" s="63"/>
      <c r="D177" s="57"/>
      <c r="E177" s="58"/>
      <c r="F177" s="58"/>
      <c r="G177" s="58"/>
      <c r="H177" s="60"/>
      <c r="I177" s="60"/>
      <c r="J177" s="60"/>
      <c r="K177" s="115"/>
      <c r="L177" s="115"/>
      <c r="M17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7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77" s="62"/>
    </row>
    <row r="178" spans="2:15" x14ac:dyDescent="0.25">
      <c r="B178" s="56"/>
      <c r="C178" s="63"/>
      <c r="D178" s="57"/>
      <c r="E178" s="58"/>
      <c r="F178" s="58"/>
      <c r="G178" s="58"/>
      <c r="H178" s="60"/>
      <c r="I178" s="60"/>
      <c r="J178" s="60"/>
      <c r="K178" s="115"/>
      <c r="L178" s="115"/>
      <c r="M17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7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78" s="62"/>
    </row>
    <row r="179" spans="2:15" x14ac:dyDescent="0.25">
      <c r="B179" s="56"/>
      <c r="C179" s="63"/>
      <c r="D179" s="57"/>
      <c r="E179" s="58"/>
      <c r="F179" s="58"/>
      <c r="G179" s="58"/>
      <c r="H179" s="60"/>
      <c r="I179" s="60"/>
      <c r="J179" s="60"/>
      <c r="K179" s="115"/>
      <c r="L179" s="115"/>
      <c r="M17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7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79" s="62"/>
    </row>
    <row r="180" spans="2:15" x14ac:dyDescent="0.25">
      <c r="B180" s="56"/>
      <c r="C180" s="63"/>
      <c r="D180" s="57"/>
      <c r="E180" s="58"/>
      <c r="F180" s="58"/>
      <c r="G180" s="58"/>
      <c r="H180" s="60"/>
      <c r="I180" s="60"/>
      <c r="J180" s="60"/>
      <c r="K180" s="115"/>
      <c r="L180" s="115"/>
      <c r="M18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8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80" s="62"/>
    </row>
    <row r="181" spans="2:15" x14ac:dyDescent="0.25">
      <c r="B181" s="56"/>
      <c r="C181" s="63"/>
      <c r="D181" s="57"/>
      <c r="E181" s="58"/>
      <c r="F181" s="58"/>
      <c r="G181" s="58"/>
      <c r="H181" s="60"/>
      <c r="I181" s="60"/>
      <c r="J181" s="60"/>
      <c r="K181" s="115"/>
      <c r="L181" s="115"/>
      <c r="M18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8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81" s="62"/>
    </row>
    <row r="182" spans="2:15" x14ac:dyDescent="0.25">
      <c r="B182" s="56"/>
      <c r="C182" s="63"/>
      <c r="D182" s="57"/>
      <c r="E182" s="58"/>
      <c r="F182" s="58"/>
      <c r="G182" s="58"/>
      <c r="H182" s="60"/>
      <c r="I182" s="60"/>
      <c r="J182" s="60"/>
      <c r="K182" s="115"/>
      <c r="L182" s="115"/>
      <c r="M18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8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82" s="62"/>
    </row>
    <row r="183" spans="2:15" x14ac:dyDescent="0.25">
      <c r="B183" s="56"/>
      <c r="C183" s="63"/>
      <c r="D183" s="57"/>
      <c r="E183" s="58"/>
      <c r="F183" s="58"/>
      <c r="G183" s="58"/>
      <c r="H183" s="60"/>
      <c r="I183" s="60"/>
      <c r="J183" s="60"/>
      <c r="K183" s="115"/>
      <c r="L183" s="115"/>
      <c r="M18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8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83" s="62"/>
    </row>
    <row r="184" spans="2:15" x14ac:dyDescent="0.25">
      <c r="B184" s="56"/>
      <c r="C184" s="63"/>
      <c r="D184" s="57"/>
      <c r="E184" s="58"/>
      <c r="F184" s="58"/>
      <c r="G184" s="58"/>
      <c r="H184" s="60"/>
      <c r="I184" s="60"/>
      <c r="J184" s="60"/>
      <c r="K184" s="115"/>
      <c r="L184" s="115"/>
      <c r="M18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8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84" s="62"/>
    </row>
    <row r="185" spans="2:15" x14ac:dyDescent="0.25">
      <c r="B185" s="56"/>
      <c r="C185" s="63"/>
      <c r="D185" s="57"/>
      <c r="E185" s="58"/>
      <c r="F185" s="58"/>
      <c r="G185" s="58"/>
      <c r="H185" s="60"/>
      <c r="I185" s="60"/>
      <c r="J185" s="60"/>
      <c r="K185" s="115"/>
      <c r="L185" s="115"/>
      <c r="M18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8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85" s="62"/>
    </row>
    <row r="186" spans="2:15" x14ac:dyDescent="0.25">
      <c r="B186" s="56"/>
      <c r="C186" s="63"/>
      <c r="D186" s="57"/>
      <c r="E186" s="58"/>
      <c r="F186" s="58"/>
      <c r="G186" s="58"/>
      <c r="H186" s="60"/>
      <c r="I186" s="60"/>
      <c r="J186" s="60"/>
      <c r="K186" s="115"/>
      <c r="L186" s="115"/>
      <c r="M18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8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86" s="62"/>
    </row>
    <row r="187" spans="2:15" x14ac:dyDescent="0.25">
      <c r="B187" s="56"/>
      <c r="C187" s="63"/>
      <c r="D187" s="57"/>
      <c r="E187" s="58"/>
      <c r="F187" s="58"/>
      <c r="G187" s="58"/>
      <c r="H187" s="60"/>
      <c r="I187" s="60"/>
      <c r="J187" s="60"/>
      <c r="K187" s="115"/>
      <c r="L187" s="115"/>
      <c r="M18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8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87" s="62"/>
    </row>
    <row r="188" spans="2:15" x14ac:dyDescent="0.25">
      <c r="B188" s="56"/>
      <c r="C188" s="63"/>
      <c r="D188" s="57"/>
      <c r="E188" s="58"/>
      <c r="F188" s="58"/>
      <c r="G188" s="58"/>
      <c r="H188" s="60"/>
      <c r="I188" s="60"/>
      <c r="J188" s="60"/>
      <c r="K188" s="115"/>
      <c r="L188" s="115"/>
      <c r="M18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8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88" s="62"/>
    </row>
    <row r="189" spans="2:15" x14ac:dyDescent="0.25">
      <c r="B189" s="56"/>
      <c r="C189" s="63"/>
      <c r="D189" s="57"/>
      <c r="E189" s="58"/>
      <c r="F189" s="58"/>
      <c r="G189" s="58"/>
      <c r="H189" s="60"/>
      <c r="I189" s="60"/>
      <c r="J189" s="60"/>
      <c r="K189" s="115"/>
      <c r="L189" s="115"/>
      <c r="M18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8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89" s="62"/>
    </row>
    <row r="190" spans="2:15" x14ac:dyDescent="0.25">
      <c r="B190" s="56"/>
      <c r="C190" s="63"/>
      <c r="D190" s="57"/>
      <c r="E190" s="58"/>
      <c r="F190" s="58"/>
      <c r="G190" s="58"/>
      <c r="H190" s="60"/>
      <c r="I190" s="60"/>
      <c r="J190" s="60"/>
      <c r="K190" s="115"/>
      <c r="L190" s="115"/>
      <c r="M19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9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90" s="62"/>
    </row>
    <row r="191" spans="2:15" x14ac:dyDescent="0.25">
      <c r="B191" s="56"/>
      <c r="C191" s="63"/>
      <c r="D191" s="57"/>
      <c r="E191" s="58"/>
      <c r="F191" s="58"/>
      <c r="G191" s="58"/>
      <c r="H191" s="60"/>
      <c r="I191" s="60"/>
      <c r="J191" s="60"/>
      <c r="K191" s="115"/>
      <c r="L191" s="115"/>
      <c r="M19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9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91" s="62"/>
    </row>
    <row r="192" spans="2:15" x14ac:dyDescent="0.25">
      <c r="B192" s="56"/>
      <c r="C192" s="63"/>
      <c r="D192" s="57"/>
      <c r="E192" s="58"/>
      <c r="F192" s="58"/>
      <c r="G192" s="58"/>
      <c r="H192" s="60"/>
      <c r="I192" s="60"/>
      <c r="J192" s="60"/>
      <c r="K192" s="115"/>
      <c r="L192" s="115"/>
      <c r="M19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9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92" s="62"/>
    </row>
    <row r="193" spans="2:15" x14ac:dyDescent="0.25">
      <c r="B193" s="56"/>
      <c r="C193" s="63"/>
      <c r="D193" s="57"/>
      <c r="E193" s="58"/>
      <c r="F193" s="58"/>
      <c r="G193" s="58"/>
      <c r="H193" s="60"/>
      <c r="I193" s="60"/>
      <c r="J193" s="60"/>
      <c r="K193" s="115"/>
      <c r="L193" s="115"/>
      <c r="M19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9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93" s="62"/>
    </row>
    <row r="194" spans="2:15" x14ac:dyDescent="0.25">
      <c r="B194" s="56"/>
      <c r="C194" s="63"/>
      <c r="D194" s="57"/>
      <c r="E194" s="58"/>
      <c r="F194" s="58"/>
      <c r="G194" s="58"/>
      <c r="H194" s="60"/>
      <c r="I194" s="60"/>
      <c r="J194" s="60"/>
      <c r="K194" s="115"/>
      <c r="L194" s="115"/>
      <c r="M19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9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94" s="62"/>
    </row>
    <row r="195" spans="2:15" x14ac:dyDescent="0.25">
      <c r="B195" s="56"/>
      <c r="C195" s="63"/>
      <c r="D195" s="57"/>
      <c r="E195" s="58"/>
      <c r="F195" s="58"/>
      <c r="G195" s="58"/>
      <c r="H195" s="60"/>
      <c r="I195" s="60"/>
      <c r="J195" s="60"/>
      <c r="K195" s="115"/>
      <c r="L195" s="115"/>
      <c r="M19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9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95" s="62"/>
    </row>
    <row r="196" spans="2:15" x14ac:dyDescent="0.25">
      <c r="B196" s="56"/>
      <c r="C196" s="63"/>
      <c r="D196" s="57"/>
      <c r="E196" s="58"/>
      <c r="F196" s="58"/>
      <c r="G196" s="58"/>
      <c r="H196" s="60"/>
      <c r="I196" s="60"/>
      <c r="J196" s="60"/>
      <c r="K196" s="115"/>
      <c r="L196" s="115"/>
      <c r="M19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9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96" s="62"/>
    </row>
    <row r="197" spans="2:15" x14ac:dyDescent="0.25">
      <c r="B197" s="56"/>
      <c r="C197" s="63"/>
      <c r="D197" s="57"/>
      <c r="E197" s="58"/>
      <c r="F197" s="58"/>
      <c r="G197" s="58"/>
      <c r="H197" s="60"/>
      <c r="I197" s="60"/>
      <c r="J197" s="60"/>
      <c r="K197" s="115"/>
      <c r="L197" s="115"/>
      <c r="M19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9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97" s="62"/>
    </row>
    <row r="198" spans="2:15" x14ac:dyDescent="0.25">
      <c r="B198" s="56"/>
      <c r="C198" s="63"/>
      <c r="D198" s="57"/>
      <c r="E198" s="58"/>
      <c r="F198" s="58"/>
      <c r="G198" s="58"/>
      <c r="H198" s="60"/>
      <c r="I198" s="60"/>
      <c r="J198" s="60"/>
      <c r="K198" s="115"/>
      <c r="L198" s="115"/>
      <c r="M19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9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98" s="62"/>
    </row>
    <row r="199" spans="2:15" x14ac:dyDescent="0.25">
      <c r="B199" s="56"/>
      <c r="C199" s="63"/>
      <c r="D199" s="57"/>
      <c r="E199" s="58"/>
      <c r="F199" s="58"/>
      <c r="G199" s="58"/>
      <c r="H199" s="60"/>
      <c r="I199" s="60"/>
      <c r="J199" s="60"/>
      <c r="K199" s="115"/>
      <c r="L199" s="115"/>
      <c r="M19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19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199" s="62"/>
    </row>
    <row r="200" spans="2:15" x14ac:dyDescent="0.25">
      <c r="B200" s="56"/>
      <c r="C200" s="63"/>
      <c r="D200" s="57"/>
      <c r="E200" s="58"/>
      <c r="F200" s="58"/>
      <c r="G200" s="58"/>
      <c r="H200" s="60"/>
      <c r="I200" s="60"/>
      <c r="J200" s="60"/>
      <c r="K200" s="115"/>
      <c r="L200" s="115"/>
      <c r="M20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0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00" s="62"/>
    </row>
    <row r="201" spans="2:15" x14ac:dyDescent="0.25">
      <c r="B201" s="56"/>
      <c r="C201" s="63"/>
      <c r="D201" s="57"/>
      <c r="E201" s="58"/>
      <c r="F201" s="58"/>
      <c r="G201" s="58"/>
      <c r="H201" s="60"/>
      <c r="I201" s="60"/>
      <c r="J201" s="60"/>
      <c r="K201" s="115"/>
      <c r="L201" s="115"/>
      <c r="M20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0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01" s="62"/>
    </row>
    <row r="202" spans="2:15" x14ac:dyDescent="0.25">
      <c r="B202" s="56"/>
      <c r="C202" s="63"/>
      <c r="D202" s="57"/>
      <c r="E202" s="58"/>
      <c r="F202" s="58"/>
      <c r="G202" s="58"/>
      <c r="H202" s="60"/>
      <c r="I202" s="60"/>
      <c r="J202" s="60"/>
      <c r="K202" s="115"/>
      <c r="L202" s="115"/>
      <c r="M20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0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02" s="62"/>
    </row>
    <row r="203" spans="2:15" x14ac:dyDescent="0.25">
      <c r="B203" s="56"/>
      <c r="C203" s="63"/>
      <c r="D203" s="57"/>
      <c r="E203" s="58"/>
      <c r="F203" s="58"/>
      <c r="G203" s="58"/>
      <c r="H203" s="60"/>
      <c r="I203" s="60"/>
      <c r="J203" s="60"/>
      <c r="K203" s="115"/>
      <c r="L203" s="115"/>
      <c r="M20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0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03" s="62"/>
    </row>
    <row r="204" spans="2:15" x14ac:dyDescent="0.25">
      <c r="B204" s="56"/>
      <c r="C204" s="63"/>
      <c r="D204" s="57"/>
      <c r="E204" s="58"/>
      <c r="F204" s="58"/>
      <c r="G204" s="58"/>
      <c r="H204" s="60"/>
      <c r="I204" s="60"/>
      <c r="J204" s="60"/>
      <c r="K204" s="115"/>
      <c r="L204" s="115"/>
      <c r="M20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0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04" s="62"/>
    </row>
    <row r="205" spans="2:15" x14ac:dyDescent="0.25">
      <c r="B205" s="56"/>
      <c r="C205" s="63"/>
      <c r="D205" s="57"/>
      <c r="E205" s="58"/>
      <c r="F205" s="58"/>
      <c r="G205" s="58"/>
      <c r="H205" s="60"/>
      <c r="I205" s="60"/>
      <c r="J205" s="60"/>
      <c r="K205" s="115"/>
      <c r="L205" s="115"/>
      <c r="M20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0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05" s="62"/>
    </row>
    <row r="206" spans="2:15" x14ac:dyDescent="0.25">
      <c r="B206" s="56"/>
      <c r="C206" s="63"/>
      <c r="D206" s="57"/>
      <c r="E206" s="58"/>
      <c r="F206" s="58"/>
      <c r="G206" s="58"/>
      <c r="H206" s="60"/>
      <c r="I206" s="60"/>
      <c r="J206" s="60"/>
      <c r="K206" s="115"/>
      <c r="L206" s="115"/>
      <c r="M20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0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06" s="62"/>
    </row>
    <row r="207" spans="2:15" x14ac:dyDescent="0.25">
      <c r="B207" s="56"/>
      <c r="C207" s="63"/>
      <c r="D207" s="57"/>
      <c r="E207" s="58"/>
      <c r="F207" s="58"/>
      <c r="G207" s="58"/>
      <c r="H207" s="60"/>
      <c r="I207" s="60"/>
      <c r="J207" s="60"/>
      <c r="K207" s="115"/>
      <c r="L207" s="115"/>
      <c r="M20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0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07" s="62"/>
    </row>
    <row r="208" spans="2:15" x14ac:dyDescent="0.25">
      <c r="B208" s="56"/>
      <c r="C208" s="63"/>
      <c r="D208" s="57"/>
      <c r="E208" s="58"/>
      <c r="F208" s="58"/>
      <c r="G208" s="58"/>
      <c r="H208" s="60"/>
      <c r="I208" s="60"/>
      <c r="J208" s="60"/>
      <c r="K208" s="115"/>
      <c r="L208" s="115"/>
      <c r="M20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0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08" s="62"/>
    </row>
    <row r="209" spans="2:15" x14ac:dyDescent="0.25">
      <c r="B209" s="56"/>
      <c r="C209" s="63"/>
      <c r="D209" s="57"/>
      <c r="E209" s="58"/>
      <c r="F209" s="58"/>
      <c r="G209" s="58"/>
      <c r="H209" s="60"/>
      <c r="I209" s="60"/>
      <c r="J209" s="60"/>
      <c r="K209" s="115"/>
      <c r="L209" s="115"/>
      <c r="M20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0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09" s="62"/>
    </row>
    <row r="210" spans="2:15" x14ac:dyDescent="0.25">
      <c r="B210" s="56"/>
      <c r="C210" s="63"/>
      <c r="D210" s="57"/>
      <c r="E210" s="58"/>
      <c r="F210" s="58"/>
      <c r="G210" s="58"/>
      <c r="H210" s="60"/>
      <c r="I210" s="60"/>
      <c r="J210" s="60"/>
      <c r="K210" s="115"/>
      <c r="L210" s="115"/>
      <c r="M21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1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10" s="62"/>
    </row>
    <row r="211" spans="2:15" x14ac:dyDescent="0.25">
      <c r="B211" s="56"/>
      <c r="C211" s="63"/>
      <c r="D211" s="57"/>
      <c r="E211" s="58"/>
      <c r="F211" s="58"/>
      <c r="G211" s="58"/>
      <c r="H211" s="60"/>
      <c r="I211" s="60"/>
      <c r="J211" s="60"/>
      <c r="K211" s="115"/>
      <c r="L211" s="115"/>
      <c r="M21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1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11" s="62"/>
    </row>
    <row r="212" spans="2:15" x14ac:dyDescent="0.25">
      <c r="B212" s="56"/>
      <c r="C212" s="63"/>
      <c r="D212" s="57"/>
      <c r="E212" s="58"/>
      <c r="F212" s="58"/>
      <c r="G212" s="58"/>
      <c r="H212" s="60"/>
      <c r="I212" s="60"/>
      <c r="J212" s="60"/>
      <c r="K212" s="115"/>
      <c r="L212" s="115"/>
      <c r="M21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1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12" s="62"/>
    </row>
    <row r="213" spans="2:15" x14ac:dyDescent="0.25">
      <c r="B213" s="56"/>
      <c r="C213" s="63"/>
      <c r="D213" s="57"/>
      <c r="E213" s="58"/>
      <c r="F213" s="58"/>
      <c r="G213" s="58"/>
      <c r="H213" s="60"/>
      <c r="I213" s="60"/>
      <c r="J213" s="60"/>
      <c r="K213" s="115"/>
      <c r="L213" s="115"/>
      <c r="M21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1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13" s="62"/>
    </row>
    <row r="214" spans="2:15" x14ac:dyDescent="0.25">
      <c r="B214" s="56"/>
      <c r="C214" s="63"/>
      <c r="D214" s="57"/>
      <c r="E214" s="58"/>
      <c r="F214" s="58"/>
      <c r="G214" s="58"/>
      <c r="H214" s="60"/>
      <c r="I214" s="60"/>
      <c r="J214" s="60"/>
      <c r="K214" s="115"/>
      <c r="L214" s="115"/>
      <c r="M21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1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14" s="62"/>
    </row>
    <row r="215" spans="2:15" x14ac:dyDescent="0.25">
      <c r="B215" s="56"/>
      <c r="C215" s="63"/>
      <c r="D215" s="57"/>
      <c r="E215" s="58"/>
      <c r="F215" s="58"/>
      <c r="G215" s="58"/>
      <c r="H215" s="60"/>
      <c r="I215" s="60"/>
      <c r="J215" s="60"/>
      <c r="K215" s="115"/>
      <c r="L215" s="115"/>
      <c r="M21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1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15" s="62"/>
    </row>
    <row r="216" spans="2:15" x14ac:dyDescent="0.25">
      <c r="B216" s="56"/>
      <c r="C216" s="63"/>
      <c r="D216" s="57"/>
      <c r="E216" s="58"/>
      <c r="F216" s="58"/>
      <c r="G216" s="58"/>
      <c r="H216" s="60"/>
      <c r="I216" s="60"/>
      <c r="J216" s="60"/>
      <c r="K216" s="115"/>
      <c r="L216" s="115"/>
      <c r="M21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1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16" s="62"/>
    </row>
    <row r="217" spans="2:15" x14ac:dyDescent="0.25">
      <c r="B217" s="56"/>
      <c r="C217" s="63"/>
      <c r="D217" s="57"/>
      <c r="E217" s="58"/>
      <c r="F217" s="58"/>
      <c r="G217" s="58"/>
      <c r="H217" s="60"/>
      <c r="I217" s="60"/>
      <c r="J217" s="60"/>
      <c r="K217" s="115"/>
      <c r="L217" s="115"/>
      <c r="M21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1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17" s="62"/>
    </row>
    <row r="218" spans="2:15" x14ac:dyDescent="0.25">
      <c r="B218" s="56"/>
      <c r="C218" s="63"/>
      <c r="D218" s="57"/>
      <c r="E218" s="58"/>
      <c r="F218" s="58"/>
      <c r="G218" s="58"/>
      <c r="H218" s="60"/>
      <c r="I218" s="60"/>
      <c r="J218" s="60"/>
      <c r="K218" s="115"/>
      <c r="L218" s="115"/>
      <c r="M21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1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18" s="62"/>
    </row>
    <row r="219" spans="2:15" x14ac:dyDescent="0.25">
      <c r="B219" s="56"/>
      <c r="C219" s="63"/>
      <c r="D219" s="57"/>
      <c r="E219" s="58"/>
      <c r="F219" s="58"/>
      <c r="G219" s="58"/>
      <c r="H219" s="60"/>
      <c r="I219" s="60"/>
      <c r="J219" s="60"/>
      <c r="K219" s="115"/>
      <c r="L219" s="115"/>
      <c r="M21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1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19" s="62"/>
    </row>
    <row r="220" spans="2:15" x14ac:dyDescent="0.25">
      <c r="B220" s="56"/>
      <c r="C220" s="63"/>
      <c r="D220" s="57"/>
      <c r="E220" s="58"/>
      <c r="F220" s="58"/>
      <c r="G220" s="58"/>
      <c r="H220" s="60"/>
      <c r="I220" s="60"/>
      <c r="J220" s="60"/>
      <c r="K220" s="115"/>
      <c r="L220" s="115"/>
      <c r="M22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2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20" s="62"/>
    </row>
    <row r="221" spans="2:15" x14ac:dyDescent="0.25">
      <c r="B221" s="56"/>
      <c r="C221" s="63"/>
      <c r="D221" s="57"/>
      <c r="E221" s="58"/>
      <c r="F221" s="58"/>
      <c r="G221" s="58"/>
      <c r="H221" s="60"/>
      <c r="I221" s="60"/>
      <c r="J221" s="60"/>
      <c r="K221" s="115"/>
      <c r="L221" s="115"/>
      <c r="M22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2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21" s="62"/>
    </row>
    <row r="222" spans="2:15" x14ac:dyDescent="0.25">
      <c r="B222" s="56"/>
      <c r="C222" s="63"/>
      <c r="D222" s="57"/>
      <c r="E222" s="58"/>
      <c r="F222" s="58"/>
      <c r="G222" s="58"/>
      <c r="H222" s="60"/>
      <c r="I222" s="60"/>
      <c r="J222" s="60"/>
      <c r="K222" s="115"/>
      <c r="L222" s="115"/>
      <c r="M22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2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22" s="62"/>
    </row>
    <row r="223" spans="2:15" x14ac:dyDescent="0.25">
      <c r="B223" s="56"/>
      <c r="C223" s="63"/>
      <c r="D223" s="57"/>
      <c r="E223" s="58"/>
      <c r="F223" s="58"/>
      <c r="G223" s="58"/>
      <c r="H223" s="60"/>
      <c r="I223" s="60"/>
      <c r="J223" s="60"/>
      <c r="K223" s="115"/>
      <c r="L223" s="115"/>
      <c r="M22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2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23" s="62"/>
    </row>
    <row r="224" spans="2:15" x14ac:dyDescent="0.25">
      <c r="B224" s="56"/>
      <c r="C224" s="63"/>
      <c r="D224" s="57"/>
      <c r="E224" s="58"/>
      <c r="F224" s="58"/>
      <c r="G224" s="58"/>
      <c r="H224" s="60"/>
      <c r="I224" s="60"/>
      <c r="J224" s="60"/>
      <c r="K224" s="115"/>
      <c r="L224" s="115"/>
      <c r="M22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2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24" s="62"/>
    </row>
    <row r="225" spans="2:15" x14ac:dyDescent="0.25">
      <c r="B225" s="56"/>
      <c r="C225" s="63"/>
      <c r="D225" s="57"/>
      <c r="E225" s="58"/>
      <c r="F225" s="58"/>
      <c r="G225" s="58"/>
      <c r="H225" s="60"/>
      <c r="I225" s="60"/>
      <c r="J225" s="60"/>
      <c r="K225" s="115"/>
      <c r="L225" s="115"/>
      <c r="M22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2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25" s="62"/>
    </row>
    <row r="226" spans="2:15" x14ac:dyDescent="0.25">
      <c r="B226" s="56"/>
      <c r="C226" s="63"/>
      <c r="D226" s="57"/>
      <c r="E226" s="58"/>
      <c r="F226" s="58"/>
      <c r="G226" s="58"/>
      <c r="H226" s="60"/>
      <c r="I226" s="60"/>
      <c r="J226" s="60"/>
      <c r="K226" s="115"/>
      <c r="L226" s="115"/>
      <c r="M22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2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26" s="62"/>
    </row>
    <row r="227" spans="2:15" x14ac:dyDescent="0.25">
      <c r="B227" s="56"/>
      <c r="C227" s="63"/>
      <c r="D227" s="57"/>
      <c r="E227" s="58"/>
      <c r="F227" s="58"/>
      <c r="G227" s="58"/>
      <c r="H227" s="60"/>
      <c r="I227" s="60"/>
      <c r="J227" s="60"/>
      <c r="K227" s="115"/>
      <c r="L227" s="115"/>
      <c r="M22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2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27" s="62"/>
    </row>
    <row r="228" spans="2:15" x14ac:dyDescent="0.25">
      <c r="B228" s="56"/>
      <c r="C228" s="63"/>
      <c r="D228" s="57"/>
      <c r="E228" s="58"/>
      <c r="F228" s="58"/>
      <c r="G228" s="58"/>
      <c r="H228" s="60"/>
      <c r="I228" s="60"/>
      <c r="J228" s="60"/>
      <c r="K228" s="115"/>
      <c r="L228" s="115"/>
      <c r="M22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2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28" s="62"/>
    </row>
    <row r="229" spans="2:15" x14ac:dyDescent="0.25">
      <c r="B229" s="56"/>
      <c r="C229" s="63"/>
      <c r="D229" s="57"/>
      <c r="E229" s="58"/>
      <c r="F229" s="58"/>
      <c r="G229" s="58"/>
      <c r="H229" s="60"/>
      <c r="I229" s="60"/>
      <c r="J229" s="60"/>
      <c r="K229" s="115"/>
      <c r="L229" s="115"/>
      <c r="M22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2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29" s="62"/>
    </row>
    <row r="230" spans="2:15" x14ac:dyDescent="0.25">
      <c r="B230" s="56"/>
      <c r="C230" s="63"/>
      <c r="D230" s="57"/>
      <c r="E230" s="58"/>
      <c r="F230" s="58"/>
      <c r="G230" s="58"/>
      <c r="H230" s="60"/>
      <c r="I230" s="60"/>
      <c r="J230" s="60"/>
      <c r="K230" s="115"/>
      <c r="L230" s="115"/>
      <c r="M23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3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30" s="62"/>
    </row>
    <row r="231" spans="2:15" x14ac:dyDescent="0.25">
      <c r="B231" s="56"/>
      <c r="C231" s="63"/>
      <c r="D231" s="57"/>
      <c r="E231" s="58"/>
      <c r="F231" s="58"/>
      <c r="G231" s="58"/>
      <c r="H231" s="60"/>
      <c r="I231" s="60"/>
      <c r="J231" s="60"/>
      <c r="K231" s="115"/>
      <c r="L231" s="115"/>
      <c r="M23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3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31" s="62"/>
    </row>
    <row r="232" spans="2:15" x14ac:dyDescent="0.25">
      <c r="B232" s="56"/>
      <c r="C232" s="63"/>
      <c r="D232" s="57"/>
      <c r="E232" s="58"/>
      <c r="F232" s="58"/>
      <c r="G232" s="58"/>
      <c r="H232" s="60"/>
      <c r="I232" s="60"/>
      <c r="J232" s="60"/>
      <c r="K232" s="115"/>
      <c r="L232" s="115"/>
      <c r="M23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3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32" s="62"/>
    </row>
    <row r="233" spans="2:15" x14ac:dyDescent="0.25">
      <c r="B233" s="56"/>
      <c r="C233" s="63"/>
      <c r="D233" s="57"/>
      <c r="E233" s="58"/>
      <c r="F233" s="58"/>
      <c r="G233" s="58"/>
      <c r="H233" s="60"/>
      <c r="I233" s="60"/>
      <c r="J233" s="60"/>
      <c r="K233" s="115"/>
      <c r="L233" s="115"/>
      <c r="M23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3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33" s="62"/>
    </row>
    <row r="234" spans="2:15" x14ac:dyDescent="0.25">
      <c r="B234" s="56"/>
      <c r="C234" s="63"/>
      <c r="D234" s="57"/>
      <c r="E234" s="58"/>
      <c r="F234" s="58"/>
      <c r="G234" s="58"/>
      <c r="H234" s="60"/>
      <c r="I234" s="60"/>
      <c r="J234" s="60"/>
      <c r="K234" s="115"/>
      <c r="L234" s="115"/>
      <c r="M23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3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34" s="62"/>
    </row>
    <row r="235" spans="2:15" x14ac:dyDescent="0.25">
      <c r="B235" s="56"/>
      <c r="C235" s="63"/>
      <c r="D235" s="57"/>
      <c r="E235" s="58"/>
      <c r="F235" s="58"/>
      <c r="G235" s="58"/>
      <c r="H235" s="60"/>
      <c r="I235" s="60"/>
      <c r="J235" s="60"/>
      <c r="K235" s="115"/>
      <c r="L235" s="115"/>
      <c r="M23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3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35" s="62"/>
    </row>
    <row r="236" spans="2:15" x14ac:dyDescent="0.25">
      <c r="B236" s="56"/>
      <c r="C236" s="63"/>
      <c r="D236" s="57"/>
      <c r="E236" s="58"/>
      <c r="F236" s="58"/>
      <c r="G236" s="58"/>
      <c r="H236" s="60"/>
      <c r="I236" s="60"/>
      <c r="J236" s="60"/>
      <c r="K236" s="115"/>
      <c r="L236" s="115"/>
      <c r="M23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3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36" s="62"/>
    </row>
    <row r="237" spans="2:15" x14ac:dyDescent="0.25">
      <c r="B237" s="56"/>
      <c r="C237" s="63"/>
      <c r="D237" s="57"/>
      <c r="E237" s="58"/>
      <c r="F237" s="58"/>
      <c r="G237" s="58"/>
      <c r="H237" s="60"/>
      <c r="I237" s="60"/>
      <c r="J237" s="60"/>
      <c r="K237" s="115"/>
      <c r="L237" s="115"/>
      <c r="M23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3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37" s="62"/>
    </row>
    <row r="238" spans="2:15" x14ac:dyDescent="0.25">
      <c r="B238" s="56"/>
      <c r="C238" s="63"/>
      <c r="D238" s="57"/>
      <c r="E238" s="58"/>
      <c r="F238" s="58"/>
      <c r="G238" s="58"/>
      <c r="H238" s="60"/>
      <c r="I238" s="60"/>
      <c r="J238" s="60"/>
      <c r="K238" s="115"/>
      <c r="L238" s="115"/>
      <c r="M23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3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38" s="62"/>
    </row>
    <row r="239" spans="2:15" x14ac:dyDescent="0.25">
      <c r="B239" s="56"/>
      <c r="C239" s="63"/>
      <c r="D239" s="57"/>
      <c r="E239" s="58"/>
      <c r="F239" s="58"/>
      <c r="G239" s="58"/>
      <c r="H239" s="60"/>
      <c r="I239" s="60"/>
      <c r="J239" s="60"/>
      <c r="K239" s="115"/>
      <c r="L239" s="115"/>
      <c r="M23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3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39" s="62"/>
    </row>
    <row r="240" spans="2:15" x14ac:dyDescent="0.25">
      <c r="B240" s="56"/>
      <c r="C240" s="63"/>
      <c r="D240" s="57"/>
      <c r="E240" s="58"/>
      <c r="F240" s="58"/>
      <c r="G240" s="58"/>
      <c r="H240" s="60"/>
      <c r="I240" s="60"/>
      <c r="J240" s="60"/>
      <c r="K240" s="115"/>
      <c r="L240" s="115"/>
      <c r="M24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4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40" s="62"/>
    </row>
    <row r="241" spans="2:15" x14ac:dyDescent="0.25">
      <c r="B241" s="56"/>
      <c r="C241" s="63"/>
      <c r="D241" s="57"/>
      <c r="E241" s="58"/>
      <c r="F241" s="58"/>
      <c r="G241" s="58"/>
      <c r="H241" s="60"/>
      <c r="I241" s="60"/>
      <c r="J241" s="60"/>
      <c r="K241" s="115"/>
      <c r="L241" s="115"/>
      <c r="M24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4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41" s="62"/>
    </row>
    <row r="242" spans="2:15" x14ac:dyDescent="0.25">
      <c r="B242" s="56"/>
      <c r="C242" s="63"/>
      <c r="D242" s="57"/>
      <c r="E242" s="58"/>
      <c r="F242" s="58"/>
      <c r="G242" s="58"/>
      <c r="H242" s="60"/>
      <c r="I242" s="60"/>
      <c r="J242" s="60"/>
      <c r="K242" s="115"/>
      <c r="L242" s="115"/>
      <c r="M24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4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42" s="62"/>
    </row>
    <row r="243" spans="2:15" x14ac:dyDescent="0.25">
      <c r="B243" s="56"/>
      <c r="C243" s="63"/>
      <c r="D243" s="57"/>
      <c r="E243" s="58"/>
      <c r="F243" s="58"/>
      <c r="G243" s="58"/>
      <c r="H243" s="60"/>
      <c r="I243" s="60"/>
      <c r="J243" s="60"/>
      <c r="K243" s="115"/>
      <c r="L243" s="115"/>
      <c r="M24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4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43" s="62"/>
    </row>
    <row r="244" spans="2:15" x14ac:dyDescent="0.25">
      <c r="B244" s="56"/>
      <c r="C244" s="63"/>
      <c r="D244" s="57"/>
      <c r="E244" s="58"/>
      <c r="F244" s="58"/>
      <c r="G244" s="58"/>
      <c r="H244" s="60"/>
      <c r="I244" s="60"/>
      <c r="J244" s="60"/>
      <c r="K244" s="115"/>
      <c r="L244" s="115"/>
      <c r="M24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4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44" s="62"/>
    </row>
    <row r="245" spans="2:15" x14ac:dyDescent="0.25">
      <c r="B245" s="56"/>
      <c r="C245" s="63"/>
      <c r="D245" s="57"/>
      <c r="E245" s="58"/>
      <c r="F245" s="58"/>
      <c r="G245" s="58"/>
      <c r="H245" s="60"/>
      <c r="I245" s="60"/>
      <c r="J245" s="60"/>
      <c r="K245" s="115"/>
      <c r="L245" s="115"/>
      <c r="M24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4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45" s="62"/>
    </row>
    <row r="246" spans="2:15" x14ac:dyDescent="0.25">
      <c r="B246" s="56"/>
      <c r="C246" s="63"/>
      <c r="D246" s="57"/>
      <c r="E246" s="58"/>
      <c r="F246" s="58"/>
      <c r="G246" s="58"/>
      <c r="H246" s="60"/>
      <c r="I246" s="60"/>
      <c r="J246" s="60"/>
      <c r="K246" s="115"/>
      <c r="L246" s="115"/>
      <c r="M24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4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46" s="62"/>
    </row>
    <row r="247" spans="2:15" x14ac:dyDescent="0.25">
      <c r="B247" s="56"/>
      <c r="C247" s="63"/>
      <c r="D247" s="57"/>
      <c r="E247" s="58"/>
      <c r="F247" s="58"/>
      <c r="G247" s="58"/>
      <c r="H247" s="60"/>
      <c r="I247" s="60"/>
      <c r="J247" s="60"/>
      <c r="K247" s="115"/>
      <c r="L247" s="115"/>
      <c r="M24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4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47" s="62"/>
    </row>
    <row r="248" spans="2:15" x14ac:dyDescent="0.25">
      <c r="B248" s="56"/>
      <c r="C248" s="63"/>
      <c r="D248" s="57"/>
      <c r="E248" s="58"/>
      <c r="F248" s="58"/>
      <c r="G248" s="58"/>
      <c r="H248" s="60"/>
      <c r="I248" s="60"/>
      <c r="J248" s="60"/>
      <c r="K248" s="115"/>
      <c r="L248" s="115"/>
      <c r="M24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4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48" s="62"/>
    </row>
    <row r="249" spans="2:15" x14ac:dyDescent="0.25">
      <c r="B249" s="56"/>
      <c r="C249" s="63"/>
      <c r="D249" s="57"/>
      <c r="E249" s="58"/>
      <c r="F249" s="58"/>
      <c r="G249" s="58"/>
      <c r="H249" s="60"/>
      <c r="I249" s="60"/>
      <c r="J249" s="60"/>
      <c r="K249" s="115"/>
      <c r="L249" s="115"/>
      <c r="M24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4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49" s="62"/>
    </row>
    <row r="250" spans="2:15" x14ac:dyDescent="0.25">
      <c r="B250" s="56"/>
      <c r="C250" s="63"/>
      <c r="D250" s="57"/>
      <c r="E250" s="58"/>
      <c r="F250" s="58"/>
      <c r="G250" s="58"/>
      <c r="H250" s="60"/>
      <c r="I250" s="60"/>
      <c r="J250" s="60"/>
      <c r="K250" s="115"/>
      <c r="L250" s="115"/>
      <c r="M25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5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50" s="62"/>
    </row>
    <row r="251" spans="2:15" x14ac:dyDescent="0.25">
      <c r="B251" s="56"/>
      <c r="C251" s="63"/>
      <c r="D251" s="57"/>
      <c r="E251" s="58"/>
      <c r="F251" s="58"/>
      <c r="G251" s="58"/>
      <c r="H251" s="60"/>
      <c r="I251" s="60"/>
      <c r="J251" s="60"/>
      <c r="K251" s="115"/>
      <c r="L251" s="115"/>
      <c r="M25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5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51" s="62"/>
    </row>
    <row r="252" spans="2:15" x14ac:dyDescent="0.25">
      <c r="B252" s="56"/>
      <c r="C252" s="63"/>
      <c r="D252" s="57"/>
      <c r="E252" s="58"/>
      <c r="F252" s="58"/>
      <c r="G252" s="58"/>
      <c r="H252" s="60"/>
      <c r="I252" s="60"/>
      <c r="J252" s="60"/>
      <c r="K252" s="115"/>
      <c r="L252" s="115"/>
      <c r="M25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5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52" s="62"/>
    </row>
    <row r="253" spans="2:15" x14ac:dyDescent="0.25">
      <c r="B253" s="56"/>
      <c r="C253" s="63"/>
      <c r="D253" s="57"/>
      <c r="E253" s="58"/>
      <c r="F253" s="58"/>
      <c r="G253" s="58"/>
      <c r="H253" s="60"/>
      <c r="I253" s="60"/>
      <c r="J253" s="60"/>
      <c r="K253" s="115"/>
      <c r="L253" s="115"/>
      <c r="M25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5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53" s="62"/>
    </row>
    <row r="254" spans="2:15" x14ac:dyDescent="0.25">
      <c r="B254" s="56"/>
      <c r="C254" s="63"/>
      <c r="D254" s="57"/>
      <c r="E254" s="58"/>
      <c r="F254" s="58"/>
      <c r="G254" s="58"/>
      <c r="H254" s="60"/>
      <c r="I254" s="60"/>
      <c r="J254" s="60"/>
      <c r="K254" s="115"/>
      <c r="L254" s="115"/>
      <c r="M25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5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54" s="62"/>
    </row>
    <row r="255" spans="2:15" x14ac:dyDescent="0.25">
      <c r="B255" s="56"/>
      <c r="C255" s="63"/>
      <c r="D255" s="57"/>
      <c r="E255" s="58"/>
      <c r="F255" s="58"/>
      <c r="G255" s="58"/>
      <c r="H255" s="60"/>
      <c r="I255" s="60"/>
      <c r="J255" s="60"/>
      <c r="K255" s="115"/>
      <c r="L255" s="115"/>
      <c r="M25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5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55" s="62"/>
    </row>
    <row r="256" spans="2:15" x14ac:dyDescent="0.25">
      <c r="B256" s="56"/>
      <c r="C256" s="63"/>
      <c r="D256" s="57"/>
      <c r="E256" s="58"/>
      <c r="F256" s="58"/>
      <c r="G256" s="58"/>
      <c r="H256" s="60"/>
      <c r="I256" s="60"/>
      <c r="J256" s="60"/>
      <c r="K256" s="115"/>
      <c r="L256" s="115"/>
      <c r="M25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5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56" s="62"/>
    </row>
    <row r="257" spans="2:15" x14ac:dyDescent="0.25">
      <c r="B257" s="56"/>
      <c r="C257" s="63"/>
      <c r="D257" s="57"/>
      <c r="E257" s="58"/>
      <c r="F257" s="58"/>
      <c r="G257" s="58"/>
      <c r="H257" s="60"/>
      <c r="I257" s="60"/>
      <c r="J257" s="60"/>
      <c r="K257" s="115"/>
      <c r="L257" s="115"/>
      <c r="M25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5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57" s="62"/>
    </row>
    <row r="258" spans="2:15" x14ac:dyDescent="0.25">
      <c r="B258" s="56"/>
      <c r="C258" s="63"/>
      <c r="D258" s="57"/>
      <c r="E258" s="58"/>
      <c r="F258" s="58"/>
      <c r="G258" s="58"/>
      <c r="H258" s="60"/>
      <c r="I258" s="60"/>
      <c r="J258" s="60"/>
      <c r="K258" s="115"/>
      <c r="L258" s="115"/>
      <c r="M25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5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58" s="62"/>
    </row>
    <row r="259" spans="2:15" x14ac:dyDescent="0.25">
      <c r="B259" s="56"/>
      <c r="C259" s="63"/>
      <c r="D259" s="57"/>
      <c r="E259" s="58"/>
      <c r="F259" s="58"/>
      <c r="G259" s="58"/>
      <c r="H259" s="60"/>
      <c r="I259" s="60"/>
      <c r="J259" s="60"/>
      <c r="K259" s="115"/>
      <c r="L259" s="115"/>
      <c r="M25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5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59" s="62"/>
    </row>
    <row r="260" spans="2:15" x14ac:dyDescent="0.25">
      <c r="B260" s="56"/>
      <c r="C260" s="63"/>
      <c r="D260" s="57"/>
      <c r="E260" s="58"/>
      <c r="F260" s="58"/>
      <c r="G260" s="58"/>
      <c r="H260" s="60"/>
      <c r="I260" s="60"/>
      <c r="J260" s="60"/>
      <c r="K260" s="115"/>
      <c r="L260" s="115"/>
      <c r="M26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6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60" s="62"/>
    </row>
    <row r="261" spans="2:15" x14ac:dyDescent="0.25">
      <c r="B261" s="56"/>
      <c r="C261" s="63"/>
      <c r="D261" s="57"/>
      <c r="E261" s="58"/>
      <c r="F261" s="58"/>
      <c r="G261" s="58"/>
      <c r="H261" s="60"/>
      <c r="I261" s="60"/>
      <c r="J261" s="60"/>
      <c r="K261" s="115"/>
      <c r="L261" s="115"/>
      <c r="M26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6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61" s="62"/>
    </row>
    <row r="262" spans="2:15" x14ac:dyDescent="0.25">
      <c r="B262" s="56"/>
      <c r="C262" s="63"/>
      <c r="D262" s="57"/>
      <c r="E262" s="58"/>
      <c r="F262" s="58"/>
      <c r="G262" s="58"/>
      <c r="H262" s="60"/>
      <c r="I262" s="60"/>
      <c r="J262" s="60"/>
      <c r="K262" s="115"/>
      <c r="L262" s="115"/>
      <c r="M26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6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62" s="62"/>
    </row>
    <row r="263" spans="2:15" x14ac:dyDescent="0.25">
      <c r="B263" s="56"/>
      <c r="C263" s="63"/>
      <c r="D263" s="57"/>
      <c r="E263" s="58"/>
      <c r="F263" s="58"/>
      <c r="G263" s="58"/>
      <c r="H263" s="60"/>
      <c r="I263" s="60"/>
      <c r="J263" s="60"/>
      <c r="K263" s="115"/>
      <c r="L263" s="115"/>
      <c r="M26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6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63" s="62"/>
    </row>
    <row r="264" spans="2:15" x14ac:dyDescent="0.25">
      <c r="B264" s="56"/>
      <c r="C264" s="63"/>
      <c r="D264" s="57"/>
      <c r="E264" s="58"/>
      <c r="F264" s="58"/>
      <c r="G264" s="58"/>
      <c r="H264" s="60"/>
      <c r="I264" s="60"/>
      <c r="J264" s="60"/>
      <c r="K264" s="115"/>
      <c r="L264" s="115"/>
      <c r="M26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6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64" s="62"/>
    </row>
    <row r="265" spans="2:15" x14ac:dyDescent="0.25">
      <c r="B265" s="56"/>
      <c r="C265" s="63"/>
      <c r="D265" s="57"/>
      <c r="E265" s="58"/>
      <c r="F265" s="58"/>
      <c r="G265" s="58"/>
      <c r="H265" s="60"/>
      <c r="I265" s="60"/>
      <c r="J265" s="60"/>
      <c r="K265" s="115"/>
      <c r="L265" s="115"/>
      <c r="M26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6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65" s="62"/>
    </row>
    <row r="266" spans="2:15" x14ac:dyDescent="0.25">
      <c r="B266" s="56"/>
      <c r="C266" s="63"/>
      <c r="D266" s="57"/>
      <c r="E266" s="58"/>
      <c r="F266" s="58"/>
      <c r="G266" s="58"/>
      <c r="H266" s="60"/>
      <c r="I266" s="60"/>
      <c r="J266" s="60"/>
      <c r="K266" s="115"/>
      <c r="L266" s="115"/>
      <c r="M26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6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66" s="62"/>
    </row>
    <row r="267" spans="2:15" x14ac:dyDescent="0.25">
      <c r="B267" s="56"/>
      <c r="C267" s="63"/>
      <c r="D267" s="57"/>
      <c r="E267" s="58"/>
      <c r="F267" s="58"/>
      <c r="G267" s="58"/>
      <c r="H267" s="60"/>
      <c r="I267" s="60"/>
      <c r="J267" s="60"/>
      <c r="K267" s="115"/>
      <c r="L267" s="115"/>
      <c r="M26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6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67" s="62"/>
    </row>
    <row r="268" spans="2:15" x14ac:dyDescent="0.25">
      <c r="B268" s="56"/>
      <c r="C268" s="63"/>
      <c r="D268" s="57"/>
      <c r="E268" s="58"/>
      <c r="F268" s="58"/>
      <c r="G268" s="58"/>
      <c r="H268" s="60"/>
      <c r="I268" s="60"/>
      <c r="J268" s="60"/>
      <c r="K268" s="115"/>
      <c r="L268" s="115"/>
      <c r="M26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6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68" s="62"/>
    </row>
    <row r="269" spans="2:15" x14ac:dyDescent="0.25">
      <c r="B269" s="56"/>
      <c r="C269" s="63"/>
      <c r="D269" s="57"/>
      <c r="E269" s="58"/>
      <c r="F269" s="58"/>
      <c r="G269" s="58"/>
      <c r="H269" s="60"/>
      <c r="I269" s="60"/>
      <c r="J269" s="60"/>
      <c r="K269" s="115"/>
      <c r="L269" s="115"/>
      <c r="M26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6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69" s="62"/>
    </row>
    <row r="270" spans="2:15" x14ac:dyDescent="0.25">
      <c r="B270" s="56"/>
      <c r="C270" s="63"/>
      <c r="D270" s="57"/>
      <c r="E270" s="58"/>
      <c r="F270" s="58"/>
      <c r="G270" s="58"/>
      <c r="H270" s="60"/>
      <c r="I270" s="60"/>
      <c r="J270" s="60"/>
      <c r="K270" s="115"/>
      <c r="L270" s="115"/>
      <c r="M27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7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70" s="62"/>
    </row>
    <row r="271" spans="2:15" x14ac:dyDescent="0.25">
      <c r="B271" s="56"/>
      <c r="C271" s="63"/>
      <c r="D271" s="57"/>
      <c r="E271" s="58"/>
      <c r="F271" s="58"/>
      <c r="G271" s="58"/>
      <c r="H271" s="60"/>
      <c r="I271" s="60"/>
      <c r="J271" s="60"/>
      <c r="K271" s="115"/>
      <c r="L271" s="115"/>
      <c r="M27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7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71" s="62"/>
    </row>
    <row r="272" spans="2:15" x14ac:dyDescent="0.25">
      <c r="B272" s="56"/>
      <c r="C272" s="63"/>
      <c r="D272" s="57"/>
      <c r="E272" s="58"/>
      <c r="F272" s="58"/>
      <c r="G272" s="58"/>
      <c r="H272" s="60"/>
      <c r="I272" s="60"/>
      <c r="J272" s="60"/>
      <c r="K272" s="115"/>
      <c r="L272" s="115"/>
      <c r="M27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7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72" s="62"/>
    </row>
    <row r="273" spans="2:15" x14ac:dyDescent="0.25">
      <c r="B273" s="56"/>
      <c r="C273" s="63"/>
      <c r="D273" s="57"/>
      <c r="E273" s="58"/>
      <c r="F273" s="58"/>
      <c r="G273" s="58"/>
      <c r="H273" s="60"/>
      <c r="I273" s="60"/>
      <c r="J273" s="60"/>
      <c r="K273" s="115"/>
      <c r="L273" s="115"/>
      <c r="M27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7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73" s="62"/>
    </row>
    <row r="274" spans="2:15" x14ac:dyDescent="0.25">
      <c r="B274" s="56"/>
      <c r="C274" s="63"/>
      <c r="D274" s="57"/>
      <c r="E274" s="58"/>
      <c r="F274" s="58"/>
      <c r="G274" s="58"/>
      <c r="H274" s="60"/>
      <c r="I274" s="60"/>
      <c r="J274" s="60"/>
      <c r="K274" s="115"/>
      <c r="L274" s="115"/>
      <c r="M27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7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74" s="62"/>
    </row>
    <row r="275" spans="2:15" x14ac:dyDescent="0.25">
      <c r="B275" s="56"/>
      <c r="C275" s="63"/>
      <c r="D275" s="57"/>
      <c r="E275" s="58"/>
      <c r="F275" s="58"/>
      <c r="G275" s="58"/>
      <c r="H275" s="60"/>
      <c r="I275" s="60"/>
      <c r="J275" s="60"/>
      <c r="K275" s="115"/>
      <c r="L275" s="115"/>
      <c r="M27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7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75" s="62"/>
    </row>
    <row r="276" spans="2:15" x14ac:dyDescent="0.25">
      <c r="B276" s="56"/>
      <c r="C276" s="63"/>
      <c r="D276" s="57"/>
      <c r="E276" s="58"/>
      <c r="F276" s="58"/>
      <c r="G276" s="58"/>
      <c r="H276" s="60"/>
      <c r="I276" s="60"/>
      <c r="J276" s="60"/>
      <c r="K276" s="115"/>
      <c r="L276" s="115"/>
      <c r="M27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7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76" s="62"/>
    </row>
    <row r="277" spans="2:15" x14ac:dyDescent="0.25">
      <c r="B277" s="56"/>
      <c r="C277" s="63"/>
      <c r="D277" s="57"/>
      <c r="E277" s="58"/>
      <c r="F277" s="58"/>
      <c r="G277" s="58"/>
      <c r="H277" s="60"/>
      <c r="I277" s="60"/>
      <c r="J277" s="60"/>
      <c r="K277" s="115"/>
      <c r="L277" s="115"/>
      <c r="M27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7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77" s="62"/>
    </row>
    <row r="278" spans="2:15" x14ac:dyDescent="0.25">
      <c r="B278" s="56"/>
      <c r="C278" s="63"/>
      <c r="D278" s="57"/>
      <c r="E278" s="58"/>
      <c r="F278" s="58"/>
      <c r="G278" s="58"/>
      <c r="H278" s="60"/>
      <c r="I278" s="60"/>
      <c r="J278" s="60"/>
      <c r="K278" s="115"/>
      <c r="L278" s="115"/>
      <c r="M27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7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78" s="62"/>
    </row>
    <row r="279" spans="2:15" x14ac:dyDescent="0.25">
      <c r="B279" s="56"/>
      <c r="C279" s="63"/>
      <c r="D279" s="57"/>
      <c r="E279" s="58"/>
      <c r="F279" s="58"/>
      <c r="G279" s="58"/>
      <c r="H279" s="60"/>
      <c r="I279" s="60"/>
      <c r="J279" s="60"/>
      <c r="K279" s="115"/>
      <c r="L279" s="115"/>
      <c r="M27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7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79" s="62"/>
    </row>
    <row r="280" spans="2:15" x14ac:dyDescent="0.25">
      <c r="B280" s="56"/>
      <c r="C280" s="63"/>
      <c r="D280" s="57"/>
      <c r="E280" s="58"/>
      <c r="F280" s="58"/>
      <c r="G280" s="58"/>
      <c r="H280" s="60"/>
      <c r="I280" s="60"/>
      <c r="J280" s="60"/>
      <c r="K280" s="115"/>
      <c r="L280" s="115"/>
      <c r="M28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8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80" s="62"/>
    </row>
    <row r="281" spans="2:15" x14ac:dyDescent="0.25">
      <c r="B281" s="56"/>
      <c r="C281" s="63"/>
      <c r="D281" s="57"/>
      <c r="E281" s="58"/>
      <c r="F281" s="58"/>
      <c r="G281" s="58"/>
      <c r="H281" s="60"/>
      <c r="I281" s="60"/>
      <c r="J281" s="60"/>
      <c r="K281" s="115"/>
      <c r="L281" s="115"/>
      <c r="M28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8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81" s="62"/>
    </row>
    <row r="282" spans="2:15" x14ac:dyDescent="0.25">
      <c r="B282" s="56"/>
      <c r="C282" s="63"/>
      <c r="D282" s="57"/>
      <c r="E282" s="58"/>
      <c r="F282" s="58"/>
      <c r="G282" s="58"/>
      <c r="H282" s="60"/>
      <c r="I282" s="60"/>
      <c r="J282" s="60"/>
      <c r="K282" s="115"/>
      <c r="L282" s="115"/>
      <c r="M28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8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82" s="62"/>
    </row>
    <row r="283" spans="2:15" x14ac:dyDescent="0.25">
      <c r="B283" s="56"/>
      <c r="C283" s="63"/>
      <c r="D283" s="57"/>
      <c r="E283" s="58"/>
      <c r="F283" s="58"/>
      <c r="G283" s="58"/>
      <c r="H283" s="60"/>
      <c r="I283" s="60"/>
      <c r="J283" s="60"/>
      <c r="K283" s="115"/>
      <c r="L283" s="115"/>
      <c r="M28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8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83" s="62"/>
    </row>
    <row r="284" spans="2:15" x14ac:dyDescent="0.25">
      <c r="B284" s="56"/>
      <c r="C284" s="63"/>
      <c r="D284" s="57"/>
      <c r="E284" s="58"/>
      <c r="F284" s="58"/>
      <c r="G284" s="58"/>
      <c r="H284" s="60"/>
      <c r="I284" s="60"/>
      <c r="J284" s="60"/>
      <c r="K284" s="115"/>
      <c r="L284" s="115"/>
      <c r="M28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8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84" s="62"/>
    </row>
    <row r="285" spans="2:15" x14ac:dyDescent="0.25">
      <c r="B285" s="56"/>
      <c r="C285" s="63"/>
      <c r="D285" s="57"/>
      <c r="E285" s="58"/>
      <c r="F285" s="58"/>
      <c r="G285" s="58"/>
      <c r="H285" s="60"/>
      <c r="I285" s="60"/>
      <c r="J285" s="60"/>
      <c r="K285" s="115"/>
      <c r="L285" s="115"/>
      <c r="M28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8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85" s="62"/>
    </row>
    <row r="286" spans="2:15" x14ac:dyDescent="0.25">
      <c r="B286" s="56"/>
      <c r="C286" s="63"/>
      <c r="D286" s="57"/>
      <c r="E286" s="58"/>
      <c r="F286" s="58"/>
      <c r="G286" s="58"/>
      <c r="H286" s="60"/>
      <c r="I286" s="60"/>
      <c r="J286" s="60"/>
      <c r="K286" s="115"/>
      <c r="L286" s="115"/>
      <c r="M28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8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86" s="62"/>
    </row>
    <row r="287" spans="2:15" x14ac:dyDescent="0.25">
      <c r="B287" s="56"/>
      <c r="C287" s="63"/>
      <c r="D287" s="57"/>
      <c r="E287" s="58"/>
      <c r="F287" s="58"/>
      <c r="G287" s="58"/>
      <c r="H287" s="60"/>
      <c r="I287" s="60"/>
      <c r="J287" s="60"/>
      <c r="K287" s="115"/>
      <c r="L287" s="115"/>
      <c r="M28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8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87" s="62"/>
    </row>
    <row r="288" spans="2:15" x14ac:dyDescent="0.25">
      <c r="B288" s="56"/>
      <c r="C288" s="63"/>
      <c r="D288" s="57"/>
      <c r="E288" s="58"/>
      <c r="F288" s="58"/>
      <c r="G288" s="58"/>
      <c r="H288" s="60"/>
      <c r="I288" s="60"/>
      <c r="J288" s="60"/>
      <c r="K288" s="115"/>
      <c r="L288" s="115"/>
      <c r="M28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8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88" s="62"/>
    </row>
    <row r="289" spans="2:15" x14ac:dyDescent="0.25">
      <c r="B289" s="56"/>
      <c r="C289" s="63"/>
      <c r="D289" s="57"/>
      <c r="E289" s="58"/>
      <c r="F289" s="58"/>
      <c r="G289" s="58"/>
      <c r="H289" s="60"/>
      <c r="I289" s="60"/>
      <c r="J289" s="60"/>
      <c r="K289" s="115"/>
      <c r="L289" s="115"/>
      <c r="M28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8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89" s="62"/>
    </row>
    <row r="290" spans="2:15" x14ac:dyDescent="0.25">
      <c r="B290" s="56"/>
      <c r="C290" s="63"/>
      <c r="D290" s="57"/>
      <c r="E290" s="58"/>
      <c r="F290" s="58"/>
      <c r="G290" s="58"/>
      <c r="H290" s="60"/>
      <c r="I290" s="60"/>
      <c r="J290" s="60"/>
      <c r="K290" s="115"/>
      <c r="L290" s="115"/>
      <c r="M29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9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90" s="62"/>
    </row>
    <row r="291" spans="2:15" x14ac:dyDescent="0.25">
      <c r="B291" s="56"/>
      <c r="C291" s="63"/>
      <c r="D291" s="57"/>
      <c r="E291" s="58"/>
      <c r="F291" s="58"/>
      <c r="G291" s="58"/>
      <c r="H291" s="60"/>
      <c r="I291" s="60"/>
      <c r="J291" s="60"/>
      <c r="K291" s="115"/>
      <c r="L291" s="115"/>
      <c r="M29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9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91" s="62"/>
    </row>
    <row r="292" spans="2:15" x14ac:dyDescent="0.25">
      <c r="B292" s="56"/>
      <c r="C292" s="63"/>
      <c r="D292" s="57"/>
      <c r="E292" s="58"/>
      <c r="F292" s="58"/>
      <c r="G292" s="58"/>
      <c r="H292" s="60"/>
      <c r="I292" s="60"/>
      <c r="J292" s="60"/>
      <c r="K292" s="115"/>
      <c r="L292" s="115"/>
      <c r="M29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9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92" s="62"/>
    </row>
    <row r="293" spans="2:15" x14ac:dyDescent="0.25">
      <c r="B293" s="56"/>
      <c r="C293" s="63"/>
      <c r="D293" s="57"/>
      <c r="E293" s="58"/>
      <c r="F293" s="58"/>
      <c r="G293" s="58"/>
      <c r="H293" s="60"/>
      <c r="I293" s="60"/>
      <c r="J293" s="60"/>
      <c r="K293" s="115"/>
      <c r="L293" s="115"/>
      <c r="M29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9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93" s="62"/>
    </row>
    <row r="294" spans="2:15" x14ac:dyDescent="0.25">
      <c r="B294" s="56"/>
      <c r="C294" s="63"/>
      <c r="D294" s="57"/>
      <c r="E294" s="58"/>
      <c r="F294" s="58"/>
      <c r="G294" s="58"/>
      <c r="H294" s="60"/>
      <c r="I294" s="60"/>
      <c r="J294" s="60"/>
      <c r="K294" s="115"/>
      <c r="L294" s="115"/>
      <c r="M29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9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94" s="62"/>
    </row>
    <row r="295" spans="2:15" x14ac:dyDescent="0.25">
      <c r="B295" s="56"/>
      <c r="C295" s="63"/>
      <c r="D295" s="57"/>
      <c r="E295" s="58"/>
      <c r="F295" s="58"/>
      <c r="G295" s="58"/>
      <c r="H295" s="60"/>
      <c r="I295" s="60"/>
      <c r="J295" s="60"/>
      <c r="K295" s="115"/>
      <c r="L295" s="115"/>
      <c r="M29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9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95" s="62"/>
    </row>
    <row r="296" spans="2:15" x14ac:dyDescent="0.25">
      <c r="B296" s="56"/>
      <c r="C296" s="63"/>
      <c r="D296" s="57"/>
      <c r="E296" s="58"/>
      <c r="F296" s="58"/>
      <c r="G296" s="58"/>
      <c r="H296" s="60"/>
      <c r="I296" s="60"/>
      <c r="J296" s="60"/>
      <c r="K296" s="115"/>
      <c r="L296" s="115"/>
      <c r="M29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9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96" s="62"/>
    </row>
    <row r="297" spans="2:15" x14ac:dyDescent="0.25">
      <c r="B297" s="56"/>
      <c r="C297" s="63"/>
      <c r="D297" s="57"/>
      <c r="E297" s="58"/>
      <c r="F297" s="58"/>
      <c r="G297" s="58"/>
      <c r="H297" s="60"/>
      <c r="I297" s="60"/>
      <c r="J297" s="60"/>
      <c r="K297" s="115"/>
      <c r="L297" s="115"/>
      <c r="M29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9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97" s="62"/>
    </row>
    <row r="298" spans="2:15" x14ac:dyDescent="0.25">
      <c r="B298" s="56"/>
      <c r="C298" s="63"/>
      <c r="D298" s="57"/>
      <c r="E298" s="58"/>
      <c r="F298" s="58"/>
      <c r="G298" s="58"/>
      <c r="H298" s="60"/>
      <c r="I298" s="60"/>
      <c r="J298" s="60"/>
      <c r="K298" s="115"/>
      <c r="L298" s="115"/>
      <c r="M29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9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98" s="62"/>
    </row>
    <row r="299" spans="2:15" x14ac:dyDescent="0.25">
      <c r="B299" s="56"/>
      <c r="C299" s="63"/>
      <c r="D299" s="57"/>
      <c r="E299" s="58"/>
      <c r="F299" s="58"/>
      <c r="G299" s="58"/>
      <c r="H299" s="60"/>
      <c r="I299" s="60"/>
      <c r="J299" s="60"/>
      <c r="K299" s="115"/>
      <c r="L299" s="115"/>
      <c r="M29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29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299" s="62"/>
    </row>
    <row r="300" spans="2:15" x14ac:dyDescent="0.25">
      <c r="B300" s="56"/>
      <c r="C300" s="63"/>
      <c r="D300" s="57"/>
      <c r="E300" s="58"/>
      <c r="F300" s="58"/>
      <c r="G300" s="58"/>
      <c r="H300" s="60"/>
      <c r="I300" s="60"/>
      <c r="J300" s="60"/>
      <c r="K300" s="115"/>
      <c r="L300" s="115"/>
      <c r="M30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30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300" s="62"/>
    </row>
    <row r="301" spans="2:15" x14ac:dyDescent="0.25">
      <c r="B301" s="56"/>
      <c r="C301" s="63"/>
      <c r="D301" s="57"/>
      <c r="E301" s="58"/>
      <c r="F301" s="58"/>
      <c r="G301" s="58"/>
      <c r="H301" s="60"/>
      <c r="I301" s="60"/>
      <c r="J301" s="60"/>
      <c r="K301" s="115"/>
      <c r="L301" s="115"/>
      <c r="M30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30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301" s="62"/>
    </row>
    <row r="302" spans="2:15" x14ac:dyDescent="0.25">
      <c r="B302" s="56"/>
      <c r="C302" s="63"/>
      <c r="D302" s="57"/>
      <c r="E302" s="58"/>
      <c r="F302" s="58"/>
      <c r="G302" s="58"/>
      <c r="H302" s="60"/>
      <c r="I302" s="60"/>
      <c r="J302" s="60"/>
      <c r="K302" s="115"/>
      <c r="L302" s="115"/>
      <c r="M30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30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302" s="62"/>
    </row>
    <row r="303" spans="2:15" x14ac:dyDescent="0.25">
      <c r="B303" s="56"/>
      <c r="C303" s="63"/>
      <c r="D303" s="57"/>
      <c r="E303" s="58"/>
      <c r="F303" s="58"/>
      <c r="G303" s="58"/>
      <c r="H303" s="60"/>
      <c r="I303" s="60"/>
      <c r="J303" s="60"/>
      <c r="K303" s="115"/>
      <c r="L303" s="115"/>
      <c r="M303"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303"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303" s="62"/>
    </row>
    <row r="304" spans="2:15" x14ac:dyDescent="0.25">
      <c r="B304" s="56"/>
      <c r="C304" s="63"/>
      <c r="D304" s="57"/>
      <c r="E304" s="58"/>
      <c r="F304" s="58"/>
      <c r="G304" s="58"/>
      <c r="H304" s="60"/>
      <c r="I304" s="60"/>
      <c r="J304" s="60"/>
      <c r="K304" s="115"/>
      <c r="L304" s="115"/>
      <c r="M304"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304"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304" s="62"/>
    </row>
    <row r="305" spans="2:15" x14ac:dyDescent="0.25">
      <c r="B305" s="56"/>
      <c r="C305" s="63"/>
      <c r="D305" s="57"/>
      <c r="E305" s="58"/>
      <c r="F305" s="58"/>
      <c r="G305" s="58"/>
      <c r="H305" s="60"/>
      <c r="I305" s="60"/>
      <c r="J305" s="60"/>
      <c r="K305" s="115"/>
      <c r="L305" s="115"/>
      <c r="M305"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305"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305" s="62"/>
    </row>
    <row r="306" spans="2:15" x14ac:dyDescent="0.25">
      <c r="B306" s="56"/>
      <c r="C306" s="63"/>
      <c r="D306" s="57"/>
      <c r="E306" s="58"/>
      <c r="F306" s="58"/>
      <c r="G306" s="58"/>
      <c r="H306" s="60"/>
      <c r="I306" s="60"/>
      <c r="J306" s="60"/>
      <c r="K306" s="115"/>
      <c r="L306" s="115"/>
      <c r="M306"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306"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306" s="62"/>
    </row>
    <row r="307" spans="2:15" x14ac:dyDescent="0.25">
      <c r="B307" s="56"/>
      <c r="C307" s="63"/>
      <c r="D307" s="57"/>
      <c r="E307" s="58"/>
      <c r="F307" s="58"/>
      <c r="G307" s="58"/>
      <c r="H307" s="60"/>
      <c r="I307" s="60"/>
      <c r="J307" s="60"/>
      <c r="K307" s="115"/>
      <c r="L307" s="115"/>
      <c r="M307"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307"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307" s="62"/>
    </row>
    <row r="308" spans="2:15" x14ac:dyDescent="0.25">
      <c r="B308" s="56"/>
      <c r="C308" s="63"/>
      <c r="D308" s="57"/>
      <c r="E308" s="58"/>
      <c r="F308" s="58"/>
      <c r="G308" s="58"/>
      <c r="H308" s="60"/>
      <c r="I308" s="60"/>
      <c r="J308" s="60"/>
      <c r="K308" s="115"/>
      <c r="L308" s="115"/>
      <c r="M308"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308"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308" s="62"/>
    </row>
    <row r="309" spans="2:15" x14ac:dyDescent="0.25">
      <c r="B309" s="56"/>
      <c r="C309" s="63"/>
      <c r="D309" s="57"/>
      <c r="E309" s="58"/>
      <c r="F309" s="58"/>
      <c r="G309" s="58"/>
      <c r="H309" s="60"/>
      <c r="I309" s="60"/>
      <c r="J309" s="60"/>
      <c r="K309" s="115"/>
      <c r="L309" s="115"/>
      <c r="M309"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309"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309" s="62"/>
    </row>
    <row r="310" spans="2:15" x14ac:dyDescent="0.25">
      <c r="B310" s="56"/>
      <c r="C310" s="63"/>
      <c r="D310" s="57"/>
      <c r="E310" s="58"/>
      <c r="F310" s="58"/>
      <c r="G310" s="58"/>
      <c r="H310" s="60"/>
      <c r="I310" s="60"/>
      <c r="J310" s="60"/>
      <c r="K310" s="115"/>
      <c r="L310" s="115"/>
      <c r="M310"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310"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310" s="62"/>
    </row>
    <row r="311" spans="2:15" x14ac:dyDescent="0.25">
      <c r="B311" s="56"/>
      <c r="C311" s="63"/>
      <c r="D311" s="57"/>
      <c r="E311" s="58"/>
      <c r="F311" s="58"/>
      <c r="G311" s="58"/>
      <c r="H311" s="60"/>
      <c r="I311" s="60"/>
      <c r="J311" s="60"/>
      <c r="K311" s="115"/>
      <c r="L311" s="115"/>
      <c r="M311"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311"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311" s="62"/>
    </row>
    <row r="312" spans="2:15" x14ac:dyDescent="0.25">
      <c r="B312" s="56"/>
      <c r="C312" s="63"/>
      <c r="D312" s="57"/>
      <c r="E312" s="58"/>
      <c r="F312" s="58"/>
      <c r="G312" s="58"/>
      <c r="H312" s="60"/>
      <c r="I312" s="60"/>
      <c r="J312" s="60"/>
      <c r="K312" s="115"/>
      <c r="L312" s="115"/>
      <c r="M312" s="46">
        <f>IF(AND(TestingDataBldg8[[#This Row],[Initial Test Result (ppb)]]="   [result]   ",TestingDataBldg8[[#This Row],[Number of Retests]]="   [retests]   "),"   [autofill]   ",IF(AND(TestingDataBldg8[[#This Row],[Initial Test Result (ppb)]]&lt;&gt;"",TestingDataBldg8[[#This Row],[Initial Test Result (ppb)]]&lt;&gt;"   [result]   "),IFERROR(VALUE(TestingDataBldg8[[#This Row],[Number of Retests]]),0)+1,IFERROR(VALUE(TestingDataBldg8[[#This Row],[Number of Retests]]),0)))</f>
        <v>0</v>
      </c>
      <c r="N312" s="47">
        <f>IF(AND(TestingDataBldg8[[#This Row],[Misc. Lab Expenses]]="   [enter $]   ",TestingDataBldg8[[#This Row],[Shipping Expense]]="   [enter $]   ",TestingDataBldg8[[#This Row],[Lab Cost Per Initial Test]]="   [enter $]   "),"[autofill]   ",ROUND(IFERROR(VALUE(TestingDataBldg8[[#This Row],[Misc. Lab Expenses]]),0)+IFERROR(VALUE(TestingDataBldg8[[#This Row],[Shipping Expense]]),0)+IFERROR(VALUE(TestingDataBldg8[[#This Row],[Lab Cost Per Initial Test]]),0)+IFERROR(TestingDataBldg8[[#This Row],[Lab Cost Per Retest]]*TestingDataBldg8[[#This Row],[Number of Retests]],0),2))</f>
        <v>0</v>
      </c>
      <c r="O312" s="62"/>
    </row>
  </sheetData>
  <sheetProtection sheet="1" objects="1" scenarios="1" deleteRows="0" sort="0" autoFilter="0"/>
  <mergeCells count="10">
    <mergeCell ref="D8:G8"/>
    <mergeCell ref="I8:J8"/>
    <mergeCell ref="D10:E10"/>
    <mergeCell ref="H10:L10"/>
    <mergeCell ref="B1:O1"/>
    <mergeCell ref="I3:J3"/>
    <mergeCell ref="I4:J4"/>
    <mergeCell ref="I5:J5"/>
    <mergeCell ref="D7:G7"/>
    <mergeCell ref="I7:J7"/>
  </mergeCells>
  <conditionalFormatting sqref="B13:B312">
    <cfRule type="expression" dxfId="98" priority="9">
      <formula>AND(COUNTIF($B$13:$B$312,$B13)&gt;1,$I13="",$J13="")</formula>
    </cfRule>
  </conditionalFormatting>
  <conditionalFormatting sqref="B13:O13">
    <cfRule type="expression" dxfId="97" priority="8">
      <formula>FIND("   ",B$13)&gt;0</formula>
    </cfRule>
  </conditionalFormatting>
  <conditionalFormatting sqref="C13:C312">
    <cfRule type="expression" dxfId="96" priority="10">
      <formula>AND(AND(MID(C13&amp;" ",9,1)="-",LEN(C13)=14)=FALSE,AND(MID(C13&amp;" ",10,1)="-",LEN(C13)=15)=FALSE,$C13&lt;&gt;"", $C13&lt;&gt;"[enter fixture ID]   ")</formula>
    </cfRule>
  </conditionalFormatting>
  <conditionalFormatting sqref="C13:H312 K13:L312">
    <cfRule type="expression" dxfId="95" priority="13">
      <formula>AND($I13&lt;&gt;"   [enter $]   ",$J13&lt;&gt;"   [enter $]   ",OR($I13&lt;&gt;"",$J13&lt;&gt;""))</formula>
    </cfRule>
  </conditionalFormatting>
  <conditionalFormatting sqref="D3 D4:G4">
    <cfRule type="expression" dxfId="94" priority="4">
      <formula>$D$4="Invalid Entity ID"</formula>
    </cfRule>
  </conditionalFormatting>
  <conditionalFormatting sqref="D3 D4:G5">
    <cfRule type="expression" dxfId="93" priority="3">
      <formula>FIND("autofill",$D3)&gt;1</formula>
    </cfRule>
  </conditionalFormatting>
  <conditionalFormatting sqref="D7:D8 D10">
    <cfRule type="expression" dxfId="92" priority="5">
      <formula>FIND("   ",$D7)&gt;1</formula>
    </cfRule>
  </conditionalFormatting>
  <conditionalFormatting sqref="E13:E312 G13:G312">
    <cfRule type="cellIs" dxfId="91" priority="11" operator="between">
      <formula>11.999</formula>
      <formula>14.999</formula>
    </cfRule>
    <cfRule type="expression" dxfId="90" priority="12">
      <formula>VALUE(E13)&gt;14.999</formula>
    </cfRule>
  </conditionalFormatting>
  <conditionalFormatting sqref="G3">
    <cfRule type="expression" dxfId="89" priority="1">
      <formula>FIND("autofill",$D3)&gt;1</formula>
    </cfRule>
    <cfRule type="expression" dxfId="88" priority="2">
      <formula>$D$4="Invalid Entity ID"</formula>
    </cfRule>
  </conditionalFormatting>
  <conditionalFormatting sqref="H13:H312">
    <cfRule type="expression" dxfId="87" priority="19">
      <formula>AND($F13&gt;0,$H13="")</formula>
    </cfRule>
    <cfRule type="expression" dxfId="86" priority="20">
      <formula>OR($H13="FS-RDT",$H13="Other")</formula>
    </cfRule>
    <cfRule type="expression" dxfId="85" priority="21">
      <formula>FIND("RB",$H13)&gt;0</formula>
    </cfRule>
    <cfRule type="cellIs" dxfId="84" priority="22" operator="equal">
      <formula>"Remove"</formula>
    </cfRule>
    <cfRule type="cellIs" dxfId="83" priority="23" operator="equal">
      <formula>"FTO"</formula>
    </cfRule>
    <cfRule type="containsText" dxfId="82" priority="24" operator="containsText" text="IF">
      <formula>NOT(ISERROR(SEARCH("IF",H13)))</formula>
    </cfRule>
  </conditionalFormatting>
  <conditionalFormatting sqref="I13:I312">
    <cfRule type="expression" dxfId="81" priority="17">
      <formula>AND($J13&lt;&gt;"   [enter $]   ",$J13&lt;&gt;"")</formula>
    </cfRule>
  </conditionalFormatting>
  <conditionalFormatting sqref="I13:J312">
    <cfRule type="expression" dxfId="80" priority="14">
      <formula>AND($E13&lt;&gt;"   [result]   ",$E13&lt;&gt;"",I13&lt;&gt;"   [enter $]   ",I13&lt;&gt;"")</formula>
    </cfRule>
    <cfRule type="expression" dxfId="79" priority="15">
      <formula>AND($I13&lt;&gt;"   [enter $]   ",$I13&lt;&gt;"",$J13&lt;&gt;"   [enter $]   ",$J13&lt;&gt;"")</formula>
    </cfRule>
    <cfRule type="expression" dxfId="78" priority="16">
      <formula>AND($E13&lt;&gt;"   [result]   ",$E13&lt;&gt;"")</formula>
    </cfRule>
  </conditionalFormatting>
  <conditionalFormatting sqref="J13:J312">
    <cfRule type="expression" dxfId="77" priority="18">
      <formula>AND($I13&lt;&gt;"   [enter $]   ",$I13&lt;&gt;"")</formula>
    </cfRule>
  </conditionalFormatting>
  <conditionalFormatting sqref="K3:K4">
    <cfRule type="expression" dxfId="76" priority="6">
      <formula>FIND("   ",$K3)&gt;0</formula>
    </cfRule>
  </conditionalFormatting>
  <conditionalFormatting sqref="K5 K7:K8">
    <cfRule type="expression" dxfId="75" priority="7">
      <formula>FIND("autofill",$K5)&gt;1</formula>
    </cfRule>
  </conditionalFormatting>
  <conditionalFormatting sqref="K13:K312">
    <cfRule type="expression" dxfId="74" priority="25">
      <formula>AND($E13&lt;&gt;"   [result]   ",$E13&lt;&gt;"",$K13="")</formula>
    </cfRule>
  </conditionalFormatting>
  <conditionalFormatting sqref="L13:L312">
    <cfRule type="expression" dxfId="73" priority="26">
      <formula>AND($F13&lt;&gt;"[retests]   ",$F13&lt;&gt;"",$L13="")</formula>
    </cfRule>
  </conditionalFormatting>
  <conditionalFormatting sqref="M13:N312">
    <cfRule type="cellIs" dxfId="72" priority="27" operator="equal">
      <formula>0</formula>
    </cfRule>
  </conditionalFormatting>
  <conditionalFormatting sqref="O13:O312">
    <cfRule type="expression" dxfId="71" priority="28">
      <formula>AND($H13="Other",$O13="")</formula>
    </cfRule>
  </conditionalFormatting>
  <dataValidations count="18">
    <dataValidation allowBlank="1" showInputMessage="1" showErrorMessage="1" prompt="To populate this field, enter data in the corresponding field at the top of the &quot;START HERE&quot; tab." sqref="D3:D5 G3" xr:uid="{00000000-0002-0000-0900-000000000000}"/>
    <dataValidation allowBlank="1" showInputMessage="1" showErrorMessage="1" promptTitle="DO NOT OVERWRITE THIS CELL. " prompt="It will automatically calculate based on data entered in the previous columns. " sqref="M13:N312" xr:uid="{00000000-0002-0000-0900-000001000000}"/>
    <dataValidation type="custom" errorStyle="warning" allowBlank="1" showInputMessage="1" showErrorMessage="1" errorTitle="Invalid Entry" error="The fixture ID # MUST follow this format:_x000a__x000a_[8 digit building ID #]-[3 digit fixture #][2 letter fixture type code]_x000a__x000a_Ex: 12340101-001DW_x000a__x000a_See the &quot;START HERE&quot; tab for more information." promptTitle="Important!" prompt="The fixture ID # MUST follow this format:_x000a__x000a_[8 digit building ID #]-[3 digit fixture #][2 letter fixture type code]_x000a__x000a_Ex: 12340101-001DW_x000a__x000a_See the &quot;START HERE&quot; tab for more information." sqref="C13:C312" xr:uid="{00000000-0002-0000-0900-000002000000}">
      <formula1>OR(AND(MID(C13&amp;" ",9,1)="-",LEN(C13)=14),AND(MID(C13&amp;" ",10,1)="-",LEN(C13)=15))+(C13="[enter fixture ID]   ")</formula1>
    </dataValidation>
    <dataValidation allowBlank="1" showInputMessage="1" showErrorMessage="1" prompt="Enter any applicable notes here" sqref="O13:O17" xr:uid="{00000000-0002-0000-0900-000003000000}"/>
    <dataValidation allowBlank="1" showInputMessage="1" showErrorMessage="1" prompt="Enter the per-sample cost of any retests performed for this fixture." sqref="L13:L17" xr:uid="{00000000-0002-0000-0900-000004000000}"/>
    <dataValidation allowBlank="1" showInputMessage="1" showErrorMessage="1" prompt="Enter the per-sample cost for the INITIAL sample." sqref="K13:K17" xr:uid="{00000000-0002-0000-0900-000005000000}"/>
    <dataValidation allowBlank="1" showInputMessage="1" showErrorMessage="1" prompt="Enter any shipping or mileage costs associated with getting the samples to the lab. _x000a__x000a_*NOTE: These costs should be entered on a separate row with a description of the expense in the &quot;Fixture Location / Expense Description&quot; column." sqref="J13:J17" xr:uid="{00000000-0002-0000-0900-000006000000}"/>
    <dataValidation allowBlank="1" showInputMessage="1" showErrorMessage="1" prompt="Enter any other costs associated with testing (metal digestion, rush fees, etc.). _x000a__x000a_*NOTE: These costs should be entered on a separate row with a description of the expense in the &quot;Fixture Location / Expense Description&quot; column." sqref="I13:I17" xr:uid="{00000000-0002-0000-0900-000007000000}"/>
    <dataValidation allowBlank="1" showInputMessage="1" showErrorMessage="1" prompt="If additional samples were tested from this fixture, enter the final test result." sqref="G13:G17" xr:uid="{00000000-0002-0000-0900-000008000000}"/>
    <dataValidation allowBlank="1" showInputMessage="1" showErrorMessage="1" prompt="If applicable, enter the number of additional samples tested from this fixture." sqref="F13:F17" xr:uid="{00000000-0002-0000-0900-000009000000}"/>
    <dataValidation allowBlank="1" showInputMessage="1" showErrorMessage="1" prompt="Enter the test result for the initial sample in parts per billion (ppb). Do NOT type in ppb after the number. _x000a__x000a_Enter &quot;ND&quot; for non-detect._x000a__x000a_Example Values: ND, &lt;1, 3.56, 20" sqref="E13:E17" xr:uid="{00000000-0002-0000-0900-00000A000000}"/>
    <dataValidation allowBlank="1" showInputMessage="1" showErrorMessage="1" prompt="Enter the date the initial sample was COLLECTED (not tested by the lab)" sqref="D13:D17" xr:uid="{00000000-0002-0000-0900-00000B000000}"/>
    <dataValidation allowBlank="1" showInputMessage="1" showErrorMessage="1" prompt="Enter the unique location description for each fixture such that ANY person would be able to find the fixture based only on this description._x000a__x000a_OR_x000a__x000a_Describe the type of other expense (metal digestion, shipping, etc.)" sqref="B13:B17" xr:uid="{00000000-0002-0000-0900-00000C000000}"/>
    <dataValidation allowBlank="1" showInputMessage="1" showErrorMessage="1" promptTitle="Building ID #" prompt="Enter the Building ID # assigned to this building in the ODE School Facilities Building Collection. See the &quot;START HERE&quot; tab for more information." sqref="D7" xr:uid="{00000000-0002-0000-0900-00000D000000}"/>
    <dataValidation allowBlank="1" showInputMessage="1" showErrorMessage="1" promptTitle="Building Name" prompt="Enter the building name as it is reported in the ODE School Facilities Building Collection. See the &quot;START HERE&quot; tab for more information." sqref="D8:G8" xr:uid="{00000000-0002-0000-0900-00000E000000}"/>
    <dataValidation allowBlank="1" showInputMessage="1" showErrorMessage="1" promptTitle="Minimum Reporting Level (MRL)" prompt="Enter the minimum value of lead that can be detected in a sample in parts per billion (ppb) as reported in the lab results" sqref="D10:E10" xr:uid="{00000000-0002-0000-0900-00000F000000}"/>
    <dataValidation allowBlank="1" showInputMessage="1" showErrorMessage="1" promptTitle="Fixtures Required to be Tested" prompt="Enter the number of fixtures in the building that are required to be tested (***even if you have not tested all of these fixtures at this time***)" sqref="K3" xr:uid="{00000000-0002-0000-0900-000010000000}"/>
    <dataValidation allowBlank="1" showInputMessage="1" showErrorMessage="1" promptTitle="Fixtures Exempt from Testing" prompt="Enter the number of fixtures in the building that are exempt from the testing requirement based on the type of fixture (shower head, eye wash station, etc.)" sqref="K4" xr:uid="{00000000-0002-0000-0900-000011000000}"/>
  </dataValidations>
  <pageMargins left="0.7" right="0.7" top="0.75" bottom="0.75" header="0.3" footer="0.3"/>
  <pageSetup scale="66" fitToHeight="0" orientation="landscape"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xr:uid="{00000000-0002-0000-0900-000012000000}">
          <x14:formula1>
            <xm:f>'Corrective Action Codes'!$C$3:$C$30</xm:f>
          </x14:formula1>
          <xm:sqref>H18:H137</xm:sqref>
        </x14:dataValidation>
        <x14:dataValidation type="list" allowBlank="1" showInputMessage="1" prompt="If applicable, identify the corrective action taken to remediate this fixture by choosing the correct code from the dropdown. _x000a__x000a_A list of available codes and definitions can be found to the right of this table." xr:uid="{00000000-0002-0000-0900-000013000000}">
          <x14:formula1>
            <xm:f>'Corrective Action Codes'!$C$3:$C$30</xm:f>
          </x14:formula1>
          <xm:sqref>H13:H17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AAD4F4"/>
    <pageSetUpPr autoPageBreaks="0" fitToPage="1"/>
  </sheetPr>
  <dimension ref="A1:Q312"/>
  <sheetViews>
    <sheetView showGridLines="0" showRowColHeaders="0" workbookViewId="0">
      <pane ySplit="12" topLeftCell="A13" activePane="bottomLeft" state="frozen"/>
      <selection pane="bottomLeft"/>
    </sheetView>
  </sheetViews>
  <sheetFormatPr defaultRowHeight="15" x14ac:dyDescent="0.25"/>
  <cols>
    <col min="1" max="1" width="2.7109375" style="1" customWidth="1"/>
    <col min="2" max="2" width="35.7109375" customWidth="1"/>
    <col min="3" max="3" width="19.140625" customWidth="1"/>
    <col min="4" max="4" width="10.140625" customWidth="1"/>
    <col min="5" max="5" width="11.85546875" customWidth="1"/>
    <col min="6" max="6" width="9.85546875" bestFit="1" customWidth="1"/>
    <col min="7" max="7" width="11.85546875" bestFit="1" customWidth="1"/>
    <col min="8" max="8" width="16.140625" bestFit="1" customWidth="1"/>
    <col min="9" max="10" width="10.28515625" customWidth="1"/>
    <col min="11" max="11" width="12.5703125" customWidth="1"/>
    <col min="12" max="12" width="10.140625" bestFit="1" customWidth="1"/>
    <col min="13" max="13" width="9" customWidth="1"/>
    <col min="14" max="14" width="15.7109375" bestFit="1" customWidth="1"/>
    <col min="15" max="15" width="30.28515625" customWidth="1"/>
    <col min="16" max="16" width="1.7109375" customWidth="1"/>
    <col min="17" max="17" width="27.5703125" customWidth="1"/>
  </cols>
  <sheetData>
    <row r="1" spans="1:17" ht="26.25" x14ac:dyDescent="0.25">
      <c r="A1" s="1" t="s">
        <v>12</v>
      </c>
      <c r="B1" s="261" t="s">
        <v>515</v>
      </c>
      <c r="C1" s="262"/>
      <c r="D1" s="262"/>
      <c r="E1" s="262"/>
      <c r="F1" s="262"/>
      <c r="G1" s="262"/>
      <c r="H1" s="262"/>
      <c r="I1" s="262"/>
      <c r="J1" s="262"/>
      <c r="K1" s="262"/>
      <c r="L1" s="262"/>
      <c r="M1" s="262"/>
      <c r="N1" s="262"/>
      <c r="O1" s="263"/>
    </row>
    <row r="2" spans="1:17" ht="9" customHeight="1" x14ac:dyDescent="0.25">
      <c r="A2" s="1" t="s">
        <v>12</v>
      </c>
      <c r="C2" s="19" t="s">
        <v>12</v>
      </c>
    </row>
    <row r="3" spans="1:17" x14ac:dyDescent="0.25">
      <c r="A3" s="1" t="s">
        <v>12</v>
      </c>
      <c r="B3" s="8"/>
      <c r="C3" s="5" t="s">
        <v>393</v>
      </c>
      <c r="D3" s="116" t="str">
        <f>IF('START HERE'!$D$4="[enter Inst. ID]   ","[autofill]",'START HERE'!$D$4)</f>
        <v>[autofill]</v>
      </c>
      <c r="E3" s="42" t="s">
        <v>12</v>
      </c>
      <c r="F3" s="206" t="s">
        <v>1755</v>
      </c>
      <c r="G3" s="116" t="str">
        <f>IF('START HERE'!$D$6="[enter Inst. ID]   ","[autofill]",'START HERE'!$D$6)</f>
        <v>[autofill]</v>
      </c>
      <c r="H3" s="19"/>
      <c r="I3" s="217" t="s">
        <v>425</v>
      </c>
      <c r="J3" s="218"/>
      <c r="K3" s="54" t="s">
        <v>518</v>
      </c>
    </row>
    <row r="4" spans="1:17" x14ac:dyDescent="0.25">
      <c r="A4" s="1" t="s">
        <v>12</v>
      </c>
      <c r="B4" s="8"/>
      <c r="C4" s="6" t="s">
        <v>379</v>
      </c>
      <c r="D4" s="123" t="str">
        <f>'START HERE'!$D$5</f>
        <v>[autofill]</v>
      </c>
      <c r="E4" s="35"/>
      <c r="F4" s="35"/>
      <c r="G4" s="37"/>
      <c r="H4" s="19" t="s">
        <v>12</v>
      </c>
      <c r="I4" s="223" t="s">
        <v>426</v>
      </c>
      <c r="J4" s="224"/>
      <c r="K4" s="55" t="s">
        <v>518</v>
      </c>
      <c r="P4" s="16"/>
    </row>
    <row r="5" spans="1:17" x14ac:dyDescent="0.25">
      <c r="A5" s="1" t="s">
        <v>12</v>
      </c>
      <c r="B5" s="8"/>
      <c r="C5" s="7" t="s">
        <v>0</v>
      </c>
      <c r="D5" s="73" t="str">
        <f>IF('START HERE'!$D$7="[autofill]","[autofill]",IF('START HERE'!$D$6&lt;&gt;"x",'START HERE'!$D$7,'START HERE'!$G$7))</f>
        <v>[autofill]</v>
      </c>
      <c r="E5" s="13"/>
      <c r="F5" s="13"/>
      <c r="G5" s="14"/>
      <c r="H5" s="19" t="s">
        <v>12</v>
      </c>
      <c r="I5" s="221" t="s">
        <v>424</v>
      </c>
      <c r="J5" s="222"/>
      <c r="K5" s="41" t="str">
        <f>IFERROR($K$3+$K$4,"[autofill]")</f>
        <v>[autofill]</v>
      </c>
    </row>
    <row r="6" spans="1:17" ht="9" customHeight="1" x14ac:dyDescent="0.25">
      <c r="A6" s="1" t="s">
        <v>12</v>
      </c>
      <c r="C6" s="19" t="s">
        <v>12</v>
      </c>
    </row>
    <row r="7" spans="1:17" x14ac:dyDescent="0.25">
      <c r="A7" s="1" t="s">
        <v>12</v>
      </c>
      <c r="C7" s="5" t="s">
        <v>571</v>
      </c>
      <c r="D7" s="268" t="s">
        <v>434</v>
      </c>
      <c r="E7" s="269"/>
      <c r="F7" s="269"/>
      <c r="G7" s="270"/>
      <c r="H7" s="19" t="s">
        <v>12</v>
      </c>
      <c r="I7" s="217" t="s">
        <v>431</v>
      </c>
      <c r="J7" s="218"/>
      <c r="K7" s="39" t="str">
        <f>IF(MIN(TestingDataBldg9[Initial  Test Date])=0,"[autofill]",MIN(TestingDataBldg9[Initial  Test Date]))</f>
        <v>[autofill]</v>
      </c>
    </row>
    <row r="8" spans="1:17" x14ac:dyDescent="0.25">
      <c r="A8" s="1" t="s">
        <v>12</v>
      </c>
      <c r="C8" s="48" t="s">
        <v>1</v>
      </c>
      <c r="D8" s="266" t="s">
        <v>433</v>
      </c>
      <c r="E8" s="266"/>
      <c r="F8" s="266"/>
      <c r="G8" s="267"/>
      <c r="I8" s="221" t="s">
        <v>432</v>
      </c>
      <c r="J8" s="222"/>
      <c r="K8" s="40" t="str">
        <f>IF(MAX(TestingDataBldg9[Initial  Test Date])=0,"[autofill]",MAX(TestingDataBldg9[Initial  Test Date]))</f>
        <v>[autofill]</v>
      </c>
    </row>
    <row r="9" spans="1:17" ht="9" customHeight="1" x14ac:dyDescent="0.25">
      <c r="A9" s="1" t="s">
        <v>12</v>
      </c>
      <c r="C9" s="19" t="s">
        <v>12</v>
      </c>
    </row>
    <row r="10" spans="1:17" ht="17.25" x14ac:dyDescent="0.25">
      <c r="A10" s="1" t="s">
        <v>12</v>
      </c>
      <c r="B10" s="8"/>
      <c r="C10" s="34" t="s">
        <v>503</v>
      </c>
      <c r="D10" s="264" t="s">
        <v>502</v>
      </c>
      <c r="E10" s="265"/>
      <c r="F10" s="19" t="s">
        <v>12</v>
      </c>
      <c r="G10" s="19" t="s">
        <v>12</v>
      </c>
      <c r="H10" s="255" t="s">
        <v>501</v>
      </c>
      <c r="I10" s="256"/>
      <c r="J10" s="256"/>
      <c r="K10" s="256"/>
      <c r="L10" s="257"/>
      <c r="M10" s="33">
        <f>SUM(TestingDataBldg9[Total '# of Tests])</f>
        <v>0</v>
      </c>
      <c r="N10" s="30">
        <f>SUM(TestingDataBldg9[Total Expenses])</f>
        <v>0</v>
      </c>
    </row>
    <row r="11" spans="1:17" ht="9" customHeight="1" x14ac:dyDescent="0.25">
      <c r="A11" s="1" t="s">
        <v>12</v>
      </c>
      <c r="C11" s="19" t="s">
        <v>12</v>
      </c>
      <c r="G11" s="4"/>
      <c r="K11" s="3"/>
      <c r="L11" s="3"/>
    </row>
    <row r="12" spans="1:17" ht="30.75" thickBot="1" x14ac:dyDescent="0.3">
      <c r="A12" s="1" t="s">
        <v>12</v>
      </c>
      <c r="B12" s="126" t="s">
        <v>430</v>
      </c>
      <c r="C12" s="127" t="s">
        <v>572</v>
      </c>
      <c r="D12" s="128" t="s">
        <v>504</v>
      </c>
      <c r="E12" s="125" t="s">
        <v>3</v>
      </c>
      <c r="F12" s="128" t="s">
        <v>427</v>
      </c>
      <c r="G12" s="128" t="s">
        <v>4</v>
      </c>
      <c r="H12" s="128" t="s">
        <v>499</v>
      </c>
      <c r="I12" s="128" t="s">
        <v>545</v>
      </c>
      <c r="J12" s="125" t="s">
        <v>388</v>
      </c>
      <c r="K12" s="129" t="s">
        <v>513</v>
      </c>
      <c r="L12" s="130" t="s">
        <v>514</v>
      </c>
      <c r="M12" s="131" t="s">
        <v>437</v>
      </c>
      <c r="N12" s="132" t="s">
        <v>428</v>
      </c>
      <c r="O12" s="126" t="s">
        <v>421</v>
      </c>
    </row>
    <row r="13" spans="1:17" s="12" customFormat="1" ht="15" customHeight="1" x14ac:dyDescent="0.25">
      <c r="A13" s="133" t="s">
        <v>557</v>
      </c>
      <c r="B13" s="56" t="s">
        <v>506</v>
      </c>
      <c r="C13" s="63" t="s">
        <v>505</v>
      </c>
      <c r="D13" s="57" t="s">
        <v>507</v>
      </c>
      <c r="E13" s="58" t="s">
        <v>508</v>
      </c>
      <c r="F13" s="58" t="s">
        <v>509</v>
      </c>
      <c r="G13" s="58" t="s">
        <v>508</v>
      </c>
      <c r="H13" s="59" t="s">
        <v>512</v>
      </c>
      <c r="I13" s="60" t="s">
        <v>510</v>
      </c>
      <c r="J13" s="60" t="s">
        <v>510</v>
      </c>
      <c r="K13" s="61" t="s">
        <v>510</v>
      </c>
      <c r="L13" s="61" t="s">
        <v>510</v>
      </c>
      <c r="M13" s="46" t="str">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 xml:space="preserve">   [autofill]   </v>
      </c>
      <c r="N13" s="47" t="str">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 xml:space="preserve">[autofill]   </v>
      </c>
      <c r="O13" s="62" t="s">
        <v>511</v>
      </c>
    </row>
    <row r="14" spans="1:17" s="12" customFormat="1" x14ac:dyDescent="0.25">
      <c r="A14" s="9"/>
      <c r="B14" s="56"/>
      <c r="C14" s="84"/>
      <c r="D14" s="85"/>
      <c r="E14" s="86"/>
      <c r="F14" s="86"/>
      <c r="G14" s="86"/>
      <c r="H14" s="87"/>
      <c r="I14" s="87"/>
      <c r="J14" s="87"/>
      <c r="K14" s="61"/>
      <c r="L14" s="61"/>
      <c r="M1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4" s="62"/>
    </row>
    <row r="15" spans="1:17" s="12" customFormat="1" ht="15" customHeight="1" x14ac:dyDescent="0.25">
      <c r="A15" s="9"/>
      <c r="B15" s="56"/>
      <c r="C15" s="88"/>
      <c r="D15" s="57"/>
      <c r="E15" s="86"/>
      <c r="F15" s="86"/>
      <c r="G15" s="86"/>
      <c r="H15" s="87"/>
      <c r="I15" s="87"/>
      <c r="J15" s="87"/>
      <c r="K15" s="61"/>
      <c r="L15" s="124"/>
      <c r="M1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5" s="62"/>
    </row>
    <row r="16" spans="1:17" s="12" customFormat="1" ht="15" customHeight="1" x14ac:dyDescent="0.25">
      <c r="A16" s="9"/>
      <c r="B16" s="56"/>
      <c r="C16" s="63"/>
      <c r="D16" s="85"/>
      <c r="E16" s="86"/>
      <c r="F16" s="86"/>
      <c r="G16" s="86"/>
      <c r="H16" s="87"/>
      <c r="I16" s="87"/>
      <c r="J16" s="87"/>
      <c r="K16" s="61"/>
      <c r="L16" s="61"/>
      <c r="M1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6" s="62"/>
      <c r="Q16" s="15"/>
    </row>
    <row r="17" spans="1:17" s="12" customFormat="1" ht="15" customHeight="1" x14ac:dyDescent="0.25">
      <c r="A17" s="9"/>
      <c r="B17" s="56"/>
      <c r="C17" s="84"/>
      <c r="D17" s="85"/>
      <c r="E17" s="86"/>
      <c r="F17" s="86"/>
      <c r="G17" s="86"/>
      <c r="H17" s="87"/>
      <c r="I17" s="87"/>
      <c r="J17" s="87"/>
      <c r="K17" s="61"/>
      <c r="L17" s="61"/>
      <c r="M1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7" s="62"/>
    </row>
    <row r="18" spans="1:17" s="12" customFormat="1" ht="15" customHeight="1" x14ac:dyDescent="0.25">
      <c r="A18" s="9"/>
      <c r="B18" s="83"/>
      <c r="C18" s="84"/>
      <c r="D18" s="85"/>
      <c r="E18" s="86"/>
      <c r="F18" s="86"/>
      <c r="G18" s="86"/>
      <c r="H18" s="87"/>
      <c r="I18" s="87"/>
      <c r="J18" s="87"/>
      <c r="K18" s="61"/>
      <c r="L18" s="61"/>
      <c r="M1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8" s="62"/>
    </row>
    <row r="19" spans="1:17" s="12" customFormat="1" ht="15" customHeight="1" x14ac:dyDescent="0.25">
      <c r="A19" s="9"/>
      <c r="B19" s="83"/>
      <c r="C19" s="84"/>
      <c r="D19" s="85"/>
      <c r="E19" s="86"/>
      <c r="F19" s="86"/>
      <c r="G19" s="86"/>
      <c r="H19" s="87"/>
      <c r="I19" s="87"/>
      <c r="J19" s="87"/>
      <c r="K19" s="61"/>
      <c r="L19" s="61"/>
      <c r="M1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9" s="62"/>
      <c r="Q19" s="15"/>
    </row>
    <row r="20" spans="1:17" s="12" customFormat="1" ht="15" customHeight="1" x14ac:dyDescent="0.25">
      <c r="A20" s="9"/>
      <c r="B20" s="83"/>
      <c r="C20" s="84"/>
      <c r="D20" s="85"/>
      <c r="E20" s="86"/>
      <c r="F20" s="86"/>
      <c r="G20" s="86"/>
      <c r="H20" s="87"/>
      <c r="I20" s="87"/>
      <c r="J20" s="87"/>
      <c r="K20" s="61"/>
      <c r="L20" s="61"/>
      <c r="M2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0" s="62"/>
      <c r="Q20" s="15"/>
    </row>
    <row r="21" spans="1:17" s="12" customFormat="1" ht="15" customHeight="1" x14ac:dyDescent="0.25">
      <c r="A21" s="9"/>
      <c r="B21" s="83"/>
      <c r="C21" s="63"/>
      <c r="D21" s="85"/>
      <c r="E21" s="86"/>
      <c r="F21" s="86"/>
      <c r="G21" s="58"/>
      <c r="H21" s="87"/>
      <c r="I21" s="87"/>
      <c r="J21" s="87"/>
      <c r="K21" s="61"/>
      <c r="L21" s="61"/>
      <c r="M2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1" s="62"/>
    </row>
    <row r="22" spans="1:17" s="12" customFormat="1" ht="15" customHeight="1" x14ac:dyDescent="0.25">
      <c r="A22" s="9"/>
      <c r="B22" s="83"/>
      <c r="C22" s="63"/>
      <c r="D22" s="85"/>
      <c r="E22" s="86"/>
      <c r="F22" s="86"/>
      <c r="G22" s="86"/>
      <c r="H22" s="87"/>
      <c r="I22" s="87"/>
      <c r="J22" s="87"/>
      <c r="K22" s="61"/>
      <c r="L22" s="61"/>
      <c r="M2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2" s="62"/>
      <c r="Q22" s="15"/>
    </row>
    <row r="23" spans="1:17" s="12" customFormat="1" ht="15" customHeight="1" x14ac:dyDescent="0.25">
      <c r="A23" s="9"/>
      <c r="B23" s="83"/>
      <c r="C23" s="63"/>
      <c r="D23" s="85"/>
      <c r="E23" s="86"/>
      <c r="F23" s="86"/>
      <c r="G23" s="86"/>
      <c r="H23" s="87"/>
      <c r="I23" s="87"/>
      <c r="J23" s="87"/>
      <c r="K23" s="61"/>
      <c r="L23" s="61"/>
      <c r="M2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3" s="62"/>
      <c r="Q23" s="15"/>
    </row>
    <row r="24" spans="1:17" s="12" customFormat="1" ht="15" customHeight="1" x14ac:dyDescent="0.25">
      <c r="A24" s="9"/>
      <c r="B24" s="56"/>
      <c r="C24" s="88"/>
      <c r="D24" s="85"/>
      <c r="E24" s="86"/>
      <c r="F24" s="86"/>
      <c r="G24" s="86"/>
      <c r="H24" s="87"/>
      <c r="I24" s="87"/>
      <c r="J24" s="87"/>
      <c r="K24" s="61"/>
      <c r="L24" s="61"/>
      <c r="M2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4" s="62"/>
    </row>
    <row r="25" spans="1:17" s="12" customFormat="1" ht="15" customHeight="1" x14ac:dyDescent="0.25">
      <c r="A25" s="9"/>
      <c r="B25" s="83"/>
      <c r="C25" s="84"/>
      <c r="D25" s="85"/>
      <c r="E25" s="86"/>
      <c r="F25" s="86"/>
      <c r="G25" s="86"/>
      <c r="H25" s="87"/>
      <c r="I25" s="87"/>
      <c r="J25" s="87"/>
      <c r="K25" s="61"/>
      <c r="L25" s="61"/>
      <c r="M2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5" s="62"/>
    </row>
    <row r="26" spans="1:17" s="12" customFormat="1" ht="15" customHeight="1" x14ac:dyDescent="0.25">
      <c r="A26" s="9"/>
      <c r="B26" s="83"/>
      <c r="C26" s="84"/>
      <c r="D26" s="85"/>
      <c r="E26" s="86"/>
      <c r="F26" s="86"/>
      <c r="G26" s="86"/>
      <c r="H26" s="87"/>
      <c r="I26" s="87"/>
      <c r="J26" s="87"/>
      <c r="K26" s="61"/>
      <c r="L26" s="61"/>
      <c r="M2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6" s="62"/>
    </row>
    <row r="27" spans="1:17" s="12" customFormat="1" ht="15" customHeight="1" x14ac:dyDescent="0.25">
      <c r="A27" s="9"/>
      <c r="B27" s="83"/>
      <c r="C27" s="84"/>
      <c r="D27" s="85"/>
      <c r="E27" s="86"/>
      <c r="F27" s="86"/>
      <c r="G27" s="58"/>
      <c r="H27" s="87"/>
      <c r="I27" s="87"/>
      <c r="J27" s="87"/>
      <c r="K27" s="61"/>
      <c r="L27" s="61"/>
      <c r="M2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7" s="62"/>
    </row>
    <row r="28" spans="1:17" s="12" customFormat="1" ht="15" customHeight="1" x14ac:dyDescent="0.25">
      <c r="A28" s="9"/>
      <c r="B28" s="83"/>
      <c r="C28" s="63"/>
      <c r="D28" s="85"/>
      <c r="E28" s="86"/>
      <c r="F28" s="86"/>
      <c r="G28" s="86"/>
      <c r="H28" s="87"/>
      <c r="I28" s="87"/>
      <c r="J28" s="87"/>
      <c r="K28" s="61"/>
      <c r="L28" s="61"/>
      <c r="M2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8" s="62"/>
    </row>
    <row r="29" spans="1:17" s="12" customFormat="1" ht="15" customHeight="1" x14ac:dyDescent="0.25">
      <c r="A29" s="9"/>
      <c r="B29" s="83"/>
      <c r="C29" s="84"/>
      <c r="D29" s="85"/>
      <c r="E29" s="86"/>
      <c r="F29" s="86"/>
      <c r="G29" s="86"/>
      <c r="H29" s="87"/>
      <c r="I29" s="87"/>
      <c r="J29" s="87"/>
      <c r="K29" s="61"/>
      <c r="L29" s="61"/>
      <c r="M2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9" s="62"/>
    </row>
    <row r="30" spans="1:17" s="12" customFormat="1" ht="15" customHeight="1" x14ac:dyDescent="0.25">
      <c r="A30" s="9"/>
      <c r="B30" s="56"/>
      <c r="C30" s="63"/>
      <c r="D30" s="85"/>
      <c r="E30" s="86"/>
      <c r="F30" s="86"/>
      <c r="G30" s="86"/>
      <c r="H30" s="87"/>
      <c r="I30" s="87"/>
      <c r="J30" s="87"/>
      <c r="K30" s="61"/>
      <c r="L30" s="61"/>
      <c r="M3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3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30" s="62"/>
    </row>
    <row r="31" spans="1:17" s="12" customFormat="1" ht="15" customHeight="1" x14ac:dyDescent="0.25">
      <c r="A31" s="9"/>
      <c r="B31" s="56"/>
      <c r="C31" s="84"/>
      <c r="D31" s="85"/>
      <c r="E31" s="86"/>
      <c r="F31" s="86"/>
      <c r="G31" s="86"/>
      <c r="H31" s="87"/>
      <c r="I31" s="87"/>
      <c r="J31" s="87"/>
      <c r="K31" s="61"/>
      <c r="L31" s="61"/>
      <c r="M3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3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31" s="62"/>
    </row>
    <row r="32" spans="1:17" s="12" customFormat="1" ht="15" customHeight="1" x14ac:dyDescent="0.25">
      <c r="A32" s="9"/>
      <c r="B32" s="56"/>
      <c r="C32" s="88"/>
      <c r="D32" s="89"/>
      <c r="E32" s="90"/>
      <c r="F32" s="90"/>
      <c r="G32" s="90"/>
      <c r="H32" s="91"/>
      <c r="I32" s="91"/>
      <c r="J32" s="91"/>
      <c r="K32" s="92"/>
      <c r="L32" s="92"/>
      <c r="M3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3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32" s="62"/>
    </row>
    <row r="33" spans="1:15" s="12" customFormat="1" ht="15" customHeight="1" x14ac:dyDescent="0.25">
      <c r="A33" s="9"/>
      <c r="B33" s="56"/>
      <c r="C33" s="88"/>
      <c r="D33" s="89"/>
      <c r="E33" s="90"/>
      <c r="F33" s="90"/>
      <c r="G33" s="90"/>
      <c r="H33" s="91"/>
      <c r="I33" s="91"/>
      <c r="J33" s="91"/>
      <c r="K33" s="92"/>
      <c r="L33" s="92"/>
      <c r="M3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3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33" s="62"/>
    </row>
    <row r="34" spans="1:15" s="12" customFormat="1" ht="15" customHeight="1" x14ac:dyDescent="0.25">
      <c r="A34" s="9"/>
      <c r="B34" s="56"/>
      <c r="C34" s="88"/>
      <c r="D34" s="89"/>
      <c r="E34" s="90"/>
      <c r="F34" s="90"/>
      <c r="G34" s="90"/>
      <c r="H34" s="91"/>
      <c r="I34" s="91"/>
      <c r="J34" s="91"/>
      <c r="K34" s="92"/>
      <c r="L34" s="92"/>
      <c r="M3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3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34" s="62"/>
    </row>
    <row r="35" spans="1:15" s="12" customFormat="1" ht="15" customHeight="1" x14ac:dyDescent="0.25">
      <c r="A35" s="9"/>
      <c r="B35" s="83"/>
      <c r="C35" s="84"/>
      <c r="D35" s="85"/>
      <c r="E35" s="86"/>
      <c r="F35" s="86"/>
      <c r="G35" s="86"/>
      <c r="H35" s="87"/>
      <c r="I35" s="87"/>
      <c r="J35" s="87"/>
      <c r="K35" s="61"/>
      <c r="L35" s="61"/>
      <c r="M3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3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35" s="62"/>
    </row>
    <row r="36" spans="1:15" s="12" customFormat="1" ht="15" customHeight="1" x14ac:dyDescent="0.25">
      <c r="A36" s="9"/>
      <c r="B36" s="83"/>
      <c r="C36" s="84"/>
      <c r="D36" s="85"/>
      <c r="E36" s="86"/>
      <c r="F36" s="86"/>
      <c r="G36" s="86"/>
      <c r="H36" s="87"/>
      <c r="I36" s="87"/>
      <c r="J36" s="87"/>
      <c r="K36" s="61"/>
      <c r="L36" s="61"/>
      <c r="M3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3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36" s="62"/>
    </row>
    <row r="37" spans="1:15" s="12" customFormat="1" ht="15" customHeight="1" x14ac:dyDescent="0.25">
      <c r="A37" s="9"/>
      <c r="B37" s="62"/>
      <c r="C37" s="84"/>
      <c r="D37" s="85"/>
      <c r="E37" s="86"/>
      <c r="F37" s="86"/>
      <c r="G37" s="86"/>
      <c r="H37" s="87"/>
      <c r="I37" s="87"/>
      <c r="J37" s="87"/>
      <c r="K37" s="61"/>
      <c r="L37" s="61"/>
      <c r="M3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3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37" s="62"/>
    </row>
    <row r="38" spans="1:15" s="12" customFormat="1" ht="15" customHeight="1" x14ac:dyDescent="0.25">
      <c r="A38" s="9"/>
      <c r="B38" s="62"/>
      <c r="C38" s="84"/>
      <c r="D38" s="85"/>
      <c r="E38" s="86"/>
      <c r="F38" s="86"/>
      <c r="G38" s="86"/>
      <c r="H38" s="87"/>
      <c r="I38" s="87"/>
      <c r="J38" s="87"/>
      <c r="K38" s="61"/>
      <c r="L38" s="61"/>
      <c r="M3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3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38" s="62"/>
    </row>
    <row r="39" spans="1:15" s="12" customFormat="1" ht="15" customHeight="1" x14ac:dyDescent="0.25">
      <c r="A39" s="9"/>
      <c r="B39" s="83"/>
      <c r="C39" s="84"/>
      <c r="D39" s="85"/>
      <c r="E39" s="86"/>
      <c r="F39" s="86"/>
      <c r="G39" s="86"/>
      <c r="H39" s="87"/>
      <c r="I39" s="87"/>
      <c r="J39" s="87"/>
      <c r="K39" s="61"/>
      <c r="L39" s="61"/>
      <c r="M3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3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39" s="62"/>
    </row>
    <row r="40" spans="1:15" s="12" customFormat="1" ht="15" customHeight="1" x14ac:dyDescent="0.25">
      <c r="A40" s="9"/>
      <c r="B40" s="83"/>
      <c r="C40" s="84"/>
      <c r="D40" s="85"/>
      <c r="E40" s="86"/>
      <c r="F40" s="86"/>
      <c r="G40" s="86"/>
      <c r="H40" s="87"/>
      <c r="I40" s="87"/>
      <c r="J40" s="87"/>
      <c r="K40" s="61"/>
      <c r="L40" s="61"/>
      <c r="M4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4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40" s="62"/>
    </row>
    <row r="41" spans="1:15" x14ac:dyDescent="0.25">
      <c r="B41" s="83"/>
      <c r="C41" s="84"/>
      <c r="D41" s="85"/>
      <c r="E41" s="86"/>
      <c r="F41" s="86"/>
      <c r="G41" s="86"/>
      <c r="H41" s="87"/>
      <c r="I41" s="87"/>
      <c r="J41" s="87"/>
      <c r="K41" s="61"/>
      <c r="L41" s="61"/>
      <c r="M4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4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41" s="62"/>
    </row>
    <row r="42" spans="1:15" x14ac:dyDescent="0.25">
      <c r="B42" s="93"/>
      <c r="C42" s="94"/>
      <c r="D42" s="95"/>
      <c r="E42" s="96"/>
      <c r="F42" s="96"/>
      <c r="G42" s="96"/>
      <c r="H42" s="59"/>
      <c r="I42" s="59"/>
      <c r="J42" s="59"/>
      <c r="K42" s="97"/>
      <c r="L42" s="97"/>
      <c r="M4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4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42" s="62"/>
    </row>
    <row r="43" spans="1:15" x14ac:dyDescent="0.25">
      <c r="B43" s="93"/>
      <c r="C43" s="94"/>
      <c r="D43" s="95"/>
      <c r="E43" s="96"/>
      <c r="F43" s="96"/>
      <c r="G43" s="96"/>
      <c r="H43" s="59"/>
      <c r="I43" s="59"/>
      <c r="J43" s="59"/>
      <c r="K43" s="97"/>
      <c r="L43" s="97"/>
      <c r="M4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4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43" s="62"/>
    </row>
    <row r="44" spans="1:15" x14ac:dyDescent="0.25">
      <c r="B44" s="93"/>
      <c r="C44" s="94"/>
      <c r="D44" s="95"/>
      <c r="E44" s="96"/>
      <c r="F44" s="96"/>
      <c r="G44" s="96"/>
      <c r="H44" s="59"/>
      <c r="I44" s="59"/>
      <c r="J44" s="59"/>
      <c r="K44" s="97"/>
      <c r="L44" s="97"/>
      <c r="M4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4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44" s="62"/>
    </row>
    <row r="45" spans="1:15" x14ac:dyDescent="0.25">
      <c r="B45" s="93"/>
      <c r="C45" s="94"/>
      <c r="D45" s="95"/>
      <c r="E45" s="96"/>
      <c r="F45" s="96"/>
      <c r="G45" s="96"/>
      <c r="H45" s="59"/>
      <c r="I45" s="59"/>
      <c r="J45" s="59"/>
      <c r="K45" s="97"/>
      <c r="L45" s="97"/>
      <c r="M4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4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45" s="62"/>
    </row>
    <row r="46" spans="1:15" x14ac:dyDescent="0.25">
      <c r="B46" s="93"/>
      <c r="C46" s="94"/>
      <c r="D46" s="95"/>
      <c r="E46" s="96"/>
      <c r="F46" s="96"/>
      <c r="G46" s="96"/>
      <c r="H46" s="59"/>
      <c r="I46" s="59"/>
      <c r="J46" s="59"/>
      <c r="K46" s="97"/>
      <c r="L46" s="97"/>
      <c r="M4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4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46" s="62"/>
    </row>
    <row r="47" spans="1:15" x14ac:dyDescent="0.25">
      <c r="B47" s="93"/>
      <c r="C47" s="94"/>
      <c r="D47" s="95"/>
      <c r="E47" s="96"/>
      <c r="F47" s="96"/>
      <c r="G47" s="96"/>
      <c r="H47" s="59"/>
      <c r="I47" s="59"/>
      <c r="J47" s="59"/>
      <c r="K47" s="97"/>
      <c r="L47" s="97"/>
      <c r="M4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4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47" s="62"/>
    </row>
    <row r="48" spans="1:15" x14ac:dyDescent="0.25">
      <c r="B48" s="56"/>
      <c r="C48" s="63"/>
      <c r="D48" s="57"/>
      <c r="E48" s="58"/>
      <c r="F48" s="58"/>
      <c r="G48" s="58"/>
      <c r="H48" s="60"/>
      <c r="I48" s="60"/>
      <c r="J48" s="60"/>
      <c r="K48" s="115"/>
      <c r="L48" s="115"/>
      <c r="M4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4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48" s="62"/>
    </row>
    <row r="49" spans="2:15" x14ac:dyDescent="0.25">
      <c r="B49" s="56"/>
      <c r="C49" s="63"/>
      <c r="D49" s="57"/>
      <c r="E49" s="58"/>
      <c r="F49" s="58"/>
      <c r="G49" s="58"/>
      <c r="H49" s="60"/>
      <c r="I49" s="60"/>
      <c r="J49" s="60"/>
      <c r="K49" s="115"/>
      <c r="L49" s="115"/>
      <c r="M4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4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49" s="62"/>
    </row>
    <row r="50" spans="2:15" x14ac:dyDescent="0.25">
      <c r="B50" s="56"/>
      <c r="C50" s="63"/>
      <c r="D50" s="57"/>
      <c r="E50" s="58"/>
      <c r="F50" s="58"/>
      <c r="G50" s="58"/>
      <c r="H50" s="60"/>
      <c r="I50" s="60"/>
      <c r="J50" s="60"/>
      <c r="K50" s="115"/>
      <c r="L50" s="115"/>
      <c r="M5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5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50" s="62"/>
    </row>
    <row r="51" spans="2:15" x14ac:dyDescent="0.25">
      <c r="B51" s="56"/>
      <c r="C51" s="63"/>
      <c r="D51" s="57"/>
      <c r="E51" s="58"/>
      <c r="F51" s="58"/>
      <c r="G51" s="58"/>
      <c r="H51" s="60"/>
      <c r="I51" s="60"/>
      <c r="J51" s="60"/>
      <c r="K51" s="115"/>
      <c r="L51" s="115"/>
      <c r="M5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5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51" s="62"/>
    </row>
    <row r="52" spans="2:15" x14ac:dyDescent="0.25">
      <c r="B52" s="56"/>
      <c r="C52" s="63"/>
      <c r="D52" s="57"/>
      <c r="E52" s="58"/>
      <c r="F52" s="58"/>
      <c r="G52" s="58"/>
      <c r="H52" s="60"/>
      <c r="I52" s="60"/>
      <c r="J52" s="60"/>
      <c r="K52" s="115"/>
      <c r="L52" s="115"/>
      <c r="M5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5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52" s="62"/>
    </row>
    <row r="53" spans="2:15" x14ac:dyDescent="0.25">
      <c r="B53" s="56"/>
      <c r="C53" s="63"/>
      <c r="D53" s="57"/>
      <c r="E53" s="58"/>
      <c r="F53" s="58"/>
      <c r="G53" s="58"/>
      <c r="H53" s="60"/>
      <c r="I53" s="60"/>
      <c r="J53" s="60"/>
      <c r="K53" s="115"/>
      <c r="L53" s="115"/>
      <c r="M5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5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53" s="62"/>
    </row>
    <row r="54" spans="2:15" x14ac:dyDescent="0.25">
      <c r="B54" s="56"/>
      <c r="C54" s="63"/>
      <c r="D54" s="57"/>
      <c r="E54" s="58"/>
      <c r="F54" s="58"/>
      <c r="G54" s="58"/>
      <c r="H54" s="60"/>
      <c r="I54" s="60"/>
      <c r="J54" s="60"/>
      <c r="K54" s="115"/>
      <c r="L54" s="115"/>
      <c r="M5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5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54" s="62"/>
    </row>
    <row r="55" spans="2:15" x14ac:dyDescent="0.25">
      <c r="B55" s="56"/>
      <c r="C55" s="63"/>
      <c r="D55" s="57"/>
      <c r="E55" s="58"/>
      <c r="F55" s="58"/>
      <c r="G55" s="58"/>
      <c r="H55" s="60"/>
      <c r="I55" s="60"/>
      <c r="J55" s="60"/>
      <c r="K55" s="115"/>
      <c r="L55" s="115"/>
      <c r="M5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5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55" s="62"/>
    </row>
    <row r="56" spans="2:15" x14ac:dyDescent="0.25">
      <c r="B56" s="56"/>
      <c r="C56" s="63"/>
      <c r="D56" s="57"/>
      <c r="E56" s="58"/>
      <c r="F56" s="58"/>
      <c r="G56" s="58"/>
      <c r="H56" s="60"/>
      <c r="I56" s="60"/>
      <c r="J56" s="60"/>
      <c r="K56" s="115"/>
      <c r="L56" s="115"/>
      <c r="M5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5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56" s="62"/>
    </row>
    <row r="57" spans="2:15" x14ac:dyDescent="0.25">
      <c r="B57" s="56"/>
      <c r="C57" s="63"/>
      <c r="D57" s="57"/>
      <c r="E57" s="58"/>
      <c r="F57" s="58"/>
      <c r="G57" s="58"/>
      <c r="H57" s="60"/>
      <c r="I57" s="60"/>
      <c r="J57" s="60"/>
      <c r="K57" s="115"/>
      <c r="L57" s="115"/>
      <c r="M5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5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57" s="62"/>
    </row>
    <row r="58" spans="2:15" x14ac:dyDescent="0.25">
      <c r="B58" s="56"/>
      <c r="C58" s="63"/>
      <c r="D58" s="57"/>
      <c r="E58" s="58"/>
      <c r="F58" s="58"/>
      <c r="G58" s="58"/>
      <c r="H58" s="60"/>
      <c r="I58" s="60"/>
      <c r="J58" s="60"/>
      <c r="K58" s="115"/>
      <c r="L58" s="115"/>
      <c r="M5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5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58" s="62"/>
    </row>
    <row r="59" spans="2:15" x14ac:dyDescent="0.25">
      <c r="B59" s="56"/>
      <c r="C59" s="63"/>
      <c r="D59" s="57"/>
      <c r="E59" s="58"/>
      <c r="F59" s="58"/>
      <c r="G59" s="58"/>
      <c r="H59" s="60"/>
      <c r="I59" s="60"/>
      <c r="J59" s="60"/>
      <c r="K59" s="115"/>
      <c r="L59" s="115"/>
      <c r="M5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5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59" s="62"/>
    </row>
    <row r="60" spans="2:15" x14ac:dyDescent="0.25">
      <c r="B60" s="56"/>
      <c r="C60" s="63"/>
      <c r="D60" s="57"/>
      <c r="E60" s="58"/>
      <c r="F60" s="58"/>
      <c r="G60" s="58"/>
      <c r="H60" s="60"/>
      <c r="I60" s="60"/>
      <c r="J60" s="60"/>
      <c r="K60" s="115"/>
      <c r="L60" s="115"/>
      <c r="M6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6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60" s="62"/>
    </row>
    <row r="61" spans="2:15" x14ac:dyDescent="0.25">
      <c r="B61" s="56"/>
      <c r="C61" s="63"/>
      <c r="D61" s="57"/>
      <c r="E61" s="58"/>
      <c r="F61" s="58"/>
      <c r="G61" s="58"/>
      <c r="H61" s="60"/>
      <c r="I61" s="60"/>
      <c r="J61" s="60"/>
      <c r="K61" s="115"/>
      <c r="L61" s="115"/>
      <c r="M6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6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61" s="62"/>
    </row>
    <row r="62" spans="2:15" x14ac:dyDescent="0.25">
      <c r="B62" s="56"/>
      <c r="C62" s="63"/>
      <c r="D62" s="57"/>
      <c r="E62" s="58"/>
      <c r="F62" s="58"/>
      <c r="G62" s="58"/>
      <c r="H62" s="60"/>
      <c r="I62" s="60"/>
      <c r="J62" s="60"/>
      <c r="K62" s="115"/>
      <c r="L62" s="115"/>
      <c r="M6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6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62" s="62"/>
    </row>
    <row r="63" spans="2:15" x14ac:dyDescent="0.25">
      <c r="B63" s="56"/>
      <c r="C63" s="63"/>
      <c r="D63" s="57"/>
      <c r="E63" s="58"/>
      <c r="F63" s="58"/>
      <c r="G63" s="58"/>
      <c r="H63" s="60"/>
      <c r="I63" s="60"/>
      <c r="J63" s="60"/>
      <c r="K63" s="115"/>
      <c r="L63" s="115"/>
      <c r="M6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6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63" s="62"/>
    </row>
    <row r="64" spans="2:15" x14ac:dyDescent="0.25">
      <c r="B64" s="56"/>
      <c r="C64" s="63"/>
      <c r="D64" s="57"/>
      <c r="E64" s="58"/>
      <c r="F64" s="58"/>
      <c r="G64" s="58"/>
      <c r="H64" s="60"/>
      <c r="I64" s="60"/>
      <c r="J64" s="60"/>
      <c r="K64" s="115"/>
      <c r="L64" s="115"/>
      <c r="M6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6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64" s="62"/>
    </row>
    <row r="65" spans="2:15" x14ac:dyDescent="0.25">
      <c r="B65" s="56"/>
      <c r="C65" s="63"/>
      <c r="D65" s="57"/>
      <c r="E65" s="58"/>
      <c r="F65" s="58"/>
      <c r="G65" s="58"/>
      <c r="H65" s="60"/>
      <c r="I65" s="60"/>
      <c r="J65" s="60"/>
      <c r="K65" s="115"/>
      <c r="L65" s="115"/>
      <c r="M6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6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65" s="62"/>
    </row>
    <row r="66" spans="2:15" x14ac:dyDescent="0.25">
      <c r="B66" s="56"/>
      <c r="C66" s="63"/>
      <c r="D66" s="57"/>
      <c r="E66" s="58"/>
      <c r="F66" s="58"/>
      <c r="G66" s="58"/>
      <c r="H66" s="60"/>
      <c r="I66" s="60"/>
      <c r="J66" s="60"/>
      <c r="K66" s="115"/>
      <c r="L66" s="115"/>
      <c r="M6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6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66" s="62"/>
    </row>
    <row r="67" spans="2:15" x14ac:dyDescent="0.25">
      <c r="B67" s="56"/>
      <c r="C67" s="63"/>
      <c r="D67" s="57"/>
      <c r="E67" s="58"/>
      <c r="F67" s="58"/>
      <c r="G67" s="58"/>
      <c r="H67" s="60"/>
      <c r="I67" s="60"/>
      <c r="J67" s="60"/>
      <c r="K67" s="115"/>
      <c r="L67" s="115"/>
      <c r="M6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6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67" s="62"/>
    </row>
    <row r="68" spans="2:15" x14ac:dyDescent="0.25">
      <c r="B68" s="56"/>
      <c r="C68" s="63"/>
      <c r="D68" s="57"/>
      <c r="E68" s="58"/>
      <c r="F68" s="58"/>
      <c r="G68" s="58"/>
      <c r="H68" s="60"/>
      <c r="I68" s="60"/>
      <c r="J68" s="60"/>
      <c r="K68" s="115"/>
      <c r="L68" s="115"/>
      <c r="M6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6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68" s="62"/>
    </row>
    <row r="69" spans="2:15" x14ac:dyDescent="0.25">
      <c r="B69" s="56"/>
      <c r="C69" s="63"/>
      <c r="D69" s="57"/>
      <c r="E69" s="58"/>
      <c r="F69" s="58"/>
      <c r="G69" s="58"/>
      <c r="H69" s="60"/>
      <c r="I69" s="60"/>
      <c r="J69" s="60"/>
      <c r="K69" s="115"/>
      <c r="L69" s="115"/>
      <c r="M6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6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69" s="62"/>
    </row>
    <row r="70" spans="2:15" x14ac:dyDescent="0.25">
      <c r="B70" s="56"/>
      <c r="C70" s="63"/>
      <c r="D70" s="57"/>
      <c r="E70" s="58"/>
      <c r="F70" s="58"/>
      <c r="G70" s="58"/>
      <c r="H70" s="60"/>
      <c r="I70" s="60"/>
      <c r="J70" s="60"/>
      <c r="K70" s="115"/>
      <c r="L70" s="115"/>
      <c r="M7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7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70" s="62"/>
    </row>
    <row r="71" spans="2:15" x14ac:dyDescent="0.25">
      <c r="B71" s="56"/>
      <c r="C71" s="63"/>
      <c r="D71" s="57"/>
      <c r="E71" s="58"/>
      <c r="F71" s="58"/>
      <c r="G71" s="58"/>
      <c r="H71" s="60"/>
      <c r="I71" s="60"/>
      <c r="J71" s="60"/>
      <c r="K71" s="115"/>
      <c r="L71" s="115"/>
      <c r="M7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7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71" s="62"/>
    </row>
    <row r="72" spans="2:15" x14ac:dyDescent="0.25">
      <c r="B72" s="56"/>
      <c r="C72" s="63"/>
      <c r="D72" s="57"/>
      <c r="E72" s="58"/>
      <c r="F72" s="58"/>
      <c r="G72" s="58"/>
      <c r="H72" s="60"/>
      <c r="I72" s="60"/>
      <c r="J72" s="60"/>
      <c r="K72" s="115"/>
      <c r="L72" s="115"/>
      <c r="M7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7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72" s="62"/>
    </row>
    <row r="73" spans="2:15" x14ac:dyDescent="0.25">
      <c r="B73" s="56"/>
      <c r="C73" s="63"/>
      <c r="D73" s="57"/>
      <c r="E73" s="58"/>
      <c r="F73" s="58"/>
      <c r="G73" s="58"/>
      <c r="H73" s="60"/>
      <c r="I73" s="60"/>
      <c r="J73" s="60"/>
      <c r="K73" s="115"/>
      <c r="L73" s="115"/>
      <c r="M7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7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73" s="62"/>
    </row>
    <row r="74" spans="2:15" x14ac:dyDescent="0.25">
      <c r="B74" s="56"/>
      <c r="C74" s="63"/>
      <c r="D74" s="57"/>
      <c r="E74" s="58"/>
      <c r="F74" s="58"/>
      <c r="G74" s="58"/>
      <c r="H74" s="60"/>
      <c r="I74" s="60"/>
      <c r="J74" s="60"/>
      <c r="K74" s="115"/>
      <c r="L74" s="115"/>
      <c r="M7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7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74" s="62"/>
    </row>
    <row r="75" spans="2:15" x14ac:dyDescent="0.25">
      <c r="B75" s="56"/>
      <c r="C75" s="63"/>
      <c r="D75" s="57"/>
      <c r="E75" s="58"/>
      <c r="F75" s="58"/>
      <c r="G75" s="58"/>
      <c r="H75" s="60"/>
      <c r="I75" s="60"/>
      <c r="J75" s="60"/>
      <c r="K75" s="115"/>
      <c r="L75" s="115"/>
      <c r="M7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7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75" s="62"/>
    </row>
    <row r="76" spans="2:15" x14ac:dyDescent="0.25">
      <c r="B76" s="56"/>
      <c r="C76" s="63"/>
      <c r="D76" s="57"/>
      <c r="E76" s="58"/>
      <c r="F76" s="58"/>
      <c r="G76" s="58"/>
      <c r="H76" s="60"/>
      <c r="I76" s="60"/>
      <c r="J76" s="60"/>
      <c r="K76" s="115"/>
      <c r="L76" s="115"/>
      <c r="M7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7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76" s="62"/>
    </row>
    <row r="77" spans="2:15" x14ac:dyDescent="0.25">
      <c r="B77" s="56"/>
      <c r="C77" s="63"/>
      <c r="D77" s="57"/>
      <c r="E77" s="58"/>
      <c r="F77" s="58"/>
      <c r="G77" s="58"/>
      <c r="H77" s="60"/>
      <c r="I77" s="60"/>
      <c r="J77" s="60"/>
      <c r="K77" s="115"/>
      <c r="L77" s="115"/>
      <c r="M7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7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77" s="62"/>
    </row>
    <row r="78" spans="2:15" x14ac:dyDescent="0.25">
      <c r="B78" s="56"/>
      <c r="C78" s="63"/>
      <c r="D78" s="57"/>
      <c r="E78" s="58"/>
      <c r="F78" s="58"/>
      <c r="G78" s="58"/>
      <c r="H78" s="60"/>
      <c r="I78" s="60"/>
      <c r="J78" s="60"/>
      <c r="K78" s="115"/>
      <c r="L78" s="115"/>
      <c r="M7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7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78" s="62"/>
    </row>
    <row r="79" spans="2:15" x14ac:dyDescent="0.25">
      <c r="B79" s="56"/>
      <c r="C79" s="63"/>
      <c r="D79" s="57"/>
      <c r="E79" s="58"/>
      <c r="F79" s="58"/>
      <c r="G79" s="58"/>
      <c r="H79" s="60"/>
      <c r="I79" s="60"/>
      <c r="J79" s="60"/>
      <c r="K79" s="115"/>
      <c r="L79" s="115"/>
      <c r="M7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7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79" s="62"/>
    </row>
    <row r="80" spans="2:15" x14ac:dyDescent="0.25">
      <c r="B80" s="56"/>
      <c r="C80" s="63"/>
      <c r="D80" s="57"/>
      <c r="E80" s="58"/>
      <c r="F80" s="58"/>
      <c r="G80" s="58"/>
      <c r="H80" s="60"/>
      <c r="I80" s="60"/>
      <c r="J80" s="60"/>
      <c r="K80" s="115"/>
      <c r="L80" s="115"/>
      <c r="M8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8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80" s="62"/>
    </row>
    <row r="81" spans="2:15" x14ac:dyDescent="0.25">
      <c r="B81" s="56"/>
      <c r="C81" s="63"/>
      <c r="D81" s="57"/>
      <c r="E81" s="58"/>
      <c r="F81" s="58"/>
      <c r="G81" s="58"/>
      <c r="H81" s="60"/>
      <c r="I81" s="60"/>
      <c r="J81" s="60"/>
      <c r="K81" s="115"/>
      <c r="L81" s="115"/>
      <c r="M8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8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81" s="62"/>
    </row>
    <row r="82" spans="2:15" x14ac:dyDescent="0.25">
      <c r="B82" s="56"/>
      <c r="C82" s="63"/>
      <c r="D82" s="57"/>
      <c r="E82" s="58"/>
      <c r="F82" s="58"/>
      <c r="G82" s="58"/>
      <c r="H82" s="60"/>
      <c r="I82" s="60"/>
      <c r="J82" s="60"/>
      <c r="K82" s="115"/>
      <c r="L82" s="115"/>
      <c r="M8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8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82" s="62"/>
    </row>
    <row r="83" spans="2:15" x14ac:dyDescent="0.25">
      <c r="B83" s="56"/>
      <c r="C83" s="63"/>
      <c r="D83" s="57"/>
      <c r="E83" s="58"/>
      <c r="F83" s="58"/>
      <c r="G83" s="58"/>
      <c r="H83" s="60"/>
      <c r="I83" s="60"/>
      <c r="J83" s="60"/>
      <c r="K83" s="115"/>
      <c r="L83" s="115"/>
      <c r="M8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8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83" s="62"/>
    </row>
    <row r="84" spans="2:15" x14ac:dyDescent="0.25">
      <c r="B84" s="56"/>
      <c r="C84" s="63"/>
      <c r="D84" s="57"/>
      <c r="E84" s="58"/>
      <c r="F84" s="58"/>
      <c r="G84" s="58"/>
      <c r="H84" s="60"/>
      <c r="I84" s="60"/>
      <c r="J84" s="60"/>
      <c r="K84" s="115"/>
      <c r="L84" s="115"/>
      <c r="M8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8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84" s="62"/>
    </row>
    <row r="85" spans="2:15" x14ac:dyDescent="0.25">
      <c r="B85" s="56"/>
      <c r="C85" s="63"/>
      <c r="D85" s="57"/>
      <c r="E85" s="58"/>
      <c r="F85" s="58"/>
      <c r="G85" s="58"/>
      <c r="H85" s="60"/>
      <c r="I85" s="60"/>
      <c r="J85" s="60"/>
      <c r="K85" s="115"/>
      <c r="L85" s="115"/>
      <c r="M8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8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85" s="62"/>
    </row>
    <row r="86" spans="2:15" x14ac:dyDescent="0.25">
      <c r="B86" s="56"/>
      <c r="C86" s="63"/>
      <c r="D86" s="57"/>
      <c r="E86" s="58"/>
      <c r="F86" s="58"/>
      <c r="G86" s="58"/>
      <c r="H86" s="60"/>
      <c r="I86" s="60"/>
      <c r="J86" s="60"/>
      <c r="K86" s="115"/>
      <c r="L86" s="115"/>
      <c r="M8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8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86" s="62"/>
    </row>
    <row r="87" spans="2:15" x14ac:dyDescent="0.25">
      <c r="B87" s="56"/>
      <c r="C87" s="63"/>
      <c r="D87" s="57"/>
      <c r="E87" s="58"/>
      <c r="F87" s="58"/>
      <c r="G87" s="58"/>
      <c r="H87" s="60"/>
      <c r="I87" s="60"/>
      <c r="J87" s="60"/>
      <c r="K87" s="115"/>
      <c r="L87" s="115"/>
      <c r="M8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8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87" s="62"/>
    </row>
    <row r="88" spans="2:15" x14ac:dyDescent="0.25">
      <c r="B88" s="56"/>
      <c r="C88" s="63"/>
      <c r="D88" s="57"/>
      <c r="E88" s="58"/>
      <c r="F88" s="58"/>
      <c r="G88" s="58"/>
      <c r="H88" s="60"/>
      <c r="I88" s="60"/>
      <c r="J88" s="60"/>
      <c r="K88" s="115"/>
      <c r="L88" s="115"/>
      <c r="M8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8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88" s="62"/>
    </row>
    <row r="89" spans="2:15" x14ac:dyDescent="0.25">
      <c r="B89" s="56"/>
      <c r="C89" s="63"/>
      <c r="D89" s="57"/>
      <c r="E89" s="58"/>
      <c r="F89" s="58"/>
      <c r="G89" s="58"/>
      <c r="H89" s="60"/>
      <c r="I89" s="60"/>
      <c r="J89" s="60"/>
      <c r="K89" s="115"/>
      <c r="L89" s="115"/>
      <c r="M8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8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89" s="62"/>
    </row>
    <row r="90" spans="2:15" x14ac:dyDescent="0.25">
      <c r="B90" s="56"/>
      <c r="C90" s="63"/>
      <c r="D90" s="57"/>
      <c r="E90" s="58"/>
      <c r="F90" s="58"/>
      <c r="G90" s="58"/>
      <c r="H90" s="60"/>
      <c r="I90" s="60"/>
      <c r="J90" s="60"/>
      <c r="K90" s="115"/>
      <c r="L90" s="115"/>
      <c r="M9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9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90" s="62"/>
    </row>
    <row r="91" spans="2:15" x14ac:dyDescent="0.25">
      <c r="B91" s="56"/>
      <c r="C91" s="63"/>
      <c r="D91" s="57"/>
      <c r="E91" s="58"/>
      <c r="F91" s="58"/>
      <c r="G91" s="58"/>
      <c r="H91" s="60"/>
      <c r="I91" s="60"/>
      <c r="J91" s="60"/>
      <c r="K91" s="115"/>
      <c r="L91" s="115"/>
      <c r="M9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9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91" s="62"/>
    </row>
    <row r="92" spans="2:15" x14ac:dyDescent="0.25">
      <c r="B92" s="56"/>
      <c r="C92" s="63"/>
      <c r="D92" s="57"/>
      <c r="E92" s="58"/>
      <c r="F92" s="58"/>
      <c r="G92" s="58"/>
      <c r="H92" s="60"/>
      <c r="I92" s="60"/>
      <c r="J92" s="60"/>
      <c r="K92" s="115"/>
      <c r="L92" s="115"/>
      <c r="M9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9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92" s="62"/>
    </row>
    <row r="93" spans="2:15" x14ac:dyDescent="0.25">
      <c r="B93" s="56"/>
      <c r="C93" s="63"/>
      <c r="D93" s="57"/>
      <c r="E93" s="58"/>
      <c r="F93" s="58"/>
      <c r="G93" s="58"/>
      <c r="H93" s="60"/>
      <c r="I93" s="60"/>
      <c r="J93" s="60"/>
      <c r="K93" s="115"/>
      <c r="L93" s="115"/>
      <c r="M9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9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93" s="62"/>
    </row>
    <row r="94" spans="2:15" x14ac:dyDescent="0.25">
      <c r="B94" s="56"/>
      <c r="C94" s="63"/>
      <c r="D94" s="57"/>
      <c r="E94" s="58"/>
      <c r="F94" s="58"/>
      <c r="G94" s="58"/>
      <c r="H94" s="60"/>
      <c r="I94" s="60"/>
      <c r="J94" s="60"/>
      <c r="K94" s="115"/>
      <c r="L94" s="115"/>
      <c r="M9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9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94" s="62"/>
    </row>
    <row r="95" spans="2:15" x14ac:dyDescent="0.25">
      <c r="B95" s="56"/>
      <c r="C95" s="63"/>
      <c r="D95" s="57"/>
      <c r="E95" s="58"/>
      <c r="F95" s="58"/>
      <c r="G95" s="58"/>
      <c r="H95" s="60"/>
      <c r="I95" s="60"/>
      <c r="J95" s="60"/>
      <c r="K95" s="115"/>
      <c r="L95" s="115"/>
      <c r="M9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9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95" s="62"/>
    </row>
    <row r="96" spans="2:15" x14ac:dyDescent="0.25">
      <c r="B96" s="56"/>
      <c r="C96" s="63"/>
      <c r="D96" s="57"/>
      <c r="E96" s="58"/>
      <c r="F96" s="58"/>
      <c r="G96" s="58"/>
      <c r="H96" s="60"/>
      <c r="I96" s="60"/>
      <c r="J96" s="60"/>
      <c r="K96" s="115"/>
      <c r="L96" s="115"/>
      <c r="M9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9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96" s="62"/>
    </row>
    <row r="97" spans="2:15" x14ac:dyDescent="0.25">
      <c r="B97" s="56"/>
      <c r="C97" s="63"/>
      <c r="D97" s="57"/>
      <c r="E97" s="58"/>
      <c r="F97" s="58"/>
      <c r="G97" s="58"/>
      <c r="H97" s="60"/>
      <c r="I97" s="60"/>
      <c r="J97" s="60"/>
      <c r="K97" s="115"/>
      <c r="L97" s="115"/>
      <c r="M9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9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97" s="62"/>
    </row>
    <row r="98" spans="2:15" x14ac:dyDescent="0.25">
      <c r="B98" s="56"/>
      <c r="C98" s="63"/>
      <c r="D98" s="57"/>
      <c r="E98" s="58"/>
      <c r="F98" s="58"/>
      <c r="G98" s="58"/>
      <c r="H98" s="60"/>
      <c r="I98" s="60"/>
      <c r="J98" s="60"/>
      <c r="K98" s="115"/>
      <c r="L98" s="115"/>
      <c r="M9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9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98" s="62"/>
    </row>
    <row r="99" spans="2:15" x14ac:dyDescent="0.25">
      <c r="B99" s="56"/>
      <c r="C99" s="63"/>
      <c r="D99" s="57"/>
      <c r="E99" s="58"/>
      <c r="F99" s="58"/>
      <c r="G99" s="58"/>
      <c r="H99" s="60"/>
      <c r="I99" s="60"/>
      <c r="J99" s="60"/>
      <c r="K99" s="115"/>
      <c r="L99" s="115"/>
      <c r="M9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9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99" s="62"/>
    </row>
    <row r="100" spans="2:15" x14ac:dyDescent="0.25">
      <c r="B100" s="56"/>
      <c r="C100" s="63"/>
      <c r="D100" s="57"/>
      <c r="E100" s="58"/>
      <c r="F100" s="58"/>
      <c r="G100" s="58"/>
      <c r="H100" s="60"/>
      <c r="I100" s="60"/>
      <c r="J100" s="60"/>
      <c r="K100" s="115"/>
      <c r="L100" s="115"/>
      <c r="M10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0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00" s="62"/>
    </row>
    <row r="101" spans="2:15" x14ac:dyDescent="0.25">
      <c r="B101" s="56"/>
      <c r="C101" s="63"/>
      <c r="D101" s="57"/>
      <c r="E101" s="58"/>
      <c r="F101" s="58"/>
      <c r="G101" s="58"/>
      <c r="H101" s="60"/>
      <c r="I101" s="60"/>
      <c r="J101" s="60"/>
      <c r="K101" s="115"/>
      <c r="L101" s="115"/>
      <c r="M10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0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01" s="62"/>
    </row>
    <row r="102" spans="2:15" x14ac:dyDescent="0.25">
      <c r="B102" s="56"/>
      <c r="C102" s="63"/>
      <c r="D102" s="57"/>
      <c r="E102" s="58"/>
      <c r="F102" s="58"/>
      <c r="G102" s="58"/>
      <c r="H102" s="60"/>
      <c r="I102" s="60"/>
      <c r="J102" s="60"/>
      <c r="K102" s="115"/>
      <c r="L102" s="115"/>
      <c r="M10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0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02" s="62"/>
    </row>
    <row r="103" spans="2:15" x14ac:dyDescent="0.25">
      <c r="B103" s="56"/>
      <c r="C103" s="63"/>
      <c r="D103" s="57"/>
      <c r="E103" s="58"/>
      <c r="F103" s="58"/>
      <c r="G103" s="58"/>
      <c r="H103" s="60"/>
      <c r="I103" s="60"/>
      <c r="J103" s="60"/>
      <c r="K103" s="115"/>
      <c r="L103" s="115"/>
      <c r="M10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0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03" s="62"/>
    </row>
    <row r="104" spans="2:15" x14ac:dyDescent="0.25">
      <c r="B104" s="56"/>
      <c r="C104" s="63"/>
      <c r="D104" s="57"/>
      <c r="E104" s="58"/>
      <c r="F104" s="58"/>
      <c r="G104" s="58"/>
      <c r="H104" s="60"/>
      <c r="I104" s="60"/>
      <c r="J104" s="60"/>
      <c r="K104" s="115"/>
      <c r="L104" s="115"/>
      <c r="M10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0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04" s="62"/>
    </row>
    <row r="105" spans="2:15" x14ac:dyDescent="0.25">
      <c r="B105" s="56"/>
      <c r="C105" s="63"/>
      <c r="D105" s="57"/>
      <c r="E105" s="58"/>
      <c r="F105" s="58"/>
      <c r="G105" s="58"/>
      <c r="H105" s="60"/>
      <c r="I105" s="60"/>
      <c r="J105" s="60"/>
      <c r="K105" s="115"/>
      <c r="L105" s="115"/>
      <c r="M10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0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05" s="62"/>
    </row>
    <row r="106" spans="2:15" x14ac:dyDescent="0.25">
      <c r="B106" s="56"/>
      <c r="C106" s="63"/>
      <c r="D106" s="57"/>
      <c r="E106" s="58"/>
      <c r="F106" s="58"/>
      <c r="G106" s="58"/>
      <c r="H106" s="60"/>
      <c r="I106" s="60"/>
      <c r="J106" s="60"/>
      <c r="K106" s="115"/>
      <c r="L106" s="115"/>
      <c r="M10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0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06" s="62"/>
    </row>
    <row r="107" spans="2:15" x14ac:dyDescent="0.25">
      <c r="B107" s="56"/>
      <c r="C107" s="63"/>
      <c r="D107" s="57"/>
      <c r="E107" s="58"/>
      <c r="F107" s="58"/>
      <c r="G107" s="58"/>
      <c r="H107" s="60"/>
      <c r="I107" s="60"/>
      <c r="J107" s="60"/>
      <c r="K107" s="115"/>
      <c r="L107" s="115"/>
      <c r="M10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0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07" s="62"/>
    </row>
    <row r="108" spans="2:15" x14ac:dyDescent="0.25">
      <c r="B108" s="56"/>
      <c r="C108" s="63"/>
      <c r="D108" s="57"/>
      <c r="E108" s="58"/>
      <c r="F108" s="58"/>
      <c r="G108" s="58"/>
      <c r="H108" s="60"/>
      <c r="I108" s="60"/>
      <c r="J108" s="60"/>
      <c r="K108" s="115"/>
      <c r="L108" s="115"/>
      <c r="M10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0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08" s="62"/>
    </row>
    <row r="109" spans="2:15" x14ac:dyDescent="0.25">
      <c r="B109" s="56"/>
      <c r="C109" s="63"/>
      <c r="D109" s="57"/>
      <c r="E109" s="58"/>
      <c r="F109" s="58"/>
      <c r="G109" s="58"/>
      <c r="H109" s="60"/>
      <c r="I109" s="60"/>
      <c r="J109" s="60"/>
      <c r="K109" s="115"/>
      <c r="L109" s="115"/>
      <c r="M10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0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09" s="62"/>
    </row>
    <row r="110" spans="2:15" x14ac:dyDescent="0.25">
      <c r="B110" s="56"/>
      <c r="C110" s="63"/>
      <c r="D110" s="57"/>
      <c r="E110" s="58"/>
      <c r="F110" s="58"/>
      <c r="G110" s="58"/>
      <c r="H110" s="60"/>
      <c r="I110" s="60"/>
      <c r="J110" s="60"/>
      <c r="K110" s="115"/>
      <c r="L110" s="115"/>
      <c r="M11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1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10" s="62"/>
    </row>
    <row r="111" spans="2:15" x14ac:dyDescent="0.25">
      <c r="B111" s="56"/>
      <c r="C111" s="63"/>
      <c r="D111" s="57"/>
      <c r="E111" s="58"/>
      <c r="F111" s="58"/>
      <c r="G111" s="58"/>
      <c r="H111" s="60"/>
      <c r="I111" s="60"/>
      <c r="J111" s="60"/>
      <c r="K111" s="115"/>
      <c r="L111" s="115"/>
      <c r="M11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1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11" s="62"/>
    </row>
    <row r="112" spans="2:15" x14ac:dyDescent="0.25">
      <c r="B112" s="56"/>
      <c r="C112" s="63"/>
      <c r="D112" s="57"/>
      <c r="E112" s="58"/>
      <c r="F112" s="58"/>
      <c r="G112" s="58"/>
      <c r="H112" s="60"/>
      <c r="I112" s="60"/>
      <c r="J112" s="60"/>
      <c r="K112" s="115"/>
      <c r="L112" s="115"/>
      <c r="M11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1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12" s="62"/>
    </row>
    <row r="113" spans="2:15" x14ac:dyDescent="0.25">
      <c r="B113" s="56"/>
      <c r="C113" s="63"/>
      <c r="D113" s="57"/>
      <c r="E113" s="58"/>
      <c r="F113" s="58"/>
      <c r="G113" s="58"/>
      <c r="H113" s="60"/>
      <c r="I113" s="60"/>
      <c r="J113" s="60"/>
      <c r="K113" s="115"/>
      <c r="L113" s="115"/>
      <c r="M11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1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13" s="62"/>
    </row>
    <row r="114" spans="2:15" x14ac:dyDescent="0.25">
      <c r="B114" s="56"/>
      <c r="C114" s="63"/>
      <c r="D114" s="57"/>
      <c r="E114" s="58"/>
      <c r="F114" s="58"/>
      <c r="G114" s="58"/>
      <c r="H114" s="60"/>
      <c r="I114" s="60"/>
      <c r="J114" s="60"/>
      <c r="K114" s="115"/>
      <c r="L114" s="115"/>
      <c r="M11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1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14" s="62"/>
    </row>
    <row r="115" spans="2:15" x14ac:dyDescent="0.25">
      <c r="B115" s="56"/>
      <c r="C115" s="63"/>
      <c r="D115" s="57"/>
      <c r="E115" s="58"/>
      <c r="F115" s="58"/>
      <c r="G115" s="58"/>
      <c r="H115" s="60"/>
      <c r="I115" s="60"/>
      <c r="J115" s="60"/>
      <c r="K115" s="115"/>
      <c r="L115" s="115"/>
      <c r="M11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1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15" s="62"/>
    </row>
    <row r="116" spans="2:15" x14ac:dyDescent="0.25">
      <c r="B116" s="56"/>
      <c r="C116" s="63"/>
      <c r="D116" s="57"/>
      <c r="E116" s="58"/>
      <c r="F116" s="58"/>
      <c r="G116" s="58"/>
      <c r="H116" s="60"/>
      <c r="I116" s="60"/>
      <c r="J116" s="60"/>
      <c r="K116" s="115"/>
      <c r="L116" s="115"/>
      <c r="M11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1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16" s="62"/>
    </row>
    <row r="117" spans="2:15" x14ac:dyDescent="0.25">
      <c r="B117" s="56"/>
      <c r="C117" s="63"/>
      <c r="D117" s="57"/>
      <c r="E117" s="58"/>
      <c r="F117" s="58"/>
      <c r="G117" s="58"/>
      <c r="H117" s="60"/>
      <c r="I117" s="60"/>
      <c r="J117" s="60"/>
      <c r="K117" s="115"/>
      <c r="L117" s="115"/>
      <c r="M11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1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17" s="62"/>
    </row>
    <row r="118" spans="2:15" x14ac:dyDescent="0.25">
      <c r="B118" s="56"/>
      <c r="C118" s="63"/>
      <c r="D118" s="57"/>
      <c r="E118" s="58"/>
      <c r="F118" s="58"/>
      <c r="G118" s="58"/>
      <c r="H118" s="60"/>
      <c r="I118" s="60"/>
      <c r="J118" s="60"/>
      <c r="K118" s="115"/>
      <c r="L118" s="115"/>
      <c r="M11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1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18" s="62"/>
    </row>
    <row r="119" spans="2:15" x14ac:dyDescent="0.25">
      <c r="B119" s="56"/>
      <c r="C119" s="63"/>
      <c r="D119" s="57"/>
      <c r="E119" s="58"/>
      <c r="F119" s="58"/>
      <c r="G119" s="58"/>
      <c r="H119" s="60"/>
      <c r="I119" s="60"/>
      <c r="J119" s="60"/>
      <c r="K119" s="115"/>
      <c r="L119" s="115"/>
      <c r="M11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1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19" s="62"/>
    </row>
    <row r="120" spans="2:15" x14ac:dyDescent="0.25">
      <c r="B120" s="56"/>
      <c r="C120" s="63"/>
      <c r="D120" s="57"/>
      <c r="E120" s="58"/>
      <c r="F120" s="58"/>
      <c r="G120" s="58"/>
      <c r="H120" s="60"/>
      <c r="I120" s="60"/>
      <c r="J120" s="60"/>
      <c r="K120" s="115"/>
      <c r="L120" s="115"/>
      <c r="M12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2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20" s="62"/>
    </row>
    <row r="121" spans="2:15" x14ac:dyDescent="0.25">
      <c r="B121" s="56"/>
      <c r="C121" s="63"/>
      <c r="D121" s="57"/>
      <c r="E121" s="58"/>
      <c r="F121" s="58"/>
      <c r="G121" s="58"/>
      <c r="H121" s="60"/>
      <c r="I121" s="60"/>
      <c r="J121" s="60"/>
      <c r="K121" s="115"/>
      <c r="L121" s="115"/>
      <c r="M12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2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21" s="62"/>
    </row>
    <row r="122" spans="2:15" x14ac:dyDescent="0.25">
      <c r="B122" s="56"/>
      <c r="C122" s="63"/>
      <c r="D122" s="57"/>
      <c r="E122" s="58"/>
      <c r="F122" s="58"/>
      <c r="G122" s="58"/>
      <c r="H122" s="60"/>
      <c r="I122" s="60"/>
      <c r="J122" s="60"/>
      <c r="K122" s="115"/>
      <c r="L122" s="115"/>
      <c r="M12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2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22" s="62"/>
    </row>
    <row r="123" spans="2:15" x14ac:dyDescent="0.25">
      <c r="B123" s="56"/>
      <c r="C123" s="63"/>
      <c r="D123" s="57"/>
      <c r="E123" s="58"/>
      <c r="F123" s="58"/>
      <c r="G123" s="58"/>
      <c r="H123" s="60"/>
      <c r="I123" s="60"/>
      <c r="J123" s="60"/>
      <c r="K123" s="115"/>
      <c r="L123" s="115"/>
      <c r="M12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2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23" s="62"/>
    </row>
    <row r="124" spans="2:15" x14ac:dyDescent="0.25">
      <c r="B124" s="56"/>
      <c r="C124" s="63"/>
      <c r="D124" s="57"/>
      <c r="E124" s="58"/>
      <c r="F124" s="58"/>
      <c r="G124" s="58"/>
      <c r="H124" s="60"/>
      <c r="I124" s="60"/>
      <c r="J124" s="60"/>
      <c r="K124" s="115"/>
      <c r="L124" s="115"/>
      <c r="M12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2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24" s="62"/>
    </row>
    <row r="125" spans="2:15" x14ac:dyDescent="0.25">
      <c r="B125" s="56"/>
      <c r="C125" s="63"/>
      <c r="D125" s="57"/>
      <c r="E125" s="58"/>
      <c r="F125" s="58"/>
      <c r="G125" s="58"/>
      <c r="H125" s="60"/>
      <c r="I125" s="60"/>
      <c r="J125" s="60"/>
      <c r="K125" s="115"/>
      <c r="L125" s="115"/>
      <c r="M12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2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25" s="62"/>
    </row>
    <row r="126" spans="2:15" x14ac:dyDescent="0.25">
      <c r="B126" s="56"/>
      <c r="C126" s="63"/>
      <c r="D126" s="57"/>
      <c r="E126" s="58"/>
      <c r="F126" s="58"/>
      <c r="G126" s="58"/>
      <c r="H126" s="60"/>
      <c r="I126" s="60"/>
      <c r="J126" s="60"/>
      <c r="K126" s="115"/>
      <c r="L126" s="115"/>
      <c r="M12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2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26" s="62"/>
    </row>
    <row r="127" spans="2:15" x14ac:dyDescent="0.25">
      <c r="B127" s="56"/>
      <c r="C127" s="63"/>
      <c r="D127" s="57"/>
      <c r="E127" s="58"/>
      <c r="F127" s="58"/>
      <c r="G127" s="58"/>
      <c r="H127" s="60"/>
      <c r="I127" s="60"/>
      <c r="J127" s="60"/>
      <c r="K127" s="115"/>
      <c r="L127" s="115"/>
      <c r="M12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2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27" s="62"/>
    </row>
    <row r="128" spans="2:15" x14ac:dyDescent="0.25">
      <c r="B128" s="56"/>
      <c r="C128" s="63"/>
      <c r="D128" s="57"/>
      <c r="E128" s="58"/>
      <c r="F128" s="58"/>
      <c r="G128" s="58"/>
      <c r="H128" s="60"/>
      <c r="I128" s="60"/>
      <c r="J128" s="60"/>
      <c r="K128" s="115"/>
      <c r="L128" s="115"/>
      <c r="M12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2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28" s="62"/>
    </row>
    <row r="129" spans="2:15" x14ac:dyDescent="0.25">
      <c r="B129" s="56"/>
      <c r="C129" s="63"/>
      <c r="D129" s="57"/>
      <c r="E129" s="58"/>
      <c r="F129" s="58"/>
      <c r="G129" s="58"/>
      <c r="H129" s="60"/>
      <c r="I129" s="60"/>
      <c r="J129" s="60"/>
      <c r="K129" s="115"/>
      <c r="L129" s="115"/>
      <c r="M12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2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29" s="62"/>
    </row>
    <row r="130" spans="2:15" x14ac:dyDescent="0.25">
      <c r="B130" s="56"/>
      <c r="C130" s="63"/>
      <c r="D130" s="57"/>
      <c r="E130" s="58"/>
      <c r="F130" s="58"/>
      <c r="G130" s="58"/>
      <c r="H130" s="60"/>
      <c r="I130" s="60"/>
      <c r="J130" s="60"/>
      <c r="K130" s="115"/>
      <c r="L130" s="115"/>
      <c r="M13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3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30" s="62"/>
    </row>
    <row r="131" spans="2:15" x14ac:dyDescent="0.25">
      <c r="B131" s="56"/>
      <c r="C131" s="63"/>
      <c r="D131" s="57"/>
      <c r="E131" s="58"/>
      <c r="F131" s="58"/>
      <c r="G131" s="58"/>
      <c r="H131" s="60"/>
      <c r="I131" s="60"/>
      <c r="J131" s="60"/>
      <c r="K131" s="115"/>
      <c r="L131" s="115"/>
      <c r="M13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3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31" s="62"/>
    </row>
    <row r="132" spans="2:15" x14ac:dyDescent="0.25">
      <c r="B132" s="56"/>
      <c r="C132" s="63"/>
      <c r="D132" s="57"/>
      <c r="E132" s="58"/>
      <c r="F132" s="58"/>
      <c r="G132" s="58"/>
      <c r="H132" s="60"/>
      <c r="I132" s="60"/>
      <c r="J132" s="60"/>
      <c r="K132" s="115"/>
      <c r="L132" s="115"/>
      <c r="M13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3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32" s="62"/>
    </row>
    <row r="133" spans="2:15" x14ac:dyDescent="0.25">
      <c r="B133" s="56"/>
      <c r="C133" s="63"/>
      <c r="D133" s="57"/>
      <c r="E133" s="58"/>
      <c r="F133" s="58"/>
      <c r="G133" s="58"/>
      <c r="H133" s="60"/>
      <c r="I133" s="60"/>
      <c r="J133" s="60"/>
      <c r="K133" s="115"/>
      <c r="L133" s="115"/>
      <c r="M13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3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33" s="62"/>
    </row>
    <row r="134" spans="2:15" x14ac:dyDescent="0.25">
      <c r="B134" s="56"/>
      <c r="C134" s="63"/>
      <c r="D134" s="57"/>
      <c r="E134" s="58"/>
      <c r="F134" s="58"/>
      <c r="G134" s="58"/>
      <c r="H134" s="60"/>
      <c r="I134" s="60"/>
      <c r="J134" s="60"/>
      <c r="K134" s="115"/>
      <c r="L134" s="115"/>
      <c r="M13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3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34" s="62"/>
    </row>
    <row r="135" spans="2:15" x14ac:dyDescent="0.25">
      <c r="B135" s="56"/>
      <c r="C135" s="63"/>
      <c r="D135" s="57"/>
      <c r="E135" s="58"/>
      <c r="F135" s="58"/>
      <c r="G135" s="58"/>
      <c r="H135" s="60"/>
      <c r="I135" s="60"/>
      <c r="J135" s="60"/>
      <c r="K135" s="115"/>
      <c r="L135" s="115"/>
      <c r="M13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3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35" s="62"/>
    </row>
    <row r="136" spans="2:15" x14ac:dyDescent="0.25">
      <c r="B136" s="56"/>
      <c r="C136" s="63"/>
      <c r="D136" s="57"/>
      <c r="E136" s="58"/>
      <c r="F136" s="58"/>
      <c r="G136" s="58"/>
      <c r="H136" s="60"/>
      <c r="I136" s="60"/>
      <c r="J136" s="60"/>
      <c r="K136" s="115"/>
      <c r="L136" s="115"/>
      <c r="M13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3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36" s="62"/>
    </row>
    <row r="137" spans="2:15" x14ac:dyDescent="0.25">
      <c r="B137" s="56"/>
      <c r="C137" s="63"/>
      <c r="D137" s="57"/>
      <c r="E137" s="58"/>
      <c r="F137" s="58"/>
      <c r="G137" s="58"/>
      <c r="H137" s="60"/>
      <c r="I137" s="60"/>
      <c r="J137" s="60"/>
      <c r="K137" s="115"/>
      <c r="L137" s="115"/>
      <c r="M13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3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37" s="62"/>
    </row>
    <row r="138" spans="2:15" x14ac:dyDescent="0.25">
      <c r="B138" s="56"/>
      <c r="C138" s="63"/>
      <c r="D138" s="57"/>
      <c r="E138" s="58"/>
      <c r="F138" s="58"/>
      <c r="G138" s="58"/>
      <c r="H138" s="60"/>
      <c r="I138" s="60"/>
      <c r="J138" s="60"/>
      <c r="K138" s="115"/>
      <c r="L138" s="115"/>
      <c r="M13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3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38" s="62"/>
    </row>
    <row r="139" spans="2:15" x14ac:dyDescent="0.25">
      <c r="B139" s="56"/>
      <c r="C139" s="63"/>
      <c r="D139" s="57"/>
      <c r="E139" s="58"/>
      <c r="F139" s="58"/>
      <c r="G139" s="58"/>
      <c r="H139" s="60"/>
      <c r="I139" s="60"/>
      <c r="J139" s="60"/>
      <c r="K139" s="115"/>
      <c r="L139" s="115"/>
      <c r="M13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3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39" s="62"/>
    </row>
    <row r="140" spans="2:15" x14ac:dyDescent="0.25">
      <c r="B140" s="56"/>
      <c r="C140" s="63"/>
      <c r="D140" s="57"/>
      <c r="E140" s="58"/>
      <c r="F140" s="58"/>
      <c r="G140" s="58"/>
      <c r="H140" s="60"/>
      <c r="I140" s="60"/>
      <c r="J140" s="60"/>
      <c r="K140" s="115"/>
      <c r="L140" s="115"/>
      <c r="M14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4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40" s="62"/>
    </row>
    <row r="141" spans="2:15" x14ac:dyDescent="0.25">
      <c r="B141" s="56"/>
      <c r="C141" s="63"/>
      <c r="D141" s="57"/>
      <c r="E141" s="58"/>
      <c r="F141" s="58"/>
      <c r="G141" s="58"/>
      <c r="H141" s="60"/>
      <c r="I141" s="60"/>
      <c r="J141" s="60"/>
      <c r="K141" s="115"/>
      <c r="L141" s="115"/>
      <c r="M14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4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41" s="62"/>
    </row>
    <row r="142" spans="2:15" x14ac:dyDescent="0.25">
      <c r="B142" s="56"/>
      <c r="C142" s="63"/>
      <c r="D142" s="57"/>
      <c r="E142" s="58"/>
      <c r="F142" s="58"/>
      <c r="G142" s="58"/>
      <c r="H142" s="60"/>
      <c r="I142" s="60"/>
      <c r="J142" s="60"/>
      <c r="K142" s="115"/>
      <c r="L142" s="115"/>
      <c r="M14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4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42" s="62"/>
    </row>
    <row r="143" spans="2:15" x14ac:dyDescent="0.25">
      <c r="B143" s="56"/>
      <c r="C143" s="63"/>
      <c r="D143" s="57"/>
      <c r="E143" s="58"/>
      <c r="F143" s="58"/>
      <c r="G143" s="58"/>
      <c r="H143" s="60"/>
      <c r="I143" s="60"/>
      <c r="J143" s="60"/>
      <c r="K143" s="115"/>
      <c r="L143" s="115"/>
      <c r="M14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4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43" s="62"/>
    </row>
    <row r="144" spans="2:15" x14ac:dyDescent="0.25">
      <c r="B144" s="56"/>
      <c r="C144" s="63"/>
      <c r="D144" s="57"/>
      <c r="E144" s="58"/>
      <c r="F144" s="58"/>
      <c r="G144" s="58"/>
      <c r="H144" s="60"/>
      <c r="I144" s="60"/>
      <c r="J144" s="60"/>
      <c r="K144" s="115"/>
      <c r="L144" s="115"/>
      <c r="M14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4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44" s="62"/>
    </row>
    <row r="145" spans="2:15" x14ac:dyDescent="0.25">
      <c r="B145" s="56"/>
      <c r="C145" s="63"/>
      <c r="D145" s="57"/>
      <c r="E145" s="58"/>
      <c r="F145" s="58"/>
      <c r="G145" s="58"/>
      <c r="H145" s="60"/>
      <c r="I145" s="60"/>
      <c r="J145" s="60"/>
      <c r="K145" s="115"/>
      <c r="L145" s="115"/>
      <c r="M14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4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45" s="62"/>
    </row>
    <row r="146" spans="2:15" x14ac:dyDescent="0.25">
      <c r="B146" s="56"/>
      <c r="C146" s="63"/>
      <c r="D146" s="57"/>
      <c r="E146" s="58"/>
      <c r="F146" s="58"/>
      <c r="G146" s="58"/>
      <c r="H146" s="60"/>
      <c r="I146" s="60"/>
      <c r="J146" s="60"/>
      <c r="K146" s="115"/>
      <c r="L146" s="115"/>
      <c r="M14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4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46" s="62"/>
    </row>
    <row r="147" spans="2:15" x14ac:dyDescent="0.25">
      <c r="B147" s="56"/>
      <c r="C147" s="63"/>
      <c r="D147" s="57"/>
      <c r="E147" s="58"/>
      <c r="F147" s="58"/>
      <c r="G147" s="58"/>
      <c r="H147" s="60"/>
      <c r="I147" s="60"/>
      <c r="J147" s="60"/>
      <c r="K147" s="115"/>
      <c r="L147" s="115"/>
      <c r="M14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4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47" s="62"/>
    </row>
    <row r="148" spans="2:15" x14ac:dyDescent="0.25">
      <c r="B148" s="56"/>
      <c r="C148" s="63"/>
      <c r="D148" s="57"/>
      <c r="E148" s="58"/>
      <c r="F148" s="58"/>
      <c r="G148" s="58"/>
      <c r="H148" s="60"/>
      <c r="I148" s="60"/>
      <c r="J148" s="60"/>
      <c r="K148" s="115"/>
      <c r="L148" s="115"/>
      <c r="M14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4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48" s="62"/>
    </row>
    <row r="149" spans="2:15" x14ac:dyDescent="0.25">
      <c r="B149" s="56"/>
      <c r="C149" s="63"/>
      <c r="D149" s="57"/>
      <c r="E149" s="58"/>
      <c r="F149" s="58"/>
      <c r="G149" s="58"/>
      <c r="H149" s="60"/>
      <c r="I149" s="60"/>
      <c r="J149" s="60"/>
      <c r="K149" s="115"/>
      <c r="L149" s="115"/>
      <c r="M14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4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49" s="62"/>
    </row>
    <row r="150" spans="2:15" x14ac:dyDescent="0.25">
      <c r="B150" s="56"/>
      <c r="C150" s="63"/>
      <c r="D150" s="57"/>
      <c r="E150" s="58"/>
      <c r="F150" s="58"/>
      <c r="G150" s="58"/>
      <c r="H150" s="60"/>
      <c r="I150" s="60"/>
      <c r="J150" s="60"/>
      <c r="K150" s="115"/>
      <c r="L150" s="115"/>
      <c r="M15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5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50" s="62"/>
    </row>
    <row r="151" spans="2:15" x14ac:dyDescent="0.25">
      <c r="B151" s="56"/>
      <c r="C151" s="63"/>
      <c r="D151" s="57"/>
      <c r="E151" s="58"/>
      <c r="F151" s="58"/>
      <c r="G151" s="58"/>
      <c r="H151" s="60"/>
      <c r="I151" s="60"/>
      <c r="J151" s="60"/>
      <c r="K151" s="115"/>
      <c r="L151" s="115"/>
      <c r="M15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5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51" s="62"/>
    </row>
    <row r="152" spans="2:15" x14ac:dyDescent="0.25">
      <c r="B152" s="56"/>
      <c r="C152" s="63"/>
      <c r="D152" s="57"/>
      <c r="E152" s="58"/>
      <c r="F152" s="58"/>
      <c r="G152" s="58"/>
      <c r="H152" s="60"/>
      <c r="I152" s="60"/>
      <c r="J152" s="60"/>
      <c r="K152" s="115"/>
      <c r="L152" s="115"/>
      <c r="M15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5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52" s="62"/>
    </row>
    <row r="153" spans="2:15" x14ac:dyDescent="0.25">
      <c r="B153" s="56"/>
      <c r="C153" s="63"/>
      <c r="D153" s="57"/>
      <c r="E153" s="58"/>
      <c r="F153" s="58"/>
      <c r="G153" s="58"/>
      <c r="H153" s="60"/>
      <c r="I153" s="60"/>
      <c r="J153" s="60"/>
      <c r="K153" s="115"/>
      <c r="L153" s="115"/>
      <c r="M15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5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53" s="62"/>
    </row>
    <row r="154" spans="2:15" x14ac:dyDescent="0.25">
      <c r="B154" s="56"/>
      <c r="C154" s="63"/>
      <c r="D154" s="57"/>
      <c r="E154" s="58"/>
      <c r="F154" s="58"/>
      <c r="G154" s="58"/>
      <c r="H154" s="60"/>
      <c r="I154" s="60"/>
      <c r="J154" s="60"/>
      <c r="K154" s="115"/>
      <c r="L154" s="115"/>
      <c r="M15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5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54" s="62"/>
    </row>
    <row r="155" spans="2:15" x14ac:dyDescent="0.25">
      <c r="B155" s="56"/>
      <c r="C155" s="63"/>
      <c r="D155" s="57"/>
      <c r="E155" s="58"/>
      <c r="F155" s="58"/>
      <c r="G155" s="58"/>
      <c r="H155" s="60"/>
      <c r="I155" s="60"/>
      <c r="J155" s="60"/>
      <c r="K155" s="115"/>
      <c r="L155" s="115"/>
      <c r="M15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5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55" s="62"/>
    </row>
    <row r="156" spans="2:15" x14ac:dyDescent="0.25">
      <c r="B156" s="56"/>
      <c r="C156" s="63"/>
      <c r="D156" s="57"/>
      <c r="E156" s="58"/>
      <c r="F156" s="58"/>
      <c r="G156" s="58"/>
      <c r="H156" s="60"/>
      <c r="I156" s="60"/>
      <c r="J156" s="60"/>
      <c r="K156" s="115"/>
      <c r="L156" s="115"/>
      <c r="M15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5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56" s="62"/>
    </row>
    <row r="157" spans="2:15" x14ac:dyDescent="0.25">
      <c r="B157" s="56"/>
      <c r="C157" s="63"/>
      <c r="D157" s="57"/>
      <c r="E157" s="58"/>
      <c r="F157" s="58"/>
      <c r="G157" s="58"/>
      <c r="H157" s="60"/>
      <c r="I157" s="60"/>
      <c r="J157" s="60"/>
      <c r="K157" s="115"/>
      <c r="L157" s="115"/>
      <c r="M15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5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57" s="62"/>
    </row>
    <row r="158" spans="2:15" x14ac:dyDescent="0.25">
      <c r="B158" s="56"/>
      <c r="C158" s="63"/>
      <c r="D158" s="57"/>
      <c r="E158" s="58"/>
      <c r="F158" s="58"/>
      <c r="G158" s="58"/>
      <c r="H158" s="60"/>
      <c r="I158" s="60"/>
      <c r="J158" s="60"/>
      <c r="K158" s="115"/>
      <c r="L158" s="115"/>
      <c r="M15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5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58" s="62"/>
    </row>
    <row r="159" spans="2:15" x14ac:dyDescent="0.25">
      <c r="B159" s="56"/>
      <c r="C159" s="63"/>
      <c r="D159" s="57"/>
      <c r="E159" s="58"/>
      <c r="F159" s="58"/>
      <c r="G159" s="58"/>
      <c r="H159" s="60"/>
      <c r="I159" s="60"/>
      <c r="J159" s="60"/>
      <c r="K159" s="115"/>
      <c r="L159" s="115"/>
      <c r="M15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5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59" s="62"/>
    </row>
    <row r="160" spans="2:15" x14ac:dyDescent="0.25">
      <c r="B160" s="56"/>
      <c r="C160" s="63"/>
      <c r="D160" s="57"/>
      <c r="E160" s="58"/>
      <c r="F160" s="58"/>
      <c r="G160" s="58"/>
      <c r="H160" s="60"/>
      <c r="I160" s="60"/>
      <c r="J160" s="60"/>
      <c r="K160" s="115"/>
      <c r="L160" s="115"/>
      <c r="M16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6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60" s="62"/>
    </row>
    <row r="161" spans="2:15" x14ac:dyDescent="0.25">
      <c r="B161" s="56"/>
      <c r="C161" s="63"/>
      <c r="D161" s="57"/>
      <c r="E161" s="58"/>
      <c r="F161" s="58"/>
      <c r="G161" s="58"/>
      <c r="H161" s="60"/>
      <c r="I161" s="60"/>
      <c r="J161" s="60"/>
      <c r="K161" s="115"/>
      <c r="L161" s="115"/>
      <c r="M16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6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61" s="62"/>
    </row>
    <row r="162" spans="2:15" x14ac:dyDescent="0.25">
      <c r="B162" s="56"/>
      <c r="C162" s="63"/>
      <c r="D162" s="57"/>
      <c r="E162" s="58"/>
      <c r="F162" s="58"/>
      <c r="G162" s="58"/>
      <c r="H162" s="60"/>
      <c r="I162" s="60"/>
      <c r="J162" s="60"/>
      <c r="K162" s="115"/>
      <c r="L162" s="115"/>
      <c r="M16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6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62" s="62"/>
    </row>
    <row r="163" spans="2:15" x14ac:dyDescent="0.25">
      <c r="B163" s="56"/>
      <c r="C163" s="63"/>
      <c r="D163" s="57"/>
      <c r="E163" s="58"/>
      <c r="F163" s="58"/>
      <c r="G163" s="58"/>
      <c r="H163" s="60"/>
      <c r="I163" s="60"/>
      <c r="J163" s="60"/>
      <c r="K163" s="115"/>
      <c r="L163" s="115"/>
      <c r="M16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6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63" s="62"/>
    </row>
    <row r="164" spans="2:15" x14ac:dyDescent="0.25">
      <c r="B164" s="56"/>
      <c r="C164" s="63"/>
      <c r="D164" s="57"/>
      <c r="E164" s="58"/>
      <c r="F164" s="58"/>
      <c r="G164" s="58"/>
      <c r="H164" s="60"/>
      <c r="I164" s="60"/>
      <c r="J164" s="60"/>
      <c r="K164" s="115"/>
      <c r="L164" s="115"/>
      <c r="M16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6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64" s="62"/>
    </row>
    <row r="165" spans="2:15" x14ac:dyDescent="0.25">
      <c r="B165" s="56"/>
      <c r="C165" s="63"/>
      <c r="D165" s="57"/>
      <c r="E165" s="58"/>
      <c r="F165" s="58"/>
      <c r="G165" s="58"/>
      <c r="H165" s="60"/>
      <c r="I165" s="60"/>
      <c r="J165" s="60"/>
      <c r="K165" s="115"/>
      <c r="L165" s="115"/>
      <c r="M16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6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65" s="62"/>
    </row>
    <row r="166" spans="2:15" x14ac:dyDescent="0.25">
      <c r="B166" s="56"/>
      <c r="C166" s="63"/>
      <c r="D166" s="57"/>
      <c r="E166" s="58"/>
      <c r="F166" s="58"/>
      <c r="G166" s="58"/>
      <c r="H166" s="60"/>
      <c r="I166" s="60"/>
      <c r="J166" s="60"/>
      <c r="K166" s="115"/>
      <c r="L166" s="115"/>
      <c r="M16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6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66" s="62"/>
    </row>
    <row r="167" spans="2:15" x14ac:dyDescent="0.25">
      <c r="B167" s="56"/>
      <c r="C167" s="63"/>
      <c r="D167" s="57"/>
      <c r="E167" s="58"/>
      <c r="F167" s="58"/>
      <c r="G167" s="58"/>
      <c r="H167" s="60"/>
      <c r="I167" s="60"/>
      <c r="J167" s="60"/>
      <c r="K167" s="115"/>
      <c r="L167" s="115"/>
      <c r="M16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6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67" s="62"/>
    </row>
    <row r="168" spans="2:15" x14ac:dyDescent="0.25">
      <c r="B168" s="56"/>
      <c r="C168" s="63"/>
      <c r="D168" s="57"/>
      <c r="E168" s="58"/>
      <c r="F168" s="58"/>
      <c r="G168" s="58"/>
      <c r="H168" s="60"/>
      <c r="I168" s="60"/>
      <c r="J168" s="60"/>
      <c r="K168" s="115"/>
      <c r="L168" s="115"/>
      <c r="M16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6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68" s="62"/>
    </row>
    <row r="169" spans="2:15" x14ac:dyDescent="0.25">
      <c r="B169" s="56"/>
      <c r="C169" s="63"/>
      <c r="D169" s="57"/>
      <c r="E169" s="58"/>
      <c r="F169" s="58"/>
      <c r="G169" s="58"/>
      <c r="H169" s="60"/>
      <c r="I169" s="60"/>
      <c r="J169" s="60"/>
      <c r="K169" s="115"/>
      <c r="L169" s="115"/>
      <c r="M16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6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69" s="62"/>
    </row>
    <row r="170" spans="2:15" x14ac:dyDescent="0.25">
      <c r="B170" s="56"/>
      <c r="C170" s="63"/>
      <c r="D170" s="57"/>
      <c r="E170" s="58"/>
      <c r="F170" s="58"/>
      <c r="G170" s="58"/>
      <c r="H170" s="60"/>
      <c r="I170" s="60"/>
      <c r="J170" s="60"/>
      <c r="K170" s="115"/>
      <c r="L170" s="115"/>
      <c r="M17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7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70" s="62"/>
    </row>
    <row r="171" spans="2:15" x14ac:dyDescent="0.25">
      <c r="B171" s="56"/>
      <c r="C171" s="63"/>
      <c r="D171" s="57"/>
      <c r="E171" s="58"/>
      <c r="F171" s="58"/>
      <c r="G171" s="58"/>
      <c r="H171" s="60"/>
      <c r="I171" s="60"/>
      <c r="J171" s="60"/>
      <c r="K171" s="115"/>
      <c r="L171" s="115"/>
      <c r="M17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7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71" s="62"/>
    </row>
    <row r="172" spans="2:15" x14ac:dyDescent="0.25">
      <c r="B172" s="56"/>
      <c r="C172" s="63"/>
      <c r="D172" s="57"/>
      <c r="E172" s="58"/>
      <c r="F172" s="58"/>
      <c r="G172" s="58"/>
      <c r="H172" s="60"/>
      <c r="I172" s="60"/>
      <c r="J172" s="60"/>
      <c r="K172" s="115"/>
      <c r="L172" s="115"/>
      <c r="M17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7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72" s="62"/>
    </row>
    <row r="173" spans="2:15" x14ac:dyDescent="0.25">
      <c r="B173" s="56"/>
      <c r="C173" s="63"/>
      <c r="D173" s="57"/>
      <c r="E173" s="58"/>
      <c r="F173" s="58"/>
      <c r="G173" s="58"/>
      <c r="H173" s="60"/>
      <c r="I173" s="60"/>
      <c r="J173" s="60"/>
      <c r="K173" s="115"/>
      <c r="L173" s="115"/>
      <c r="M17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7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73" s="62"/>
    </row>
    <row r="174" spans="2:15" x14ac:dyDescent="0.25">
      <c r="B174" s="56"/>
      <c r="C174" s="63"/>
      <c r="D174" s="57"/>
      <c r="E174" s="58"/>
      <c r="F174" s="58"/>
      <c r="G174" s="58"/>
      <c r="H174" s="60"/>
      <c r="I174" s="60"/>
      <c r="J174" s="60"/>
      <c r="K174" s="115"/>
      <c r="L174" s="115"/>
      <c r="M17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7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74" s="62"/>
    </row>
    <row r="175" spans="2:15" x14ac:dyDescent="0.25">
      <c r="B175" s="56"/>
      <c r="C175" s="63"/>
      <c r="D175" s="57"/>
      <c r="E175" s="58"/>
      <c r="F175" s="58"/>
      <c r="G175" s="58"/>
      <c r="H175" s="60"/>
      <c r="I175" s="60"/>
      <c r="J175" s="60"/>
      <c r="K175" s="115"/>
      <c r="L175" s="115"/>
      <c r="M17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7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75" s="62"/>
    </row>
    <row r="176" spans="2:15" x14ac:dyDescent="0.25">
      <c r="B176" s="56"/>
      <c r="C176" s="63"/>
      <c r="D176" s="57"/>
      <c r="E176" s="58"/>
      <c r="F176" s="58"/>
      <c r="G176" s="58"/>
      <c r="H176" s="60"/>
      <c r="I176" s="60"/>
      <c r="J176" s="60"/>
      <c r="K176" s="115"/>
      <c r="L176" s="115"/>
      <c r="M17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7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76" s="62"/>
    </row>
    <row r="177" spans="2:15" x14ac:dyDescent="0.25">
      <c r="B177" s="56"/>
      <c r="C177" s="63"/>
      <c r="D177" s="57"/>
      <c r="E177" s="58"/>
      <c r="F177" s="58"/>
      <c r="G177" s="58"/>
      <c r="H177" s="60"/>
      <c r="I177" s="60"/>
      <c r="J177" s="60"/>
      <c r="K177" s="115"/>
      <c r="L177" s="115"/>
      <c r="M17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7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77" s="62"/>
    </row>
    <row r="178" spans="2:15" x14ac:dyDescent="0.25">
      <c r="B178" s="56"/>
      <c r="C178" s="63"/>
      <c r="D178" s="57"/>
      <c r="E178" s="58"/>
      <c r="F178" s="58"/>
      <c r="G178" s="58"/>
      <c r="H178" s="60"/>
      <c r="I178" s="60"/>
      <c r="J178" s="60"/>
      <c r="K178" s="115"/>
      <c r="L178" s="115"/>
      <c r="M17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7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78" s="62"/>
    </row>
    <row r="179" spans="2:15" x14ac:dyDescent="0.25">
      <c r="B179" s="56"/>
      <c r="C179" s="63"/>
      <c r="D179" s="57"/>
      <c r="E179" s="58"/>
      <c r="F179" s="58"/>
      <c r="G179" s="58"/>
      <c r="H179" s="60"/>
      <c r="I179" s="60"/>
      <c r="J179" s="60"/>
      <c r="K179" s="115"/>
      <c r="L179" s="115"/>
      <c r="M17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7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79" s="62"/>
    </row>
    <row r="180" spans="2:15" x14ac:dyDescent="0.25">
      <c r="B180" s="56"/>
      <c r="C180" s="63"/>
      <c r="D180" s="57"/>
      <c r="E180" s="58"/>
      <c r="F180" s="58"/>
      <c r="G180" s="58"/>
      <c r="H180" s="60"/>
      <c r="I180" s="60"/>
      <c r="J180" s="60"/>
      <c r="K180" s="115"/>
      <c r="L180" s="115"/>
      <c r="M18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8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80" s="62"/>
    </row>
    <row r="181" spans="2:15" x14ac:dyDescent="0.25">
      <c r="B181" s="56"/>
      <c r="C181" s="63"/>
      <c r="D181" s="57"/>
      <c r="E181" s="58"/>
      <c r="F181" s="58"/>
      <c r="G181" s="58"/>
      <c r="H181" s="60"/>
      <c r="I181" s="60"/>
      <c r="J181" s="60"/>
      <c r="K181" s="115"/>
      <c r="L181" s="115"/>
      <c r="M18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8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81" s="62"/>
    </row>
    <row r="182" spans="2:15" x14ac:dyDescent="0.25">
      <c r="B182" s="56"/>
      <c r="C182" s="63"/>
      <c r="D182" s="57"/>
      <c r="E182" s="58"/>
      <c r="F182" s="58"/>
      <c r="G182" s="58"/>
      <c r="H182" s="60"/>
      <c r="I182" s="60"/>
      <c r="J182" s="60"/>
      <c r="K182" s="115"/>
      <c r="L182" s="115"/>
      <c r="M18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8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82" s="62"/>
    </row>
    <row r="183" spans="2:15" x14ac:dyDescent="0.25">
      <c r="B183" s="56"/>
      <c r="C183" s="63"/>
      <c r="D183" s="57"/>
      <c r="E183" s="58"/>
      <c r="F183" s="58"/>
      <c r="G183" s="58"/>
      <c r="H183" s="60"/>
      <c r="I183" s="60"/>
      <c r="J183" s="60"/>
      <c r="K183" s="115"/>
      <c r="L183" s="115"/>
      <c r="M18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8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83" s="62"/>
    </row>
    <row r="184" spans="2:15" x14ac:dyDescent="0.25">
      <c r="B184" s="56"/>
      <c r="C184" s="63"/>
      <c r="D184" s="57"/>
      <c r="E184" s="58"/>
      <c r="F184" s="58"/>
      <c r="G184" s="58"/>
      <c r="H184" s="60"/>
      <c r="I184" s="60"/>
      <c r="J184" s="60"/>
      <c r="K184" s="115"/>
      <c r="L184" s="115"/>
      <c r="M18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8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84" s="62"/>
    </row>
    <row r="185" spans="2:15" x14ac:dyDescent="0.25">
      <c r="B185" s="56"/>
      <c r="C185" s="63"/>
      <c r="D185" s="57"/>
      <c r="E185" s="58"/>
      <c r="F185" s="58"/>
      <c r="G185" s="58"/>
      <c r="H185" s="60"/>
      <c r="I185" s="60"/>
      <c r="J185" s="60"/>
      <c r="K185" s="115"/>
      <c r="L185" s="115"/>
      <c r="M18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8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85" s="62"/>
    </row>
    <row r="186" spans="2:15" x14ac:dyDescent="0.25">
      <c r="B186" s="56"/>
      <c r="C186" s="63"/>
      <c r="D186" s="57"/>
      <c r="E186" s="58"/>
      <c r="F186" s="58"/>
      <c r="G186" s="58"/>
      <c r="H186" s="60"/>
      <c r="I186" s="60"/>
      <c r="J186" s="60"/>
      <c r="K186" s="115"/>
      <c r="L186" s="115"/>
      <c r="M18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8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86" s="62"/>
    </row>
    <row r="187" spans="2:15" x14ac:dyDescent="0.25">
      <c r="B187" s="56"/>
      <c r="C187" s="63"/>
      <c r="D187" s="57"/>
      <c r="E187" s="58"/>
      <c r="F187" s="58"/>
      <c r="G187" s="58"/>
      <c r="H187" s="60"/>
      <c r="I187" s="60"/>
      <c r="J187" s="60"/>
      <c r="K187" s="115"/>
      <c r="L187" s="115"/>
      <c r="M18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8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87" s="62"/>
    </row>
    <row r="188" spans="2:15" x14ac:dyDescent="0.25">
      <c r="B188" s="56"/>
      <c r="C188" s="63"/>
      <c r="D188" s="57"/>
      <c r="E188" s="58"/>
      <c r="F188" s="58"/>
      <c r="G188" s="58"/>
      <c r="H188" s="60"/>
      <c r="I188" s="60"/>
      <c r="J188" s="60"/>
      <c r="K188" s="115"/>
      <c r="L188" s="115"/>
      <c r="M18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8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88" s="62"/>
    </row>
    <row r="189" spans="2:15" x14ac:dyDescent="0.25">
      <c r="B189" s="56"/>
      <c r="C189" s="63"/>
      <c r="D189" s="57"/>
      <c r="E189" s="58"/>
      <c r="F189" s="58"/>
      <c r="G189" s="58"/>
      <c r="H189" s="60"/>
      <c r="I189" s="60"/>
      <c r="J189" s="60"/>
      <c r="K189" s="115"/>
      <c r="L189" s="115"/>
      <c r="M18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8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89" s="62"/>
    </row>
    <row r="190" spans="2:15" x14ac:dyDescent="0.25">
      <c r="B190" s="56"/>
      <c r="C190" s="63"/>
      <c r="D190" s="57"/>
      <c r="E190" s="58"/>
      <c r="F190" s="58"/>
      <c r="G190" s="58"/>
      <c r="H190" s="60"/>
      <c r="I190" s="60"/>
      <c r="J190" s="60"/>
      <c r="K190" s="115"/>
      <c r="L190" s="115"/>
      <c r="M19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9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90" s="62"/>
    </row>
    <row r="191" spans="2:15" x14ac:dyDescent="0.25">
      <c r="B191" s="56"/>
      <c r="C191" s="63"/>
      <c r="D191" s="57"/>
      <c r="E191" s="58"/>
      <c r="F191" s="58"/>
      <c r="G191" s="58"/>
      <c r="H191" s="60"/>
      <c r="I191" s="60"/>
      <c r="J191" s="60"/>
      <c r="K191" s="115"/>
      <c r="L191" s="115"/>
      <c r="M19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9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91" s="62"/>
    </row>
    <row r="192" spans="2:15" x14ac:dyDescent="0.25">
      <c r="B192" s="56"/>
      <c r="C192" s="63"/>
      <c r="D192" s="57"/>
      <c r="E192" s="58"/>
      <c r="F192" s="58"/>
      <c r="G192" s="58"/>
      <c r="H192" s="60"/>
      <c r="I192" s="60"/>
      <c r="J192" s="60"/>
      <c r="K192" s="115"/>
      <c r="L192" s="115"/>
      <c r="M19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9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92" s="62"/>
    </row>
    <row r="193" spans="2:15" x14ac:dyDescent="0.25">
      <c r="B193" s="56"/>
      <c r="C193" s="63"/>
      <c r="D193" s="57"/>
      <c r="E193" s="58"/>
      <c r="F193" s="58"/>
      <c r="G193" s="58"/>
      <c r="H193" s="60"/>
      <c r="I193" s="60"/>
      <c r="J193" s="60"/>
      <c r="K193" s="115"/>
      <c r="L193" s="115"/>
      <c r="M19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9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93" s="62"/>
    </row>
    <row r="194" spans="2:15" x14ac:dyDescent="0.25">
      <c r="B194" s="56"/>
      <c r="C194" s="63"/>
      <c r="D194" s="57"/>
      <c r="E194" s="58"/>
      <c r="F194" s="58"/>
      <c r="G194" s="58"/>
      <c r="H194" s="60"/>
      <c r="I194" s="60"/>
      <c r="J194" s="60"/>
      <c r="K194" s="115"/>
      <c r="L194" s="115"/>
      <c r="M19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9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94" s="62"/>
    </row>
    <row r="195" spans="2:15" x14ac:dyDescent="0.25">
      <c r="B195" s="56"/>
      <c r="C195" s="63"/>
      <c r="D195" s="57"/>
      <c r="E195" s="58"/>
      <c r="F195" s="58"/>
      <c r="G195" s="58"/>
      <c r="H195" s="60"/>
      <c r="I195" s="60"/>
      <c r="J195" s="60"/>
      <c r="K195" s="115"/>
      <c r="L195" s="115"/>
      <c r="M19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9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95" s="62"/>
    </row>
    <row r="196" spans="2:15" x14ac:dyDescent="0.25">
      <c r="B196" s="56"/>
      <c r="C196" s="63"/>
      <c r="D196" s="57"/>
      <c r="E196" s="58"/>
      <c r="F196" s="58"/>
      <c r="G196" s="58"/>
      <c r="H196" s="60"/>
      <c r="I196" s="60"/>
      <c r="J196" s="60"/>
      <c r="K196" s="115"/>
      <c r="L196" s="115"/>
      <c r="M19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9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96" s="62"/>
    </row>
    <row r="197" spans="2:15" x14ac:dyDescent="0.25">
      <c r="B197" s="56"/>
      <c r="C197" s="63"/>
      <c r="D197" s="57"/>
      <c r="E197" s="58"/>
      <c r="F197" s="58"/>
      <c r="G197" s="58"/>
      <c r="H197" s="60"/>
      <c r="I197" s="60"/>
      <c r="J197" s="60"/>
      <c r="K197" s="115"/>
      <c r="L197" s="115"/>
      <c r="M19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9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97" s="62"/>
    </row>
    <row r="198" spans="2:15" x14ac:dyDescent="0.25">
      <c r="B198" s="56"/>
      <c r="C198" s="63"/>
      <c r="D198" s="57"/>
      <c r="E198" s="58"/>
      <c r="F198" s="58"/>
      <c r="G198" s="58"/>
      <c r="H198" s="60"/>
      <c r="I198" s="60"/>
      <c r="J198" s="60"/>
      <c r="K198" s="115"/>
      <c r="L198" s="115"/>
      <c r="M19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9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98" s="62"/>
    </row>
    <row r="199" spans="2:15" x14ac:dyDescent="0.25">
      <c r="B199" s="56"/>
      <c r="C199" s="63"/>
      <c r="D199" s="57"/>
      <c r="E199" s="58"/>
      <c r="F199" s="58"/>
      <c r="G199" s="58"/>
      <c r="H199" s="60"/>
      <c r="I199" s="60"/>
      <c r="J199" s="60"/>
      <c r="K199" s="115"/>
      <c r="L199" s="115"/>
      <c r="M19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19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199" s="62"/>
    </row>
    <row r="200" spans="2:15" x14ac:dyDescent="0.25">
      <c r="B200" s="56"/>
      <c r="C200" s="63"/>
      <c r="D200" s="57"/>
      <c r="E200" s="58"/>
      <c r="F200" s="58"/>
      <c r="G200" s="58"/>
      <c r="H200" s="60"/>
      <c r="I200" s="60"/>
      <c r="J200" s="60"/>
      <c r="K200" s="115"/>
      <c r="L200" s="115"/>
      <c r="M20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0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00" s="62"/>
    </row>
    <row r="201" spans="2:15" x14ac:dyDescent="0.25">
      <c r="B201" s="56"/>
      <c r="C201" s="63"/>
      <c r="D201" s="57"/>
      <c r="E201" s="58"/>
      <c r="F201" s="58"/>
      <c r="G201" s="58"/>
      <c r="H201" s="60"/>
      <c r="I201" s="60"/>
      <c r="J201" s="60"/>
      <c r="K201" s="115"/>
      <c r="L201" s="115"/>
      <c r="M20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0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01" s="62"/>
    </row>
    <row r="202" spans="2:15" x14ac:dyDescent="0.25">
      <c r="B202" s="56"/>
      <c r="C202" s="63"/>
      <c r="D202" s="57"/>
      <c r="E202" s="58"/>
      <c r="F202" s="58"/>
      <c r="G202" s="58"/>
      <c r="H202" s="60"/>
      <c r="I202" s="60"/>
      <c r="J202" s="60"/>
      <c r="K202" s="115"/>
      <c r="L202" s="115"/>
      <c r="M20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0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02" s="62"/>
    </row>
    <row r="203" spans="2:15" x14ac:dyDescent="0.25">
      <c r="B203" s="56"/>
      <c r="C203" s="63"/>
      <c r="D203" s="57"/>
      <c r="E203" s="58"/>
      <c r="F203" s="58"/>
      <c r="G203" s="58"/>
      <c r="H203" s="60"/>
      <c r="I203" s="60"/>
      <c r="J203" s="60"/>
      <c r="K203" s="115"/>
      <c r="L203" s="115"/>
      <c r="M20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0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03" s="62"/>
    </row>
    <row r="204" spans="2:15" x14ac:dyDescent="0.25">
      <c r="B204" s="56"/>
      <c r="C204" s="63"/>
      <c r="D204" s="57"/>
      <c r="E204" s="58"/>
      <c r="F204" s="58"/>
      <c r="G204" s="58"/>
      <c r="H204" s="60"/>
      <c r="I204" s="60"/>
      <c r="J204" s="60"/>
      <c r="K204" s="115"/>
      <c r="L204" s="115"/>
      <c r="M20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0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04" s="62"/>
    </row>
    <row r="205" spans="2:15" x14ac:dyDescent="0.25">
      <c r="B205" s="56"/>
      <c r="C205" s="63"/>
      <c r="D205" s="57"/>
      <c r="E205" s="58"/>
      <c r="F205" s="58"/>
      <c r="G205" s="58"/>
      <c r="H205" s="60"/>
      <c r="I205" s="60"/>
      <c r="J205" s="60"/>
      <c r="K205" s="115"/>
      <c r="L205" s="115"/>
      <c r="M20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0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05" s="62"/>
    </row>
    <row r="206" spans="2:15" x14ac:dyDescent="0.25">
      <c r="B206" s="56"/>
      <c r="C206" s="63"/>
      <c r="D206" s="57"/>
      <c r="E206" s="58"/>
      <c r="F206" s="58"/>
      <c r="G206" s="58"/>
      <c r="H206" s="60"/>
      <c r="I206" s="60"/>
      <c r="J206" s="60"/>
      <c r="K206" s="115"/>
      <c r="L206" s="115"/>
      <c r="M20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0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06" s="62"/>
    </row>
    <row r="207" spans="2:15" x14ac:dyDescent="0.25">
      <c r="B207" s="56"/>
      <c r="C207" s="63"/>
      <c r="D207" s="57"/>
      <c r="E207" s="58"/>
      <c r="F207" s="58"/>
      <c r="G207" s="58"/>
      <c r="H207" s="60"/>
      <c r="I207" s="60"/>
      <c r="J207" s="60"/>
      <c r="K207" s="115"/>
      <c r="L207" s="115"/>
      <c r="M20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0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07" s="62"/>
    </row>
    <row r="208" spans="2:15" x14ac:dyDescent="0.25">
      <c r="B208" s="56"/>
      <c r="C208" s="63"/>
      <c r="D208" s="57"/>
      <c r="E208" s="58"/>
      <c r="F208" s="58"/>
      <c r="G208" s="58"/>
      <c r="H208" s="60"/>
      <c r="I208" s="60"/>
      <c r="J208" s="60"/>
      <c r="K208" s="115"/>
      <c r="L208" s="115"/>
      <c r="M20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0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08" s="62"/>
    </row>
    <row r="209" spans="2:15" x14ac:dyDescent="0.25">
      <c r="B209" s="56"/>
      <c r="C209" s="63"/>
      <c r="D209" s="57"/>
      <c r="E209" s="58"/>
      <c r="F209" s="58"/>
      <c r="G209" s="58"/>
      <c r="H209" s="60"/>
      <c r="I209" s="60"/>
      <c r="J209" s="60"/>
      <c r="K209" s="115"/>
      <c r="L209" s="115"/>
      <c r="M20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0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09" s="62"/>
    </row>
    <row r="210" spans="2:15" x14ac:dyDescent="0.25">
      <c r="B210" s="56"/>
      <c r="C210" s="63"/>
      <c r="D210" s="57"/>
      <c r="E210" s="58"/>
      <c r="F210" s="58"/>
      <c r="G210" s="58"/>
      <c r="H210" s="60"/>
      <c r="I210" s="60"/>
      <c r="J210" s="60"/>
      <c r="K210" s="115"/>
      <c r="L210" s="115"/>
      <c r="M21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1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10" s="62"/>
    </row>
    <row r="211" spans="2:15" x14ac:dyDescent="0.25">
      <c r="B211" s="56"/>
      <c r="C211" s="63"/>
      <c r="D211" s="57"/>
      <c r="E211" s="58"/>
      <c r="F211" s="58"/>
      <c r="G211" s="58"/>
      <c r="H211" s="60"/>
      <c r="I211" s="60"/>
      <c r="J211" s="60"/>
      <c r="K211" s="115"/>
      <c r="L211" s="115"/>
      <c r="M21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1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11" s="62"/>
    </row>
    <row r="212" spans="2:15" x14ac:dyDescent="0.25">
      <c r="B212" s="56"/>
      <c r="C212" s="63"/>
      <c r="D212" s="57"/>
      <c r="E212" s="58"/>
      <c r="F212" s="58"/>
      <c r="G212" s="58"/>
      <c r="H212" s="60"/>
      <c r="I212" s="60"/>
      <c r="J212" s="60"/>
      <c r="K212" s="115"/>
      <c r="L212" s="115"/>
      <c r="M21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1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12" s="62"/>
    </row>
    <row r="213" spans="2:15" x14ac:dyDescent="0.25">
      <c r="B213" s="56"/>
      <c r="C213" s="63"/>
      <c r="D213" s="57"/>
      <c r="E213" s="58"/>
      <c r="F213" s="58"/>
      <c r="G213" s="58"/>
      <c r="H213" s="60"/>
      <c r="I213" s="60"/>
      <c r="J213" s="60"/>
      <c r="K213" s="115"/>
      <c r="L213" s="115"/>
      <c r="M21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1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13" s="62"/>
    </row>
    <row r="214" spans="2:15" x14ac:dyDescent="0.25">
      <c r="B214" s="56"/>
      <c r="C214" s="63"/>
      <c r="D214" s="57"/>
      <c r="E214" s="58"/>
      <c r="F214" s="58"/>
      <c r="G214" s="58"/>
      <c r="H214" s="60"/>
      <c r="I214" s="60"/>
      <c r="J214" s="60"/>
      <c r="K214" s="115"/>
      <c r="L214" s="115"/>
      <c r="M21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1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14" s="62"/>
    </row>
    <row r="215" spans="2:15" x14ac:dyDescent="0.25">
      <c r="B215" s="56"/>
      <c r="C215" s="63"/>
      <c r="D215" s="57"/>
      <c r="E215" s="58"/>
      <c r="F215" s="58"/>
      <c r="G215" s="58"/>
      <c r="H215" s="60"/>
      <c r="I215" s="60"/>
      <c r="J215" s="60"/>
      <c r="K215" s="115"/>
      <c r="L215" s="115"/>
      <c r="M21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1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15" s="62"/>
    </row>
    <row r="216" spans="2:15" x14ac:dyDescent="0.25">
      <c r="B216" s="56"/>
      <c r="C216" s="63"/>
      <c r="D216" s="57"/>
      <c r="E216" s="58"/>
      <c r="F216" s="58"/>
      <c r="G216" s="58"/>
      <c r="H216" s="60"/>
      <c r="I216" s="60"/>
      <c r="J216" s="60"/>
      <c r="K216" s="115"/>
      <c r="L216" s="115"/>
      <c r="M21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1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16" s="62"/>
    </row>
    <row r="217" spans="2:15" x14ac:dyDescent="0.25">
      <c r="B217" s="56"/>
      <c r="C217" s="63"/>
      <c r="D217" s="57"/>
      <c r="E217" s="58"/>
      <c r="F217" s="58"/>
      <c r="G217" s="58"/>
      <c r="H217" s="60"/>
      <c r="I217" s="60"/>
      <c r="J217" s="60"/>
      <c r="K217" s="115"/>
      <c r="L217" s="115"/>
      <c r="M21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1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17" s="62"/>
    </row>
    <row r="218" spans="2:15" x14ac:dyDescent="0.25">
      <c r="B218" s="56"/>
      <c r="C218" s="63"/>
      <c r="D218" s="57"/>
      <c r="E218" s="58"/>
      <c r="F218" s="58"/>
      <c r="G218" s="58"/>
      <c r="H218" s="60"/>
      <c r="I218" s="60"/>
      <c r="J218" s="60"/>
      <c r="K218" s="115"/>
      <c r="L218" s="115"/>
      <c r="M21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1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18" s="62"/>
    </row>
    <row r="219" spans="2:15" x14ac:dyDescent="0.25">
      <c r="B219" s="56"/>
      <c r="C219" s="63"/>
      <c r="D219" s="57"/>
      <c r="E219" s="58"/>
      <c r="F219" s="58"/>
      <c r="G219" s="58"/>
      <c r="H219" s="60"/>
      <c r="I219" s="60"/>
      <c r="J219" s="60"/>
      <c r="K219" s="115"/>
      <c r="L219" s="115"/>
      <c r="M21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1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19" s="62"/>
    </row>
    <row r="220" spans="2:15" x14ac:dyDescent="0.25">
      <c r="B220" s="56"/>
      <c r="C220" s="63"/>
      <c r="D220" s="57"/>
      <c r="E220" s="58"/>
      <c r="F220" s="58"/>
      <c r="G220" s="58"/>
      <c r="H220" s="60"/>
      <c r="I220" s="60"/>
      <c r="J220" s="60"/>
      <c r="K220" s="115"/>
      <c r="L220" s="115"/>
      <c r="M22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2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20" s="62"/>
    </row>
    <row r="221" spans="2:15" x14ac:dyDescent="0.25">
      <c r="B221" s="56"/>
      <c r="C221" s="63"/>
      <c r="D221" s="57"/>
      <c r="E221" s="58"/>
      <c r="F221" s="58"/>
      <c r="G221" s="58"/>
      <c r="H221" s="60"/>
      <c r="I221" s="60"/>
      <c r="J221" s="60"/>
      <c r="K221" s="115"/>
      <c r="L221" s="115"/>
      <c r="M22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2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21" s="62"/>
    </row>
    <row r="222" spans="2:15" x14ac:dyDescent="0.25">
      <c r="B222" s="56"/>
      <c r="C222" s="63"/>
      <c r="D222" s="57"/>
      <c r="E222" s="58"/>
      <c r="F222" s="58"/>
      <c r="G222" s="58"/>
      <c r="H222" s="60"/>
      <c r="I222" s="60"/>
      <c r="J222" s="60"/>
      <c r="K222" s="115"/>
      <c r="L222" s="115"/>
      <c r="M22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2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22" s="62"/>
    </row>
    <row r="223" spans="2:15" x14ac:dyDescent="0.25">
      <c r="B223" s="56"/>
      <c r="C223" s="63"/>
      <c r="D223" s="57"/>
      <c r="E223" s="58"/>
      <c r="F223" s="58"/>
      <c r="G223" s="58"/>
      <c r="H223" s="60"/>
      <c r="I223" s="60"/>
      <c r="J223" s="60"/>
      <c r="K223" s="115"/>
      <c r="L223" s="115"/>
      <c r="M22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2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23" s="62"/>
    </row>
    <row r="224" spans="2:15" x14ac:dyDescent="0.25">
      <c r="B224" s="56"/>
      <c r="C224" s="63"/>
      <c r="D224" s="57"/>
      <c r="E224" s="58"/>
      <c r="F224" s="58"/>
      <c r="G224" s="58"/>
      <c r="H224" s="60"/>
      <c r="I224" s="60"/>
      <c r="J224" s="60"/>
      <c r="K224" s="115"/>
      <c r="L224" s="115"/>
      <c r="M22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2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24" s="62"/>
    </row>
    <row r="225" spans="2:15" x14ac:dyDescent="0.25">
      <c r="B225" s="56"/>
      <c r="C225" s="63"/>
      <c r="D225" s="57"/>
      <c r="E225" s="58"/>
      <c r="F225" s="58"/>
      <c r="G225" s="58"/>
      <c r="H225" s="60"/>
      <c r="I225" s="60"/>
      <c r="J225" s="60"/>
      <c r="K225" s="115"/>
      <c r="L225" s="115"/>
      <c r="M22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2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25" s="62"/>
    </row>
    <row r="226" spans="2:15" x14ac:dyDescent="0.25">
      <c r="B226" s="56"/>
      <c r="C226" s="63"/>
      <c r="D226" s="57"/>
      <c r="E226" s="58"/>
      <c r="F226" s="58"/>
      <c r="G226" s="58"/>
      <c r="H226" s="60"/>
      <c r="I226" s="60"/>
      <c r="J226" s="60"/>
      <c r="K226" s="115"/>
      <c r="L226" s="115"/>
      <c r="M22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2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26" s="62"/>
    </row>
    <row r="227" spans="2:15" x14ac:dyDescent="0.25">
      <c r="B227" s="56"/>
      <c r="C227" s="63"/>
      <c r="D227" s="57"/>
      <c r="E227" s="58"/>
      <c r="F227" s="58"/>
      <c r="G227" s="58"/>
      <c r="H227" s="60"/>
      <c r="I227" s="60"/>
      <c r="J227" s="60"/>
      <c r="K227" s="115"/>
      <c r="L227" s="115"/>
      <c r="M22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2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27" s="62"/>
    </row>
    <row r="228" spans="2:15" x14ac:dyDescent="0.25">
      <c r="B228" s="56"/>
      <c r="C228" s="63"/>
      <c r="D228" s="57"/>
      <c r="E228" s="58"/>
      <c r="F228" s="58"/>
      <c r="G228" s="58"/>
      <c r="H228" s="60"/>
      <c r="I228" s="60"/>
      <c r="J228" s="60"/>
      <c r="K228" s="115"/>
      <c r="L228" s="115"/>
      <c r="M22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2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28" s="62"/>
    </row>
    <row r="229" spans="2:15" x14ac:dyDescent="0.25">
      <c r="B229" s="56"/>
      <c r="C229" s="63"/>
      <c r="D229" s="57"/>
      <c r="E229" s="58"/>
      <c r="F229" s="58"/>
      <c r="G229" s="58"/>
      <c r="H229" s="60"/>
      <c r="I229" s="60"/>
      <c r="J229" s="60"/>
      <c r="K229" s="115"/>
      <c r="L229" s="115"/>
      <c r="M22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2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29" s="62"/>
    </row>
    <row r="230" spans="2:15" x14ac:dyDescent="0.25">
      <c r="B230" s="56"/>
      <c r="C230" s="63"/>
      <c r="D230" s="57"/>
      <c r="E230" s="58"/>
      <c r="F230" s="58"/>
      <c r="G230" s="58"/>
      <c r="H230" s="60"/>
      <c r="I230" s="60"/>
      <c r="J230" s="60"/>
      <c r="K230" s="115"/>
      <c r="L230" s="115"/>
      <c r="M23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3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30" s="62"/>
    </row>
    <row r="231" spans="2:15" x14ac:dyDescent="0.25">
      <c r="B231" s="56"/>
      <c r="C231" s="63"/>
      <c r="D231" s="57"/>
      <c r="E231" s="58"/>
      <c r="F231" s="58"/>
      <c r="G231" s="58"/>
      <c r="H231" s="60"/>
      <c r="I231" s="60"/>
      <c r="J231" s="60"/>
      <c r="K231" s="115"/>
      <c r="L231" s="115"/>
      <c r="M23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3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31" s="62"/>
    </row>
    <row r="232" spans="2:15" x14ac:dyDescent="0.25">
      <c r="B232" s="56"/>
      <c r="C232" s="63"/>
      <c r="D232" s="57"/>
      <c r="E232" s="58"/>
      <c r="F232" s="58"/>
      <c r="G232" s="58"/>
      <c r="H232" s="60"/>
      <c r="I232" s="60"/>
      <c r="J232" s="60"/>
      <c r="K232" s="115"/>
      <c r="L232" s="115"/>
      <c r="M23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3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32" s="62"/>
    </row>
    <row r="233" spans="2:15" x14ac:dyDescent="0.25">
      <c r="B233" s="56"/>
      <c r="C233" s="63"/>
      <c r="D233" s="57"/>
      <c r="E233" s="58"/>
      <c r="F233" s="58"/>
      <c r="G233" s="58"/>
      <c r="H233" s="60"/>
      <c r="I233" s="60"/>
      <c r="J233" s="60"/>
      <c r="K233" s="115"/>
      <c r="L233" s="115"/>
      <c r="M23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3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33" s="62"/>
    </row>
    <row r="234" spans="2:15" x14ac:dyDescent="0.25">
      <c r="B234" s="56"/>
      <c r="C234" s="63"/>
      <c r="D234" s="57"/>
      <c r="E234" s="58"/>
      <c r="F234" s="58"/>
      <c r="G234" s="58"/>
      <c r="H234" s="60"/>
      <c r="I234" s="60"/>
      <c r="J234" s="60"/>
      <c r="K234" s="115"/>
      <c r="L234" s="115"/>
      <c r="M23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3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34" s="62"/>
    </row>
    <row r="235" spans="2:15" x14ac:dyDescent="0.25">
      <c r="B235" s="56"/>
      <c r="C235" s="63"/>
      <c r="D235" s="57"/>
      <c r="E235" s="58"/>
      <c r="F235" s="58"/>
      <c r="G235" s="58"/>
      <c r="H235" s="60"/>
      <c r="I235" s="60"/>
      <c r="J235" s="60"/>
      <c r="K235" s="115"/>
      <c r="L235" s="115"/>
      <c r="M23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3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35" s="62"/>
    </row>
    <row r="236" spans="2:15" x14ac:dyDescent="0.25">
      <c r="B236" s="56"/>
      <c r="C236" s="63"/>
      <c r="D236" s="57"/>
      <c r="E236" s="58"/>
      <c r="F236" s="58"/>
      <c r="G236" s="58"/>
      <c r="H236" s="60"/>
      <c r="I236" s="60"/>
      <c r="J236" s="60"/>
      <c r="K236" s="115"/>
      <c r="L236" s="115"/>
      <c r="M23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3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36" s="62"/>
    </row>
    <row r="237" spans="2:15" x14ac:dyDescent="0.25">
      <c r="B237" s="56"/>
      <c r="C237" s="63"/>
      <c r="D237" s="57"/>
      <c r="E237" s="58"/>
      <c r="F237" s="58"/>
      <c r="G237" s="58"/>
      <c r="H237" s="60"/>
      <c r="I237" s="60"/>
      <c r="J237" s="60"/>
      <c r="K237" s="115"/>
      <c r="L237" s="115"/>
      <c r="M23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3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37" s="62"/>
    </row>
    <row r="238" spans="2:15" x14ac:dyDescent="0.25">
      <c r="B238" s="56"/>
      <c r="C238" s="63"/>
      <c r="D238" s="57"/>
      <c r="E238" s="58"/>
      <c r="F238" s="58"/>
      <c r="G238" s="58"/>
      <c r="H238" s="60"/>
      <c r="I238" s="60"/>
      <c r="J238" s="60"/>
      <c r="K238" s="115"/>
      <c r="L238" s="115"/>
      <c r="M23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3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38" s="62"/>
    </row>
    <row r="239" spans="2:15" x14ac:dyDescent="0.25">
      <c r="B239" s="56"/>
      <c r="C239" s="63"/>
      <c r="D239" s="57"/>
      <c r="E239" s="58"/>
      <c r="F239" s="58"/>
      <c r="G239" s="58"/>
      <c r="H239" s="60"/>
      <c r="I239" s="60"/>
      <c r="J239" s="60"/>
      <c r="K239" s="115"/>
      <c r="L239" s="115"/>
      <c r="M23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3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39" s="62"/>
    </row>
    <row r="240" spans="2:15" x14ac:dyDescent="0.25">
      <c r="B240" s="56"/>
      <c r="C240" s="63"/>
      <c r="D240" s="57"/>
      <c r="E240" s="58"/>
      <c r="F240" s="58"/>
      <c r="G240" s="58"/>
      <c r="H240" s="60"/>
      <c r="I240" s="60"/>
      <c r="J240" s="60"/>
      <c r="K240" s="115"/>
      <c r="L240" s="115"/>
      <c r="M24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4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40" s="62"/>
    </row>
    <row r="241" spans="2:15" x14ac:dyDescent="0.25">
      <c r="B241" s="56"/>
      <c r="C241" s="63"/>
      <c r="D241" s="57"/>
      <c r="E241" s="58"/>
      <c r="F241" s="58"/>
      <c r="G241" s="58"/>
      <c r="H241" s="60"/>
      <c r="I241" s="60"/>
      <c r="J241" s="60"/>
      <c r="K241" s="115"/>
      <c r="L241" s="115"/>
      <c r="M24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4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41" s="62"/>
    </row>
    <row r="242" spans="2:15" x14ac:dyDescent="0.25">
      <c r="B242" s="56"/>
      <c r="C242" s="63"/>
      <c r="D242" s="57"/>
      <c r="E242" s="58"/>
      <c r="F242" s="58"/>
      <c r="G242" s="58"/>
      <c r="H242" s="60"/>
      <c r="I242" s="60"/>
      <c r="J242" s="60"/>
      <c r="K242" s="115"/>
      <c r="L242" s="115"/>
      <c r="M24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4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42" s="62"/>
    </row>
    <row r="243" spans="2:15" x14ac:dyDescent="0.25">
      <c r="B243" s="56"/>
      <c r="C243" s="63"/>
      <c r="D243" s="57"/>
      <c r="E243" s="58"/>
      <c r="F243" s="58"/>
      <c r="G243" s="58"/>
      <c r="H243" s="60"/>
      <c r="I243" s="60"/>
      <c r="J243" s="60"/>
      <c r="K243" s="115"/>
      <c r="L243" s="115"/>
      <c r="M24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4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43" s="62"/>
    </row>
    <row r="244" spans="2:15" x14ac:dyDescent="0.25">
      <c r="B244" s="56"/>
      <c r="C244" s="63"/>
      <c r="D244" s="57"/>
      <c r="E244" s="58"/>
      <c r="F244" s="58"/>
      <c r="G244" s="58"/>
      <c r="H244" s="60"/>
      <c r="I244" s="60"/>
      <c r="J244" s="60"/>
      <c r="K244" s="115"/>
      <c r="L244" s="115"/>
      <c r="M24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4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44" s="62"/>
    </row>
    <row r="245" spans="2:15" x14ac:dyDescent="0.25">
      <c r="B245" s="56"/>
      <c r="C245" s="63"/>
      <c r="D245" s="57"/>
      <c r="E245" s="58"/>
      <c r="F245" s="58"/>
      <c r="G245" s="58"/>
      <c r="H245" s="60"/>
      <c r="I245" s="60"/>
      <c r="J245" s="60"/>
      <c r="K245" s="115"/>
      <c r="L245" s="115"/>
      <c r="M24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4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45" s="62"/>
    </row>
    <row r="246" spans="2:15" x14ac:dyDescent="0.25">
      <c r="B246" s="56"/>
      <c r="C246" s="63"/>
      <c r="D246" s="57"/>
      <c r="E246" s="58"/>
      <c r="F246" s="58"/>
      <c r="G246" s="58"/>
      <c r="H246" s="60"/>
      <c r="I246" s="60"/>
      <c r="J246" s="60"/>
      <c r="K246" s="115"/>
      <c r="L246" s="115"/>
      <c r="M24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4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46" s="62"/>
    </row>
    <row r="247" spans="2:15" x14ac:dyDescent="0.25">
      <c r="B247" s="56"/>
      <c r="C247" s="63"/>
      <c r="D247" s="57"/>
      <c r="E247" s="58"/>
      <c r="F247" s="58"/>
      <c r="G247" s="58"/>
      <c r="H247" s="60"/>
      <c r="I247" s="60"/>
      <c r="J247" s="60"/>
      <c r="K247" s="115"/>
      <c r="L247" s="115"/>
      <c r="M24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4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47" s="62"/>
    </row>
    <row r="248" spans="2:15" x14ac:dyDescent="0.25">
      <c r="B248" s="56"/>
      <c r="C248" s="63"/>
      <c r="D248" s="57"/>
      <c r="E248" s="58"/>
      <c r="F248" s="58"/>
      <c r="G248" s="58"/>
      <c r="H248" s="60"/>
      <c r="I248" s="60"/>
      <c r="J248" s="60"/>
      <c r="K248" s="115"/>
      <c r="L248" s="115"/>
      <c r="M24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4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48" s="62"/>
    </row>
    <row r="249" spans="2:15" x14ac:dyDescent="0.25">
      <c r="B249" s="56"/>
      <c r="C249" s="63"/>
      <c r="D249" s="57"/>
      <c r="E249" s="58"/>
      <c r="F249" s="58"/>
      <c r="G249" s="58"/>
      <c r="H249" s="60"/>
      <c r="I249" s="60"/>
      <c r="J249" s="60"/>
      <c r="K249" s="115"/>
      <c r="L249" s="115"/>
      <c r="M24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4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49" s="62"/>
    </row>
    <row r="250" spans="2:15" x14ac:dyDescent="0.25">
      <c r="B250" s="56"/>
      <c r="C250" s="63"/>
      <c r="D250" s="57"/>
      <c r="E250" s="58"/>
      <c r="F250" s="58"/>
      <c r="G250" s="58"/>
      <c r="H250" s="60"/>
      <c r="I250" s="60"/>
      <c r="J250" s="60"/>
      <c r="K250" s="115"/>
      <c r="L250" s="115"/>
      <c r="M25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5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50" s="62"/>
    </row>
    <row r="251" spans="2:15" x14ac:dyDescent="0.25">
      <c r="B251" s="56"/>
      <c r="C251" s="63"/>
      <c r="D251" s="57"/>
      <c r="E251" s="58"/>
      <c r="F251" s="58"/>
      <c r="G251" s="58"/>
      <c r="H251" s="60"/>
      <c r="I251" s="60"/>
      <c r="J251" s="60"/>
      <c r="K251" s="115"/>
      <c r="L251" s="115"/>
      <c r="M25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5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51" s="62"/>
    </row>
    <row r="252" spans="2:15" x14ac:dyDescent="0.25">
      <c r="B252" s="56"/>
      <c r="C252" s="63"/>
      <c r="D252" s="57"/>
      <c r="E252" s="58"/>
      <c r="F252" s="58"/>
      <c r="G252" s="58"/>
      <c r="H252" s="60"/>
      <c r="I252" s="60"/>
      <c r="J252" s="60"/>
      <c r="K252" s="115"/>
      <c r="L252" s="115"/>
      <c r="M25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5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52" s="62"/>
    </row>
    <row r="253" spans="2:15" x14ac:dyDescent="0.25">
      <c r="B253" s="56"/>
      <c r="C253" s="63"/>
      <c r="D253" s="57"/>
      <c r="E253" s="58"/>
      <c r="F253" s="58"/>
      <c r="G253" s="58"/>
      <c r="H253" s="60"/>
      <c r="I253" s="60"/>
      <c r="J253" s="60"/>
      <c r="K253" s="115"/>
      <c r="L253" s="115"/>
      <c r="M25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5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53" s="62"/>
    </row>
    <row r="254" spans="2:15" x14ac:dyDescent="0.25">
      <c r="B254" s="56"/>
      <c r="C254" s="63"/>
      <c r="D254" s="57"/>
      <c r="E254" s="58"/>
      <c r="F254" s="58"/>
      <c r="G254" s="58"/>
      <c r="H254" s="60"/>
      <c r="I254" s="60"/>
      <c r="J254" s="60"/>
      <c r="K254" s="115"/>
      <c r="L254" s="115"/>
      <c r="M25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5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54" s="62"/>
    </row>
    <row r="255" spans="2:15" x14ac:dyDescent="0.25">
      <c r="B255" s="56"/>
      <c r="C255" s="63"/>
      <c r="D255" s="57"/>
      <c r="E255" s="58"/>
      <c r="F255" s="58"/>
      <c r="G255" s="58"/>
      <c r="H255" s="60"/>
      <c r="I255" s="60"/>
      <c r="J255" s="60"/>
      <c r="K255" s="115"/>
      <c r="L255" s="115"/>
      <c r="M25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5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55" s="62"/>
    </row>
    <row r="256" spans="2:15" x14ac:dyDescent="0.25">
      <c r="B256" s="56"/>
      <c r="C256" s="63"/>
      <c r="D256" s="57"/>
      <c r="E256" s="58"/>
      <c r="F256" s="58"/>
      <c r="G256" s="58"/>
      <c r="H256" s="60"/>
      <c r="I256" s="60"/>
      <c r="J256" s="60"/>
      <c r="K256" s="115"/>
      <c r="L256" s="115"/>
      <c r="M25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5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56" s="62"/>
    </row>
    <row r="257" spans="2:15" x14ac:dyDescent="0.25">
      <c r="B257" s="56"/>
      <c r="C257" s="63"/>
      <c r="D257" s="57"/>
      <c r="E257" s="58"/>
      <c r="F257" s="58"/>
      <c r="G257" s="58"/>
      <c r="H257" s="60"/>
      <c r="I257" s="60"/>
      <c r="J257" s="60"/>
      <c r="K257" s="115"/>
      <c r="L257" s="115"/>
      <c r="M25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5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57" s="62"/>
    </row>
    <row r="258" spans="2:15" x14ac:dyDescent="0.25">
      <c r="B258" s="56"/>
      <c r="C258" s="63"/>
      <c r="D258" s="57"/>
      <c r="E258" s="58"/>
      <c r="F258" s="58"/>
      <c r="G258" s="58"/>
      <c r="H258" s="60"/>
      <c r="I258" s="60"/>
      <c r="J258" s="60"/>
      <c r="K258" s="115"/>
      <c r="L258" s="115"/>
      <c r="M25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5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58" s="62"/>
    </row>
    <row r="259" spans="2:15" x14ac:dyDescent="0.25">
      <c r="B259" s="56"/>
      <c r="C259" s="63"/>
      <c r="D259" s="57"/>
      <c r="E259" s="58"/>
      <c r="F259" s="58"/>
      <c r="G259" s="58"/>
      <c r="H259" s="60"/>
      <c r="I259" s="60"/>
      <c r="J259" s="60"/>
      <c r="K259" s="115"/>
      <c r="L259" s="115"/>
      <c r="M25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5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59" s="62"/>
    </row>
    <row r="260" spans="2:15" x14ac:dyDescent="0.25">
      <c r="B260" s="56"/>
      <c r="C260" s="63"/>
      <c r="D260" s="57"/>
      <c r="E260" s="58"/>
      <c r="F260" s="58"/>
      <c r="G260" s="58"/>
      <c r="H260" s="60"/>
      <c r="I260" s="60"/>
      <c r="J260" s="60"/>
      <c r="K260" s="115"/>
      <c r="L260" s="115"/>
      <c r="M26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6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60" s="62"/>
    </row>
    <row r="261" spans="2:15" x14ac:dyDescent="0.25">
      <c r="B261" s="56"/>
      <c r="C261" s="63"/>
      <c r="D261" s="57"/>
      <c r="E261" s="58"/>
      <c r="F261" s="58"/>
      <c r="G261" s="58"/>
      <c r="H261" s="60"/>
      <c r="I261" s="60"/>
      <c r="J261" s="60"/>
      <c r="K261" s="115"/>
      <c r="L261" s="115"/>
      <c r="M26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6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61" s="62"/>
    </row>
    <row r="262" spans="2:15" x14ac:dyDescent="0.25">
      <c r="B262" s="56"/>
      <c r="C262" s="63"/>
      <c r="D262" s="57"/>
      <c r="E262" s="58"/>
      <c r="F262" s="58"/>
      <c r="G262" s="58"/>
      <c r="H262" s="60"/>
      <c r="I262" s="60"/>
      <c r="J262" s="60"/>
      <c r="K262" s="115"/>
      <c r="L262" s="115"/>
      <c r="M26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6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62" s="62"/>
    </row>
    <row r="263" spans="2:15" x14ac:dyDescent="0.25">
      <c r="B263" s="56"/>
      <c r="C263" s="63"/>
      <c r="D263" s="57"/>
      <c r="E263" s="58"/>
      <c r="F263" s="58"/>
      <c r="G263" s="58"/>
      <c r="H263" s="60"/>
      <c r="I263" s="60"/>
      <c r="J263" s="60"/>
      <c r="K263" s="115"/>
      <c r="L263" s="115"/>
      <c r="M26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6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63" s="62"/>
    </row>
    <row r="264" spans="2:15" x14ac:dyDescent="0.25">
      <c r="B264" s="56"/>
      <c r="C264" s="63"/>
      <c r="D264" s="57"/>
      <c r="E264" s="58"/>
      <c r="F264" s="58"/>
      <c r="G264" s="58"/>
      <c r="H264" s="60"/>
      <c r="I264" s="60"/>
      <c r="J264" s="60"/>
      <c r="K264" s="115"/>
      <c r="L264" s="115"/>
      <c r="M26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6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64" s="62"/>
    </row>
    <row r="265" spans="2:15" x14ac:dyDescent="0.25">
      <c r="B265" s="56"/>
      <c r="C265" s="63"/>
      <c r="D265" s="57"/>
      <c r="E265" s="58"/>
      <c r="F265" s="58"/>
      <c r="G265" s="58"/>
      <c r="H265" s="60"/>
      <c r="I265" s="60"/>
      <c r="J265" s="60"/>
      <c r="K265" s="115"/>
      <c r="L265" s="115"/>
      <c r="M26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6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65" s="62"/>
    </row>
    <row r="266" spans="2:15" x14ac:dyDescent="0.25">
      <c r="B266" s="56"/>
      <c r="C266" s="63"/>
      <c r="D266" s="57"/>
      <c r="E266" s="58"/>
      <c r="F266" s="58"/>
      <c r="G266" s="58"/>
      <c r="H266" s="60"/>
      <c r="I266" s="60"/>
      <c r="J266" s="60"/>
      <c r="K266" s="115"/>
      <c r="L266" s="115"/>
      <c r="M26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6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66" s="62"/>
    </row>
    <row r="267" spans="2:15" x14ac:dyDescent="0.25">
      <c r="B267" s="56"/>
      <c r="C267" s="63"/>
      <c r="D267" s="57"/>
      <c r="E267" s="58"/>
      <c r="F267" s="58"/>
      <c r="G267" s="58"/>
      <c r="H267" s="60"/>
      <c r="I267" s="60"/>
      <c r="J267" s="60"/>
      <c r="K267" s="115"/>
      <c r="L267" s="115"/>
      <c r="M26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6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67" s="62"/>
    </row>
    <row r="268" spans="2:15" x14ac:dyDescent="0.25">
      <c r="B268" s="56"/>
      <c r="C268" s="63"/>
      <c r="D268" s="57"/>
      <c r="E268" s="58"/>
      <c r="F268" s="58"/>
      <c r="G268" s="58"/>
      <c r="H268" s="60"/>
      <c r="I268" s="60"/>
      <c r="J268" s="60"/>
      <c r="K268" s="115"/>
      <c r="L268" s="115"/>
      <c r="M26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6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68" s="62"/>
    </row>
    <row r="269" spans="2:15" x14ac:dyDescent="0.25">
      <c r="B269" s="56"/>
      <c r="C269" s="63"/>
      <c r="D269" s="57"/>
      <c r="E269" s="58"/>
      <c r="F269" s="58"/>
      <c r="G269" s="58"/>
      <c r="H269" s="60"/>
      <c r="I269" s="60"/>
      <c r="J269" s="60"/>
      <c r="K269" s="115"/>
      <c r="L269" s="115"/>
      <c r="M26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6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69" s="62"/>
    </row>
    <row r="270" spans="2:15" x14ac:dyDescent="0.25">
      <c r="B270" s="56"/>
      <c r="C270" s="63"/>
      <c r="D270" s="57"/>
      <c r="E270" s="58"/>
      <c r="F270" s="58"/>
      <c r="G270" s="58"/>
      <c r="H270" s="60"/>
      <c r="I270" s="60"/>
      <c r="J270" s="60"/>
      <c r="K270" s="115"/>
      <c r="L270" s="115"/>
      <c r="M27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7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70" s="62"/>
    </row>
    <row r="271" spans="2:15" x14ac:dyDescent="0.25">
      <c r="B271" s="56"/>
      <c r="C271" s="63"/>
      <c r="D271" s="57"/>
      <c r="E271" s="58"/>
      <c r="F271" s="58"/>
      <c r="G271" s="58"/>
      <c r="H271" s="60"/>
      <c r="I271" s="60"/>
      <c r="J271" s="60"/>
      <c r="K271" s="115"/>
      <c r="L271" s="115"/>
      <c r="M27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7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71" s="62"/>
    </row>
    <row r="272" spans="2:15" x14ac:dyDescent="0.25">
      <c r="B272" s="56"/>
      <c r="C272" s="63"/>
      <c r="D272" s="57"/>
      <c r="E272" s="58"/>
      <c r="F272" s="58"/>
      <c r="G272" s="58"/>
      <c r="H272" s="60"/>
      <c r="I272" s="60"/>
      <c r="J272" s="60"/>
      <c r="K272" s="115"/>
      <c r="L272" s="115"/>
      <c r="M27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7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72" s="62"/>
    </row>
    <row r="273" spans="2:15" x14ac:dyDescent="0.25">
      <c r="B273" s="56"/>
      <c r="C273" s="63"/>
      <c r="D273" s="57"/>
      <c r="E273" s="58"/>
      <c r="F273" s="58"/>
      <c r="G273" s="58"/>
      <c r="H273" s="60"/>
      <c r="I273" s="60"/>
      <c r="J273" s="60"/>
      <c r="K273" s="115"/>
      <c r="L273" s="115"/>
      <c r="M27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7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73" s="62"/>
    </row>
    <row r="274" spans="2:15" x14ac:dyDescent="0.25">
      <c r="B274" s="56"/>
      <c r="C274" s="63"/>
      <c r="D274" s="57"/>
      <c r="E274" s="58"/>
      <c r="F274" s="58"/>
      <c r="G274" s="58"/>
      <c r="H274" s="60"/>
      <c r="I274" s="60"/>
      <c r="J274" s="60"/>
      <c r="K274" s="115"/>
      <c r="L274" s="115"/>
      <c r="M27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7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74" s="62"/>
    </row>
    <row r="275" spans="2:15" x14ac:dyDescent="0.25">
      <c r="B275" s="56"/>
      <c r="C275" s="63"/>
      <c r="D275" s="57"/>
      <c r="E275" s="58"/>
      <c r="F275" s="58"/>
      <c r="G275" s="58"/>
      <c r="H275" s="60"/>
      <c r="I275" s="60"/>
      <c r="J275" s="60"/>
      <c r="K275" s="115"/>
      <c r="L275" s="115"/>
      <c r="M27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7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75" s="62"/>
    </row>
    <row r="276" spans="2:15" x14ac:dyDescent="0.25">
      <c r="B276" s="56"/>
      <c r="C276" s="63"/>
      <c r="D276" s="57"/>
      <c r="E276" s="58"/>
      <c r="F276" s="58"/>
      <c r="G276" s="58"/>
      <c r="H276" s="60"/>
      <c r="I276" s="60"/>
      <c r="J276" s="60"/>
      <c r="K276" s="115"/>
      <c r="L276" s="115"/>
      <c r="M27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7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76" s="62"/>
    </row>
    <row r="277" spans="2:15" x14ac:dyDescent="0.25">
      <c r="B277" s="56"/>
      <c r="C277" s="63"/>
      <c r="D277" s="57"/>
      <c r="E277" s="58"/>
      <c r="F277" s="58"/>
      <c r="G277" s="58"/>
      <c r="H277" s="60"/>
      <c r="I277" s="60"/>
      <c r="J277" s="60"/>
      <c r="K277" s="115"/>
      <c r="L277" s="115"/>
      <c r="M27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7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77" s="62"/>
    </row>
    <row r="278" spans="2:15" x14ac:dyDescent="0.25">
      <c r="B278" s="56"/>
      <c r="C278" s="63"/>
      <c r="D278" s="57"/>
      <c r="E278" s="58"/>
      <c r="F278" s="58"/>
      <c r="G278" s="58"/>
      <c r="H278" s="60"/>
      <c r="I278" s="60"/>
      <c r="J278" s="60"/>
      <c r="K278" s="115"/>
      <c r="L278" s="115"/>
      <c r="M27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7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78" s="62"/>
    </row>
    <row r="279" spans="2:15" x14ac:dyDescent="0.25">
      <c r="B279" s="56"/>
      <c r="C279" s="63"/>
      <c r="D279" s="57"/>
      <c r="E279" s="58"/>
      <c r="F279" s="58"/>
      <c r="G279" s="58"/>
      <c r="H279" s="60"/>
      <c r="I279" s="60"/>
      <c r="J279" s="60"/>
      <c r="K279" s="115"/>
      <c r="L279" s="115"/>
      <c r="M27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7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79" s="62"/>
    </row>
    <row r="280" spans="2:15" x14ac:dyDescent="0.25">
      <c r="B280" s="56"/>
      <c r="C280" s="63"/>
      <c r="D280" s="57"/>
      <c r="E280" s="58"/>
      <c r="F280" s="58"/>
      <c r="G280" s="58"/>
      <c r="H280" s="60"/>
      <c r="I280" s="60"/>
      <c r="J280" s="60"/>
      <c r="K280" s="115"/>
      <c r="L280" s="115"/>
      <c r="M28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8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80" s="62"/>
    </row>
    <row r="281" spans="2:15" x14ac:dyDescent="0.25">
      <c r="B281" s="56"/>
      <c r="C281" s="63"/>
      <c r="D281" s="57"/>
      <c r="E281" s="58"/>
      <c r="F281" s="58"/>
      <c r="G281" s="58"/>
      <c r="H281" s="60"/>
      <c r="I281" s="60"/>
      <c r="J281" s="60"/>
      <c r="K281" s="115"/>
      <c r="L281" s="115"/>
      <c r="M28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8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81" s="62"/>
    </row>
    <row r="282" spans="2:15" x14ac:dyDescent="0.25">
      <c r="B282" s="56"/>
      <c r="C282" s="63"/>
      <c r="D282" s="57"/>
      <c r="E282" s="58"/>
      <c r="F282" s="58"/>
      <c r="G282" s="58"/>
      <c r="H282" s="60"/>
      <c r="I282" s="60"/>
      <c r="J282" s="60"/>
      <c r="K282" s="115"/>
      <c r="L282" s="115"/>
      <c r="M28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8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82" s="62"/>
    </row>
    <row r="283" spans="2:15" x14ac:dyDescent="0.25">
      <c r="B283" s="56"/>
      <c r="C283" s="63"/>
      <c r="D283" s="57"/>
      <c r="E283" s="58"/>
      <c r="F283" s="58"/>
      <c r="G283" s="58"/>
      <c r="H283" s="60"/>
      <c r="I283" s="60"/>
      <c r="J283" s="60"/>
      <c r="K283" s="115"/>
      <c r="L283" s="115"/>
      <c r="M28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8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83" s="62"/>
    </row>
    <row r="284" spans="2:15" x14ac:dyDescent="0.25">
      <c r="B284" s="56"/>
      <c r="C284" s="63"/>
      <c r="D284" s="57"/>
      <c r="E284" s="58"/>
      <c r="F284" s="58"/>
      <c r="G284" s="58"/>
      <c r="H284" s="60"/>
      <c r="I284" s="60"/>
      <c r="J284" s="60"/>
      <c r="K284" s="115"/>
      <c r="L284" s="115"/>
      <c r="M28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8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84" s="62"/>
    </row>
    <row r="285" spans="2:15" x14ac:dyDescent="0.25">
      <c r="B285" s="56"/>
      <c r="C285" s="63"/>
      <c r="D285" s="57"/>
      <c r="E285" s="58"/>
      <c r="F285" s="58"/>
      <c r="G285" s="58"/>
      <c r="H285" s="60"/>
      <c r="I285" s="60"/>
      <c r="J285" s="60"/>
      <c r="K285" s="115"/>
      <c r="L285" s="115"/>
      <c r="M28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8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85" s="62"/>
    </row>
    <row r="286" spans="2:15" x14ac:dyDescent="0.25">
      <c r="B286" s="56"/>
      <c r="C286" s="63"/>
      <c r="D286" s="57"/>
      <c r="E286" s="58"/>
      <c r="F286" s="58"/>
      <c r="G286" s="58"/>
      <c r="H286" s="60"/>
      <c r="I286" s="60"/>
      <c r="J286" s="60"/>
      <c r="K286" s="115"/>
      <c r="L286" s="115"/>
      <c r="M28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8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86" s="62"/>
    </row>
    <row r="287" spans="2:15" x14ac:dyDescent="0.25">
      <c r="B287" s="56"/>
      <c r="C287" s="63"/>
      <c r="D287" s="57"/>
      <c r="E287" s="58"/>
      <c r="F287" s="58"/>
      <c r="G287" s="58"/>
      <c r="H287" s="60"/>
      <c r="I287" s="60"/>
      <c r="J287" s="60"/>
      <c r="K287" s="115"/>
      <c r="L287" s="115"/>
      <c r="M28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8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87" s="62"/>
    </row>
    <row r="288" spans="2:15" x14ac:dyDescent="0.25">
      <c r="B288" s="56"/>
      <c r="C288" s="63"/>
      <c r="D288" s="57"/>
      <c r="E288" s="58"/>
      <c r="F288" s="58"/>
      <c r="G288" s="58"/>
      <c r="H288" s="60"/>
      <c r="I288" s="60"/>
      <c r="J288" s="60"/>
      <c r="K288" s="115"/>
      <c r="L288" s="115"/>
      <c r="M28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8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88" s="62"/>
    </row>
    <row r="289" spans="2:15" x14ac:dyDescent="0.25">
      <c r="B289" s="56"/>
      <c r="C289" s="63"/>
      <c r="D289" s="57"/>
      <c r="E289" s="58"/>
      <c r="F289" s="58"/>
      <c r="G289" s="58"/>
      <c r="H289" s="60"/>
      <c r="I289" s="60"/>
      <c r="J289" s="60"/>
      <c r="K289" s="115"/>
      <c r="L289" s="115"/>
      <c r="M28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8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89" s="62"/>
    </row>
    <row r="290" spans="2:15" x14ac:dyDescent="0.25">
      <c r="B290" s="56"/>
      <c r="C290" s="63"/>
      <c r="D290" s="57"/>
      <c r="E290" s="58"/>
      <c r="F290" s="58"/>
      <c r="G290" s="58"/>
      <c r="H290" s="60"/>
      <c r="I290" s="60"/>
      <c r="J290" s="60"/>
      <c r="K290" s="115"/>
      <c r="L290" s="115"/>
      <c r="M29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9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90" s="62"/>
    </row>
    <row r="291" spans="2:15" x14ac:dyDescent="0.25">
      <c r="B291" s="56"/>
      <c r="C291" s="63"/>
      <c r="D291" s="57"/>
      <c r="E291" s="58"/>
      <c r="F291" s="58"/>
      <c r="G291" s="58"/>
      <c r="H291" s="60"/>
      <c r="I291" s="60"/>
      <c r="J291" s="60"/>
      <c r="K291" s="115"/>
      <c r="L291" s="115"/>
      <c r="M29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9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91" s="62"/>
    </row>
    <row r="292" spans="2:15" x14ac:dyDescent="0.25">
      <c r="B292" s="56"/>
      <c r="C292" s="63"/>
      <c r="D292" s="57"/>
      <c r="E292" s="58"/>
      <c r="F292" s="58"/>
      <c r="G292" s="58"/>
      <c r="H292" s="60"/>
      <c r="I292" s="60"/>
      <c r="J292" s="60"/>
      <c r="K292" s="115"/>
      <c r="L292" s="115"/>
      <c r="M29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9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92" s="62"/>
    </row>
    <row r="293" spans="2:15" x14ac:dyDescent="0.25">
      <c r="B293" s="56"/>
      <c r="C293" s="63"/>
      <c r="D293" s="57"/>
      <c r="E293" s="58"/>
      <c r="F293" s="58"/>
      <c r="G293" s="58"/>
      <c r="H293" s="60"/>
      <c r="I293" s="60"/>
      <c r="J293" s="60"/>
      <c r="K293" s="115"/>
      <c r="L293" s="115"/>
      <c r="M29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9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93" s="62"/>
    </row>
    <row r="294" spans="2:15" x14ac:dyDescent="0.25">
      <c r="B294" s="56"/>
      <c r="C294" s="63"/>
      <c r="D294" s="57"/>
      <c r="E294" s="58"/>
      <c r="F294" s="58"/>
      <c r="G294" s="58"/>
      <c r="H294" s="60"/>
      <c r="I294" s="60"/>
      <c r="J294" s="60"/>
      <c r="K294" s="115"/>
      <c r="L294" s="115"/>
      <c r="M29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9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94" s="62"/>
    </row>
    <row r="295" spans="2:15" x14ac:dyDescent="0.25">
      <c r="B295" s="56"/>
      <c r="C295" s="63"/>
      <c r="D295" s="57"/>
      <c r="E295" s="58"/>
      <c r="F295" s="58"/>
      <c r="G295" s="58"/>
      <c r="H295" s="60"/>
      <c r="I295" s="60"/>
      <c r="J295" s="60"/>
      <c r="K295" s="115"/>
      <c r="L295" s="115"/>
      <c r="M29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9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95" s="62"/>
    </row>
    <row r="296" spans="2:15" x14ac:dyDescent="0.25">
      <c r="B296" s="56"/>
      <c r="C296" s="63"/>
      <c r="D296" s="57"/>
      <c r="E296" s="58"/>
      <c r="F296" s="58"/>
      <c r="G296" s="58"/>
      <c r="H296" s="60"/>
      <c r="I296" s="60"/>
      <c r="J296" s="60"/>
      <c r="K296" s="115"/>
      <c r="L296" s="115"/>
      <c r="M29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9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96" s="62"/>
    </row>
    <row r="297" spans="2:15" x14ac:dyDescent="0.25">
      <c r="B297" s="56"/>
      <c r="C297" s="63"/>
      <c r="D297" s="57"/>
      <c r="E297" s="58"/>
      <c r="F297" s="58"/>
      <c r="G297" s="58"/>
      <c r="H297" s="60"/>
      <c r="I297" s="60"/>
      <c r="J297" s="60"/>
      <c r="K297" s="115"/>
      <c r="L297" s="115"/>
      <c r="M29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9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97" s="62"/>
    </row>
    <row r="298" spans="2:15" x14ac:dyDescent="0.25">
      <c r="B298" s="56"/>
      <c r="C298" s="63"/>
      <c r="D298" s="57"/>
      <c r="E298" s="58"/>
      <c r="F298" s="58"/>
      <c r="G298" s="58"/>
      <c r="H298" s="60"/>
      <c r="I298" s="60"/>
      <c r="J298" s="60"/>
      <c r="K298" s="115"/>
      <c r="L298" s="115"/>
      <c r="M29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9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98" s="62"/>
    </row>
    <row r="299" spans="2:15" x14ac:dyDescent="0.25">
      <c r="B299" s="56"/>
      <c r="C299" s="63"/>
      <c r="D299" s="57"/>
      <c r="E299" s="58"/>
      <c r="F299" s="58"/>
      <c r="G299" s="58"/>
      <c r="H299" s="60"/>
      <c r="I299" s="60"/>
      <c r="J299" s="60"/>
      <c r="K299" s="115"/>
      <c r="L299" s="115"/>
      <c r="M29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29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299" s="62"/>
    </row>
    <row r="300" spans="2:15" x14ac:dyDescent="0.25">
      <c r="B300" s="56"/>
      <c r="C300" s="63"/>
      <c r="D300" s="57"/>
      <c r="E300" s="58"/>
      <c r="F300" s="58"/>
      <c r="G300" s="58"/>
      <c r="H300" s="60"/>
      <c r="I300" s="60"/>
      <c r="J300" s="60"/>
      <c r="K300" s="115"/>
      <c r="L300" s="115"/>
      <c r="M30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30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300" s="62"/>
    </row>
    <row r="301" spans="2:15" x14ac:dyDescent="0.25">
      <c r="B301" s="56"/>
      <c r="C301" s="63"/>
      <c r="D301" s="57"/>
      <c r="E301" s="58"/>
      <c r="F301" s="58"/>
      <c r="G301" s="58"/>
      <c r="H301" s="60"/>
      <c r="I301" s="60"/>
      <c r="J301" s="60"/>
      <c r="K301" s="115"/>
      <c r="L301" s="115"/>
      <c r="M30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30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301" s="62"/>
    </row>
    <row r="302" spans="2:15" x14ac:dyDescent="0.25">
      <c r="B302" s="56"/>
      <c r="C302" s="63"/>
      <c r="D302" s="57"/>
      <c r="E302" s="58"/>
      <c r="F302" s="58"/>
      <c r="G302" s="58"/>
      <c r="H302" s="60"/>
      <c r="I302" s="60"/>
      <c r="J302" s="60"/>
      <c r="K302" s="115"/>
      <c r="L302" s="115"/>
      <c r="M30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30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302" s="62"/>
    </row>
    <row r="303" spans="2:15" x14ac:dyDescent="0.25">
      <c r="B303" s="56"/>
      <c r="C303" s="63"/>
      <c r="D303" s="57"/>
      <c r="E303" s="58"/>
      <c r="F303" s="58"/>
      <c r="G303" s="58"/>
      <c r="H303" s="60"/>
      <c r="I303" s="60"/>
      <c r="J303" s="60"/>
      <c r="K303" s="115"/>
      <c r="L303" s="115"/>
      <c r="M303"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303"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303" s="62"/>
    </row>
    <row r="304" spans="2:15" x14ac:dyDescent="0.25">
      <c r="B304" s="56"/>
      <c r="C304" s="63"/>
      <c r="D304" s="57"/>
      <c r="E304" s="58"/>
      <c r="F304" s="58"/>
      <c r="G304" s="58"/>
      <c r="H304" s="60"/>
      <c r="I304" s="60"/>
      <c r="J304" s="60"/>
      <c r="K304" s="115"/>
      <c r="L304" s="115"/>
      <c r="M304"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304"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304" s="62"/>
    </row>
    <row r="305" spans="2:15" x14ac:dyDescent="0.25">
      <c r="B305" s="56"/>
      <c r="C305" s="63"/>
      <c r="D305" s="57"/>
      <c r="E305" s="58"/>
      <c r="F305" s="58"/>
      <c r="G305" s="58"/>
      <c r="H305" s="60"/>
      <c r="I305" s="60"/>
      <c r="J305" s="60"/>
      <c r="K305" s="115"/>
      <c r="L305" s="115"/>
      <c r="M305"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305"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305" s="62"/>
    </row>
    <row r="306" spans="2:15" x14ac:dyDescent="0.25">
      <c r="B306" s="56"/>
      <c r="C306" s="63"/>
      <c r="D306" s="57"/>
      <c r="E306" s="58"/>
      <c r="F306" s="58"/>
      <c r="G306" s="58"/>
      <c r="H306" s="60"/>
      <c r="I306" s="60"/>
      <c r="J306" s="60"/>
      <c r="K306" s="115"/>
      <c r="L306" s="115"/>
      <c r="M306"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306"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306" s="62"/>
    </row>
    <row r="307" spans="2:15" x14ac:dyDescent="0.25">
      <c r="B307" s="56"/>
      <c r="C307" s="63"/>
      <c r="D307" s="57"/>
      <c r="E307" s="58"/>
      <c r="F307" s="58"/>
      <c r="G307" s="58"/>
      <c r="H307" s="60"/>
      <c r="I307" s="60"/>
      <c r="J307" s="60"/>
      <c r="K307" s="115"/>
      <c r="L307" s="115"/>
      <c r="M307"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307"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307" s="62"/>
    </row>
    <row r="308" spans="2:15" x14ac:dyDescent="0.25">
      <c r="B308" s="56"/>
      <c r="C308" s="63"/>
      <c r="D308" s="57"/>
      <c r="E308" s="58"/>
      <c r="F308" s="58"/>
      <c r="G308" s="58"/>
      <c r="H308" s="60"/>
      <c r="I308" s="60"/>
      <c r="J308" s="60"/>
      <c r="K308" s="115"/>
      <c r="L308" s="115"/>
      <c r="M308"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308"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308" s="62"/>
    </row>
    <row r="309" spans="2:15" x14ac:dyDescent="0.25">
      <c r="B309" s="56"/>
      <c r="C309" s="63"/>
      <c r="D309" s="57"/>
      <c r="E309" s="58"/>
      <c r="F309" s="58"/>
      <c r="G309" s="58"/>
      <c r="H309" s="60"/>
      <c r="I309" s="60"/>
      <c r="J309" s="60"/>
      <c r="K309" s="115"/>
      <c r="L309" s="115"/>
      <c r="M309"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309"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309" s="62"/>
    </row>
    <row r="310" spans="2:15" x14ac:dyDescent="0.25">
      <c r="B310" s="56"/>
      <c r="C310" s="63"/>
      <c r="D310" s="57"/>
      <c r="E310" s="58"/>
      <c r="F310" s="58"/>
      <c r="G310" s="58"/>
      <c r="H310" s="60"/>
      <c r="I310" s="60"/>
      <c r="J310" s="60"/>
      <c r="K310" s="115"/>
      <c r="L310" s="115"/>
      <c r="M310"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310"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310" s="62"/>
    </row>
    <row r="311" spans="2:15" x14ac:dyDescent="0.25">
      <c r="B311" s="56"/>
      <c r="C311" s="63"/>
      <c r="D311" s="57"/>
      <c r="E311" s="58"/>
      <c r="F311" s="58"/>
      <c r="G311" s="58"/>
      <c r="H311" s="60"/>
      <c r="I311" s="60"/>
      <c r="J311" s="60"/>
      <c r="K311" s="115"/>
      <c r="L311" s="115"/>
      <c r="M311"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311"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311" s="62"/>
    </row>
    <row r="312" spans="2:15" x14ac:dyDescent="0.25">
      <c r="B312" s="56"/>
      <c r="C312" s="63"/>
      <c r="D312" s="57"/>
      <c r="E312" s="58"/>
      <c r="F312" s="58"/>
      <c r="G312" s="58"/>
      <c r="H312" s="60"/>
      <c r="I312" s="60"/>
      <c r="J312" s="60"/>
      <c r="K312" s="115"/>
      <c r="L312" s="115"/>
      <c r="M312" s="46">
        <f>IF(AND(TestingDataBldg9[[#This Row],[Initial Test Result (ppb)]]="   [result]   ",TestingDataBldg9[[#This Row],[Number of Retests]]="   [retests]   "),"   [autofill]   ",IF(AND(TestingDataBldg9[[#This Row],[Initial Test Result (ppb)]]&lt;&gt;"",TestingDataBldg9[[#This Row],[Initial Test Result (ppb)]]&lt;&gt;"   [result]   "),IFERROR(VALUE(TestingDataBldg9[[#This Row],[Number of Retests]]),0)+1,IFERROR(VALUE(TestingDataBldg9[[#This Row],[Number of Retests]]),0)))</f>
        <v>0</v>
      </c>
      <c r="N312" s="47">
        <f>IF(AND(TestingDataBldg9[[#This Row],[Misc. Lab Expenses]]="   [enter $]   ",TestingDataBldg9[[#This Row],[Shipping Expense]]="   [enter $]   ",TestingDataBldg9[[#This Row],[Lab Cost Per Initial Test]]="   [enter $]   "),"[autofill]   ",ROUND(IFERROR(VALUE(TestingDataBldg9[[#This Row],[Misc. Lab Expenses]]),0)+IFERROR(VALUE(TestingDataBldg9[[#This Row],[Shipping Expense]]),0)+IFERROR(VALUE(TestingDataBldg9[[#This Row],[Lab Cost Per Initial Test]]),0)+IFERROR(TestingDataBldg9[[#This Row],[Lab Cost Per Retest]]*TestingDataBldg9[[#This Row],[Number of Retests]],0),2))</f>
        <v>0</v>
      </c>
      <c r="O312" s="62"/>
    </row>
  </sheetData>
  <sheetProtection sheet="1" objects="1" scenarios="1" deleteRows="0" sort="0" autoFilter="0"/>
  <mergeCells count="10">
    <mergeCell ref="D8:G8"/>
    <mergeCell ref="I8:J8"/>
    <mergeCell ref="D10:E10"/>
    <mergeCell ref="H10:L10"/>
    <mergeCell ref="B1:O1"/>
    <mergeCell ref="I3:J3"/>
    <mergeCell ref="I4:J4"/>
    <mergeCell ref="I5:J5"/>
    <mergeCell ref="D7:G7"/>
    <mergeCell ref="I7:J7"/>
  </mergeCells>
  <conditionalFormatting sqref="B13:B312">
    <cfRule type="expression" dxfId="70" priority="9">
      <formula>AND(COUNTIF($B$13:$B$312,$B13)&gt;1,$I13="",$J13="")</formula>
    </cfRule>
  </conditionalFormatting>
  <conditionalFormatting sqref="B13:O13">
    <cfRule type="expression" dxfId="69" priority="8">
      <formula>FIND("   ",B$13)&gt;0</formula>
    </cfRule>
  </conditionalFormatting>
  <conditionalFormatting sqref="C13:C312">
    <cfRule type="expression" dxfId="68" priority="10">
      <formula>AND(AND(MID(C13&amp;" ",9,1)="-",LEN(C13)=14)=FALSE,AND(MID(C13&amp;" ",10,1)="-",LEN(C13)=15)=FALSE,$C13&lt;&gt;"", $C13&lt;&gt;"[enter fixture ID]   ")</formula>
    </cfRule>
  </conditionalFormatting>
  <conditionalFormatting sqref="C13:H312 K13:L312">
    <cfRule type="expression" dxfId="67" priority="13">
      <formula>AND($I13&lt;&gt;"   [enter $]   ",$J13&lt;&gt;"   [enter $]   ",OR($I13&lt;&gt;"",$J13&lt;&gt;""))</formula>
    </cfRule>
  </conditionalFormatting>
  <conditionalFormatting sqref="D3 D4:G4">
    <cfRule type="expression" dxfId="66" priority="4">
      <formula>$D$4="Invalid Entity ID"</formula>
    </cfRule>
  </conditionalFormatting>
  <conditionalFormatting sqref="D3 D4:G5">
    <cfRule type="expression" dxfId="65" priority="3">
      <formula>FIND("autofill",$D3)&gt;1</formula>
    </cfRule>
  </conditionalFormatting>
  <conditionalFormatting sqref="D7:D8 D10">
    <cfRule type="expression" dxfId="64" priority="5">
      <formula>FIND("   ",$D7)&gt;1</formula>
    </cfRule>
  </conditionalFormatting>
  <conditionalFormatting sqref="E13:E312 G13:G312">
    <cfRule type="cellIs" dxfId="63" priority="11" operator="between">
      <formula>11.999</formula>
      <formula>14.999</formula>
    </cfRule>
    <cfRule type="expression" dxfId="62" priority="12">
      <formula>VALUE(E13)&gt;14.999</formula>
    </cfRule>
  </conditionalFormatting>
  <conditionalFormatting sqref="G3">
    <cfRule type="expression" dxfId="61" priority="1">
      <formula>FIND("autofill",$D3)&gt;1</formula>
    </cfRule>
    <cfRule type="expression" dxfId="60" priority="2">
      <formula>$D$4="Invalid Entity ID"</formula>
    </cfRule>
  </conditionalFormatting>
  <conditionalFormatting sqref="H13:H312">
    <cfRule type="expression" dxfId="59" priority="19">
      <formula>AND($F13&gt;0,$H13="")</formula>
    </cfRule>
    <cfRule type="expression" dxfId="58" priority="20">
      <formula>OR($H13="FS-RDT",$H13="Other")</formula>
    </cfRule>
    <cfRule type="expression" dxfId="57" priority="21">
      <formula>FIND("RB",$H13)&gt;0</formula>
    </cfRule>
    <cfRule type="cellIs" dxfId="56" priority="22" operator="equal">
      <formula>"Remove"</formula>
    </cfRule>
    <cfRule type="cellIs" dxfId="55" priority="23" operator="equal">
      <formula>"FTO"</formula>
    </cfRule>
    <cfRule type="containsText" dxfId="54" priority="24" operator="containsText" text="IF">
      <formula>NOT(ISERROR(SEARCH("IF",H13)))</formula>
    </cfRule>
  </conditionalFormatting>
  <conditionalFormatting sqref="I13:I312">
    <cfRule type="expression" dxfId="53" priority="17">
      <formula>AND($J13&lt;&gt;"   [enter $]   ",$J13&lt;&gt;"")</formula>
    </cfRule>
  </conditionalFormatting>
  <conditionalFormatting sqref="I13:J312">
    <cfRule type="expression" dxfId="52" priority="14">
      <formula>AND($E13&lt;&gt;"   [result]   ",$E13&lt;&gt;"",I13&lt;&gt;"   [enter $]   ",I13&lt;&gt;"")</formula>
    </cfRule>
    <cfRule type="expression" dxfId="51" priority="15">
      <formula>AND($I13&lt;&gt;"   [enter $]   ",$I13&lt;&gt;"",$J13&lt;&gt;"   [enter $]   ",$J13&lt;&gt;"")</formula>
    </cfRule>
    <cfRule type="expression" dxfId="50" priority="16">
      <formula>AND($E13&lt;&gt;"   [result]   ",$E13&lt;&gt;"")</formula>
    </cfRule>
  </conditionalFormatting>
  <conditionalFormatting sqref="J13:J312">
    <cfRule type="expression" dxfId="49" priority="18">
      <formula>AND($I13&lt;&gt;"   [enter $]   ",$I13&lt;&gt;"")</formula>
    </cfRule>
  </conditionalFormatting>
  <conditionalFormatting sqref="K3:K4">
    <cfRule type="expression" dxfId="48" priority="6">
      <formula>FIND("   ",$K3)&gt;0</formula>
    </cfRule>
  </conditionalFormatting>
  <conditionalFormatting sqref="K5 K7:K8">
    <cfRule type="expression" dxfId="47" priority="7">
      <formula>FIND("autofill",$K5)&gt;1</formula>
    </cfRule>
  </conditionalFormatting>
  <conditionalFormatting sqref="K13:K312">
    <cfRule type="expression" dxfId="46" priority="25">
      <formula>AND($E13&lt;&gt;"   [result]   ",$E13&lt;&gt;"",$K13="")</formula>
    </cfRule>
  </conditionalFormatting>
  <conditionalFormatting sqref="L13:L312">
    <cfRule type="expression" dxfId="45" priority="26">
      <formula>AND($F13&lt;&gt;"[retests]   ",$F13&lt;&gt;"",$L13="")</formula>
    </cfRule>
  </conditionalFormatting>
  <conditionalFormatting sqref="M13:N312">
    <cfRule type="cellIs" dxfId="44" priority="27" operator="equal">
      <formula>0</formula>
    </cfRule>
  </conditionalFormatting>
  <conditionalFormatting sqref="O13:O312">
    <cfRule type="expression" dxfId="43" priority="28">
      <formula>AND($H13="Other",$O13="")</formula>
    </cfRule>
  </conditionalFormatting>
  <dataValidations count="18">
    <dataValidation allowBlank="1" showInputMessage="1" showErrorMessage="1" prompt="To populate this field, enter data in the corresponding field at the top of the &quot;START HERE&quot; tab." sqref="D3:D5 G3" xr:uid="{00000000-0002-0000-0A00-000000000000}"/>
    <dataValidation allowBlank="1" showInputMessage="1" showErrorMessage="1" promptTitle="DO NOT OVERWRITE THIS CELL. " prompt="It will automatically calculate based on data entered in the previous columns. " sqref="M13:N312" xr:uid="{00000000-0002-0000-0A00-000001000000}"/>
    <dataValidation type="custom" errorStyle="warning" allowBlank="1" showInputMessage="1" showErrorMessage="1" errorTitle="Invalid Entry" error="The fixture ID # MUST follow this format:_x000a__x000a_[8 digit building ID #]-[3 digit fixture #][2 letter fixture type code]_x000a__x000a_Ex: 12340101-001DW_x000a__x000a_See the &quot;START HERE&quot; tab for more information." promptTitle="Important!" prompt="The fixture ID # MUST follow this format:_x000a__x000a_[8 digit building ID #]-[3 digit fixture #][2 letter fixture type code]_x000a__x000a_Ex: 12340101-001DW_x000a__x000a_See the &quot;START HERE&quot; tab for more information." sqref="C13:C312" xr:uid="{00000000-0002-0000-0A00-000002000000}">
      <formula1>OR(AND(MID(C13&amp;" ",9,1)="-",LEN(C13)=14),AND(MID(C13&amp;" ",10,1)="-",LEN(C13)=15))+(C13="[enter fixture ID]   ")</formula1>
    </dataValidation>
    <dataValidation allowBlank="1" showInputMessage="1" showErrorMessage="1" prompt="Enter any applicable notes here" sqref="O13:O17" xr:uid="{00000000-0002-0000-0A00-000003000000}"/>
    <dataValidation allowBlank="1" showInputMessage="1" showErrorMessage="1" prompt="Enter the per-sample cost of any retests performed for this fixture." sqref="L13:L17" xr:uid="{00000000-0002-0000-0A00-000004000000}"/>
    <dataValidation allowBlank="1" showInputMessage="1" showErrorMessage="1" prompt="Enter the per-sample cost for the INITIAL sample." sqref="K13:K17" xr:uid="{00000000-0002-0000-0A00-000005000000}"/>
    <dataValidation allowBlank="1" showInputMessage="1" showErrorMessage="1" prompt="Enter any shipping or mileage costs associated with getting the samples to the lab. _x000a__x000a_*NOTE: These costs should be entered on a separate row with a description of the expense in the &quot;Fixture Location / Expense Description&quot; column." sqref="J13:J17" xr:uid="{00000000-0002-0000-0A00-000006000000}"/>
    <dataValidation allowBlank="1" showInputMessage="1" showErrorMessage="1" prompt="Enter any other costs associated with testing (metal digestion, rush fees, etc.). _x000a__x000a_*NOTE: These costs should be entered on a separate row with a description of the expense in the &quot;Fixture Location / Expense Description&quot; column." sqref="I13:I17" xr:uid="{00000000-0002-0000-0A00-000007000000}"/>
    <dataValidation allowBlank="1" showInputMessage="1" showErrorMessage="1" prompt="If additional samples were tested from this fixture, enter the final test result." sqref="G13:G17" xr:uid="{00000000-0002-0000-0A00-000008000000}"/>
    <dataValidation allowBlank="1" showInputMessage="1" showErrorMessage="1" prompt="If applicable, enter the number of additional samples tested from this fixture." sqref="F13:F17" xr:uid="{00000000-0002-0000-0A00-000009000000}"/>
    <dataValidation allowBlank="1" showInputMessage="1" showErrorMessage="1" prompt="Enter the test result for the initial sample in parts per billion (ppb). Do NOT type in ppb after the number. _x000a__x000a_Enter &quot;ND&quot; for non-detect._x000a__x000a_Example Values: ND, &lt;1, 3.56, 20" sqref="E13:E17" xr:uid="{00000000-0002-0000-0A00-00000A000000}"/>
    <dataValidation allowBlank="1" showInputMessage="1" showErrorMessage="1" prompt="Enter the date the initial sample was COLLECTED (not tested by the lab)" sqref="D13:D17" xr:uid="{00000000-0002-0000-0A00-00000B000000}"/>
    <dataValidation allowBlank="1" showInputMessage="1" showErrorMessage="1" prompt="Enter the unique location description for each fixture such that ANY person would be able to find the fixture based only on this description._x000a__x000a_OR_x000a__x000a_Describe the type of other expense (metal digestion, shipping, etc.)" sqref="B13:B17" xr:uid="{00000000-0002-0000-0A00-00000C000000}"/>
    <dataValidation allowBlank="1" showInputMessage="1" showErrorMessage="1" promptTitle="Building ID #" prompt="Enter the Building ID # assigned to this building in the ODE School Facilities Building Collection. See the &quot;START HERE&quot; tab for more information." sqref="D7" xr:uid="{00000000-0002-0000-0A00-00000D000000}"/>
    <dataValidation allowBlank="1" showInputMessage="1" showErrorMessage="1" promptTitle="Building Name" prompt="Enter the building name as it is reported in the ODE School Facilities Building Collection. See the &quot;START HERE&quot; tab for more information." sqref="D8:G8" xr:uid="{00000000-0002-0000-0A00-00000E000000}"/>
    <dataValidation allowBlank="1" showInputMessage="1" showErrorMessage="1" promptTitle="Minimum Reporting Level (MRL)" prompt="Enter the minimum value of lead that can be detected in a sample in parts per billion (ppb) as reported in the lab results" sqref="D10:E10" xr:uid="{00000000-0002-0000-0A00-00000F000000}"/>
    <dataValidation allowBlank="1" showInputMessage="1" showErrorMessage="1" promptTitle="Fixtures Required to be Tested" prompt="Enter the number of fixtures in the building that are required to be tested (***even if you have not tested all of these fixtures at this time***)" sqref="K3" xr:uid="{00000000-0002-0000-0A00-000010000000}"/>
    <dataValidation allowBlank="1" showInputMessage="1" showErrorMessage="1" promptTitle="Fixtures Exempt from Testing" prompt="Enter the number of fixtures in the building that are exempt from the testing requirement based on the type of fixture (shower head, eye wash station, etc.)" sqref="K4" xr:uid="{00000000-0002-0000-0A00-000011000000}"/>
  </dataValidations>
  <pageMargins left="0.7" right="0.7" top="0.75" bottom="0.75" header="0.3" footer="0.3"/>
  <pageSetup scale="66" fitToHeight="0" orientation="landscape"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xr:uid="{00000000-0002-0000-0A00-000012000000}">
          <x14:formula1>
            <xm:f>'Corrective Action Codes'!$C$3:$C$30</xm:f>
          </x14:formula1>
          <xm:sqref>H18:H137</xm:sqref>
        </x14:dataValidation>
        <x14:dataValidation type="list" allowBlank="1" showInputMessage="1" prompt="If applicable, identify the corrective action taken to remediate this fixture by choosing the correct code from the dropdown. _x000a__x000a_A list of available codes and definitions can be found to the right of this table." xr:uid="{00000000-0002-0000-0A00-000013000000}">
          <x14:formula1>
            <xm:f>'Corrective Action Codes'!$C$3:$C$30</xm:f>
          </x14:formula1>
          <xm:sqref>H13:H17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AAD4F4"/>
    <pageSetUpPr autoPageBreaks="0" fitToPage="1"/>
  </sheetPr>
  <dimension ref="A1:Q312"/>
  <sheetViews>
    <sheetView showGridLines="0" showRowColHeaders="0" workbookViewId="0">
      <pane ySplit="12" topLeftCell="A13" activePane="bottomLeft" state="frozen"/>
      <selection pane="bottomLeft"/>
    </sheetView>
  </sheetViews>
  <sheetFormatPr defaultRowHeight="15" x14ac:dyDescent="0.25"/>
  <cols>
    <col min="1" max="1" width="2.7109375" style="1" customWidth="1"/>
    <col min="2" max="2" width="35.7109375" customWidth="1"/>
    <col min="3" max="3" width="19.140625" customWidth="1"/>
    <col min="4" max="4" width="10.140625" customWidth="1"/>
    <col min="5" max="5" width="11.85546875" customWidth="1"/>
    <col min="6" max="6" width="9.85546875" bestFit="1" customWidth="1"/>
    <col min="7" max="7" width="11.85546875" bestFit="1" customWidth="1"/>
    <col min="8" max="8" width="16.140625" bestFit="1" customWidth="1"/>
    <col min="9" max="10" width="10.28515625" customWidth="1"/>
    <col min="11" max="11" width="12.5703125" customWidth="1"/>
    <col min="12" max="12" width="10.140625" bestFit="1" customWidth="1"/>
    <col min="13" max="13" width="9" customWidth="1"/>
    <col min="14" max="14" width="15.7109375" bestFit="1" customWidth="1"/>
    <col min="15" max="15" width="30.28515625" customWidth="1"/>
    <col min="16" max="16" width="1.7109375" customWidth="1"/>
    <col min="17" max="17" width="27.5703125" customWidth="1"/>
  </cols>
  <sheetData>
    <row r="1" spans="1:17" ht="26.25" x14ac:dyDescent="0.25">
      <c r="A1" s="1" t="s">
        <v>12</v>
      </c>
      <c r="B1" s="261" t="s">
        <v>515</v>
      </c>
      <c r="C1" s="262"/>
      <c r="D1" s="262"/>
      <c r="E1" s="262"/>
      <c r="F1" s="262"/>
      <c r="G1" s="262"/>
      <c r="H1" s="262"/>
      <c r="I1" s="262"/>
      <c r="J1" s="262"/>
      <c r="K1" s="262"/>
      <c r="L1" s="262"/>
      <c r="M1" s="262"/>
      <c r="N1" s="262"/>
      <c r="O1" s="263"/>
    </row>
    <row r="2" spans="1:17" ht="9" customHeight="1" x14ac:dyDescent="0.25">
      <c r="A2" s="1" t="s">
        <v>12</v>
      </c>
      <c r="C2" s="19" t="s">
        <v>12</v>
      </c>
    </row>
    <row r="3" spans="1:17" x14ac:dyDescent="0.25">
      <c r="A3" s="1" t="s">
        <v>12</v>
      </c>
      <c r="B3" s="8"/>
      <c r="C3" s="5" t="s">
        <v>393</v>
      </c>
      <c r="D3" s="116" t="str">
        <f>IF('START HERE'!$D$4="[enter Inst. ID]   ","[autofill]",'START HERE'!$D$4)</f>
        <v>[autofill]</v>
      </c>
      <c r="E3" s="42" t="s">
        <v>12</v>
      </c>
      <c r="F3" s="206" t="s">
        <v>1755</v>
      </c>
      <c r="G3" s="116" t="str">
        <f>IF('START HERE'!$D$6="[enter Inst. ID]   ","[autofill]",'START HERE'!$D$6)</f>
        <v>[autofill]</v>
      </c>
      <c r="H3" s="19"/>
      <c r="I3" s="217" t="s">
        <v>425</v>
      </c>
      <c r="J3" s="218"/>
      <c r="K3" s="54" t="s">
        <v>518</v>
      </c>
    </row>
    <row r="4" spans="1:17" x14ac:dyDescent="0.25">
      <c r="A4" s="1" t="s">
        <v>12</v>
      </c>
      <c r="B4" s="8"/>
      <c r="C4" s="6" t="s">
        <v>379</v>
      </c>
      <c r="D4" s="123" t="str">
        <f>'START HERE'!$D$5</f>
        <v>[autofill]</v>
      </c>
      <c r="E4" s="35"/>
      <c r="F4" s="35"/>
      <c r="G4" s="37"/>
      <c r="H4" s="19" t="s">
        <v>12</v>
      </c>
      <c r="I4" s="223" t="s">
        <v>426</v>
      </c>
      <c r="J4" s="224"/>
      <c r="K4" s="55" t="s">
        <v>518</v>
      </c>
      <c r="P4" s="16"/>
    </row>
    <row r="5" spans="1:17" x14ac:dyDescent="0.25">
      <c r="A5" s="1" t="s">
        <v>12</v>
      </c>
      <c r="B5" s="8"/>
      <c r="C5" s="7" t="s">
        <v>0</v>
      </c>
      <c r="D5" s="73" t="str">
        <f>IF('START HERE'!$D$7="[autofill]","[autofill]",IF('START HERE'!$D$6&lt;&gt;"x",'START HERE'!$D$7,'START HERE'!$G$7))</f>
        <v>[autofill]</v>
      </c>
      <c r="E5" s="13"/>
      <c r="F5" s="13"/>
      <c r="G5" s="14"/>
      <c r="H5" s="19" t="s">
        <v>12</v>
      </c>
      <c r="I5" s="221" t="s">
        <v>424</v>
      </c>
      <c r="J5" s="222"/>
      <c r="K5" s="41" t="str">
        <f>IFERROR($K$3+$K$4,"[autofill]")</f>
        <v>[autofill]</v>
      </c>
    </row>
    <row r="6" spans="1:17" ht="9" customHeight="1" x14ac:dyDescent="0.25">
      <c r="A6" s="1" t="s">
        <v>12</v>
      </c>
      <c r="C6" s="19" t="s">
        <v>12</v>
      </c>
    </row>
    <row r="7" spans="1:17" x14ac:dyDescent="0.25">
      <c r="A7" s="1" t="s">
        <v>12</v>
      </c>
      <c r="C7" s="5" t="s">
        <v>571</v>
      </c>
      <c r="D7" s="268" t="s">
        <v>434</v>
      </c>
      <c r="E7" s="269"/>
      <c r="F7" s="269"/>
      <c r="G7" s="270"/>
      <c r="H7" s="19" t="s">
        <v>12</v>
      </c>
      <c r="I7" s="217" t="s">
        <v>431</v>
      </c>
      <c r="J7" s="218"/>
      <c r="K7" s="39" t="str">
        <f>IF(MIN(TestingDataBldg10[Initial  Test Date])=0,"[autofill]",MIN(TestingDataBldg10[Initial  Test Date]))</f>
        <v>[autofill]</v>
      </c>
    </row>
    <row r="8" spans="1:17" x14ac:dyDescent="0.25">
      <c r="A8" s="1" t="s">
        <v>12</v>
      </c>
      <c r="C8" s="48" t="s">
        <v>1</v>
      </c>
      <c r="D8" s="266" t="s">
        <v>433</v>
      </c>
      <c r="E8" s="266"/>
      <c r="F8" s="266"/>
      <c r="G8" s="267"/>
      <c r="I8" s="221" t="s">
        <v>432</v>
      </c>
      <c r="J8" s="222"/>
      <c r="K8" s="40" t="str">
        <f>IF(MAX(TestingDataBldg10[Initial  Test Date])=0,"[autofill]",MAX(TestingDataBldg10[Initial  Test Date]))</f>
        <v>[autofill]</v>
      </c>
    </row>
    <row r="9" spans="1:17" ht="9" customHeight="1" x14ac:dyDescent="0.25">
      <c r="A9" s="1" t="s">
        <v>12</v>
      </c>
      <c r="C9" s="19" t="s">
        <v>12</v>
      </c>
    </row>
    <row r="10" spans="1:17" ht="17.25" x14ac:dyDescent="0.25">
      <c r="A10" s="1" t="s">
        <v>12</v>
      </c>
      <c r="B10" s="8"/>
      <c r="C10" s="34" t="s">
        <v>503</v>
      </c>
      <c r="D10" s="264" t="s">
        <v>502</v>
      </c>
      <c r="E10" s="265"/>
      <c r="F10" s="19" t="s">
        <v>12</v>
      </c>
      <c r="G10" s="19" t="s">
        <v>12</v>
      </c>
      <c r="H10" s="255" t="s">
        <v>501</v>
      </c>
      <c r="I10" s="256"/>
      <c r="J10" s="256"/>
      <c r="K10" s="256"/>
      <c r="L10" s="257"/>
      <c r="M10" s="33">
        <f>SUM(TestingDataBldg10[Total '# of Tests])</f>
        <v>0</v>
      </c>
      <c r="N10" s="30">
        <f>SUM(TestingDataBldg10[Total Expenses])</f>
        <v>0</v>
      </c>
    </row>
    <row r="11" spans="1:17" ht="9" customHeight="1" x14ac:dyDescent="0.25">
      <c r="A11" s="1" t="s">
        <v>12</v>
      </c>
      <c r="C11" s="19" t="s">
        <v>12</v>
      </c>
      <c r="G11" s="4"/>
      <c r="K11" s="3"/>
      <c r="L11" s="3"/>
    </row>
    <row r="12" spans="1:17" ht="30.75" thickBot="1" x14ac:dyDescent="0.3">
      <c r="A12" s="1" t="s">
        <v>12</v>
      </c>
      <c r="B12" s="126" t="s">
        <v>430</v>
      </c>
      <c r="C12" s="127" t="s">
        <v>572</v>
      </c>
      <c r="D12" s="128" t="s">
        <v>504</v>
      </c>
      <c r="E12" s="125" t="s">
        <v>3</v>
      </c>
      <c r="F12" s="128" t="s">
        <v>427</v>
      </c>
      <c r="G12" s="128" t="s">
        <v>4</v>
      </c>
      <c r="H12" s="128" t="s">
        <v>499</v>
      </c>
      <c r="I12" s="128" t="s">
        <v>545</v>
      </c>
      <c r="J12" s="125" t="s">
        <v>388</v>
      </c>
      <c r="K12" s="129" t="s">
        <v>513</v>
      </c>
      <c r="L12" s="130" t="s">
        <v>514</v>
      </c>
      <c r="M12" s="131" t="s">
        <v>437</v>
      </c>
      <c r="N12" s="132" t="s">
        <v>428</v>
      </c>
      <c r="O12" s="126" t="s">
        <v>421</v>
      </c>
    </row>
    <row r="13" spans="1:17" s="12" customFormat="1" ht="15" customHeight="1" x14ac:dyDescent="0.25">
      <c r="A13" s="133" t="s">
        <v>557</v>
      </c>
      <c r="B13" s="56" t="s">
        <v>506</v>
      </c>
      <c r="C13" s="63" t="s">
        <v>505</v>
      </c>
      <c r="D13" s="57" t="s">
        <v>507</v>
      </c>
      <c r="E13" s="58" t="s">
        <v>508</v>
      </c>
      <c r="F13" s="58" t="s">
        <v>509</v>
      </c>
      <c r="G13" s="58" t="s">
        <v>508</v>
      </c>
      <c r="H13" s="59" t="s">
        <v>512</v>
      </c>
      <c r="I13" s="60" t="s">
        <v>510</v>
      </c>
      <c r="J13" s="60" t="s">
        <v>510</v>
      </c>
      <c r="K13" s="61" t="s">
        <v>510</v>
      </c>
      <c r="L13" s="61" t="s">
        <v>510</v>
      </c>
      <c r="M13" s="46" t="str">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 xml:space="preserve">   [autofill]   </v>
      </c>
      <c r="N13" s="47" t="str">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 xml:space="preserve">[autofill]   </v>
      </c>
      <c r="O13" s="62" t="s">
        <v>511</v>
      </c>
    </row>
    <row r="14" spans="1:17" s="12" customFormat="1" x14ac:dyDescent="0.25">
      <c r="A14" s="9"/>
      <c r="B14" s="56"/>
      <c r="C14" s="84"/>
      <c r="D14" s="85"/>
      <c r="E14" s="86"/>
      <c r="F14" s="86"/>
      <c r="G14" s="86"/>
      <c r="H14" s="87"/>
      <c r="I14" s="87"/>
      <c r="J14" s="87"/>
      <c r="K14" s="61"/>
      <c r="L14" s="61"/>
      <c r="M1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4" s="62"/>
    </row>
    <row r="15" spans="1:17" s="12" customFormat="1" ht="15" customHeight="1" x14ac:dyDescent="0.25">
      <c r="A15" s="9"/>
      <c r="B15" s="56"/>
      <c r="C15" s="88"/>
      <c r="D15" s="57"/>
      <c r="E15" s="86"/>
      <c r="F15" s="86"/>
      <c r="G15" s="86"/>
      <c r="H15" s="87"/>
      <c r="I15" s="87"/>
      <c r="J15" s="87"/>
      <c r="K15" s="61"/>
      <c r="L15" s="124"/>
      <c r="M1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5" s="62"/>
    </row>
    <row r="16" spans="1:17" s="12" customFormat="1" ht="15" customHeight="1" x14ac:dyDescent="0.25">
      <c r="A16" s="9"/>
      <c r="B16" s="56"/>
      <c r="C16" s="63"/>
      <c r="D16" s="85"/>
      <c r="E16" s="86"/>
      <c r="F16" s="86"/>
      <c r="G16" s="86"/>
      <c r="H16" s="87"/>
      <c r="I16" s="87"/>
      <c r="J16" s="87"/>
      <c r="K16" s="61"/>
      <c r="L16" s="61"/>
      <c r="M1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6" s="62"/>
      <c r="Q16" s="15"/>
    </row>
    <row r="17" spans="1:17" s="12" customFormat="1" ht="15" customHeight="1" x14ac:dyDescent="0.25">
      <c r="A17" s="9"/>
      <c r="B17" s="56"/>
      <c r="C17" s="84"/>
      <c r="D17" s="85"/>
      <c r="E17" s="86"/>
      <c r="F17" s="86"/>
      <c r="G17" s="86"/>
      <c r="H17" s="87"/>
      <c r="I17" s="87"/>
      <c r="J17" s="87"/>
      <c r="K17" s="61"/>
      <c r="L17" s="61"/>
      <c r="M1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7" s="62"/>
    </row>
    <row r="18" spans="1:17" s="12" customFormat="1" ht="15" customHeight="1" x14ac:dyDescent="0.25">
      <c r="A18" s="9"/>
      <c r="B18" s="83"/>
      <c r="C18" s="84"/>
      <c r="D18" s="85"/>
      <c r="E18" s="86"/>
      <c r="F18" s="86"/>
      <c r="G18" s="86"/>
      <c r="H18" s="87"/>
      <c r="I18" s="87"/>
      <c r="J18" s="87"/>
      <c r="K18" s="61"/>
      <c r="L18" s="61"/>
      <c r="M1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8" s="62"/>
    </row>
    <row r="19" spans="1:17" s="12" customFormat="1" ht="15" customHeight="1" x14ac:dyDescent="0.25">
      <c r="A19" s="9"/>
      <c r="B19" s="83"/>
      <c r="C19" s="84"/>
      <c r="D19" s="85"/>
      <c r="E19" s="86"/>
      <c r="F19" s="86"/>
      <c r="G19" s="86"/>
      <c r="H19" s="87"/>
      <c r="I19" s="87"/>
      <c r="J19" s="87"/>
      <c r="K19" s="61"/>
      <c r="L19" s="61"/>
      <c r="M1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9" s="62"/>
      <c r="Q19" s="15"/>
    </row>
    <row r="20" spans="1:17" s="12" customFormat="1" ht="15" customHeight="1" x14ac:dyDescent="0.25">
      <c r="A20" s="9"/>
      <c r="B20" s="83"/>
      <c r="C20" s="84"/>
      <c r="D20" s="85"/>
      <c r="E20" s="86"/>
      <c r="F20" s="86"/>
      <c r="G20" s="86"/>
      <c r="H20" s="87"/>
      <c r="I20" s="87"/>
      <c r="J20" s="87"/>
      <c r="K20" s="61"/>
      <c r="L20" s="61"/>
      <c r="M2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0" s="62"/>
      <c r="Q20" s="15"/>
    </row>
    <row r="21" spans="1:17" s="12" customFormat="1" ht="15" customHeight="1" x14ac:dyDescent="0.25">
      <c r="A21" s="9"/>
      <c r="B21" s="83"/>
      <c r="C21" s="63"/>
      <c r="D21" s="85"/>
      <c r="E21" s="86"/>
      <c r="F21" s="86"/>
      <c r="G21" s="58"/>
      <c r="H21" s="87"/>
      <c r="I21" s="87"/>
      <c r="J21" s="87"/>
      <c r="K21" s="61"/>
      <c r="L21" s="61"/>
      <c r="M2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1" s="62"/>
    </row>
    <row r="22" spans="1:17" s="12" customFormat="1" ht="15" customHeight="1" x14ac:dyDescent="0.25">
      <c r="A22" s="9"/>
      <c r="B22" s="83"/>
      <c r="C22" s="63"/>
      <c r="D22" s="85"/>
      <c r="E22" s="86"/>
      <c r="F22" s="86"/>
      <c r="G22" s="86"/>
      <c r="H22" s="87"/>
      <c r="I22" s="87"/>
      <c r="J22" s="87"/>
      <c r="K22" s="61"/>
      <c r="L22" s="61"/>
      <c r="M2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2" s="62"/>
      <c r="Q22" s="15"/>
    </row>
    <row r="23" spans="1:17" s="12" customFormat="1" ht="15" customHeight="1" x14ac:dyDescent="0.25">
      <c r="A23" s="9"/>
      <c r="B23" s="83"/>
      <c r="C23" s="63"/>
      <c r="D23" s="85"/>
      <c r="E23" s="86"/>
      <c r="F23" s="86"/>
      <c r="G23" s="86"/>
      <c r="H23" s="87"/>
      <c r="I23" s="87"/>
      <c r="J23" s="87"/>
      <c r="K23" s="61"/>
      <c r="L23" s="61"/>
      <c r="M2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3" s="62"/>
      <c r="Q23" s="15"/>
    </row>
    <row r="24" spans="1:17" s="12" customFormat="1" ht="15" customHeight="1" x14ac:dyDescent="0.25">
      <c r="A24" s="9"/>
      <c r="B24" s="56"/>
      <c r="C24" s="88"/>
      <c r="D24" s="85"/>
      <c r="E24" s="86"/>
      <c r="F24" s="86"/>
      <c r="G24" s="86"/>
      <c r="H24" s="87"/>
      <c r="I24" s="87"/>
      <c r="J24" s="87"/>
      <c r="K24" s="61"/>
      <c r="L24" s="61"/>
      <c r="M2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4" s="62"/>
    </row>
    <row r="25" spans="1:17" s="12" customFormat="1" ht="15" customHeight="1" x14ac:dyDescent="0.25">
      <c r="A25" s="9"/>
      <c r="B25" s="83"/>
      <c r="C25" s="84"/>
      <c r="D25" s="85"/>
      <c r="E25" s="86"/>
      <c r="F25" s="86"/>
      <c r="G25" s="86"/>
      <c r="H25" s="87"/>
      <c r="I25" s="87"/>
      <c r="J25" s="87"/>
      <c r="K25" s="61"/>
      <c r="L25" s="61"/>
      <c r="M2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5" s="62"/>
    </row>
    <row r="26" spans="1:17" s="12" customFormat="1" ht="15" customHeight="1" x14ac:dyDescent="0.25">
      <c r="A26" s="9"/>
      <c r="B26" s="83"/>
      <c r="C26" s="84"/>
      <c r="D26" s="85"/>
      <c r="E26" s="86"/>
      <c r="F26" s="86"/>
      <c r="G26" s="86"/>
      <c r="H26" s="87"/>
      <c r="I26" s="87"/>
      <c r="J26" s="87"/>
      <c r="K26" s="61"/>
      <c r="L26" s="61"/>
      <c r="M2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6" s="62"/>
    </row>
    <row r="27" spans="1:17" s="12" customFormat="1" ht="15" customHeight="1" x14ac:dyDescent="0.25">
      <c r="A27" s="9"/>
      <c r="B27" s="83"/>
      <c r="C27" s="84"/>
      <c r="D27" s="85"/>
      <c r="E27" s="86"/>
      <c r="F27" s="86"/>
      <c r="G27" s="58"/>
      <c r="H27" s="87"/>
      <c r="I27" s="87"/>
      <c r="J27" s="87"/>
      <c r="K27" s="61"/>
      <c r="L27" s="61"/>
      <c r="M2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7" s="62"/>
    </row>
    <row r="28" spans="1:17" s="12" customFormat="1" ht="15" customHeight="1" x14ac:dyDescent="0.25">
      <c r="A28" s="9"/>
      <c r="B28" s="83"/>
      <c r="C28" s="63"/>
      <c r="D28" s="85"/>
      <c r="E28" s="86"/>
      <c r="F28" s="86"/>
      <c r="G28" s="86"/>
      <c r="H28" s="87"/>
      <c r="I28" s="87"/>
      <c r="J28" s="87"/>
      <c r="K28" s="61"/>
      <c r="L28" s="61"/>
      <c r="M2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8" s="62"/>
    </row>
    <row r="29" spans="1:17" s="12" customFormat="1" ht="15" customHeight="1" x14ac:dyDescent="0.25">
      <c r="A29" s="9"/>
      <c r="B29" s="83"/>
      <c r="C29" s="84"/>
      <c r="D29" s="85"/>
      <c r="E29" s="86"/>
      <c r="F29" s="86"/>
      <c r="G29" s="86"/>
      <c r="H29" s="87"/>
      <c r="I29" s="87"/>
      <c r="J29" s="87"/>
      <c r="K29" s="61"/>
      <c r="L29" s="61"/>
      <c r="M2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9" s="62"/>
    </row>
    <row r="30" spans="1:17" s="12" customFormat="1" ht="15" customHeight="1" x14ac:dyDescent="0.25">
      <c r="A30" s="9"/>
      <c r="B30" s="56"/>
      <c r="C30" s="63"/>
      <c r="D30" s="85"/>
      <c r="E30" s="86"/>
      <c r="F30" s="86"/>
      <c r="G30" s="86"/>
      <c r="H30" s="87"/>
      <c r="I30" s="87"/>
      <c r="J30" s="87"/>
      <c r="K30" s="61"/>
      <c r="L30" s="61"/>
      <c r="M3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3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30" s="62"/>
    </row>
    <row r="31" spans="1:17" s="12" customFormat="1" ht="15" customHeight="1" x14ac:dyDescent="0.25">
      <c r="A31" s="9"/>
      <c r="B31" s="56"/>
      <c r="C31" s="84"/>
      <c r="D31" s="85"/>
      <c r="E31" s="86"/>
      <c r="F31" s="86"/>
      <c r="G31" s="86"/>
      <c r="H31" s="87"/>
      <c r="I31" s="87"/>
      <c r="J31" s="87"/>
      <c r="K31" s="61"/>
      <c r="L31" s="61"/>
      <c r="M3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3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31" s="62"/>
    </row>
    <row r="32" spans="1:17" s="12" customFormat="1" ht="15" customHeight="1" x14ac:dyDescent="0.25">
      <c r="A32" s="9"/>
      <c r="B32" s="56"/>
      <c r="C32" s="88"/>
      <c r="D32" s="89"/>
      <c r="E32" s="90"/>
      <c r="F32" s="90"/>
      <c r="G32" s="90"/>
      <c r="H32" s="91"/>
      <c r="I32" s="91"/>
      <c r="J32" s="91"/>
      <c r="K32" s="92"/>
      <c r="L32" s="92"/>
      <c r="M3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3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32" s="62"/>
    </row>
    <row r="33" spans="1:15" s="12" customFormat="1" ht="15" customHeight="1" x14ac:dyDescent="0.25">
      <c r="A33" s="9"/>
      <c r="B33" s="56"/>
      <c r="C33" s="88"/>
      <c r="D33" s="89"/>
      <c r="E33" s="90"/>
      <c r="F33" s="90"/>
      <c r="G33" s="90"/>
      <c r="H33" s="91"/>
      <c r="I33" s="91"/>
      <c r="J33" s="91"/>
      <c r="K33" s="92"/>
      <c r="L33" s="92"/>
      <c r="M3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3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33" s="62"/>
    </row>
    <row r="34" spans="1:15" s="12" customFormat="1" ht="15" customHeight="1" x14ac:dyDescent="0.25">
      <c r="A34" s="9"/>
      <c r="B34" s="56"/>
      <c r="C34" s="88"/>
      <c r="D34" s="89"/>
      <c r="E34" s="90"/>
      <c r="F34" s="90"/>
      <c r="G34" s="90"/>
      <c r="H34" s="91"/>
      <c r="I34" s="91"/>
      <c r="J34" s="91"/>
      <c r="K34" s="92"/>
      <c r="L34" s="92"/>
      <c r="M3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3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34" s="62"/>
    </row>
    <row r="35" spans="1:15" s="12" customFormat="1" ht="15" customHeight="1" x14ac:dyDescent="0.25">
      <c r="A35" s="9"/>
      <c r="B35" s="83"/>
      <c r="C35" s="84"/>
      <c r="D35" s="85"/>
      <c r="E35" s="86"/>
      <c r="F35" s="86"/>
      <c r="G35" s="86"/>
      <c r="H35" s="87"/>
      <c r="I35" s="87"/>
      <c r="J35" s="87"/>
      <c r="K35" s="61"/>
      <c r="L35" s="61"/>
      <c r="M3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3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35" s="62"/>
    </row>
    <row r="36" spans="1:15" s="12" customFormat="1" ht="15" customHeight="1" x14ac:dyDescent="0.25">
      <c r="A36" s="9"/>
      <c r="B36" s="83"/>
      <c r="C36" s="84"/>
      <c r="D36" s="85"/>
      <c r="E36" s="86"/>
      <c r="F36" s="86"/>
      <c r="G36" s="86"/>
      <c r="H36" s="87"/>
      <c r="I36" s="87"/>
      <c r="J36" s="87"/>
      <c r="K36" s="61"/>
      <c r="L36" s="61"/>
      <c r="M3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3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36" s="62"/>
    </row>
    <row r="37" spans="1:15" s="12" customFormat="1" ht="15" customHeight="1" x14ac:dyDescent="0.25">
      <c r="A37" s="9"/>
      <c r="B37" s="62"/>
      <c r="C37" s="84"/>
      <c r="D37" s="85"/>
      <c r="E37" s="86"/>
      <c r="F37" s="86"/>
      <c r="G37" s="86"/>
      <c r="H37" s="87"/>
      <c r="I37" s="87"/>
      <c r="J37" s="87"/>
      <c r="K37" s="61"/>
      <c r="L37" s="61"/>
      <c r="M3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3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37" s="62"/>
    </row>
    <row r="38" spans="1:15" s="12" customFormat="1" ht="15" customHeight="1" x14ac:dyDescent="0.25">
      <c r="A38" s="9"/>
      <c r="B38" s="62"/>
      <c r="C38" s="84"/>
      <c r="D38" s="85"/>
      <c r="E38" s="86"/>
      <c r="F38" s="86"/>
      <c r="G38" s="86"/>
      <c r="H38" s="87"/>
      <c r="I38" s="87"/>
      <c r="J38" s="87"/>
      <c r="K38" s="61"/>
      <c r="L38" s="61"/>
      <c r="M3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3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38" s="62"/>
    </row>
    <row r="39" spans="1:15" s="12" customFormat="1" ht="15" customHeight="1" x14ac:dyDescent="0.25">
      <c r="A39" s="9"/>
      <c r="B39" s="83"/>
      <c r="C39" s="84"/>
      <c r="D39" s="85"/>
      <c r="E39" s="86"/>
      <c r="F39" s="86"/>
      <c r="G39" s="86"/>
      <c r="H39" s="87"/>
      <c r="I39" s="87"/>
      <c r="J39" s="87"/>
      <c r="K39" s="61"/>
      <c r="L39" s="61"/>
      <c r="M3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3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39" s="62"/>
    </row>
    <row r="40" spans="1:15" s="12" customFormat="1" ht="15" customHeight="1" x14ac:dyDescent="0.25">
      <c r="A40" s="9"/>
      <c r="B40" s="83"/>
      <c r="C40" s="84"/>
      <c r="D40" s="85"/>
      <c r="E40" s="86"/>
      <c r="F40" s="86"/>
      <c r="G40" s="86"/>
      <c r="H40" s="87"/>
      <c r="I40" s="87"/>
      <c r="J40" s="87"/>
      <c r="K40" s="61"/>
      <c r="L40" s="61"/>
      <c r="M4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4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40" s="62"/>
    </row>
    <row r="41" spans="1:15" x14ac:dyDescent="0.25">
      <c r="B41" s="83"/>
      <c r="C41" s="84"/>
      <c r="D41" s="85"/>
      <c r="E41" s="86"/>
      <c r="F41" s="86"/>
      <c r="G41" s="86"/>
      <c r="H41" s="87"/>
      <c r="I41" s="87"/>
      <c r="J41" s="87"/>
      <c r="K41" s="61"/>
      <c r="L41" s="61"/>
      <c r="M4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4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41" s="62"/>
    </row>
    <row r="42" spans="1:15" x14ac:dyDescent="0.25">
      <c r="B42" s="93"/>
      <c r="C42" s="94"/>
      <c r="D42" s="95"/>
      <c r="E42" s="96"/>
      <c r="F42" s="96"/>
      <c r="G42" s="96"/>
      <c r="H42" s="59"/>
      <c r="I42" s="59"/>
      <c r="J42" s="59"/>
      <c r="K42" s="97"/>
      <c r="L42" s="97"/>
      <c r="M4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4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42" s="62"/>
    </row>
    <row r="43" spans="1:15" x14ac:dyDescent="0.25">
      <c r="B43" s="93"/>
      <c r="C43" s="94"/>
      <c r="D43" s="95"/>
      <c r="E43" s="96"/>
      <c r="F43" s="96"/>
      <c r="G43" s="96"/>
      <c r="H43" s="59"/>
      <c r="I43" s="59"/>
      <c r="J43" s="59"/>
      <c r="K43" s="97"/>
      <c r="L43" s="97"/>
      <c r="M4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4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43" s="62"/>
    </row>
    <row r="44" spans="1:15" x14ac:dyDescent="0.25">
      <c r="B44" s="93"/>
      <c r="C44" s="94"/>
      <c r="D44" s="95"/>
      <c r="E44" s="96"/>
      <c r="F44" s="96"/>
      <c r="G44" s="96"/>
      <c r="H44" s="59"/>
      <c r="I44" s="59"/>
      <c r="J44" s="59"/>
      <c r="K44" s="97"/>
      <c r="L44" s="97"/>
      <c r="M4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4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44" s="62"/>
    </row>
    <row r="45" spans="1:15" x14ac:dyDescent="0.25">
      <c r="B45" s="93"/>
      <c r="C45" s="94"/>
      <c r="D45" s="95"/>
      <c r="E45" s="96"/>
      <c r="F45" s="96"/>
      <c r="G45" s="96"/>
      <c r="H45" s="59"/>
      <c r="I45" s="59"/>
      <c r="J45" s="59"/>
      <c r="K45" s="97"/>
      <c r="L45" s="97"/>
      <c r="M4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4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45" s="62"/>
    </row>
    <row r="46" spans="1:15" x14ac:dyDescent="0.25">
      <c r="B46" s="93"/>
      <c r="C46" s="94"/>
      <c r="D46" s="95"/>
      <c r="E46" s="96"/>
      <c r="F46" s="96"/>
      <c r="G46" s="96"/>
      <c r="H46" s="59"/>
      <c r="I46" s="59"/>
      <c r="J46" s="59"/>
      <c r="K46" s="97"/>
      <c r="L46" s="97"/>
      <c r="M4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4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46" s="62"/>
    </row>
    <row r="47" spans="1:15" x14ac:dyDescent="0.25">
      <c r="B47" s="93"/>
      <c r="C47" s="94"/>
      <c r="D47" s="95"/>
      <c r="E47" s="96"/>
      <c r="F47" s="96"/>
      <c r="G47" s="96"/>
      <c r="H47" s="59"/>
      <c r="I47" s="59"/>
      <c r="J47" s="59"/>
      <c r="K47" s="97"/>
      <c r="L47" s="97"/>
      <c r="M4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4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47" s="62"/>
    </row>
    <row r="48" spans="1:15" x14ac:dyDescent="0.25">
      <c r="B48" s="56"/>
      <c r="C48" s="63"/>
      <c r="D48" s="57"/>
      <c r="E48" s="58"/>
      <c r="F48" s="58"/>
      <c r="G48" s="58"/>
      <c r="H48" s="60"/>
      <c r="I48" s="60"/>
      <c r="J48" s="60"/>
      <c r="K48" s="115"/>
      <c r="L48" s="115"/>
      <c r="M4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4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48" s="62"/>
    </row>
    <row r="49" spans="2:15" x14ac:dyDescent="0.25">
      <c r="B49" s="56"/>
      <c r="C49" s="63"/>
      <c r="D49" s="57"/>
      <c r="E49" s="58"/>
      <c r="F49" s="58"/>
      <c r="G49" s="58"/>
      <c r="H49" s="60"/>
      <c r="I49" s="60"/>
      <c r="J49" s="60"/>
      <c r="K49" s="115"/>
      <c r="L49" s="115"/>
      <c r="M4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4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49" s="62"/>
    </row>
    <row r="50" spans="2:15" x14ac:dyDescent="0.25">
      <c r="B50" s="56"/>
      <c r="C50" s="63"/>
      <c r="D50" s="57"/>
      <c r="E50" s="58"/>
      <c r="F50" s="58"/>
      <c r="G50" s="58"/>
      <c r="H50" s="60"/>
      <c r="I50" s="60"/>
      <c r="J50" s="60"/>
      <c r="K50" s="115"/>
      <c r="L50" s="115"/>
      <c r="M5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5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50" s="62"/>
    </row>
    <row r="51" spans="2:15" x14ac:dyDescent="0.25">
      <c r="B51" s="56"/>
      <c r="C51" s="63"/>
      <c r="D51" s="57"/>
      <c r="E51" s="58"/>
      <c r="F51" s="58"/>
      <c r="G51" s="58"/>
      <c r="H51" s="60"/>
      <c r="I51" s="60"/>
      <c r="J51" s="60"/>
      <c r="K51" s="115"/>
      <c r="L51" s="115"/>
      <c r="M5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5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51" s="62"/>
    </row>
    <row r="52" spans="2:15" x14ac:dyDescent="0.25">
      <c r="B52" s="56"/>
      <c r="C52" s="63"/>
      <c r="D52" s="57"/>
      <c r="E52" s="58"/>
      <c r="F52" s="58"/>
      <c r="G52" s="58"/>
      <c r="H52" s="60"/>
      <c r="I52" s="60"/>
      <c r="J52" s="60"/>
      <c r="K52" s="115"/>
      <c r="L52" s="115"/>
      <c r="M5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5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52" s="62"/>
    </row>
    <row r="53" spans="2:15" x14ac:dyDescent="0.25">
      <c r="B53" s="56"/>
      <c r="C53" s="63"/>
      <c r="D53" s="57"/>
      <c r="E53" s="58"/>
      <c r="F53" s="58"/>
      <c r="G53" s="58"/>
      <c r="H53" s="60"/>
      <c r="I53" s="60"/>
      <c r="J53" s="60"/>
      <c r="K53" s="115"/>
      <c r="L53" s="115"/>
      <c r="M5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5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53" s="62"/>
    </row>
    <row r="54" spans="2:15" x14ac:dyDescent="0.25">
      <c r="B54" s="56"/>
      <c r="C54" s="63"/>
      <c r="D54" s="57"/>
      <c r="E54" s="58"/>
      <c r="F54" s="58"/>
      <c r="G54" s="58"/>
      <c r="H54" s="60"/>
      <c r="I54" s="60"/>
      <c r="J54" s="60"/>
      <c r="K54" s="115"/>
      <c r="L54" s="115"/>
      <c r="M5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5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54" s="62"/>
    </row>
    <row r="55" spans="2:15" x14ac:dyDescent="0.25">
      <c r="B55" s="56"/>
      <c r="C55" s="63"/>
      <c r="D55" s="57"/>
      <c r="E55" s="58"/>
      <c r="F55" s="58"/>
      <c r="G55" s="58"/>
      <c r="H55" s="60"/>
      <c r="I55" s="60"/>
      <c r="J55" s="60"/>
      <c r="K55" s="115"/>
      <c r="L55" s="115"/>
      <c r="M5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5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55" s="62"/>
    </row>
    <row r="56" spans="2:15" x14ac:dyDescent="0.25">
      <c r="B56" s="56"/>
      <c r="C56" s="63"/>
      <c r="D56" s="57"/>
      <c r="E56" s="58"/>
      <c r="F56" s="58"/>
      <c r="G56" s="58"/>
      <c r="H56" s="60"/>
      <c r="I56" s="60"/>
      <c r="J56" s="60"/>
      <c r="K56" s="115"/>
      <c r="L56" s="115"/>
      <c r="M5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5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56" s="62"/>
    </row>
    <row r="57" spans="2:15" x14ac:dyDescent="0.25">
      <c r="B57" s="56"/>
      <c r="C57" s="63"/>
      <c r="D57" s="57"/>
      <c r="E57" s="58"/>
      <c r="F57" s="58"/>
      <c r="G57" s="58"/>
      <c r="H57" s="60"/>
      <c r="I57" s="60"/>
      <c r="J57" s="60"/>
      <c r="K57" s="115"/>
      <c r="L57" s="115"/>
      <c r="M5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5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57" s="62"/>
    </row>
    <row r="58" spans="2:15" x14ac:dyDescent="0.25">
      <c r="B58" s="56"/>
      <c r="C58" s="63"/>
      <c r="D58" s="57"/>
      <c r="E58" s="58"/>
      <c r="F58" s="58"/>
      <c r="G58" s="58"/>
      <c r="H58" s="60"/>
      <c r="I58" s="60"/>
      <c r="J58" s="60"/>
      <c r="K58" s="115"/>
      <c r="L58" s="115"/>
      <c r="M5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5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58" s="62"/>
    </row>
    <row r="59" spans="2:15" x14ac:dyDescent="0.25">
      <c r="B59" s="56"/>
      <c r="C59" s="63"/>
      <c r="D59" s="57"/>
      <c r="E59" s="58"/>
      <c r="F59" s="58"/>
      <c r="G59" s="58"/>
      <c r="H59" s="60"/>
      <c r="I59" s="60"/>
      <c r="J59" s="60"/>
      <c r="K59" s="115"/>
      <c r="L59" s="115"/>
      <c r="M5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5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59" s="62"/>
    </row>
    <row r="60" spans="2:15" x14ac:dyDescent="0.25">
      <c r="B60" s="56"/>
      <c r="C60" s="63"/>
      <c r="D60" s="57"/>
      <c r="E60" s="58"/>
      <c r="F60" s="58"/>
      <c r="G60" s="58"/>
      <c r="H60" s="60"/>
      <c r="I60" s="60"/>
      <c r="J60" s="60"/>
      <c r="K60" s="115"/>
      <c r="L60" s="115"/>
      <c r="M6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6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60" s="62"/>
    </row>
    <row r="61" spans="2:15" x14ac:dyDescent="0.25">
      <c r="B61" s="56"/>
      <c r="C61" s="63"/>
      <c r="D61" s="57"/>
      <c r="E61" s="58"/>
      <c r="F61" s="58"/>
      <c r="G61" s="58"/>
      <c r="H61" s="60"/>
      <c r="I61" s="60"/>
      <c r="J61" s="60"/>
      <c r="K61" s="115"/>
      <c r="L61" s="115"/>
      <c r="M6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6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61" s="62"/>
    </row>
    <row r="62" spans="2:15" x14ac:dyDescent="0.25">
      <c r="B62" s="56"/>
      <c r="C62" s="63"/>
      <c r="D62" s="57"/>
      <c r="E62" s="58"/>
      <c r="F62" s="58"/>
      <c r="G62" s="58"/>
      <c r="H62" s="60"/>
      <c r="I62" s="60"/>
      <c r="J62" s="60"/>
      <c r="K62" s="115"/>
      <c r="L62" s="115"/>
      <c r="M6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6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62" s="62"/>
    </row>
    <row r="63" spans="2:15" x14ac:dyDescent="0.25">
      <c r="B63" s="56"/>
      <c r="C63" s="63"/>
      <c r="D63" s="57"/>
      <c r="E63" s="58"/>
      <c r="F63" s="58"/>
      <c r="G63" s="58"/>
      <c r="H63" s="60"/>
      <c r="I63" s="60"/>
      <c r="J63" s="60"/>
      <c r="K63" s="115"/>
      <c r="L63" s="115"/>
      <c r="M6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6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63" s="62"/>
    </row>
    <row r="64" spans="2:15" x14ac:dyDescent="0.25">
      <c r="B64" s="56"/>
      <c r="C64" s="63"/>
      <c r="D64" s="57"/>
      <c r="E64" s="58"/>
      <c r="F64" s="58"/>
      <c r="G64" s="58"/>
      <c r="H64" s="60"/>
      <c r="I64" s="60"/>
      <c r="J64" s="60"/>
      <c r="K64" s="115"/>
      <c r="L64" s="115"/>
      <c r="M6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6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64" s="62"/>
    </row>
    <row r="65" spans="2:15" x14ac:dyDescent="0.25">
      <c r="B65" s="56"/>
      <c r="C65" s="63"/>
      <c r="D65" s="57"/>
      <c r="E65" s="58"/>
      <c r="F65" s="58"/>
      <c r="G65" s="58"/>
      <c r="H65" s="60"/>
      <c r="I65" s="60"/>
      <c r="J65" s="60"/>
      <c r="K65" s="115"/>
      <c r="L65" s="115"/>
      <c r="M6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6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65" s="62"/>
    </row>
    <row r="66" spans="2:15" x14ac:dyDescent="0.25">
      <c r="B66" s="56"/>
      <c r="C66" s="63"/>
      <c r="D66" s="57"/>
      <c r="E66" s="58"/>
      <c r="F66" s="58"/>
      <c r="G66" s="58"/>
      <c r="H66" s="60"/>
      <c r="I66" s="60"/>
      <c r="J66" s="60"/>
      <c r="K66" s="115"/>
      <c r="L66" s="115"/>
      <c r="M6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6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66" s="62"/>
    </row>
    <row r="67" spans="2:15" x14ac:dyDescent="0.25">
      <c r="B67" s="56"/>
      <c r="C67" s="63"/>
      <c r="D67" s="57"/>
      <c r="E67" s="58"/>
      <c r="F67" s="58"/>
      <c r="G67" s="58"/>
      <c r="H67" s="60"/>
      <c r="I67" s="60"/>
      <c r="J67" s="60"/>
      <c r="K67" s="115"/>
      <c r="L67" s="115"/>
      <c r="M6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6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67" s="62"/>
    </row>
    <row r="68" spans="2:15" x14ac:dyDescent="0.25">
      <c r="B68" s="56"/>
      <c r="C68" s="63"/>
      <c r="D68" s="57"/>
      <c r="E68" s="58"/>
      <c r="F68" s="58"/>
      <c r="G68" s="58"/>
      <c r="H68" s="60"/>
      <c r="I68" s="60"/>
      <c r="J68" s="60"/>
      <c r="K68" s="115"/>
      <c r="L68" s="115"/>
      <c r="M6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6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68" s="62"/>
    </row>
    <row r="69" spans="2:15" x14ac:dyDescent="0.25">
      <c r="B69" s="56"/>
      <c r="C69" s="63"/>
      <c r="D69" s="57"/>
      <c r="E69" s="58"/>
      <c r="F69" s="58"/>
      <c r="G69" s="58"/>
      <c r="H69" s="60"/>
      <c r="I69" s="60"/>
      <c r="J69" s="60"/>
      <c r="K69" s="115"/>
      <c r="L69" s="115"/>
      <c r="M6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6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69" s="62"/>
    </row>
    <row r="70" spans="2:15" x14ac:dyDescent="0.25">
      <c r="B70" s="56"/>
      <c r="C70" s="63"/>
      <c r="D70" s="57"/>
      <c r="E70" s="58"/>
      <c r="F70" s="58"/>
      <c r="G70" s="58"/>
      <c r="H70" s="60"/>
      <c r="I70" s="60"/>
      <c r="J70" s="60"/>
      <c r="K70" s="115"/>
      <c r="L70" s="115"/>
      <c r="M7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7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70" s="62"/>
    </row>
    <row r="71" spans="2:15" x14ac:dyDescent="0.25">
      <c r="B71" s="56"/>
      <c r="C71" s="63"/>
      <c r="D71" s="57"/>
      <c r="E71" s="58"/>
      <c r="F71" s="58"/>
      <c r="G71" s="58"/>
      <c r="H71" s="60"/>
      <c r="I71" s="60"/>
      <c r="J71" s="60"/>
      <c r="K71" s="115"/>
      <c r="L71" s="115"/>
      <c r="M7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7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71" s="62"/>
    </row>
    <row r="72" spans="2:15" x14ac:dyDescent="0.25">
      <c r="B72" s="56"/>
      <c r="C72" s="63"/>
      <c r="D72" s="57"/>
      <c r="E72" s="58"/>
      <c r="F72" s="58"/>
      <c r="G72" s="58"/>
      <c r="H72" s="60"/>
      <c r="I72" s="60"/>
      <c r="J72" s="60"/>
      <c r="K72" s="115"/>
      <c r="L72" s="115"/>
      <c r="M7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7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72" s="62"/>
    </row>
    <row r="73" spans="2:15" x14ac:dyDescent="0.25">
      <c r="B73" s="56"/>
      <c r="C73" s="63"/>
      <c r="D73" s="57"/>
      <c r="E73" s="58"/>
      <c r="F73" s="58"/>
      <c r="G73" s="58"/>
      <c r="H73" s="60"/>
      <c r="I73" s="60"/>
      <c r="J73" s="60"/>
      <c r="K73" s="115"/>
      <c r="L73" s="115"/>
      <c r="M7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7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73" s="62"/>
    </row>
    <row r="74" spans="2:15" x14ac:dyDescent="0.25">
      <c r="B74" s="56"/>
      <c r="C74" s="63"/>
      <c r="D74" s="57"/>
      <c r="E74" s="58"/>
      <c r="F74" s="58"/>
      <c r="G74" s="58"/>
      <c r="H74" s="60"/>
      <c r="I74" s="60"/>
      <c r="J74" s="60"/>
      <c r="K74" s="115"/>
      <c r="L74" s="115"/>
      <c r="M7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7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74" s="62"/>
    </row>
    <row r="75" spans="2:15" x14ac:dyDescent="0.25">
      <c r="B75" s="56"/>
      <c r="C75" s="63"/>
      <c r="D75" s="57"/>
      <c r="E75" s="58"/>
      <c r="F75" s="58"/>
      <c r="G75" s="58"/>
      <c r="H75" s="60"/>
      <c r="I75" s="60"/>
      <c r="J75" s="60"/>
      <c r="K75" s="115"/>
      <c r="L75" s="115"/>
      <c r="M7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7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75" s="62"/>
    </row>
    <row r="76" spans="2:15" x14ac:dyDescent="0.25">
      <c r="B76" s="56"/>
      <c r="C76" s="63"/>
      <c r="D76" s="57"/>
      <c r="E76" s="58"/>
      <c r="F76" s="58"/>
      <c r="G76" s="58"/>
      <c r="H76" s="60"/>
      <c r="I76" s="60"/>
      <c r="J76" s="60"/>
      <c r="K76" s="115"/>
      <c r="L76" s="115"/>
      <c r="M7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7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76" s="62"/>
    </row>
    <row r="77" spans="2:15" x14ac:dyDescent="0.25">
      <c r="B77" s="56"/>
      <c r="C77" s="63"/>
      <c r="D77" s="57"/>
      <c r="E77" s="58"/>
      <c r="F77" s="58"/>
      <c r="G77" s="58"/>
      <c r="H77" s="60"/>
      <c r="I77" s="60"/>
      <c r="J77" s="60"/>
      <c r="K77" s="115"/>
      <c r="L77" s="115"/>
      <c r="M7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7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77" s="62"/>
    </row>
    <row r="78" spans="2:15" x14ac:dyDescent="0.25">
      <c r="B78" s="56"/>
      <c r="C78" s="63"/>
      <c r="D78" s="57"/>
      <c r="E78" s="58"/>
      <c r="F78" s="58"/>
      <c r="G78" s="58"/>
      <c r="H78" s="60"/>
      <c r="I78" s="60"/>
      <c r="J78" s="60"/>
      <c r="K78" s="115"/>
      <c r="L78" s="115"/>
      <c r="M7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7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78" s="62"/>
    </row>
    <row r="79" spans="2:15" x14ac:dyDescent="0.25">
      <c r="B79" s="56"/>
      <c r="C79" s="63"/>
      <c r="D79" s="57"/>
      <c r="E79" s="58"/>
      <c r="F79" s="58"/>
      <c r="G79" s="58"/>
      <c r="H79" s="60"/>
      <c r="I79" s="60"/>
      <c r="J79" s="60"/>
      <c r="K79" s="115"/>
      <c r="L79" s="115"/>
      <c r="M7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7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79" s="62"/>
    </row>
    <row r="80" spans="2:15" x14ac:dyDescent="0.25">
      <c r="B80" s="56"/>
      <c r="C80" s="63"/>
      <c r="D80" s="57"/>
      <c r="E80" s="58"/>
      <c r="F80" s="58"/>
      <c r="G80" s="58"/>
      <c r="H80" s="60"/>
      <c r="I80" s="60"/>
      <c r="J80" s="60"/>
      <c r="K80" s="115"/>
      <c r="L80" s="115"/>
      <c r="M8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8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80" s="62"/>
    </row>
    <row r="81" spans="2:15" x14ac:dyDescent="0.25">
      <c r="B81" s="56"/>
      <c r="C81" s="63"/>
      <c r="D81" s="57"/>
      <c r="E81" s="58"/>
      <c r="F81" s="58"/>
      <c r="G81" s="58"/>
      <c r="H81" s="60"/>
      <c r="I81" s="60"/>
      <c r="J81" s="60"/>
      <c r="K81" s="115"/>
      <c r="L81" s="115"/>
      <c r="M8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8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81" s="62"/>
    </row>
    <row r="82" spans="2:15" x14ac:dyDescent="0.25">
      <c r="B82" s="56"/>
      <c r="C82" s="63"/>
      <c r="D82" s="57"/>
      <c r="E82" s="58"/>
      <c r="F82" s="58"/>
      <c r="G82" s="58"/>
      <c r="H82" s="60"/>
      <c r="I82" s="60"/>
      <c r="J82" s="60"/>
      <c r="K82" s="115"/>
      <c r="L82" s="115"/>
      <c r="M8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8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82" s="62"/>
    </row>
    <row r="83" spans="2:15" x14ac:dyDescent="0.25">
      <c r="B83" s="56"/>
      <c r="C83" s="63"/>
      <c r="D83" s="57"/>
      <c r="E83" s="58"/>
      <c r="F83" s="58"/>
      <c r="G83" s="58"/>
      <c r="H83" s="60"/>
      <c r="I83" s="60"/>
      <c r="J83" s="60"/>
      <c r="K83" s="115"/>
      <c r="L83" s="115"/>
      <c r="M8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8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83" s="62"/>
    </row>
    <row r="84" spans="2:15" x14ac:dyDescent="0.25">
      <c r="B84" s="56"/>
      <c r="C84" s="63"/>
      <c r="D84" s="57"/>
      <c r="E84" s="58"/>
      <c r="F84" s="58"/>
      <c r="G84" s="58"/>
      <c r="H84" s="60"/>
      <c r="I84" s="60"/>
      <c r="J84" s="60"/>
      <c r="K84" s="115"/>
      <c r="L84" s="115"/>
      <c r="M8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8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84" s="62"/>
    </row>
    <row r="85" spans="2:15" x14ac:dyDescent="0.25">
      <c r="B85" s="56"/>
      <c r="C85" s="63"/>
      <c r="D85" s="57"/>
      <c r="E85" s="58"/>
      <c r="F85" s="58"/>
      <c r="G85" s="58"/>
      <c r="H85" s="60"/>
      <c r="I85" s="60"/>
      <c r="J85" s="60"/>
      <c r="K85" s="115"/>
      <c r="L85" s="115"/>
      <c r="M8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8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85" s="62"/>
    </row>
    <row r="86" spans="2:15" x14ac:dyDescent="0.25">
      <c r="B86" s="56"/>
      <c r="C86" s="63"/>
      <c r="D86" s="57"/>
      <c r="E86" s="58"/>
      <c r="F86" s="58"/>
      <c r="G86" s="58"/>
      <c r="H86" s="60"/>
      <c r="I86" s="60"/>
      <c r="J86" s="60"/>
      <c r="K86" s="115"/>
      <c r="L86" s="115"/>
      <c r="M8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8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86" s="62"/>
    </row>
    <row r="87" spans="2:15" x14ac:dyDescent="0.25">
      <c r="B87" s="56"/>
      <c r="C87" s="63"/>
      <c r="D87" s="57"/>
      <c r="E87" s="58"/>
      <c r="F87" s="58"/>
      <c r="G87" s="58"/>
      <c r="H87" s="60"/>
      <c r="I87" s="60"/>
      <c r="J87" s="60"/>
      <c r="K87" s="115"/>
      <c r="L87" s="115"/>
      <c r="M8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8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87" s="62"/>
    </row>
    <row r="88" spans="2:15" x14ac:dyDescent="0.25">
      <c r="B88" s="56"/>
      <c r="C88" s="63"/>
      <c r="D88" s="57"/>
      <c r="E88" s="58"/>
      <c r="F88" s="58"/>
      <c r="G88" s="58"/>
      <c r="H88" s="60"/>
      <c r="I88" s="60"/>
      <c r="J88" s="60"/>
      <c r="K88" s="115"/>
      <c r="L88" s="115"/>
      <c r="M8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8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88" s="62"/>
    </row>
    <row r="89" spans="2:15" x14ac:dyDescent="0.25">
      <c r="B89" s="56"/>
      <c r="C89" s="63"/>
      <c r="D89" s="57"/>
      <c r="E89" s="58"/>
      <c r="F89" s="58"/>
      <c r="G89" s="58"/>
      <c r="H89" s="60"/>
      <c r="I89" s="60"/>
      <c r="J89" s="60"/>
      <c r="K89" s="115"/>
      <c r="L89" s="115"/>
      <c r="M8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8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89" s="62"/>
    </row>
    <row r="90" spans="2:15" x14ac:dyDescent="0.25">
      <c r="B90" s="56"/>
      <c r="C90" s="63"/>
      <c r="D90" s="57"/>
      <c r="E90" s="58"/>
      <c r="F90" s="58"/>
      <c r="G90" s="58"/>
      <c r="H90" s="60"/>
      <c r="I90" s="60"/>
      <c r="J90" s="60"/>
      <c r="K90" s="115"/>
      <c r="L90" s="115"/>
      <c r="M9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9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90" s="62"/>
    </row>
    <row r="91" spans="2:15" x14ac:dyDescent="0.25">
      <c r="B91" s="56"/>
      <c r="C91" s="63"/>
      <c r="D91" s="57"/>
      <c r="E91" s="58"/>
      <c r="F91" s="58"/>
      <c r="G91" s="58"/>
      <c r="H91" s="60"/>
      <c r="I91" s="60"/>
      <c r="J91" s="60"/>
      <c r="K91" s="115"/>
      <c r="L91" s="115"/>
      <c r="M9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9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91" s="62"/>
    </row>
    <row r="92" spans="2:15" x14ac:dyDescent="0.25">
      <c r="B92" s="56"/>
      <c r="C92" s="63"/>
      <c r="D92" s="57"/>
      <c r="E92" s="58"/>
      <c r="F92" s="58"/>
      <c r="G92" s="58"/>
      <c r="H92" s="60"/>
      <c r="I92" s="60"/>
      <c r="J92" s="60"/>
      <c r="K92" s="115"/>
      <c r="L92" s="115"/>
      <c r="M9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9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92" s="62"/>
    </row>
    <row r="93" spans="2:15" x14ac:dyDescent="0.25">
      <c r="B93" s="56"/>
      <c r="C93" s="63"/>
      <c r="D93" s="57"/>
      <c r="E93" s="58"/>
      <c r="F93" s="58"/>
      <c r="G93" s="58"/>
      <c r="H93" s="60"/>
      <c r="I93" s="60"/>
      <c r="J93" s="60"/>
      <c r="K93" s="115"/>
      <c r="L93" s="115"/>
      <c r="M9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9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93" s="62"/>
    </row>
    <row r="94" spans="2:15" x14ac:dyDescent="0.25">
      <c r="B94" s="56"/>
      <c r="C94" s="63"/>
      <c r="D94" s="57"/>
      <c r="E94" s="58"/>
      <c r="F94" s="58"/>
      <c r="G94" s="58"/>
      <c r="H94" s="60"/>
      <c r="I94" s="60"/>
      <c r="J94" s="60"/>
      <c r="K94" s="115"/>
      <c r="L94" s="115"/>
      <c r="M9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9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94" s="62"/>
    </row>
    <row r="95" spans="2:15" x14ac:dyDescent="0.25">
      <c r="B95" s="56"/>
      <c r="C95" s="63"/>
      <c r="D95" s="57"/>
      <c r="E95" s="58"/>
      <c r="F95" s="58"/>
      <c r="G95" s="58"/>
      <c r="H95" s="60"/>
      <c r="I95" s="60"/>
      <c r="J95" s="60"/>
      <c r="K95" s="115"/>
      <c r="L95" s="115"/>
      <c r="M9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9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95" s="62"/>
    </row>
    <row r="96" spans="2:15" x14ac:dyDescent="0.25">
      <c r="B96" s="56"/>
      <c r="C96" s="63"/>
      <c r="D96" s="57"/>
      <c r="E96" s="58"/>
      <c r="F96" s="58"/>
      <c r="G96" s="58"/>
      <c r="H96" s="60"/>
      <c r="I96" s="60"/>
      <c r="J96" s="60"/>
      <c r="K96" s="115"/>
      <c r="L96" s="115"/>
      <c r="M9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9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96" s="62"/>
    </row>
    <row r="97" spans="2:15" x14ac:dyDescent="0.25">
      <c r="B97" s="56"/>
      <c r="C97" s="63"/>
      <c r="D97" s="57"/>
      <c r="E97" s="58"/>
      <c r="F97" s="58"/>
      <c r="G97" s="58"/>
      <c r="H97" s="60"/>
      <c r="I97" s="60"/>
      <c r="J97" s="60"/>
      <c r="K97" s="115"/>
      <c r="L97" s="115"/>
      <c r="M9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9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97" s="62"/>
    </row>
    <row r="98" spans="2:15" x14ac:dyDescent="0.25">
      <c r="B98" s="56"/>
      <c r="C98" s="63"/>
      <c r="D98" s="57"/>
      <c r="E98" s="58"/>
      <c r="F98" s="58"/>
      <c r="G98" s="58"/>
      <c r="H98" s="60"/>
      <c r="I98" s="60"/>
      <c r="J98" s="60"/>
      <c r="K98" s="115"/>
      <c r="L98" s="115"/>
      <c r="M9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9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98" s="62"/>
    </row>
    <row r="99" spans="2:15" x14ac:dyDescent="0.25">
      <c r="B99" s="56"/>
      <c r="C99" s="63"/>
      <c r="D99" s="57"/>
      <c r="E99" s="58"/>
      <c r="F99" s="58"/>
      <c r="G99" s="58"/>
      <c r="H99" s="60"/>
      <c r="I99" s="60"/>
      <c r="J99" s="60"/>
      <c r="K99" s="115"/>
      <c r="L99" s="115"/>
      <c r="M9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9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99" s="62"/>
    </row>
    <row r="100" spans="2:15" x14ac:dyDescent="0.25">
      <c r="B100" s="56"/>
      <c r="C100" s="63"/>
      <c r="D100" s="57"/>
      <c r="E100" s="58"/>
      <c r="F100" s="58"/>
      <c r="G100" s="58"/>
      <c r="H100" s="60"/>
      <c r="I100" s="60"/>
      <c r="J100" s="60"/>
      <c r="K100" s="115"/>
      <c r="L100" s="115"/>
      <c r="M10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0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00" s="62"/>
    </row>
    <row r="101" spans="2:15" x14ac:dyDescent="0.25">
      <c r="B101" s="56"/>
      <c r="C101" s="63"/>
      <c r="D101" s="57"/>
      <c r="E101" s="58"/>
      <c r="F101" s="58"/>
      <c r="G101" s="58"/>
      <c r="H101" s="60"/>
      <c r="I101" s="60"/>
      <c r="J101" s="60"/>
      <c r="K101" s="115"/>
      <c r="L101" s="115"/>
      <c r="M10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0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01" s="62"/>
    </row>
    <row r="102" spans="2:15" x14ac:dyDescent="0.25">
      <c r="B102" s="56"/>
      <c r="C102" s="63"/>
      <c r="D102" s="57"/>
      <c r="E102" s="58"/>
      <c r="F102" s="58"/>
      <c r="G102" s="58"/>
      <c r="H102" s="60"/>
      <c r="I102" s="60"/>
      <c r="J102" s="60"/>
      <c r="K102" s="115"/>
      <c r="L102" s="115"/>
      <c r="M10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0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02" s="62"/>
    </row>
    <row r="103" spans="2:15" x14ac:dyDescent="0.25">
      <c r="B103" s="56"/>
      <c r="C103" s="63"/>
      <c r="D103" s="57"/>
      <c r="E103" s="58"/>
      <c r="F103" s="58"/>
      <c r="G103" s="58"/>
      <c r="H103" s="60"/>
      <c r="I103" s="60"/>
      <c r="J103" s="60"/>
      <c r="K103" s="115"/>
      <c r="L103" s="115"/>
      <c r="M10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0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03" s="62"/>
    </row>
    <row r="104" spans="2:15" x14ac:dyDescent="0.25">
      <c r="B104" s="56"/>
      <c r="C104" s="63"/>
      <c r="D104" s="57"/>
      <c r="E104" s="58"/>
      <c r="F104" s="58"/>
      <c r="G104" s="58"/>
      <c r="H104" s="60"/>
      <c r="I104" s="60"/>
      <c r="J104" s="60"/>
      <c r="K104" s="115"/>
      <c r="L104" s="115"/>
      <c r="M10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0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04" s="62"/>
    </row>
    <row r="105" spans="2:15" x14ac:dyDescent="0.25">
      <c r="B105" s="56"/>
      <c r="C105" s="63"/>
      <c r="D105" s="57"/>
      <c r="E105" s="58"/>
      <c r="F105" s="58"/>
      <c r="G105" s="58"/>
      <c r="H105" s="60"/>
      <c r="I105" s="60"/>
      <c r="J105" s="60"/>
      <c r="K105" s="115"/>
      <c r="L105" s="115"/>
      <c r="M10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0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05" s="62"/>
    </row>
    <row r="106" spans="2:15" x14ac:dyDescent="0.25">
      <c r="B106" s="56"/>
      <c r="C106" s="63"/>
      <c r="D106" s="57"/>
      <c r="E106" s="58"/>
      <c r="F106" s="58"/>
      <c r="G106" s="58"/>
      <c r="H106" s="60"/>
      <c r="I106" s="60"/>
      <c r="J106" s="60"/>
      <c r="K106" s="115"/>
      <c r="L106" s="115"/>
      <c r="M10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0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06" s="62"/>
    </row>
    <row r="107" spans="2:15" x14ac:dyDescent="0.25">
      <c r="B107" s="56"/>
      <c r="C107" s="63"/>
      <c r="D107" s="57"/>
      <c r="E107" s="58"/>
      <c r="F107" s="58"/>
      <c r="G107" s="58"/>
      <c r="H107" s="60"/>
      <c r="I107" s="60"/>
      <c r="J107" s="60"/>
      <c r="K107" s="115"/>
      <c r="L107" s="115"/>
      <c r="M10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0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07" s="62"/>
    </row>
    <row r="108" spans="2:15" x14ac:dyDescent="0.25">
      <c r="B108" s="56"/>
      <c r="C108" s="63"/>
      <c r="D108" s="57"/>
      <c r="E108" s="58"/>
      <c r="F108" s="58"/>
      <c r="G108" s="58"/>
      <c r="H108" s="60"/>
      <c r="I108" s="60"/>
      <c r="J108" s="60"/>
      <c r="K108" s="115"/>
      <c r="L108" s="115"/>
      <c r="M10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0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08" s="62"/>
    </row>
    <row r="109" spans="2:15" x14ac:dyDescent="0.25">
      <c r="B109" s="56"/>
      <c r="C109" s="63"/>
      <c r="D109" s="57"/>
      <c r="E109" s="58"/>
      <c r="F109" s="58"/>
      <c r="G109" s="58"/>
      <c r="H109" s="60"/>
      <c r="I109" s="60"/>
      <c r="J109" s="60"/>
      <c r="K109" s="115"/>
      <c r="L109" s="115"/>
      <c r="M10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0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09" s="62"/>
    </row>
    <row r="110" spans="2:15" x14ac:dyDescent="0.25">
      <c r="B110" s="56"/>
      <c r="C110" s="63"/>
      <c r="D110" s="57"/>
      <c r="E110" s="58"/>
      <c r="F110" s="58"/>
      <c r="G110" s="58"/>
      <c r="H110" s="60"/>
      <c r="I110" s="60"/>
      <c r="J110" s="60"/>
      <c r="K110" s="115"/>
      <c r="L110" s="115"/>
      <c r="M11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1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10" s="62"/>
    </row>
    <row r="111" spans="2:15" x14ac:dyDescent="0.25">
      <c r="B111" s="56"/>
      <c r="C111" s="63"/>
      <c r="D111" s="57"/>
      <c r="E111" s="58"/>
      <c r="F111" s="58"/>
      <c r="G111" s="58"/>
      <c r="H111" s="60"/>
      <c r="I111" s="60"/>
      <c r="J111" s="60"/>
      <c r="K111" s="115"/>
      <c r="L111" s="115"/>
      <c r="M11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1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11" s="62"/>
    </row>
    <row r="112" spans="2:15" x14ac:dyDescent="0.25">
      <c r="B112" s="56"/>
      <c r="C112" s="63"/>
      <c r="D112" s="57"/>
      <c r="E112" s="58"/>
      <c r="F112" s="58"/>
      <c r="G112" s="58"/>
      <c r="H112" s="60"/>
      <c r="I112" s="60"/>
      <c r="J112" s="60"/>
      <c r="K112" s="115"/>
      <c r="L112" s="115"/>
      <c r="M11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1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12" s="62"/>
    </row>
    <row r="113" spans="2:15" x14ac:dyDescent="0.25">
      <c r="B113" s="56"/>
      <c r="C113" s="63"/>
      <c r="D113" s="57"/>
      <c r="E113" s="58"/>
      <c r="F113" s="58"/>
      <c r="G113" s="58"/>
      <c r="H113" s="60"/>
      <c r="I113" s="60"/>
      <c r="J113" s="60"/>
      <c r="K113" s="115"/>
      <c r="L113" s="115"/>
      <c r="M11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1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13" s="62"/>
    </row>
    <row r="114" spans="2:15" x14ac:dyDescent="0.25">
      <c r="B114" s="56"/>
      <c r="C114" s="63"/>
      <c r="D114" s="57"/>
      <c r="E114" s="58"/>
      <c r="F114" s="58"/>
      <c r="G114" s="58"/>
      <c r="H114" s="60"/>
      <c r="I114" s="60"/>
      <c r="J114" s="60"/>
      <c r="K114" s="115"/>
      <c r="L114" s="115"/>
      <c r="M11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1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14" s="62"/>
    </row>
    <row r="115" spans="2:15" x14ac:dyDescent="0.25">
      <c r="B115" s="56"/>
      <c r="C115" s="63"/>
      <c r="D115" s="57"/>
      <c r="E115" s="58"/>
      <c r="F115" s="58"/>
      <c r="G115" s="58"/>
      <c r="H115" s="60"/>
      <c r="I115" s="60"/>
      <c r="J115" s="60"/>
      <c r="K115" s="115"/>
      <c r="L115" s="115"/>
      <c r="M11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1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15" s="62"/>
    </row>
    <row r="116" spans="2:15" x14ac:dyDescent="0.25">
      <c r="B116" s="56"/>
      <c r="C116" s="63"/>
      <c r="D116" s="57"/>
      <c r="E116" s="58"/>
      <c r="F116" s="58"/>
      <c r="G116" s="58"/>
      <c r="H116" s="60"/>
      <c r="I116" s="60"/>
      <c r="J116" s="60"/>
      <c r="K116" s="115"/>
      <c r="L116" s="115"/>
      <c r="M11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1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16" s="62"/>
    </row>
    <row r="117" spans="2:15" x14ac:dyDescent="0.25">
      <c r="B117" s="56"/>
      <c r="C117" s="63"/>
      <c r="D117" s="57"/>
      <c r="E117" s="58"/>
      <c r="F117" s="58"/>
      <c r="G117" s="58"/>
      <c r="H117" s="60"/>
      <c r="I117" s="60"/>
      <c r="J117" s="60"/>
      <c r="K117" s="115"/>
      <c r="L117" s="115"/>
      <c r="M11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1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17" s="62"/>
    </row>
    <row r="118" spans="2:15" x14ac:dyDescent="0.25">
      <c r="B118" s="56"/>
      <c r="C118" s="63"/>
      <c r="D118" s="57"/>
      <c r="E118" s="58"/>
      <c r="F118" s="58"/>
      <c r="G118" s="58"/>
      <c r="H118" s="60"/>
      <c r="I118" s="60"/>
      <c r="J118" s="60"/>
      <c r="K118" s="115"/>
      <c r="L118" s="115"/>
      <c r="M11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1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18" s="62"/>
    </row>
    <row r="119" spans="2:15" x14ac:dyDescent="0.25">
      <c r="B119" s="56"/>
      <c r="C119" s="63"/>
      <c r="D119" s="57"/>
      <c r="E119" s="58"/>
      <c r="F119" s="58"/>
      <c r="G119" s="58"/>
      <c r="H119" s="60"/>
      <c r="I119" s="60"/>
      <c r="J119" s="60"/>
      <c r="K119" s="115"/>
      <c r="L119" s="115"/>
      <c r="M11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1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19" s="62"/>
    </row>
    <row r="120" spans="2:15" x14ac:dyDescent="0.25">
      <c r="B120" s="56"/>
      <c r="C120" s="63"/>
      <c r="D120" s="57"/>
      <c r="E120" s="58"/>
      <c r="F120" s="58"/>
      <c r="G120" s="58"/>
      <c r="H120" s="60"/>
      <c r="I120" s="60"/>
      <c r="J120" s="60"/>
      <c r="K120" s="115"/>
      <c r="L120" s="115"/>
      <c r="M12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2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20" s="62"/>
    </row>
    <row r="121" spans="2:15" x14ac:dyDescent="0.25">
      <c r="B121" s="56"/>
      <c r="C121" s="63"/>
      <c r="D121" s="57"/>
      <c r="E121" s="58"/>
      <c r="F121" s="58"/>
      <c r="G121" s="58"/>
      <c r="H121" s="60"/>
      <c r="I121" s="60"/>
      <c r="J121" s="60"/>
      <c r="K121" s="115"/>
      <c r="L121" s="115"/>
      <c r="M12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2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21" s="62"/>
    </row>
    <row r="122" spans="2:15" x14ac:dyDescent="0.25">
      <c r="B122" s="56"/>
      <c r="C122" s="63"/>
      <c r="D122" s="57"/>
      <c r="E122" s="58"/>
      <c r="F122" s="58"/>
      <c r="G122" s="58"/>
      <c r="H122" s="60"/>
      <c r="I122" s="60"/>
      <c r="J122" s="60"/>
      <c r="K122" s="115"/>
      <c r="L122" s="115"/>
      <c r="M12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2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22" s="62"/>
    </row>
    <row r="123" spans="2:15" x14ac:dyDescent="0.25">
      <c r="B123" s="56"/>
      <c r="C123" s="63"/>
      <c r="D123" s="57"/>
      <c r="E123" s="58"/>
      <c r="F123" s="58"/>
      <c r="G123" s="58"/>
      <c r="H123" s="60"/>
      <c r="I123" s="60"/>
      <c r="J123" s="60"/>
      <c r="K123" s="115"/>
      <c r="L123" s="115"/>
      <c r="M12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2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23" s="62"/>
    </row>
    <row r="124" spans="2:15" x14ac:dyDescent="0.25">
      <c r="B124" s="56"/>
      <c r="C124" s="63"/>
      <c r="D124" s="57"/>
      <c r="E124" s="58"/>
      <c r="F124" s="58"/>
      <c r="G124" s="58"/>
      <c r="H124" s="60"/>
      <c r="I124" s="60"/>
      <c r="J124" s="60"/>
      <c r="K124" s="115"/>
      <c r="L124" s="115"/>
      <c r="M12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2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24" s="62"/>
    </row>
    <row r="125" spans="2:15" x14ac:dyDescent="0.25">
      <c r="B125" s="56"/>
      <c r="C125" s="63"/>
      <c r="D125" s="57"/>
      <c r="E125" s="58"/>
      <c r="F125" s="58"/>
      <c r="G125" s="58"/>
      <c r="H125" s="60"/>
      <c r="I125" s="60"/>
      <c r="J125" s="60"/>
      <c r="K125" s="115"/>
      <c r="L125" s="115"/>
      <c r="M12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2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25" s="62"/>
    </row>
    <row r="126" spans="2:15" x14ac:dyDescent="0.25">
      <c r="B126" s="56"/>
      <c r="C126" s="63"/>
      <c r="D126" s="57"/>
      <c r="E126" s="58"/>
      <c r="F126" s="58"/>
      <c r="G126" s="58"/>
      <c r="H126" s="60"/>
      <c r="I126" s="60"/>
      <c r="J126" s="60"/>
      <c r="K126" s="115"/>
      <c r="L126" s="115"/>
      <c r="M12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2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26" s="62"/>
    </row>
    <row r="127" spans="2:15" x14ac:dyDescent="0.25">
      <c r="B127" s="56"/>
      <c r="C127" s="63"/>
      <c r="D127" s="57"/>
      <c r="E127" s="58"/>
      <c r="F127" s="58"/>
      <c r="G127" s="58"/>
      <c r="H127" s="60"/>
      <c r="I127" s="60"/>
      <c r="J127" s="60"/>
      <c r="K127" s="115"/>
      <c r="L127" s="115"/>
      <c r="M12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2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27" s="62"/>
    </row>
    <row r="128" spans="2:15" x14ac:dyDescent="0.25">
      <c r="B128" s="56"/>
      <c r="C128" s="63"/>
      <c r="D128" s="57"/>
      <c r="E128" s="58"/>
      <c r="F128" s="58"/>
      <c r="G128" s="58"/>
      <c r="H128" s="60"/>
      <c r="I128" s="60"/>
      <c r="J128" s="60"/>
      <c r="K128" s="115"/>
      <c r="L128" s="115"/>
      <c r="M12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2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28" s="62"/>
    </row>
    <row r="129" spans="2:15" x14ac:dyDescent="0.25">
      <c r="B129" s="56"/>
      <c r="C129" s="63"/>
      <c r="D129" s="57"/>
      <c r="E129" s="58"/>
      <c r="F129" s="58"/>
      <c r="G129" s="58"/>
      <c r="H129" s="60"/>
      <c r="I129" s="60"/>
      <c r="J129" s="60"/>
      <c r="K129" s="115"/>
      <c r="L129" s="115"/>
      <c r="M12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2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29" s="62"/>
    </row>
    <row r="130" spans="2:15" x14ac:dyDescent="0.25">
      <c r="B130" s="56"/>
      <c r="C130" s="63"/>
      <c r="D130" s="57"/>
      <c r="E130" s="58"/>
      <c r="F130" s="58"/>
      <c r="G130" s="58"/>
      <c r="H130" s="60"/>
      <c r="I130" s="60"/>
      <c r="J130" s="60"/>
      <c r="K130" s="115"/>
      <c r="L130" s="115"/>
      <c r="M13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3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30" s="62"/>
    </row>
    <row r="131" spans="2:15" x14ac:dyDescent="0.25">
      <c r="B131" s="56"/>
      <c r="C131" s="63"/>
      <c r="D131" s="57"/>
      <c r="E131" s="58"/>
      <c r="F131" s="58"/>
      <c r="G131" s="58"/>
      <c r="H131" s="60"/>
      <c r="I131" s="60"/>
      <c r="J131" s="60"/>
      <c r="K131" s="115"/>
      <c r="L131" s="115"/>
      <c r="M13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3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31" s="62"/>
    </row>
    <row r="132" spans="2:15" x14ac:dyDescent="0.25">
      <c r="B132" s="56"/>
      <c r="C132" s="63"/>
      <c r="D132" s="57"/>
      <c r="E132" s="58"/>
      <c r="F132" s="58"/>
      <c r="G132" s="58"/>
      <c r="H132" s="60"/>
      <c r="I132" s="60"/>
      <c r="J132" s="60"/>
      <c r="K132" s="115"/>
      <c r="L132" s="115"/>
      <c r="M13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3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32" s="62"/>
    </row>
    <row r="133" spans="2:15" x14ac:dyDescent="0.25">
      <c r="B133" s="56"/>
      <c r="C133" s="63"/>
      <c r="D133" s="57"/>
      <c r="E133" s="58"/>
      <c r="F133" s="58"/>
      <c r="G133" s="58"/>
      <c r="H133" s="60"/>
      <c r="I133" s="60"/>
      <c r="J133" s="60"/>
      <c r="K133" s="115"/>
      <c r="L133" s="115"/>
      <c r="M13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3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33" s="62"/>
    </row>
    <row r="134" spans="2:15" x14ac:dyDescent="0.25">
      <c r="B134" s="56"/>
      <c r="C134" s="63"/>
      <c r="D134" s="57"/>
      <c r="E134" s="58"/>
      <c r="F134" s="58"/>
      <c r="G134" s="58"/>
      <c r="H134" s="60"/>
      <c r="I134" s="60"/>
      <c r="J134" s="60"/>
      <c r="K134" s="115"/>
      <c r="L134" s="115"/>
      <c r="M13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3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34" s="62"/>
    </row>
    <row r="135" spans="2:15" x14ac:dyDescent="0.25">
      <c r="B135" s="56"/>
      <c r="C135" s="63"/>
      <c r="D135" s="57"/>
      <c r="E135" s="58"/>
      <c r="F135" s="58"/>
      <c r="G135" s="58"/>
      <c r="H135" s="60"/>
      <c r="I135" s="60"/>
      <c r="J135" s="60"/>
      <c r="K135" s="115"/>
      <c r="L135" s="115"/>
      <c r="M13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3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35" s="62"/>
    </row>
    <row r="136" spans="2:15" x14ac:dyDescent="0.25">
      <c r="B136" s="56"/>
      <c r="C136" s="63"/>
      <c r="D136" s="57"/>
      <c r="E136" s="58"/>
      <c r="F136" s="58"/>
      <c r="G136" s="58"/>
      <c r="H136" s="60"/>
      <c r="I136" s="60"/>
      <c r="J136" s="60"/>
      <c r="K136" s="115"/>
      <c r="L136" s="115"/>
      <c r="M13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3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36" s="62"/>
    </row>
    <row r="137" spans="2:15" x14ac:dyDescent="0.25">
      <c r="B137" s="56"/>
      <c r="C137" s="63"/>
      <c r="D137" s="57"/>
      <c r="E137" s="58"/>
      <c r="F137" s="58"/>
      <c r="G137" s="58"/>
      <c r="H137" s="60"/>
      <c r="I137" s="60"/>
      <c r="J137" s="60"/>
      <c r="K137" s="115"/>
      <c r="L137" s="115"/>
      <c r="M13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3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37" s="62"/>
    </row>
    <row r="138" spans="2:15" x14ac:dyDescent="0.25">
      <c r="B138" s="56"/>
      <c r="C138" s="63"/>
      <c r="D138" s="57"/>
      <c r="E138" s="58"/>
      <c r="F138" s="58"/>
      <c r="G138" s="58"/>
      <c r="H138" s="60"/>
      <c r="I138" s="60"/>
      <c r="J138" s="60"/>
      <c r="K138" s="115"/>
      <c r="L138" s="115"/>
      <c r="M13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3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38" s="62"/>
    </row>
    <row r="139" spans="2:15" x14ac:dyDescent="0.25">
      <c r="B139" s="56"/>
      <c r="C139" s="63"/>
      <c r="D139" s="57"/>
      <c r="E139" s="58"/>
      <c r="F139" s="58"/>
      <c r="G139" s="58"/>
      <c r="H139" s="60"/>
      <c r="I139" s="60"/>
      <c r="J139" s="60"/>
      <c r="K139" s="115"/>
      <c r="L139" s="115"/>
      <c r="M13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3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39" s="62"/>
    </row>
    <row r="140" spans="2:15" x14ac:dyDescent="0.25">
      <c r="B140" s="56"/>
      <c r="C140" s="63"/>
      <c r="D140" s="57"/>
      <c r="E140" s="58"/>
      <c r="F140" s="58"/>
      <c r="G140" s="58"/>
      <c r="H140" s="60"/>
      <c r="I140" s="60"/>
      <c r="J140" s="60"/>
      <c r="K140" s="115"/>
      <c r="L140" s="115"/>
      <c r="M14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4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40" s="62"/>
    </row>
    <row r="141" spans="2:15" x14ac:dyDescent="0.25">
      <c r="B141" s="56"/>
      <c r="C141" s="63"/>
      <c r="D141" s="57"/>
      <c r="E141" s="58"/>
      <c r="F141" s="58"/>
      <c r="G141" s="58"/>
      <c r="H141" s="60"/>
      <c r="I141" s="60"/>
      <c r="J141" s="60"/>
      <c r="K141" s="115"/>
      <c r="L141" s="115"/>
      <c r="M14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4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41" s="62"/>
    </row>
    <row r="142" spans="2:15" x14ac:dyDescent="0.25">
      <c r="B142" s="56"/>
      <c r="C142" s="63"/>
      <c r="D142" s="57"/>
      <c r="E142" s="58"/>
      <c r="F142" s="58"/>
      <c r="G142" s="58"/>
      <c r="H142" s="60"/>
      <c r="I142" s="60"/>
      <c r="J142" s="60"/>
      <c r="K142" s="115"/>
      <c r="L142" s="115"/>
      <c r="M14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4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42" s="62"/>
    </row>
    <row r="143" spans="2:15" x14ac:dyDescent="0.25">
      <c r="B143" s="56"/>
      <c r="C143" s="63"/>
      <c r="D143" s="57"/>
      <c r="E143" s="58"/>
      <c r="F143" s="58"/>
      <c r="G143" s="58"/>
      <c r="H143" s="60"/>
      <c r="I143" s="60"/>
      <c r="J143" s="60"/>
      <c r="K143" s="115"/>
      <c r="L143" s="115"/>
      <c r="M14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4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43" s="62"/>
    </row>
    <row r="144" spans="2:15" x14ac:dyDescent="0.25">
      <c r="B144" s="56"/>
      <c r="C144" s="63"/>
      <c r="D144" s="57"/>
      <c r="E144" s="58"/>
      <c r="F144" s="58"/>
      <c r="G144" s="58"/>
      <c r="H144" s="60"/>
      <c r="I144" s="60"/>
      <c r="J144" s="60"/>
      <c r="K144" s="115"/>
      <c r="L144" s="115"/>
      <c r="M14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4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44" s="62"/>
    </row>
    <row r="145" spans="2:15" x14ac:dyDescent="0.25">
      <c r="B145" s="56"/>
      <c r="C145" s="63"/>
      <c r="D145" s="57"/>
      <c r="E145" s="58"/>
      <c r="F145" s="58"/>
      <c r="G145" s="58"/>
      <c r="H145" s="60"/>
      <c r="I145" s="60"/>
      <c r="J145" s="60"/>
      <c r="K145" s="115"/>
      <c r="L145" s="115"/>
      <c r="M14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4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45" s="62"/>
    </row>
    <row r="146" spans="2:15" x14ac:dyDescent="0.25">
      <c r="B146" s="56"/>
      <c r="C146" s="63"/>
      <c r="D146" s="57"/>
      <c r="E146" s="58"/>
      <c r="F146" s="58"/>
      <c r="G146" s="58"/>
      <c r="H146" s="60"/>
      <c r="I146" s="60"/>
      <c r="J146" s="60"/>
      <c r="K146" s="115"/>
      <c r="L146" s="115"/>
      <c r="M14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4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46" s="62"/>
    </row>
    <row r="147" spans="2:15" x14ac:dyDescent="0.25">
      <c r="B147" s="56"/>
      <c r="C147" s="63"/>
      <c r="D147" s="57"/>
      <c r="E147" s="58"/>
      <c r="F147" s="58"/>
      <c r="G147" s="58"/>
      <c r="H147" s="60"/>
      <c r="I147" s="60"/>
      <c r="J147" s="60"/>
      <c r="K147" s="115"/>
      <c r="L147" s="115"/>
      <c r="M14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4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47" s="62"/>
    </row>
    <row r="148" spans="2:15" x14ac:dyDescent="0.25">
      <c r="B148" s="56"/>
      <c r="C148" s="63"/>
      <c r="D148" s="57"/>
      <c r="E148" s="58"/>
      <c r="F148" s="58"/>
      <c r="G148" s="58"/>
      <c r="H148" s="60"/>
      <c r="I148" s="60"/>
      <c r="J148" s="60"/>
      <c r="K148" s="115"/>
      <c r="L148" s="115"/>
      <c r="M14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4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48" s="62"/>
    </row>
    <row r="149" spans="2:15" x14ac:dyDescent="0.25">
      <c r="B149" s="56"/>
      <c r="C149" s="63"/>
      <c r="D149" s="57"/>
      <c r="E149" s="58"/>
      <c r="F149" s="58"/>
      <c r="G149" s="58"/>
      <c r="H149" s="60"/>
      <c r="I149" s="60"/>
      <c r="J149" s="60"/>
      <c r="K149" s="115"/>
      <c r="L149" s="115"/>
      <c r="M14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4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49" s="62"/>
    </row>
    <row r="150" spans="2:15" x14ac:dyDescent="0.25">
      <c r="B150" s="56"/>
      <c r="C150" s="63"/>
      <c r="D150" s="57"/>
      <c r="E150" s="58"/>
      <c r="F150" s="58"/>
      <c r="G150" s="58"/>
      <c r="H150" s="60"/>
      <c r="I150" s="60"/>
      <c r="J150" s="60"/>
      <c r="K150" s="115"/>
      <c r="L150" s="115"/>
      <c r="M15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5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50" s="62"/>
    </row>
    <row r="151" spans="2:15" x14ac:dyDescent="0.25">
      <c r="B151" s="56"/>
      <c r="C151" s="63"/>
      <c r="D151" s="57"/>
      <c r="E151" s="58"/>
      <c r="F151" s="58"/>
      <c r="G151" s="58"/>
      <c r="H151" s="60"/>
      <c r="I151" s="60"/>
      <c r="J151" s="60"/>
      <c r="K151" s="115"/>
      <c r="L151" s="115"/>
      <c r="M15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5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51" s="62"/>
    </row>
    <row r="152" spans="2:15" x14ac:dyDescent="0.25">
      <c r="B152" s="56"/>
      <c r="C152" s="63"/>
      <c r="D152" s="57"/>
      <c r="E152" s="58"/>
      <c r="F152" s="58"/>
      <c r="G152" s="58"/>
      <c r="H152" s="60"/>
      <c r="I152" s="60"/>
      <c r="J152" s="60"/>
      <c r="K152" s="115"/>
      <c r="L152" s="115"/>
      <c r="M15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5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52" s="62"/>
    </row>
    <row r="153" spans="2:15" x14ac:dyDescent="0.25">
      <c r="B153" s="56"/>
      <c r="C153" s="63"/>
      <c r="D153" s="57"/>
      <c r="E153" s="58"/>
      <c r="F153" s="58"/>
      <c r="G153" s="58"/>
      <c r="H153" s="60"/>
      <c r="I153" s="60"/>
      <c r="J153" s="60"/>
      <c r="K153" s="115"/>
      <c r="L153" s="115"/>
      <c r="M15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5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53" s="62"/>
    </row>
    <row r="154" spans="2:15" x14ac:dyDescent="0.25">
      <c r="B154" s="56"/>
      <c r="C154" s="63"/>
      <c r="D154" s="57"/>
      <c r="E154" s="58"/>
      <c r="F154" s="58"/>
      <c r="G154" s="58"/>
      <c r="H154" s="60"/>
      <c r="I154" s="60"/>
      <c r="J154" s="60"/>
      <c r="K154" s="115"/>
      <c r="L154" s="115"/>
      <c r="M15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5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54" s="62"/>
    </row>
    <row r="155" spans="2:15" x14ac:dyDescent="0.25">
      <c r="B155" s="56"/>
      <c r="C155" s="63"/>
      <c r="D155" s="57"/>
      <c r="E155" s="58"/>
      <c r="F155" s="58"/>
      <c r="G155" s="58"/>
      <c r="H155" s="60"/>
      <c r="I155" s="60"/>
      <c r="J155" s="60"/>
      <c r="K155" s="115"/>
      <c r="L155" s="115"/>
      <c r="M15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5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55" s="62"/>
    </row>
    <row r="156" spans="2:15" x14ac:dyDescent="0.25">
      <c r="B156" s="56"/>
      <c r="C156" s="63"/>
      <c r="D156" s="57"/>
      <c r="E156" s="58"/>
      <c r="F156" s="58"/>
      <c r="G156" s="58"/>
      <c r="H156" s="60"/>
      <c r="I156" s="60"/>
      <c r="J156" s="60"/>
      <c r="K156" s="115"/>
      <c r="L156" s="115"/>
      <c r="M15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5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56" s="62"/>
    </row>
    <row r="157" spans="2:15" x14ac:dyDescent="0.25">
      <c r="B157" s="56"/>
      <c r="C157" s="63"/>
      <c r="D157" s="57"/>
      <c r="E157" s="58"/>
      <c r="F157" s="58"/>
      <c r="G157" s="58"/>
      <c r="H157" s="60"/>
      <c r="I157" s="60"/>
      <c r="J157" s="60"/>
      <c r="K157" s="115"/>
      <c r="L157" s="115"/>
      <c r="M15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5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57" s="62"/>
    </row>
    <row r="158" spans="2:15" x14ac:dyDescent="0.25">
      <c r="B158" s="56"/>
      <c r="C158" s="63"/>
      <c r="D158" s="57"/>
      <c r="E158" s="58"/>
      <c r="F158" s="58"/>
      <c r="G158" s="58"/>
      <c r="H158" s="60"/>
      <c r="I158" s="60"/>
      <c r="J158" s="60"/>
      <c r="K158" s="115"/>
      <c r="L158" s="115"/>
      <c r="M15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5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58" s="62"/>
    </row>
    <row r="159" spans="2:15" x14ac:dyDescent="0.25">
      <c r="B159" s="56"/>
      <c r="C159" s="63"/>
      <c r="D159" s="57"/>
      <c r="E159" s="58"/>
      <c r="F159" s="58"/>
      <c r="G159" s="58"/>
      <c r="H159" s="60"/>
      <c r="I159" s="60"/>
      <c r="J159" s="60"/>
      <c r="K159" s="115"/>
      <c r="L159" s="115"/>
      <c r="M15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5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59" s="62"/>
    </row>
    <row r="160" spans="2:15" x14ac:dyDescent="0.25">
      <c r="B160" s="56"/>
      <c r="C160" s="63"/>
      <c r="D160" s="57"/>
      <c r="E160" s="58"/>
      <c r="F160" s="58"/>
      <c r="G160" s="58"/>
      <c r="H160" s="60"/>
      <c r="I160" s="60"/>
      <c r="J160" s="60"/>
      <c r="K160" s="115"/>
      <c r="L160" s="115"/>
      <c r="M16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6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60" s="62"/>
    </row>
    <row r="161" spans="2:15" x14ac:dyDescent="0.25">
      <c r="B161" s="56"/>
      <c r="C161" s="63"/>
      <c r="D161" s="57"/>
      <c r="E161" s="58"/>
      <c r="F161" s="58"/>
      <c r="G161" s="58"/>
      <c r="H161" s="60"/>
      <c r="I161" s="60"/>
      <c r="J161" s="60"/>
      <c r="K161" s="115"/>
      <c r="L161" s="115"/>
      <c r="M16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6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61" s="62"/>
    </row>
    <row r="162" spans="2:15" x14ac:dyDescent="0.25">
      <c r="B162" s="56"/>
      <c r="C162" s="63"/>
      <c r="D162" s="57"/>
      <c r="E162" s="58"/>
      <c r="F162" s="58"/>
      <c r="G162" s="58"/>
      <c r="H162" s="60"/>
      <c r="I162" s="60"/>
      <c r="J162" s="60"/>
      <c r="K162" s="115"/>
      <c r="L162" s="115"/>
      <c r="M16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6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62" s="62"/>
    </row>
    <row r="163" spans="2:15" x14ac:dyDescent="0.25">
      <c r="B163" s="56"/>
      <c r="C163" s="63"/>
      <c r="D163" s="57"/>
      <c r="E163" s="58"/>
      <c r="F163" s="58"/>
      <c r="G163" s="58"/>
      <c r="H163" s="60"/>
      <c r="I163" s="60"/>
      <c r="J163" s="60"/>
      <c r="K163" s="115"/>
      <c r="L163" s="115"/>
      <c r="M16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6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63" s="62"/>
    </row>
    <row r="164" spans="2:15" x14ac:dyDescent="0.25">
      <c r="B164" s="56"/>
      <c r="C164" s="63"/>
      <c r="D164" s="57"/>
      <c r="E164" s="58"/>
      <c r="F164" s="58"/>
      <c r="G164" s="58"/>
      <c r="H164" s="60"/>
      <c r="I164" s="60"/>
      <c r="J164" s="60"/>
      <c r="K164" s="115"/>
      <c r="L164" s="115"/>
      <c r="M16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6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64" s="62"/>
    </row>
    <row r="165" spans="2:15" x14ac:dyDescent="0.25">
      <c r="B165" s="56"/>
      <c r="C165" s="63"/>
      <c r="D165" s="57"/>
      <c r="E165" s="58"/>
      <c r="F165" s="58"/>
      <c r="G165" s="58"/>
      <c r="H165" s="60"/>
      <c r="I165" s="60"/>
      <c r="J165" s="60"/>
      <c r="K165" s="115"/>
      <c r="L165" s="115"/>
      <c r="M16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6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65" s="62"/>
    </row>
    <row r="166" spans="2:15" x14ac:dyDescent="0.25">
      <c r="B166" s="56"/>
      <c r="C166" s="63"/>
      <c r="D166" s="57"/>
      <c r="E166" s="58"/>
      <c r="F166" s="58"/>
      <c r="G166" s="58"/>
      <c r="H166" s="60"/>
      <c r="I166" s="60"/>
      <c r="J166" s="60"/>
      <c r="K166" s="115"/>
      <c r="L166" s="115"/>
      <c r="M16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6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66" s="62"/>
    </row>
    <row r="167" spans="2:15" x14ac:dyDescent="0.25">
      <c r="B167" s="56"/>
      <c r="C167" s="63"/>
      <c r="D167" s="57"/>
      <c r="E167" s="58"/>
      <c r="F167" s="58"/>
      <c r="G167" s="58"/>
      <c r="H167" s="60"/>
      <c r="I167" s="60"/>
      <c r="J167" s="60"/>
      <c r="K167" s="115"/>
      <c r="L167" s="115"/>
      <c r="M16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6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67" s="62"/>
    </row>
    <row r="168" spans="2:15" x14ac:dyDescent="0.25">
      <c r="B168" s="56"/>
      <c r="C168" s="63"/>
      <c r="D168" s="57"/>
      <c r="E168" s="58"/>
      <c r="F168" s="58"/>
      <c r="G168" s="58"/>
      <c r="H168" s="60"/>
      <c r="I168" s="60"/>
      <c r="J168" s="60"/>
      <c r="K168" s="115"/>
      <c r="L168" s="115"/>
      <c r="M16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6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68" s="62"/>
    </row>
    <row r="169" spans="2:15" x14ac:dyDescent="0.25">
      <c r="B169" s="56"/>
      <c r="C169" s="63"/>
      <c r="D169" s="57"/>
      <c r="E169" s="58"/>
      <c r="F169" s="58"/>
      <c r="G169" s="58"/>
      <c r="H169" s="60"/>
      <c r="I169" s="60"/>
      <c r="J169" s="60"/>
      <c r="K169" s="115"/>
      <c r="L169" s="115"/>
      <c r="M16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6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69" s="62"/>
    </row>
    <row r="170" spans="2:15" x14ac:dyDescent="0.25">
      <c r="B170" s="56"/>
      <c r="C170" s="63"/>
      <c r="D170" s="57"/>
      <c r="E170" s="58"/>
      <c r="F170" s="58"/>
      <c r="G170" s="58"/>
      <c r="H170" s="60"/>
      <c r="I170" s="60"/>
      <c r="J170" s="60"/>
      <c r="K170" s="115"/>
      <c r="L170" s="115"/>
      <c r="M17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7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70" s="62"/>
    </row>
    <row r="171" spans="2:15" x14ac:dyDescent="0.25">
      <c r="B171" s="56"/>
      <c r="C171" s="63"/>
      <c r="D171" s="57"/>
      <c r="E171" s="58"/>
      <c r="F171" s="58"/>
      <c r="G171" s="58"/>
      <c r="H171" s="60"/>
      <c r="I171" s="60"/>
      <c r="J171" s="60"/>
      <c r="K171" s="115"/>
      <c r="L171" s="115"/>
      <c r="M17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7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71" s="62"/>
    </row>
    <row r="172" spans="2:15" x14ac:dyDescent="0.25">
      <c r="B172" s="56"/>
      <c r="C172" s="63"/>
      <c r="D172" s="57"/>
      <c r="E172" s="58"/>
      <c r="F172" s="58"/>
      <c r="G172" s="58"/>
      <c r="H172" s="60"/>
      <c r="I172" s="60"/>
      <c r="J172" s="60"/>
      <c r="K172" s="115"/>
      <c r="L172" s="115"/>
      <c r="M17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7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72" s="62"/>
    </row>
    <row r="173" spans="2:15" x14ac:dyDescent="0.25">
      <c r="B173" s="56"/>
      <c r="C173" s="63"/>
      <c r="D173" s="57"/>
      <c r="E173" s="58"/>
      <c r="F173" s="58"/>
      <c r="G173" s="58"/>
      <c r="H173" s="60"/>
      <c r="I173" s="60"/>
      <c r="J173" s="60"/>
      <c r="K173" s="115"/>
      <c r="L173" s="115"/>
      <c r="M17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7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73" s="62"/>
    </row>
    <row r="174" spans="2:15" x14ac:dyDescent="0.25">
      <c r="B174" s="56"/>
      <c r="C174" s="63"/>
      <c r="D174" s="57"/>
      <c r="E174" s="58"/>
      <c r="F174" s="58"/>
      <c r="G174" s="58"/>
      <c r="H174" s="60"/>
      <c r="I174" s="60"/>
      <c r="J174" s="60"/>
      <c r="K174" s="115"/>
      <c r="L174" s="115"/>
      <c r="M17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7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74" s="62"/>
    </row>
    <row r="175" spans="2:15" x14ac:dyDescent="0.25">
      <c r="B175" s="56"/>
      <c r="C175" s="63"/>
      <c r="D175" s="57"/>
      <c r="E175" s="58"/>
      <c r="F175" s="58"/>
      <c r="G175" s="58"/>
      <c r="H175" s="60"/>
      <c r="I175" s="60"/>
      <c r="J175" s="60"/>
      <c r="K175" s="115"/>
      <c r="L175" s="115"/>
      <c r="M17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7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75" s="62"/>
    </row>
    <row r="176" spans="2:15" x14ac:dyDescent="0.25">
      <c r="B176" s="56"/>
      <c r="C176" s="63"/>
      <c r="D176" s="57"/>
      <c r="E176" s="58"/>
      <c r="F176" s="58"/>
      <c r="G176" s="58"/>
      <c r="H176" s="60"/>
      <c r="I176" s="60"/>
      <c r="J176" s="60"/>
      <c r="K176" s="115"/>
      <c r="L176" s="115"/>
      <c r="M17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7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76" s="62"/>
    </row>
    <row r="177" spans="2:15" x14ac:dyDescent="0.25">
      <c r="B177" s="56"/>
      <c r="C177" s="63"/>
      <c r="D177" s="57"/>
      <c r="E177" s="58"/>
      <c r="F177" s="58"/>
      <c r="G177" s="58"/>
      <c r="H177" s="60"/>
      <c r="I177" s="60"/>
      <c r="J177" s="60"/>
      <c r="K177" s="115"/>
      <c r="L177" s="115"/>
      <c r="M17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7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77" s="62"/>
    </row>
    <row r="178" spans="2:15" x14ac:dyDescent="0.25">
      <c r="B178" s="56"/>
      <c r="C178" s="63"/>
      <c r="D178" s="57"/>
      <c r="E178" s="58"/>
      <c r="F178" s="58"/>
      <c r="G178" s="58"/>
      <c r="H178" s="60"/>
      <c r="I178" s="60"/>
      <c r="J178" s="60"/>
      <c r="K178" s="115"/>
      <c r="L178" s="115"/>
      <c r="M17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7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78" s="62"/>
    </row>
    <row r="179" spans="2:15" x14ac:dyDescent="0.25">
      <c r="B179" s="56"/>
      <c r="C179" s="63"/>
      <c r="D179" s="57"/>
      <c r="E179" s="58"/>
      <c r="F179" s="58"/>
      <c r="G179" s="58"/>
      <c r="H179" s="60"/>
      <c r="I179" s="60"/>
      <c r="J179" s="60"/>
      <c r="K179" s="115"/>
      <c r="L179" s="115"/>
      <c r="M17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7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79" s="62"/>
    </row>
    <row r="180" spans="2:15" x14ac:dyDescent="0.25">
      <c r="B180" s="56"/>
      <c r="C180" s="63"/>
      <c r="D180" s="57"/>
      <c r="E180" s="58"/>
      <c r="F180" s="58"/>
      <c r="G180" s="58"/>
      <c r="H180" s="60"/>
      <c r="I180" s="60"/>
      <c r="J180" s="60"/>
      <c r="K180" s="115"/>
      <c r="L180" s="115"/>
      <c r="M18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8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80" s="62"/>
    </row>
    <row r="181" spans="2:15" x14ac:dyDescent="0.25">
      <c r="B181" s="56"/>
      <c r="C181" s="63"/>
      <c r="D181" s="57"/>
      <c r="E181" s="58"/>
      <c r="F181" s="58"/>
      <c r="G181" s="58"/>
      <c r="H181" s="60"/>
      <c r="I181" s="60"/>
      <c r="J181" s="60"/>
      <c r="K181" s="115"/>
      <c r="L181" s="115"/>
      <c r="M18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8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81" s="62"/>
    </row>
    <row r="182" spans="2:15" x14ac:dyDescent="0.25">
      <c r="B182" s="56"/>
      <c r="C182" s="63"/>
      <c r="D182" s="57"/>
      <c r="E182" s="58"/>
      <c r="F182" s="58"/>
      <c r="G182" s="58"/>
      <c r="H182" s="60"/>
      <c r="I182" s="60"/>
      <c r="J182" s="60"/>
      <c r="K182" s="115"/>
      <c r="L182" s="115"/>
      <c r="M18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8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82" s="62"/>
    </row>
    <row r="183" spans="2:15" x14ac:dyDescent="0.25">
      <c r="B183" s="56"/>
      <c r="C183" s="63"/>
      <c r="D183" s="57"/>
      <c r="E183" s="58"/>
      <c r="F183" s="58"/>
      <c r="G183" s="58"/>
      <c r="H183" s="60"/>
      <c r="I183" s="60"/>
      <c r="J183" s="60"/>
      <c r="K183" s="115"/>
      <c r="L183" s="115"/>
      <c r="M18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8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83" s="62"/>
    </row>
    <row r="184" spans="2:15" x14ac:dyDescent="0.25">
      <c r="B184" s="56"/>
      <c r="C184" s="63"/>
      <c r="D184" s="57"/>
      <c r="E184" s="58"/>
      <c r="F184" s="58"/>
      <c r="G184" s="58"/>
      <c r="H184" s="60"/>
      <c r="I184" s="60"/>
      <c r="J184" s="60"/>
      <c r="K184" s="115"/>
      <c r="L184" s="115"/>
      <c r="M18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8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84" s="62"/>
    </row>
    <row r="185" spans="2:15" x14ac:dyDescent="0.25">
      <c r="B185" s="56"/>
      <c r="C185" s="63"/>
      <c r="D185" s="57"/>
      <c r="E185" s="58"/>
      <c r="F185" s="58"/>
      <c r="G185" s="58"/>
      <c r="H185" s="60"/>
      <c r="I185" s="60"/>
      <c r="J185" s="60"/>
      <c r="K185" s="115"/>
      <c r="L185" s="115"/>
      <c r="M18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8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85" s="62"/>
    </row>
    <row r="186" spans="2:15" x14ac:dyDescent="0.25">
      <c r="B186" s="56"/>
      <c r="C186" s="63"/>
      <c r="D186" s="57"/>
      <c r="E186" s="58"/>
      <c r="F186" s="58"/>
      <c r="G186" s="58"/>
      <c r="H186" s="60"/>
      <c r="I186" s="60"/>
      <c r="J186" s="60"/>
      <c r="K186" s="115"/>
      <c r="L186" s="115"/>
      <c r="M18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8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86" s="62"/>
    </row>
    <row r="187" spans="2:15" x14ac:dyDescent="0.25">
      <c r="B187" s="56"/>
      <c r="C187" s="63"/>
      <c r="D187" s="57"/>
      <c r="E187" s="58"/>
      <c r="F187" s="58"/>
      <c r="G187" s="58"/>
      <c r="H187" s="60"/>
      <c r="I187" s="60"/>
      <c r="J187" s="60"/>
      <c r="K187" s="115"/>
      <c r="L187" s="115"/>
      <c r="M18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8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87" s="62"/>
    </row>
    <row r="188" spans="2:15" x14ac:dyDescent="0.25">
      <c r="B188" s="56"/>
      <c r="C188" s="63"/>
      <c r="D188" s="57"/>
      <c r="E188" s="58"/>
      <c r="F188" s="58"/>
      <c r="G188" s="58"/>
      <c r="H188" s="60"/>
      <c r="I188" s="60"/>
      <c r="J188" s="60"/>
      <c r="K188" s="115"/>
      <c r="L188" s="115"/>
      <c r="M18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8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88" s="62"/>
    </row>
    <row r="189" spans="2:15" x14ac:dyDescent="0.25">
      <c r="B189" s="56"/>
      <c r="C189" s="63"/>
      <c r="D189" s="57"/>
      <c r="E189" s="58"/>
      <c r="F189" s="58"/>
      <c r="G189" s="58"/>
      <c r="H189" s="60"/>
      <c r="I189" s="60"/>
      <c r="J189" s="60"/>
      <c r="K189" s="115"/>
      <c r="L189" s="115"/>
      <c r="M18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8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89" s="62"/>
    </row>
    <row r="190" spans="2:15" x14ac:dyDescent="0.25">
      <c r="B190" s="56"/>
      <c r="C190" s="63"/>
      <c r="D190" s="57"/>
      <c r="E190" s="58"/>
      <c r="F190" s="58"/>
      <c r="G190" s="58"/>
      <c r="H190" s="60"/>
      <c r="I190" s="60"/>
      <c r="J190" s="60"/>
      <c r="K190" s="115"/>
      <c r="L190" s="115"/>
      <c r="M19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9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90" s="62"/>
    </row>
    <row r="191" spans="2:15" x14ac:dyDescent="0.25">
      <c r="B191" s="56"/>
      <c r="C191" s="63"/>
      <c r="D191" s="57"/>
      <c r="E191" s="58"/>
      <c r="F191" s="58"/>
      <c r="G191" s="58"/>
      <c r="H191" s="60"/>
      <c r="I191" s="60"/>
      <c r="J191" s="60"/>
      <c r="K191" s="115"/>
      <c r="L191" s="115"/>
      <c r="M19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9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91" s="62"/>
    </row>
    <row r="192" spans="2:15" x14ac:dyDescent="0.25">
      <c r="B192" s="56"/>
      <c r="C192" s="63"/>
      <c r="D192" s="57"/>
      <c r="E192" s="58"/>
      <c r="F192" s="58"/>
      <c r="G192" s="58"/>
      <c r="H192" s="60"/>
      <c r="I192" s="60"/>
      <c r="J192" s="60"/>
      <c r="K192" s="115"/>
      <c r="L192" s="115"/>
      <c r="M19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9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92" s="62"/>
    </row>
    <row r="193" spans="2:15" x14ac:dyDescent="0.25">
      <c r="B193" s="56"/>
      <c r="C193" s="63"/>
      <c r="D193" s="57"/>
      <c r="E193" s="58"/>
      <c r="F193" s="58"/>
      <c r="G193" s="58"/>
      <c r="H193" s="60"/>
      <c r="I193" s="60"/>
      <c r="J193" s="60"/>
      <c r="K193" s="115"/>
      <c r="L193" s="115"/>
      <c r="M19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9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93" s="62"/>
    </row>
    <row r="194" spans="2:15" x14ac:dyDescent="0.25">
      <c r="B194" s="56"/>
      <c r="C194" s="63"/>
      <c r="D194" s="57"/>
      <c r="E194" s="58"/>
      <c r="F194" s="58"/>
      <c r="G194" s="58"/>
      <c r="H194" s="60"/>
      <c r="I194" s="60"/>
      <c r="J194" s="60"/>
      <c r="K194" s="115"/>
      <c r="L194" s="115"/>
      <c r="M19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9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94" s="62"/>
    </row>
    <row r="195" spans="2:15" x14ac:dyDescent="0.25">
      <c r="B195" s="56"/>
      <c r="C195" s="63"/>
      <c r="D195" s="57"/>
      <c r="E195" s="58"/>
      <c r="F195" s="58"/>
      <c r="G195" s="58"/>
      <c r="H195" s="60"/>
      <c r="I195" s="60"/>
      <c r="J195" s="60"/>
      <c r="K195" s="115"/>
      <c r="L195" s="115"/>
      <c r="M19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9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95" s="62"/>
    </row>
    <row r="196" spans="2:15" x14ac:dyDescent="0.25">
      <c r="B196" s="56"/>
      <c r="C196" s="63"/>
      <c r="D196" s="57"/>
      <c r="E196" s="58"/>
      <c r="F196" s="58"/>
      <c r="G196" s="58"/>
      <c r="H196" s="60"/>
      <c r="I196" s="60"/>
      <c r="J196" s="60"/>
      <c r="K196" s="115"/>
      <c r="L196" s="115"/>
      <c r="M19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9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96" s="62"/>
    </row>
    <row r="197" spans="2:15" x14ac:dyDescent="0.25">
      <c r="B197" s="56"/>
      <c r="C197" s="63"/>
      <c r="D197" s="57"/>
      <c r="E197" s="58"/>
      <c r="F197" s="58"/>
      <c r="G197" s="58"/>
      <c r="H197" s="60"/>
      <c r="I197" s="60"/>
      <c r="J197" s="60"/>
      <c r="K197" s="115"/>
      <c r="L197" s="115"/>
      <c r="M19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9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97" s="62"/>
    </row>
    <row r="198" spans="2:15" x14ac:dyDescent="0.25">
      <c r="B198" s="56"/>
      <c r="C198" s="63"/>
      <c r="D198" s="57"/>
      <c r="E198" s="58"/>
      <c r="F198" s="58"/>
      <c r="G198" s="58"/>
      <c r="H198" s="60"/>
      <c r="I198" s="60"/>
      <c r="J198" s="60"/>
      <c r="K198" s="115"/>
      <c r="L198" s="115"/>
      <c r="M19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9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98" s="62"/>
    </row>
    <row r="199" spans="2:15" x14ac:dyDescent="0.25">
      <c r="B199" s="56"/>
      <c r="C199" s="63"/>
      <c r="D199" s="57"/>
      <c r="E199" s="58"/>
      <c r="F199" s="58"/>
      <c r="G199" s="58"/>
      <c r="H199" s="60"/>
      <c r="I199" s="60"/>
      <c r="J199" s="60"/>
      <c r="K199" s="115"/>
      <c r="L199" s="115"/>
      <c r="M19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19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199" s="62"/>
    </row>
    <row r="200" spans="2:15" x14ac:dyDescent="0.25">
      <c r="B200" s="56"/>
      <c r="C200" s="63"/>
      <c r="D200" s="57"/>
      <c r="E200" s="58"/>
      <c r="F200" s="58"/>
      <c r="G200" s="58"/>
      <c r="H200" s="60"/>
      <c r="I200" s="60"/>
      <c r="J200" s="60"/>
      <c r="K200" s="115"/>
      <c r="L200" s="115"/>
      <c r="M20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0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00" s="62"/>
    </row>
    <row r="201" spans="2:15" x14ac:dyDescent="0.25">
      <c r="B201" s="56"/>
      <c r="C201" s="63"/>
      <c r="D201" s="57"/>
      <c r="E201" s="58"/>
      <c r="F201" s="58"/>
      <c r="G201" s="58"/>
      <c r="H201" s="60"/>
      <c r="I201" s="60"/>
      <c r="J201" s="60"/>
      <c r="K201" s="115"/>
      <c r="L201" s="115"/>
      <c r="M20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0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01" s="62"/>
    </row>
    <row r="202" spans="2:15" x14ac:dyDescent="0.25">
      <c r="B202" s="56"/>
      <c r="C202" s="63"/>
      <c r="D202" s="57"/>
      <c r="E202" s="58"/>
      <c r="F202" s="58"/>
      <c r="G202" s="58"/>
      <c r="H202" s="60"/>
      <c r="I202" s="60"/>
      <c r="J202" s="60"/>
      <c r="K202" s="115"/>
      <c r="L202" s="115"/>
      <c r="M20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0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02" s="62"/>
    </row>
    <row r="203" spans="2:15" x14ac:dyDescent="0.25">
      <c r="B203" s="56"/>
      <c r="C203" s="63"/>
      <c r="D203" s="57"/>
      <c r="E203" s="58"/>
      <c r="F203" s="58"/>
      <c r="G203" s="58"/>
      <c r="H203" s="60"/>
      <c r="I203" s="60"/>
      <c r="J203" s="60"/>
      <c r="K203" s="115"/>
      <c r="L203" s="115"/>
      <c r="M20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0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03" s="62"/>
    </row>
    <row r="204" spans="2:15" x14ac:dyDescent="0.25">
      <c r="B204" s="56"/>
      <c r="C204" s="63"/>
      <c r="D204" s="57"/>
      <c r="E204" s="58"/>
      <c r="F204" s="58"/>
      <c r="G204" s="58"/>
      <c r="H204" s="60"/>
      <c r="I204" s="60"/>
      <c r="J204" s="60"/>
      <c r="K204" s="115"/>
      <c r="L204" s="115"/>
      <c r="M20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0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04" s="62"/>
    </row>
    <row r="205" spans="2:15" x14ac:dyDescent="0.25">
      <c r="B205" s="56"/>
      <c r="C205" s="63"/>
      <c r="D205" s="57"/>
      <c r="E205" s="58"/>
      <c r="F205" s="58"/>
      <c r="G205" s="58"/>
      <c r="H205" s="60"/>
      <c r="I205" s="60"/>
      <c r="J205" s="60"/>
      <c r="K205" s="115"/>
      <c r="L205" s="115"/>
      <c r="M20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0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05" s="62"/>
    </row>
    <row r="206" spans="2:15" x14ac:dyDescent="0.25">
      <c r="B206" s="56"/>
      <c r="C206" s="63"/>
      <c r="D206" s="57"/>
      <c r="E206" s="58"/>
      <c r="F206" s="58"/>
      <c r="G206" s="58"/>
      <c r="H206" s="60"/>
      <c r="I206" s="60"/>
      <c r="J206" s="60"/>
      <c r="K206" s="115"/>
      <c r="L206" s="115"/>
      <c r="M20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0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06" s="62"/>
    </row>
    <row r="207" spans="2:15" x14ac:dyDescent="0.25">
      <c r="B207" s="56"/>
      <c r="C207" s="63"/>
      <c r="D207" s="57"/>
      <c r="E207" s="58"/>
      <c r="F207" s="58"/>
      <c r="G207" s="58"/>
      <c r="H207" s="60"/>
      <c r="I207" s="60"/>
      <c r="J207" s="60"/>
      <c r="K207" s="115"/>
      <c r="L207" s="115"/>
      <c r="M20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0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07" s="62"/>
    </row>
    <row r="208" spans="2:15" x14ac:dyDescent="0.25">
      <c r="B208" s="56"/>
      <c r="C208" s="63"/>
      <c r="D208" s="57"/>
      <c r="E208" s="58"/>
      <c r="F208" s="58"/>
      <c r="G208" s="58"/>
      <c r="H208" s="60"/>
      <c r="I208" s="60"/>
      <c r="J208" s="60"/>
      <c r="K208" s="115"/>
      <c r="L208" s="115"/>
      <c r="M20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0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08" s="62"/>
    </row>
    <row r="209" spans="2:15" x14ac:dyDescent="0.25">
      <c r="B209" s="56"/>
      <c r="C209" s="63"/>
      <c r="D209" s="57"/>
      <c r="E209" s="58"/>
      <c r="F209" s="58"/>
      <c r="G209" s="58"/>
      <c r="H209" s="60"/>
      <c r="I209" s="60"/>
      <c r="J209" s="60"/>
      <c r="K209" s="115"/>
      <c r="L209" s="115"/>
      <c r="M20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0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09" s="62"/>
    </row>
    <row r="210" spans="2:15" x14ac:dyDescent="0.25">
      <c r="B210" s="56"/>
      <c r="C210" s="63"/>
      <c r="D210" s="57"/>
      <c r="E210" s="58"/>
      <c r="F210" s="58"/>
      <c r="G210" s="58"/>
      <c r="H210" s="60"/>
      <c r="I210" s="60"/>
      <c r="J210" s="60"/>
      <c r="K210" s="115"/>
      <c r="L210" s="115"/>
      <c r="M21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1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10" s="62"/>
    </row>
    <row r="211" spans="2:15" x14ac:dyDescent="0.25">
      <c r="B211" s="56"/>
      <c r="C211" s="63"/>
      <c r="D211" s="57"/>
      <c r="E211" s="58"/>
      <c r="F211" s="58"/>
      <c r="G211" s="58"/>
      <c r="H211" s="60"/>
      <c r="I211" s="60"/>
      <c r="J211" s="60"/>
      <c r="K211" s="115"/>
      <c r="L211" s="115"/>
      <c r="M21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1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11" s="62"/>
    </row>
    <row r="212" spans="2:15" x14ac:dyDescent="0.25">
      <c r="B212" s="56"/>
      <c r="C212" s="63"/>
      <c r="D212" s="57"/>
      <c r="E212" s="58"/>
      <c r="F212" s="58"/>
      <c r="G212" s="58"/>
      <c r="H212" s="60"/>
      <c r="I212" s="60"/>
      <c r="J212" s="60"/>
      <c r="K212" s="115"/>
      <c r="L212" s="115"/>
      <c r="M21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1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12" s="62"/>
    </row>
    <row r="213" spans="2:15" x14ac:dyDescent="0.25">
      <c r="B213" s="56"/>
      <c r="C213" s="63"/>
      <c r="D213" s="57"/>
      <c r="E213" s="58"/>
      <c r="F213" s="58"/>
      <c r="G213" s="58"/>
      <c r="H213" s="60"/>
      <c r="I213" s="60"/>
      <c r="J213" s="60"/>
      <c r="K213" s="115"/>
      <c r="L213" s="115"/>
      <c r="M21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1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13" s="62"/>
    </row>
    <row r="214" spans="2:15" x14ac:dyDescent="0.25">
      <c r="B214" s="56"/>
      <c r="C214" s="63"/>
      <c r="D214" s="57"/>
      <c r="E214" s="58"/>
      <c r="F214" s="58"/>
      <c r="G214" s="58"/>
      <c r="H214" s="60"/>
      <c r="I214" s="60"/>
      <c r="J214" s="60"/>
      <c r="K214" s="115"/>
      <c r="L214" s="115"/>
      <c r="M21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1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14" s="62"/>
    </row>
    <row r="215" spans="2:15" x14ac:dyDescent="0.25">
      <c r="B215" s="56"/>
      <c r="C215" s="63"/>
      <c r="D215" s="57"/>
      <c r="E215" s="58"/>
      <c r="F215" s="58"/>
      <c r="G215" s="58"/>
      <c r="H215" s="60"/>
      <c r="I215" s="60"/>
      <c r="J215" s="60"/>
      <c r="K215" s="115"/>
      <c r="L215" s="115"/>
      <c r="M21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1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15" s="62"/>
    </row>
    <row r="216" spans="2:15" x14ac:dyDescent="0.25">
      <c r="B216" s="56"/>
      <c r="C216" s="63"/>
      <c r="D216" s="57"/>
      <c r="E216" s="58"/>
      <c r="F216" s="58"/>
      <c r="G216" s="58"/>
      <c r="H216" s="60"/>
      <c r="I216" s="60"/>
      <c r="J216" s="60"/>
      <c r="K216" s="115"/>
      <c r="L216" s="115"/>
      <c r="M21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1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16" s="62"/>
    </row>
    <row r="217" spans="2:15" x14ac:dyDescent="0.25">
      <c r="B217" s="56"/>
      <c r="C217" s="63"/>
      <c r="D217" s="57"/>
      <c r="E217" s="58"/>
      <c r="F217" s="58"/>
      <c r="G217" s="58"/>
      <c r="H217" s="60"/>
      <c r="I217" s="60"/>
      <c r="J217" s="60"/>
      <c r="K217" s="115"/>
      <c r="L217" s="115"/>
      <c r="M21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1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17" s="62"/>
    </row>
    <row r="218" spans="2:15" x14ac:dyDescent="0.25">
      <c r="B218" s="56"/>
      <c r="C218" s="63"/>
      <c r="D218" s="57"/>
      <c r="E218" s="58"/>
      <c r="F218" s="58"/>
      <c r="G218" s="58"/>
      <c r="H218" s="60"/>
      <c r="I218" s="60"/>
      <c r="J218" s="60"/>
      <c r="K218" s="115"/>
      <c r="L218" s="115"/>
      <c r="M21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1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18" s="62"/>
    </row>
    <row r="219" spans="2:15" x14ac:dyDescent="0.25">
      <c r="B219" s="56"/>
      <c r="C219" s="63"/>
      <c r="D219" s="57"/>
      <c r="E219" s="58"/>
      <c r="F219" s="58"/>
      <c r="G219" s="58"/>
      <c r="H219" s="60"/>
      <c r="I219" s="60"/>
      <c r="J219" s="60"/>
      <c r="K219" s="115"/>
      <c r="L219" s="115"/>
      <c r="M21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1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19" s="62"/>
    </row>
    <row r="220" spans="2:15" x14ac:dyDescent="0.25">
      <c r="B220" s="56"/>
      <c r="C220" s="63"/>
      <c r="D220" s="57"/>
      <c r="E220" s="58"/>
      <c r="F220" s="58"/>
      <c r="G220" s="58"/>
      <c r="H220" s="60"/>
      <c r="I220" s="60"/>
      <c r="J220" s="60"/>
      <c r="K220" s="115"/>
      <c r="L220" s="115"/>
      <c r="M22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2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20" s="62"/>
    </row>
    <row r="221" spans="2:15" x14ac:dyDescent="0.25">
      <c r="B221" s="56"/>
      <c r="C221" s="63"/>
      <c r="D221" s="57"/>
      <c r="E221" s="58"/>
      <c r="F221" s="58"/>
      <c r="G221" s="58"/>
      <c r="H221" s="60"/>
      <c r="I221" s="60"/>
      <c r="J221" s="60"/>
      <c r="K221" s="115"/>
      <c r="L221" s="115"/>
      <c r="M22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2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21" s="62"/>
    </row>
    <row r="222" spans="2:15" x14ac:dyDescent="0.25">
      <c r="B222" s="56"/>
      <c r="C222" s="63"/>
      <c r="D222" s="57"/>
      <c r="E222" s="58"/>
      <c r="F222" s="58"/>
      <c r="G222" s="58"/>
      <c r="H222" s="60"/>
      <c r="I222" s="60"/>
      <c r="J222" s="60"/>
      <c r="K222" s="115"/>
      <c r="L222" s="115"/>
      <c r="M22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2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22" s="62"/>
    </row>
    <row r="223" spans="2:15" x14ac:dyDescent="0.25">
      <c r="B223" s="56"/>
      <c r="C223" s="63"/>
      <c r="D223" s="57"/>
      <c r="E223" s="58"/>
      <c r="F223" s="58"/>
      <c r="G223" s="58"/>
      <c r="H223" s="60"/>
      <c r="I223" s="60"/>
      <c r="J223" s="60"/>
      <c r="K223" s="115"/>
      <c r="L223" s="115"/>
      <c r="M22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2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23" s="62"/>
    </row>
    <row r="224" spans="2:15" x14ac:dyDescent="0.25">
      <c r="B224" s="56"/>
      <c r="C224" s="63"/>
      <c r="D224" s="57"/>
      <c r="E224" s="58"/>
      <c r="F224" s="58"/>
      <c r="G224" s="58"/>
      <c r="H224" s="60"/>
      <c r="I224" s="60"/>
      <c r="J224" s="60"/>
      <c r="K224" s="115"/>
      <c r="L224" s="115"/>
      <c r="M22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2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24" s="62"/>
    </row>
    <row r="225" spans="2:15" x14ac:dyDescent="0.25">
      <c r="B225" s="56"/>
      <c r="C225" s="63"/>
      <c r="D225" s="57"/>
      <c r="E225" s="58"/>
      <c r="F225" s="58"/>
      <c r="G225" s="58"/>
      <c r="H225" s="60"/>
      <c r="I225" s="60"/>
      <c r="J225" s="60"/>
      <c r="K225" s="115"/>
      <c r="L225" s="115"/>
      <c r="M22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2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25" s="62"/>
    </row>
    <row r="226" spans="2:15" x14ac:dyDescent="0.25">
      <c r="B226" s="56"/>
      <c r="C226" s="63"/>
      <c r="D226" s="57"/>
      <c r="E226" s="58"/>
      <c r="F226" s="58"/>
      <c r="G226" s="58"/>
      <c r="H226" s="60"/>
      <c r="I226" s="60"/>
      <c r="J226" s="60"/>
      <c r="K226" s="115"/>
      <c r="L226" s="115"/>
      <c r="M22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2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26" s="62"/>
    </row>
    <row r="227" spans="2:15" x14ac:dyDescent="0.25">
      <c r="B227" s="56"/>
      <c r="C227" s="63"/>
      <c r="D227" s="57"/>
      <c r="E227" s="58"/>
      <c r="F227" s="58"/>
      <c r="G227" s="58"/>
      <c r="H227" s="60"/>
      <c r="I227" s="60"/>
      <c r="J227" s="60"/>
      <c r="K227" s="115"/>
      <c r="L227" s="115"/>
      <c r="M22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2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27" s="62"/>
    </row>
    <row r="228" spans="2:15" x14ac:dyDescent="0.25">
      <c r="B228" s="56"/>
      <c r="C228" s="63"/>
      <c r="D228" s="57"/>
      <c r="E228" s="58"/>
      <c r="F228" s="58"/>
      <c r="G228" s="58"/>
      <c r="H228" s="60"/>
      <c r="I228" s="60"/>
      <c r="J228" s="60"/>
      <c r="K228" s="115"/>
      <c r="L228" s="115"/>
      <c r="M22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2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28" s="62"/>
    </row>
    <row r="229" spans="2:15" x14ac:dyDescent="0.25">
      <c r="B229" s="56"/>
      <c r="C229" s="63"/>
      <c r="D229" s="57"/>
      <c r="E229" s="58"/>
      <c r="F229" s="58"/>
      <c r="G229" s="58"/>
      <c r="H229" s="60"/>
      <c r="I229" s="60"/>
      <c r="J229" s="60"/>
      <c r="K229" s="115"/>
      <c r="L229" s="115"/>
      <c r="M22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2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29" s="62"/>
    </row>
    <row r="230" spans="2:15" x14ac:dyDescent="0.25">
      <c r="B230" s="56"/>
      <c r="C230" s="63"/>
      <c r="D230" s="57"/>
      <c r="E230" s="58"/>
      <c r="F230" s="58"/>
      <c r="G230" s="58"/>
      <c r="H230" s="60"/>
      <c r="I230" s="60"/>
      <c r="J230" s="60"/>
      <c r="K230" s="115"/>
      <c r="L230" s="115"/>
      <c r="M23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3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30" s="62"/>
    </row>
    <row r="231" spans="2:15" x14ac:dyDescent="0.25">
      <c r="B231" s="56"/>
      <c r="C231" s="63"/>
      <c r="D231" s="57"/>
      <c r="E231" s="58"/>
      <c r="F231" s="58"/>
      <c r="G231" s="58"/>
      <c r="H231" s="60"/>
      <c r="I231" s="60"/>
      <c r="J231" s="60"/>
      <c r="K231" s="115"/>
      <c r="L231" s="115"/>
      <c r="M23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3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31" s="62"/>
    </row>
    <row r="232" spans="2:15" x14ac:dyDescent="0.25">
      <c r="B232" s="56"/>
      <c r="C232" s="63"/>
      <c r="D232" s="57"/>
      <c r="E232" s="58"/>
      <c r="F232" s="58"/>
      <c r="G232" s="58"/>
      <c r="H232" s="60"/>
      <c r="I232" s="60"/>
      <c r="J232" s="60"/>
      <c r="K232" s="115"/>
      <c r="L232" s="115"/>
      <c r="M23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3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32" s="62"/>
    </row>
    <row r="233" spans="2:15" x14ac:dyDescent="0.25">
      <c r="B233" s="56"/>
      <c r="C233" s="63"/>
      <c r="D233" s="57"/>
      <c r="E233" s="58"/>
      <c r="F233" s="58"/>
      <c r="G233" s="58"/>
      <c r="H233" s="60"/>
      <c r="I233" s="60"/>
      <c r="J233" s="60"/>
      <c r="K233" s="115"/>
      <c r="L233" s="115"/>
      <c r="M23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3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33" s="62"/>
    </row>
    <row r="234" spans="2:15" x14ac:dyDescent="0.25">
      <c r="B234" s="56"/>
      <c r="C234" s="63"/>
      <c r="D234" s="57"/>
      <c r="E234" s="58"/>
      <c r="F234" s="58"/>
      <c r="G234" s="58"/>
      <c r="H234" s="60"/>
      <c r="I234" s="60"/>
      <c r="J234" s="60"/>
      <c r="K234" s="115"/>
      <c r="L234" s="115"/>
      <c r="M23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3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34" s="62"/>
    </row>
    <row r="235" spans="2:15" x14ac:dyDescent="0.25">
      <c r="B235" s="56"/>
      <c r="C235" s="63"/>
      <c r="D235" s="57"/>
      <c r="E235" s="58"/>
      <c r="F235" s="58"/>
      <c r="G235" s="58"/>
      <c r="H235" s="60"/>
      <c r="I235" s="60"/>
      <c r="J235" s="60"/>
      <c r="K235" s="115"/>
      <c r="L235" s="115"/>
      <c r="M23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3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35" s="62"/>
    </row>
    <row r="236" spans="2:15" x14ac:dyDescent="0.25">
      <c r="B236" s="56"/>
      <c r="C236" s="63"/>
      <c r="D236" s="57"/>
      <c r="E236" s="58"/>
      <c r="F236" s="58"/>
      <c r="G236" s="58"/>
      <c r="H236" s="60"/>
      <c r="I236" s="60"/>
      <c r="J236" s="60"/>
      <c r="K236" s="115"/>
      <c r="L236" s="115"/>
      <c r="M23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3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36" s="62"/>
    </row>
    <row r="237" spans="2:15" x14ac:dyDescent="0.25">
      <c r="B237" s="56"/>
      <c r="C237" s="63"/>
      <c r="D237" s="57"/>
      <c r="E237" s="58"/>
      <c r="F237" s="58"/>
      <c r="G237" s="58"/>
      <c r="H237" s="60"/>
      <c r="I237" s="60"/>
      <c r="J237" s="60"/>
      <c r="K237" s="115"/>
      <c r="L237" s="115"/>
      <c r="M23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3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37" s="62"/>
    </row>
    <row r="238" spans="2:15" x14ac:dyDescent="0.25">
      <c r="B238" s="56"/>
      <c r="C238" s="63"/>
      <c r="D238" s="57"/>
      <c r="E238" s="58"/>
      <c r="F238" s="58"/>
      <c r="G238" s="58"/>
      <c r="H238" s="60"/>
      <c r="I238" s="60"/>
      <c r="J238" s="60"/>
      <c r="K238" s="115"/>
      <c r="L238" s="115"/>
      <c r="M23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3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38" s="62"/>
    </row>
    <row r="239" spans="2:15" x14ac:dyDescent="0.25">
      <c r="B239" s="56"/>
      <c r="C239" s="63"/>
      <c r="D239" s="57"/>
      <c r="E239" s="58"/>
      <c r="F239" s="58"/>
      <c r="G239" s="58"/>
      <c r="H239" s="60"/>
      <c r="I239" s="60"/>
      <c r="J239" s="60"/>
      <c r="K239" s="115"/>
      <c r="L239" s="115"/>
      <c r="M23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3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39" s="62"/>
    </row>
    <row r="240" spans="2:15" x14ac:dyDescent="0.25">
      <c r="B240" s="56"/>
      <c r="C240" s="63"/>
      <c r="D240" s="57"/>
      <c r="E240" s="58"/>
      <c r="F240" s="58"/>
      <c r="G240" s="58"/>
      <c r="H240" s="60"/>
      <c r="I240" s="60"/>
      <c r="J240" s="60"/>
      <c r="K240" s="115"/>
      <c r="L240" s="115"/>
      <c r="M24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4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40" s="62"/>
    </row>
    <row r="241" spans="2:15" x14ac:dyDescent="0.25">
      <c r="B241" s="56"/>
      <c r="C241" s="63"/>
      <c r="D241" s="57"/>
      <c r="E241" s="58"/>
      <c r="F241" s="58"/>
      <c r="G241" s="58"/>
      <c r="H241" s="60"/>
      <c r="I241" s="60"/>
      <c r="J241" s="60"/>
      <c r="K241" s="115"/>
      <c r="L241" s="115"/>
      <c r="M24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4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41" s="62"/>
    </row>
    <row r="242" spans="2:15" x14ac:dyDescent="0.25">
      <c r="B242" s="56"/>
      <c r="C242" s="63"/>
      <c r="D242" s="57"/>
      <c r="E242" s="58"/>
      <c r="F242" s="58"/>
      <c r="G242" s="58"/>
      <c r="H242" s="60"/>
      <c r="I242" s="60"/>
      <c r="J242" s="60"/>
      <c r="K242" s="115"/>
      <c r="L242" s="115"/>
      <c r="M24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4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42" s="62"/>
    </row>
    <row r="243" spans="2:15" x14ac:dyDescent="0.25">
      <c r="B243" s="56"/>
      <c r="C243" s="63"/>
      <c r="D243" s="57"/>
      <c r="E243" s="58"/>
      <c r="F243" s="58"/>
      <c r="G243" s="58"/>
      <c r="H243" s="60"/>
      <c r="I243" s="60"/>
      <c r="J243" s="60"/>
      <c r="K243" s="115"/>
      <c r="L243" s="115"/>
      <c r="M24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4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43" s="62"/>
    </row>
    <row r="244" spans="2:15" x14ac:dyDescent="0.25">
      <c r="B244" s="56"/>
      <c r="C244" s="63"/>
      <c r="D244" s="57"/>
      <c r="E244" s="58"/>
      <c r="F244" s="58"/>
      <c r="G244" s="58"/>
      <c r="H244" s="60"/>
      <c r="I244" s="60"/>
      <c r="J244" s="60"/>
      <c r="K244" s="115"/>
      <c r="L244" s="115"/>
      <c r="M24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4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44" s="62"/>
    </row>
    <row r="245" spans="2:15" x14ac:dyDescent="0.25">
      <c r="B245" s="56"/>
      <c r="C245" s="63"/>
      <c r="D245" s="57"/>
      <c r="E245" s="58"/>
      <c r="F245" s="58"/>
      <c r="G245" s="58"/>
      <c r="H245" s="60"/>
      <c r="I245" s="60"/>
      <c r="J245" s="60"/>
      <c r="K245" s="115"/>
      <c r="L245" s="115"/>
      <c r="M24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4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45" s="62"/>
    </row>
    <row r="246" spans="2:15" x14ac:dyDescent="0.25">
      <c r="B246" s="56"/>
      <c r="C246" s="63"/>
      <c r="D246" s="57"/>
      <c r="E246" s="58"/>
      <c r="F246" s="58"/>
      <c r="G246" s="58"/>
      <c r="H246" s="60"/>
      <c r="I246" s="60"/>
      <c r="J246" s="60"/>
      <c r="K246" s="115"/>
      <c r="L246" s="115"/>
      <c r="M24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4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46" s="62"/>
    </row>
    <row r="247" spans="2:15" x14ac:dyDescent="0.25">
      <c r="B247" s="56"/>
      <c r="C247" s="63"/>
      <c r="D247" s="57"/>
      <c r="E247" s="58"/>
      <c r="F247" s="58"/>
      <c r="G247" s="58"/>
      <c r="H247" s="60"/>
      <c r="I247" s="60"/>
      <c r="J247" s="60"/>
      <c r="K247" s="115"/>
      <c r="L247" s="115"/>
      <c r="M24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4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47" s="62"/>
    </row>
    <row r="248" spans="2:15" x14ac:dyDescent="0.25">
      <c r="B248" s="56"/>
      <c r="C248" s="63"/>
      <c r="D248" s="57"/>
      <c r="E248" s="58"/>
      <c r="F248" s="58"/>
      <c r="G248" s="58"/>
      <c r="H248" s="60"/>
      <c r="I248" s="60"/>
      <c r="J248" s="60"/>
      <c r="K248" s="115"/>
      <c r="L248" s="115"/>
      <c r="M24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4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48" s="62"/>
    </row>
    <row r="249" spans="2:15" x14ac:dyDescent="0.25">
      <c r="B249" s="56"/>
      <c r="C249" s="63"/>
      <c r="D249" s="57"/>
      <c r="E249" s="58"/>
      <c r="F249" s="58"/>
      <c r="G249" s="58"/>
      <c r="H249" s="60"/>
      <c r="I249" s="60"/>
      <c r="J249" s="60"/>
      <c r="K249" s="115"/>
      <c r="L249" s="115"/>
      <c r="M24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4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49" s="62"/>
    </row>
    <row r="250" spans="2:15" x14ac:dyDescent="0.25">
      <c r="B250" s="56"/>
      <c r="C250" s="63"/>
      <c r="D250" s="57"/>
      <c r="E250" s="58"/>
      <c r="F250" s="58"/>
      <c r="G250" s="58"/>
      <c r="H250" s="60"/>
      <c r="I250" s="60"/>
      <c r="J250" s="60"/>
      <c r="K250" s="115"/>
      <c r="L250" s="115"/>
      <c r="M25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5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50" s="62"/>
    </row>
    <row r="251" spans="2:15" x14ac:dyDescent="0.25">
      <c r="B251" s="56"/>
      <c r="C251" s="63"/>
      <c r="D251" s="57"/>
      <c r="E251" s="58"/>
      <c r="F251" s="58"/>
      <c r="G251" s="58"/>
      <c r="H251" s="60"/>
      <c r="I251" s="60"/>
      <c r="J251" s="60"/>
      <c r="K251" s="115"/>
      <c r="L251" s="115"/>
      <c r="M25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5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51" s="62"/>
    </row>
    <row r="252" spans="2:15" x14ac:dyDescent="0.25">
      <c r="B252" s="56"/>
      <c r="C252" s="63"/>
      <c r="D252" s="57"/>
      <c r="E252" s="58"/>
      <c r="F252" s="58"/>
      <c r="G252" s="58"/>
      <c r="H252" s="60"/>
      <c r="I252" s="60"/>
      <c r="J252" s="60"/>
      <c r="K252" s="115"/>
      <c r="L252" s="115"/>
      <c r="M25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5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52" s="62"/>
    </row>
    <row r="253" spans="2:15" x14ac:dyDescent="0.25">
      <c r="B253" s="56"/>
      <c r="C253" s="63"/>
      <c r="D253" s="57"/>
      <c r="E253" s="58"/>
      <c r="F253" s="58"/>
      <c r="G253" s="58"/>
      <c r="H253" s="60"/>
      <c r="I253" s="60"/>
      <c r="J253" s="60"/>
      <c r="K253" s="115"/>
      <c r="L253" s="115"/>
      <c r="M25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5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53" s="62"/>
    </row>
    <row r="254" spans="2:15" x14ac:dyDescent="0.25">
      <c r="B254" s="56"/>
      <c r="C254" s="63"/>
      <c r="D254" s="57"/>
      <c r="E254" s="58"/>
      <c r="F254" s="58"/>
      <c r="G254" s="58"/>
      <c r="H254" s="60"/>
      <c r="I254" s="60"/>
      <c r="J254" s="60"/>
      <c r="K254" s="115"/>
      <c r="L254" s="115"/>
      <c r="M25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5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54" s="62"/>
    </row>
    <row r="255" spans="2:15" x14ac:dyDescent="0.25">
      <c r="B255" s="56"/>
      <c r="C255" s="63"/>
      <c r="D255" s="57"/>
      <c r="E255" s="58"/>
      <c r="F255" s="58"/>
      <c r="G255" s="58"/>
      <c r="H255" s="60"/>
      <c r="I255" s="60"/>
      <c r="J255" s="60"/>
      <c r="K255" s="115"/>
      <c r="L255" s="115"/>
      <c r="M25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5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55" s="62"/>
    </row>
    <row r="256" spans="2:15" x14ac:dyDescent="0.25">
      <c r="B256" s="56"/>
      <c r="C256" s="63"/>
      <c r="D256" s="57"/>
      <c r="E256" s="58"/>
      <c r="F256" s="58"/>
      <c r="G256" s="58"/>
      <c r="H256" s="60"/>
      <c r="I256" s="60"/>
      <c r="J256" s="60"/>
      <c r="K256" s="115"/>
      <c r="L256" s="115"/>
      <c r="M25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5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56" s="62"/>
    </row>
    <row r="257" spans="2:15" x14ac:dyDescent="0.25">
      <c r="B257" s="56"/>
      <c r="C257" s="63"/>
      <c r="D257" s="57"/>
      <c r="E257" s="58"/>
      <c r="F257" s="58"/>
      <c r="G257" s="58"/>
      <c r="H257" s="60"/>
      <c r="I257" s="60"/>
      <c r="J257" s="60"/>
      <c r="K257" s="115"/>
      <c r="L257" s="115"/>
      <c r="M25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5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57" s="62"/>
    </row>
    <row r="258" spans="2:15" x14ac:dyDescent="0.25">
      <c r="B258" s="56"/>
      <c r="C258" s="63"/>
      <c r="D258" s="57"/>
      <c r="E258" s="58"/>
      <c r="F258" s="58"/>
      <c r="G258" s="58"/>
      <c r="H258" s="60"/>
      <c r="I258" s="60"/>
      <c r="J258" s="60"/>
      <c r="K258" s="115"/>
      <c r="L258" s="115"/>
      <c r="M25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5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58" s="62"/>
    </row>
    <row r="259" spans="2:15" x14ac:dyDescent="0.25">
      <c r="B259" s="56"/>
      <c r="C259" s="63"/>
      <c r="D259" s="57"/>
      <c r="E259" s="58"/>
      <c r="F259" s="58"/>
      <c r="G259" s="58"/>
      <c r="H259" s="60"/>
      <c r="I259" s="60"/>
      <c r="J259" s="60"/>
      <c r="K259" s="115"/>
      <c r="L259" s="115"/>
      <c r="M25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5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59" s="62"/>
    </row>
    <row r="260" spans="2:15" x14ac:dyDescent="0.25">
      <c r="B260" s="56"/>
      <c r="C260" s="63"/>
      <c r="D260" s="57"/>
      <c r="E260" s="58"/>
      <c r="F260" s="58"/>
      <c r="G260" s="58"/>
      <c r="H260" s="60"/>
      <c r="I260" s="60"/>
      <c r="J260" s="60"/>
      <c r="K260" s="115"/>
      <c r="L260" s="115"/>
      <c r="M26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6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60" s="62"/>
    </row>
    <row r="261" spans="2:15" x14ac:dyDescent="0.25">
      <c r="B261" s="56"/>
      <c r="C261" s="63"/>
      <c r="D261" s="57"/>
      <c r="E261" s="58"/>
      <c r="F261" s="58"/>
      <c r="G261" s="58"/>
      <c r="H261" s="60"/>
      <c r="I261" s="60"/>
      <c r="J261" s="60"/>
      <c r="K261" s="115"/>
      <c r="L261" s="115"/>
      <c r="M26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6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61" s="62"/>
    </row>
    <row r="262" spans="2:15" x14ac:dyDescent="0.25">
      <c r="B262" s="56"/>
      <c r="C262" s="63"/>
      <c r="D262" s="57"/>
      <c r="E262" s="58"/>
      <c r="F262" s="58"/>
      <c r="G262" s="58"/>
      <c r="H262" s="60"/>
      <c r="I262" s="60"/>
      <c r="J262" s="60"/>
      <c r="K262" s="115"/>
      <c r="L262" s="115"/>
      <c r="M26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6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62" s="62"/>
    </row>
    <row r="263" spans="2:15" x14ac:dyDescent="0.25">
      <c r="B263" s="56"/>
      <c r="C263" s="63"/>
      <c r="D263" s="57"/>
      <c r="E263" s="58"/>
      <c r="F263" s="58"/>
      <c r="G263" s="58"/>
      <c r="H263" s="60"/>
      <c r="I263" s="60"/>
      <c r="J263" s="60"/>
      <c r="K263" s="115"/>
      <c r="L263" s="115"/>
      <c r="M26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6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63" s="62"/>
    </row>
    <row r="264" spans="2:15" x14ac:dyDescent="0.25">
      <c r="B264" s="56"/>
      <c r="C264" s="63"/>
      <c r="D264" s="57"/>
      <c r="E264" s="58"/>
      <c r="F264" s="58"/>
      <c r="G264" s="58"/>
      <c r="H264" s="60"/>
      <c r="I264" s="60"/>
      <c r="J264" s="60"/>
      <c r="K264" s="115"/>
      <c r="L264" s="115"/>
      <c r="M26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6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64" s="62"/>
    </row>
    <row r="265" spans="2:15" x14ac:dyDescent="0.25">
      <c r="B265" s="56"/>
      <c r="C265" s="63"/>
      <c r="D265" s="57"/>
      <c r="E265" s="58"/>
      <c r="F265" s="58"/>
      <c r="G265" s="58"/>
      <c r="H265" s="60"/>
      <c r="I265" s="60"/>
      <c r="J265" s="60"/>
      <c r="K265" s="115"/>
      <c r="L265" s="115"/>
      <c r="M26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6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65" s="62"/>
    </row>
    <row r="266" spans="2:15" x14ac:dyDescent="0.25">
      <c r="B266" s="56"/>
      <c r="C266" s="63"/>
      <c r="D266" s="57"/>
      <c r="E266" s="58"/>
      <c r="F266" s="58"/>
      <c r="G266" s="58"/>
      <c r="H266" s="60"/>
      <c r="I266" s="60"/>
      <c r="J266" s="60"/>
      <c r="K266" s="115"/>
      <c r="L266" s="115"/>
      <c r="M26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6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66" s="62"/>
    </row>
    <row r="267" spans="2:15" x14ac:dyDescent="0.25">
      <c r="B267" s="56"/>
      <c r="C267" s="63"/>
      <c r="D267" s="57"/>
      <c r="E267" s="58"/>
      <c r="F267" s="58"/>
      <c r="G267" s="58"/>
      <c r="H267" s="60"/>
      <c r="I267" s="60"/>
      <c r="J267" s="60"/>
      <c r="K267" s="115"/>
      <c r="L267" s="115"/>
      <c r="M26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6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67" s="62"/>
    </row>
    <row r="268" spans="2:15" x14ac:dyDescent="0.25">
      <c r="B268" s="56"/>
      <c r="C268" s="63"/>
      <c r="D268" s="57"/>
      <c r="E268" s="58"/>
      <c r="F268" s="58"/>
      <c r="G268" s="58"/>
      <c r="H268" s="60"/>
      <c r="I268" s="60"/>
      <c r="J268" s="60"/>
      <c r="K268" s="115"/>
      <c r="L268" s="115"/>
      <c r="M26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6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68" s="62"/>
    </row>
    <row r="269" spans="2:15" x14ac:dyDescent="0.25">
      <c r="B269" s="56"/>
      <c r="C269" s="63"/>
      <c r="D269" s="57"/>
      <c r="E269" s="58"/>
      <c r="F269" s="58"/>
      <c r="G269" s="58"/>
      <c r="H269" s="60"/>
      <c r="I269" s="60"/>
      <c r="J269" s="60"/>
      <c r="K269" s="115"/>
      <c r="L269" s="115"/>
      <c r="M26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6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69" s="62"/>
    </row>
    <row r="270" spans="2:15" x14ac:dyDescent="0.25">
      <c r="B270" s="56"/>
      <c r="C270" s="63"/>
      <c r="D270" s="57"/>
      <c r="E270" s="58"/>
      <c r="F270" s="58"/>
      <c r="G270" s="58"/>
      <c r="H270" s="60"/>
      <c r="I270" s="60"/>
      <c r="J270" s="60"/>
      <c r="K270" s="115"/>
      <c r="L270" s="115"/>
      <c r="M27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7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70" s="62"/>
    </row>
    <row r="271" spans="2:15" x14ac:dyDescent="0.25">
      <c r="B271" s="56"/>
      <c r="C271" s="63"/>
      <c r="D271" s="57"/>
      <c r="E271" s="58"/>
      <c r="F271" s="58"/>
      <c r="G271" s="58"/>
      <c r="H271" s="60"/>
      <c r="I271" s="60"/>
      <c r="J271" s="60"/>
      <c r="K271" s="115"/>
      <c r="L271" s="115"/>
      <c r="M27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7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71" s="62"/>
    </row>
    <row r="272" spans="2:15" x14ac:dyDescent="0.25">
      <c r="B272" s="56"/>
      <c r="C272" s="63"/>
      <c r="D272" s="57"/>
      <c r="E272" s="58"/>
      <c r="F272" s="58"/>
      <c r="G272" s="58"/>
      <c r="H272" s="60"/>
      <c r="I272" s="60"/>
      <c r="J272" s="60"/>
      <c r="K272" s="115"/>
      <c r="L272" s="115"/>
      <c r="M27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7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72" s="62"/>
    </row>
    <row r="273" spans="2:15" x14ac:dyDescent="0.25">
      <c r="B273" s="56"/>
      <c r="C273" s="63"/>
      <c r="D273" s="57"/>
      <c r="E273" s="58"/>
      <c r="F273" s="58"/>
      <c r="G273" s="58"/>
      <c r="H273" s="60"/>
      <c r="I273" s="60"/>
      <c r="J273" s="60"/>
      <c r="K273" s="115"/>
      <c r="L273" s="115"/>
      <c r="M27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7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73" s="62"/>
    </row>
    <row r="274" spans="2:15" x14ac:dyDescent="0.25">
      <c r="B274" s="56"/>
      <c r="C274" s="63"/>
      <c r="D274" s="57"/>
      <c r="E274" s="58"/>
      <c r="F274" s="58"/>
      <c r="G274" s="58"/>
      <c r="H274" s="60"/>
      <c r="I274" s="60"/>
      <c r="J274" s="60"/>
      <c r="K274" s="115"/>
      <c r="L274" s="115"/>
      <c r="M27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7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74" s="62"/>
    </row>
    <row r="275" spans="2:15" x14ac:dyDescent="0.25">
      <c r="B275" s="56"/>
      <c r="C275" s="63"/>
      <c r="D275" s="57"/>
      <c r="E275" s="58"/>
      <c r="F275" s="58"/>
      <c r="G275" s="58"/>
      <c r="H275" s="60"/>
      <c r="I275" s="60"/>
      <c r="J275" s="60"/>
      <c r="K275" s="115"/>
      <c r="L275" s="115"/>
      <c r="M27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7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75" s="62"/>
    </row>
    <row r="276" spans="2:15" x14ac:dyDescent="0.25">
      <c r="B276" s="56"/>
      <c r="C276" s="63"/>
      <c r="D276" s="57"/>
      <c r="E276" s="58"/>
      <c r="F276" s="58"/>
      <c r="G276" s="58"/>
      <c r="H276" s="60"/>
      <c r="I276" s="60"/>
      <c r="J276" s="60"/>
      <c r="K276" s="115"/>
      <c r="L276" s="115"/>
      <c r="M27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7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76" s="62"/>
    </row>
    <row r="277" spans="2:15" x14ac:dyDescent="0.25">
      <c r="B277" s="56"/>
      <c r="C277" s="63"/>
      <c r="D277" s="57"/>
      <c r="E277" s="58"/>
      <c r="F277" s="58"/>
      <c r="G277" s="58"/>
      <c r="H277" s="60"/>
      <c r="I277" s="60"/>
      <c r="J277" s="60"/>
      <c r="K277" s="115"/>
      <c r="L277" s="115"/>
      <c r="M27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7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77" s="62"/>
    </row>
    <row r="278" spans="2:15" x14ac:dyDescent="0.25">
      <c r="B278" s="56"/>
      <c r="C278" s="63"/>
      <c r="D278" s="57"/>
      <c r="E278" s="58"/>
      <c r="F278" s="58"/>
      <c r="G278" s="58"/>
      <c r="H278" s="60"/>
      <c r="I278" s="60"/>
      <c r="J278" s="60"/>
      <c r="K278" s="115"/>
      <c r="L278" s="115"/>
      <c r="M27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7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78" s="62"/>
    </row>
    <row r="279" spans="2:15" x14ac:dyDescent="0.25">
      <c r="B279" s="56"/>
      <c r="C279" s="63"/>
      <c r="D279" s="57"/>
      <c r="E279" s="58"/>
      <c r="F279" s="58"/>
      <c r="G279" s="58"/>
      <c r="H279" s="60"/>
      <c r="I279" s="60"/>
      <c r="J279" s="60"/>
      <c r="K279" s="115"/>
      <c r="L279" s="115"/>
      <c r="M27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7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79" s="62"/>
    </row>
    <row r="280" spans="2:15" x14ac:dyDescent="0.25">
      <c r="B280" s="56"/>
      <c r="C280" s="63"/>
      <c r="D280" s="57"/>
      <c r="E280" s="58"/>
      <c r="F280" s="58"/>
      <c r="G280" s="58"/>
      <c r="H280" s="60"/>
      <c r="I280" s="60"/>
      <c r="J280" s="60"/>
      <c r="K280" s="115"/>
      <c r="L280" s="115"/>
      <c r="M28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8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80" s="62"/>
    </row>
    <row r="281" spans="2:15" x14ac:dyDescent="0.25">
      <c r="B281" s="56"/>
      <c r="C281" s="63"/>
      <c r="D281" s="57"/>
      <c r="E281" s="58"/>
      <c r="F281" s="58"/>
      <c r="G281" s="58"/>
      <c r="H281" s="60"/>
      <c r="I281" s="60"/>
      <c r="J281" s="60"/>
      <c r="K281" s="115"/>
      <c r="L281" s="115"/>
      <c r="M28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8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81" s="62"/>
    </row>
    <row r="282" spans="2:15" x14ac:dyDescent="0.25">
      <c r="B282" s="56"/>
      <c r="C282" s="63"/>
      <c r="D282" s="57"/>
      <c r="E282" s="58"/>
      <c r="F282" s="58"/>
      <c r="G282" s="58"/>
      <c r="H282" s="60"/>
      <c r="I282" s="60"/>
      <c r="J282" s="60"/>
      <c r="K282" s="115"/>
      <c r="L282" s="115"/>
      <c r="M28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8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82" s="62"/>
    </row>
    <row r="283" spans="2:15" x14ac:dyDescent="0.25">
      <c r="B283" s="56"/>
      <c r="C283" s="63"/>
      <c r="D283" s="57"/>
      <c r="E283" s="58"/>
      <c r="F283" s="58"/>
      <c r="G283" s="58"/>
      <c r="H283" s="60"/>
      <c r="I283" s="60"/>
      <c r="J283" s="60"/>
      <c r="K283" s="115"/>
      <c r="L283" s="115"/>
      <c r="M28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8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83" s="62"/>
    </row>
    <row r="284" spans="2:15" x14ac:dyDescent="0.25">
      <c r="B284" s="56"/>
      <c r="C284" s="63"/>
      <c r="D284" s="57"/>
      <c r="E284" s="58"/>
      <c r="F284" s="58"/>
      <c r="G284" s="58"/>
      <c r="H284" s="60"/>
      <c r="I284" s="60"/>
      <c r="J284" s="60"/>
      <c r="K284" s="115"/>
      <c r="L284" s="115"/>
      <c r="M28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8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84" s="62"/>
    </row>
    <row r="285" spans="2:15" x14ac:dyDescent="0.25">
      <c r="B285" s="56"/>
      <c r="C285" s="63"/>
      <c r="D285" s="57"/>
      <c r="E285" s="58"/>
      <c r="F285" s="58"/>
      <c r="G285" s="58"/>
      <c r="H285" s="60"/>
      <c r="I285" s="60"/>
      <c r="J285" s="60"/>
      <c r="K285" s="115"/>
      <c r="L285" s="115"/>
      <c r="M28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8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85" s="62"/>
    </row>
    <row r="286" spans="2:15" x14ac:dyDescent="0.25">
      <c r="B286" s="56"/>
      <c r="C286" s="63"/>
      <c r="D286" s="57"/>
      <c r="E286" s="58"/>
      <c r="F286" s="58"/>
      <c r="G286" s="58"/>
      <c r="H286" s="60"/>
      <c r="I286" s="60"/>
      <c r="J286" s="60"/>
      <c r="K286" s="115"/>
      <c r="L286" s="115"/>
      <c r="M28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8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86" s="62"/>
    </row>
    <row r="287" spans="2:15" x14ac:dyDescent="0.25">
      <c r="B287" s="56"/>
      <c r="C287" s="63"/>
      <c r="D287" s="57"/>
      <c r="E287" s="58"/>
      <c r="F287" s="58"/>
      <c r="G287" s="58"/>
      <c r="H287" s="60"/>
      <c r="I287" s="60"/>
      <c r="J287" s="60"/>
      <c r="K287" s="115"/>
      <c r="L287" s="115"/>
      <c r="M28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8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87" s="62"/>
    </row>
    <row r="288" spans="2:15" x14ac:dyDescent="0.25">
      <c r="B288" s="56"/>
      <c r="C288" s="63"/>
      <c r="D288" s="57"/>
      <c r="E288" s="58"/>
      <c r="F288" s="58"/>
      <c r="G288" s="58"/>
      <c r="H288" s="60"/>
      <c r="I288" s="60"/>
      <c r="J288" s="60"/>
      <c r="K288" s="115"/>
      <c r="L288" s="115"/>
      <c r="M28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8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88" s="62"/>
    </row>
    <row r="289" spans="2:15" x14ac:dyDescent="0.25">
      <c r="B289" s="56"/>
      <c r="C289" s="63"/>
      <c r="D289" s="57"/>
      <c r="E289" s="58"/>
      <c r="F289" s="58"/>
      <c r="G289" s="58"/>
      <c r="H289" s="60"/>
      <c r="I289" s="60"/>
      <c r="J289" s="60"/>
      <c r="K289" s="115"/>
      <c r="L289" s="115"/>
      <c r="M28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8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89" s="62"/>
    </row>
    <row r="290" spans="2:15" x14ac:dyDescent="0.25">
      <c r="B290" s="56"/>
      <c r="C290" s="63"/>
      <c r="D290" s="57"/>
      <c r="E290" s="58"/>
      <c r="F290" s="58"/>
      <c r="G290" s="58"/>
      <c r="H290" s="60"/>
      <c r="I290" s="60"/>
      <c r="J290" s="60"/>
      <c r="K290" s="115"/>
      <c r="L290" s="115"/>
      <c r="M29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9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90" s="62"/>
    </row>
    <row r="291" spans="2:15" x14ac:dyDescent="0.25">
      <c r="B291" s="56"/>
      <c r="C291" s="63"/>
      <c r="D291" s="57"/>
      <c r="E291" s="58"/>
      <c r="F291" s="58"/>
      <c r="G291" s="58"/>
      <c r="H291" s="60"/>
      <c r="I291" s="60"/>
      <c r="J291" s="60"/>
      <c r="K291" s="115"/>
      <c r="L291" s="115"/>
      <c r="M29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9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91" s="62"/>
    </row>
    <row r="292" spans="2:15" x14ac:dyDescent="0.25">
      <c r="B292" s="56"/>
      <c r="C292" s="63"/>
      <c r="D292" s="57"/>
      <c r="E292" s="58"/>
      <c r="F292" s="58"/>
      <c r="G292" s="58"/>
      <c r="H292" s="60"/>
      <c r="I292" s="60"/>
      <c r="J292" s="60"/>
      <c r="K292" s="115"/>
      <c r="L292" s="115"/>
      <c r="M29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9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92" s="62"/>
    </row>
    <row r="293" spans="2:15" x14ac:dyDescent="0.25">
      <c r="B293" s="56"/>
      <c r="C293" s="63"/>
      <c r="D293" s="57"/>
      <c r="E293" s="58"/>
      <c r="F293" s="58"/>
      <c r="G293" s="58"/>
      <c r="H293" s="60"/>
      <c r="I293" s="60"/>
      <c r="J293" s="60"/>
      <c r="K293" s="115"/>
      <c r="L293" s="115"/>
      <c r="M29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9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93" s="62"/>
    </row>
    <row r="294" spans="2:15" x14ac:dyDescent="0.25">
      <c r="B294" s="56"/>
      <c r="C294" s="63"/>
      <c r="D294" s="57"/>
      <c r="E294" s="58"/>
      <c r="F294" s="58"/>
      <c r="G294" s="58"/>
      <c r="H294" s="60"/>
      <c r="I294" s="60"/>
      <c r="J294" s="60"/>
      <c r="K294" s="115"/>
      <c r="L294" s="115"/>
      <c r="M29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9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94" s="62"/>
    </row>
    <row r="295" spans="2:15" x14ac:dyDescent="0.25">
      <c r="B295" s="56"/>
      <c r="C295" s="63"/>
      <c r="D295" s="57"/>
      <c r="E295" s="58"/>
      <c r="F295" s="58"/>
      <c r="G295" s="58"/>
      <c r="H295" s="60"/>
      <c r="I295" s="60"/>
      <c r="J295" s="60"/>
      <c r="K295" s="115"/>
      <c r="L295" s="115"/>
      <c r="M29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9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95" s="62"/>
    </row>
    <row r="296" spans="2:15" x14ac:dyDescent="0.25">
      <c r="B296" s="56"/>
      <c r="C296" s="63"/>
      <c r="D296" s="57"/>
      <c r="E296" s="58"/>
      <c r="F296" s="58"/>
      <c r="G296" s="58"/>
      <c r="H296" s="60"/>
      <c r="I296" s="60"/>
      <c r="J296" s="60"/>
      <c r="K296" s="115"/>
      <c r="L296" s="115"/>
      <c r="M29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9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96" s="62"/>
    </row>
    <row r="297" spans="2:15" x14ac:dyDescent="0.25">
      <c r="B297" s="56"/>
      <c r="C297" s="63"/>
      <c r="D297" s="57"/>
      <c r="E297" s="58"/>
      <c r="F297" s="58"/>
      <c r="G297" s="58"/>
      <c r="H297" s="60"/>
      <c r="I297" s="60"/>
      <c r="J297" s="60"/>
      <c r="K297" s="115"/>
      <c r="L297" s="115"/>
      <c r="M29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9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97" s="62"/>
    </row>
    <row r="298" spans="2:15" x14ac:dyDescent="0.25">
      <c r="B298" s="56"/>
      <c r="C298" s="63"/>
      <c r="D298" s="57"/>
      <c r="E298" s="58"/>
      <c r="F298" s="58"/>
      <c r="G298" s="58"/>
      <c r="H298" s="60"/>
      <c r="I298" s="60"/>
      <c r="J298" s="60"/>
      <c r="K298" s="115"/>
      <c r="L298" s="115"/>
      <c r="M29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9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98" s="62"/>
    </row>
    <row r="299" spans="2:15" x14ac:dyDescent="0.25">
      <c r="B299" s="56"/>
      <c r="C299" s="63"/>
      <c r="D299" s="57"/>
      <c r="E299" s="58"/>
      <c r="F299" s="58"/>
      <c r="G299" s="58"/>
      <c r="H299" s="60"/>
      <c r="I299" s="60"/>
      <c r="J299" s="60"/>
      <c r="K299" s="115"/>
      <c r="L299" s="115"/>
      <c r="M29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29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299" s="62"/>
    </row>
    <row r="300" spans="2:15" x14ac:dyDescent="0.25">
      <c r="B300" s="56"/>
      <c r="C300" s="63"/>
      <c r="D300" s="57"/>
      <c r="E300" s="58"/>
      <c r="F300" s="58"/>
      <c r="G300" s="58"/>
      <c r="H300" s="60"/>
      <c r="I300" s="60"/>
      <c r="J300" s="60"/>
      <c r="K300" s="115"/>
      <c r="L300" s="115"/>
      <c r="M30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30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300" s="62"/>
    </row>
    <row r="301" spans="2:15" x14ac:dyDescent="0.25">
      <c r="B301" s="56"/>
      <c r="C301" s="63"/>
      <c r="D301" s="57"/>
      <c r="E301" s="58"/>
      <c r="F301" s="58"/>
      <c r="G301" s="58"/>
      <c r="H301" s="60"/>
      <c r="I301" s="60"/>
      <c r="J301" s="60"/>
      <c r="K301" s="115"/>
      <c r="L301" s="115"/>
      <c r="M30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30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301" s="62"/>
    </row>
    <row r="302" spans="2:15" x14ac:dyDescent="0.25">
      <c r="B302" s="56"/>
      <c r="C302" s="63"/>
      <c r="D302" s="57"/>
      <c r="E302" s="58"/>
      <c r="F302" s="58"/>
      <c r="G302" s="58"/>
      <c r="H302" s="60"/>
      <c r="I302" s="60"/>
      <c r="J302" s="60"/>
      <c r="K302" s="115"/>
      <c r="L302" s="115"/>
      <c r="M30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30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302" s="62"/>
    </row>
    <row r="303" spans="2:15" x14ac:dyDescent="0.25">
      <c r="B303" s="56"/>
      <c r="C303" s="63"/>
      <c r="D303" s="57"/>
      <c r="E303" s="58"/>
      <c r="F303" s="58"/>
      <c r="G303" s="58"/>
      <c r="H303" s="60"/>
      <c r="I303" s="60"/>
      <c r="J303" s="60"/>
      <c r="K303" s="115"/>
      <c r="L303" s="115"/>
      <c r="M303"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303"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303" s="62"/>
    </row>
    <row r="304" spans="2:15" x14ac:dyDescent="0.25">
      <c r="B304" s="56"/>
      <c r="C304" s="63"/>
      <c r="D304" s="57"/>
      <c r="E304" s="58"/>
      <c r="F304" s="58"/>
      <c r="G304" s="58"/>
      <c r="H304" s="60"/>
      <c r="I304" s="60"/>
      <c r="J304" s="60"/>
      <c r="K304" s="115"/>
      <c r="L304" s="115"/>
      <c r="M304"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304"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304" s="62"/>
    </row>
    <row r="305" spans="2:15" x14ac:dyDescent="0.25">
      <c r="B305" s="56"/>
      <c r="C305" s="63"/>
      <c r="D305" s="57"/>
      <c r="E305" s="58"/>
      <c r="F305" s="58"/>
      <c r="G305" s="58"/>
      <c r="H305" s="60"/>
      <c r="I305" s="60"/>
      <c r="J305" s="60"/>
      <c r="K305" s="115"/>
      <c r="L305" s="115"/>
      <c r="M305"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305"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305" s="62"/>
    </row>
    <row r="306" spans="2:15" x14ac:dyDescent="0.25">
      <c r="B306" s="56"/>
      <c r="C306" s="63"/>
      <c r="D306" s="57"/>
      <c r="E306" s="58"/>
      <c r="F306" s="58"/>
      <c r="G306" s="58"/>
      <c r="H306" s="60"/>
      <c r="I306" s="60"/>
      <c r="J306" s="60"/>
      <c r="K306" s="115"/>
      <c r="L306" s="115"/>
      <c r="M306"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306"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306" s="62"/>
    </row>
    <row r="307" spans="2:15" x14ac:dyDescent="0.25">
      <c r="B307" s="56"/>
      <c r="C307" s="63"/>
      <c r="D307" s="57"/>
      <c r="E307" s="58"/>
      <c r="F307" s="58"/>
      <c r="G307" s="58"/>
      <c r="H307" s="60"/>
      <c r="I307" s="60"/>
      <c r="J307" s="60"/>
      <c r="K307" s="115"/>
      <c r="L307" s="115"/>
      <c r="M307"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307"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307" s="62"/>
    </row>
    <row r="308" spans="2:15" x14ac:dyDescent="0.25">
      <c r="B308" s="56"/>
      <c r="C308" s="63"/>
      <c r="D308" s="57"/>
      <c r="E308" s="58"/>
      <c r="F308" s="58"/>
      <c r="G308" s="58"/>
      <c r="H308" s="60"/>
      <c r="I308" s="60"/>
      <c r="J308" s="60"/>
      <c r="K308" s="115"/>
      <c r="L308" s="115"/>
      <c r="M308"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308"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308" s="62"/>
    </row>
    <row r="309" spans="2:15" x14ac:dyDescent="0.25">
      <c r="B309" s="56"/>
      <c r="C309" s="63"/>
      <c r="D309" s="57"/>
      <c r="E309" s="58"/>
      <c r="F309" s="58"/>
      <c r="G309" s="58"/>
      <c r="H309" s="60"/>
      <c r="I309" s="60"/>
      <c r="J309" s="60"/>
      <c r="K309" s="115"/>
      <c r="L309" s="115"/>
      <c r="M309"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309"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309" s="62"/>
    </row>
    <row r="310" spans="2:15" x14ac:dyDescent="0.25">
      <c r="B310" s="56"/>
      <c r="C310" s="63"/>
      <c r="D310" s="57"/>
      <c r="E310" s="58"/>
      <c r="F310" s="58"/>
      <c r="G310" s="58"/>
      <c r="H310" s="60"/>
      <c r="I310" s="60"/>
      <c r="J310" s="60"/>
      <c r="K310" s="115"/>
      <c r="L310" s="115"/>
      <c r="M310"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310"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310" s="62"/>
    </row>
    <row r="311" spans="2:15" x14ac:dyDescent="0.25">
      <c r="B311" s="56"/>
      <c r="C311" s="63"/>
      <c r="D311" s="57"/>
      <c r="E311" s="58"/>
      <c r="F311" s="58"/>
      <c r="G311" s="58"/>
      <c r="H311" s="60"/>
      <c r="I311" s="60"/>
      <c r="J311" s="60"/>
      <c r="K311" s="115"/>
      <c r="L311" s="115"/>
      <c r="M311"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311"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311" s="62"/>
    </row>
    <row r="312" spans="2:15" x14ac:dyDescent="0.25">
      <c r="B312" s="56"/>
      <c r="C312" s="63"/>
      <c r="D312" s="57"/>
      <c r="E312" s="58"/>
      <c r="F312" s="58"/>
      <c r="G312" s="58"/>
      <c r="H312" s="60"/>
      <c r="I312" s="60"/>
      <c r="J312" s="60"/>
      <c r="K312" s="115"/>
      <c r="L312" s="115"/>
      <c r="M312" s="46">
        <f>IF(AND(TestingDataBldg10[[#This Row],[Initial Test Result (ppb)]]="   [result]   ",TestingDataBldg10[[#This Row],[Number of Retests]]="   [retests]   "),"   [autofill]   ",IF(AND(TestingDataBldg10[[#This Row],[Initial Test Result (ppb)]]&lt;&gt;"",TestingDataBldg10[[#This Row],[Initial Test Result (ppb)]]&lt;&gt;"   [result]   "),IFERROR(VALUE(TestingDataBldg10[[#This Row],[Number of Retests]]),0)+1,IFERROR(VALUE(TestingDataBldg10[[#This Row],[Number of Retests]]),0)))</f>
        <v>0</v>
      </c>
      <c r="N312" s="47">
        <f>IF(AND(TestingDataBldg10[[#This Row],[Misc. Lab Expenses]]="   [enter $]   ",TestingDataBldg10[[#This Row],[Shipping Expense]]="   [enter $]   ",TestingDataBldg10[[#This Row],[Lab Cost Per Initial Test]]="   [enter $]   "),"[autofill]   ",ROUND(IFERROR(VALUE(TestingDataBldg10[[#This Row],[Misc. Lab Expenses]]),0)+IFERROR(VALUE(TestingDataBldg10[[#This Row],[Shipping Expense]]),0)+IFERROR(VALUE(TestingDataBldg10[[#This Row],[Lab Cost Per Initial Test]]),0)+IFERROR(TestingDataBldg10[[#This Row],[Lab Cost Per Retest]]*TestingDataBldg10[[#This Row],[Number of Retests]],0),2))</f>
        <v>0</v>
      </c>
      <c r="O312" s="62"/>
    </row>
  </sheetData>
  <sheetProtection sheet="1" objects="1" scenarios="1" deleteRows="0" sort="0" autoFilter="0"/>
  <mergeCells count="10">
    <mergeCell ref="D8:G8"/>
    <mergeCell ref="I8:J8"/>
    <mergeCell ref="D10:E10"/>
    <mergeCell ref="H10:L10"/>
    <mergeCell ref="B1:O1"/>
    <mergeCell ref="I3:J3"/>
    <mergeCell ref="I4:J4"/>
    <mergeCell ref="I5:J5"/>
    <mergeCell ref="D7:G7"/>
    <mergeCell ref="I7:J7"/>
  </mergeCells>
  <conditionalFormatting sqref="B13:B312">
    <cfRule type="expression" dxfId="42" priority="9">
      <formula>AND(COUNTIF($B$13:$B$312,$B13)&gt;1,$I13="",$J13="")</formula>
    </cfRule>
  </conditionalFormatting>
  <conditionalFormatting sqref="B13:O13">
    <cfRule type="expression" dxfId="41" priority="8">
      <formula>FIND("   ",B$13)&gt;0</formula>
    </cfRule>
  </conditionalFormatting>
  <conditionalFormatting sqref="C13:C312">
    <cfRule type="expression" dxfId="40" priority="10">
      <formula>AND(AND(MID(C13&amp;" ",9,1)="-",LEN(C13)=14)=FALSE,AND(MID(C13&amp;" ",10,1)="-",LEN(C13)=15)=FALSE,$C13&lt;&gt;"", $C13&lt;&gt;"[enter fixture ID]   ")</formula>
    </cfRule>
  </conditionalFormatting>
  <conditionalFormatting sqref="C13:H312 K13:L312">
    <cfRule type="expression" dxfId="39" priority="13">
      <formula>AND($I13&lt;&gt;"   [enter $]   ",$J13&lt;&gt;"   [enter $]   ",OR($I13&lt;&gt;"",$J13&lt;&gt;""))</formula>
    </cfRule>
  </conditionalFormatting>
  <conditionalFormatting sqref="D3 D4:G4">
    <cfRule type="expression" dxfId="38" priority="4">
      <formula>$D$4="Invalid Entity ID"</formula>
    </cfRule>
  </conditionalFormatting>
  <conditionalFormatting sqref="D3 D4:G5">
    <cfRule type="expression" dxfId="37" priority="3">
      <formula>FIND("autofill",$D3)&gt;1</formula>
    </cfRule>
  </conditionalFormatting>
  <conditionalFormatting sqref="D7:D8 D10">
    <cfRule type="expression" dxfId="36" priority="5">
      <formula>FIND("   ",$D7)&gt;1</formula>
    </cfRule>
  </conditionalFormatting>
  <conditionalFormatting sqref="E13:E312 G13:G312">
    <cfRule type="cellIs" dxfId="35" priority="11" operator="between">
      <formula>11.999</formula>
      <formula>14.999</formula>
    </cfRule>
    <cfRule type="expression" dxfId="34" priority="12">
      <formula>VALUE(E13)&gt;14.999</formula>
    </cfRule>
  </conditionalFormatting>
  <conditionalFormatting sqref="G3">
    <cfRule type="expression" dxfId="33" priority="1">
      <formula>FIND("autofill",$D3)&gt;1</formula>
    </cfRule>
    <cfRule type="expression" dxfId="32" priority="2">
      <formula>$D$4="Invalid Entity ID"</formula>
    </cfRule>
  </conditionalFormatting>
  <conditionalFormatting sqref="H13:H312">
    <cfRule type="expression" dxfId="31" priority="19">
      <formula>AND($F13&gt;0,$H13="")</formula>
    </cfRule>
    <cfRule type="expression" dxfId="30" priority="20">
      <formula>OR($H13="FS-RDT",$H13="Other")</formula>
    </cfRule>
    <cfRule type="expression" dxfId="29" priority="21">
      <formula>FIND("RB",$H13)&gt;0</formula>
    </cfRule>
    <cfRule type="cellIs" dxfId="28" priority="22" operator="equal">
      <formula>"Remove"</formula>
    </cfRule>
    <cfRule type="cellIs" dxfId="27" priority="23" operator="equal">
      <formula>"FTO"</formula>
    </cfRule>
    <cfRule type="containsText" dxfId="26" priority="24" operator="containsText" text="IF">
      <formula>NOT(ISERROR(SEARCH("IF",H13)))</formula>
    </cfRule>
  </conditionalFormatting>
  <conditionalFormatting sqref="I13:I312">
    <cfRule type="expression" dxfId="25" priority="17">
      <formula>AND($J13&lt;&gt;"   [enter $]   ",$J13&lt;&gt;"")</formula>
    </cfRule>
  </conditionalFormatting>
  <conditionalFormatting sqref="I13:J312">
    <cfRule type="expression" dxfId="24" priority="14">
      <formula>AND($E13&lt;&gt;"   [result]   ",$E13&lt;&gt;"",I13&lt;&gt;"   [enter $]   ",I13&lt;&gt;"")</formula>
    </cfRule>
    <cfRule type="expression" dxfId="23" priority="15">
      <formula>AND($I13&lt;&gt;"   [enter $]   ",$I13&lt;&gt;"",$J13&lt;&gt;"   [enter $]   ",$J13&lt;&gt;"")</formula>
    </cfRule>
    <cfRule type="expression" dxfId="22" priority="16">
      <formula>AND($E13&lt;&gt;"   [result]   ",$E13&lt;&gt;"")</formula>
    </cfRule>
  </conditionalFormatting>
  <conditionalFormatting sqref="J13:J312">
    <cfRule type="expression" dxfId="21" priority="18">
      <formula>AND($I13&lt;&gt;"   [enter $]   ",$I13&lt;&gt;"")</formula>
    </cfRule>
  </conditionalFormatting>
  <conditionalFormatting sqref="K3:K4">
    <cfRule type="expression" dxfId="20" priority="6">
      <formula>FIND("   ",$K3)&gt;0</formula>
    </cfRule>
  </conditionalFormatting>
  <conditionalFormatting sqref="K5 K7:K8">
    <cfRule type="expression" dxfId="19" priority="7">
      <formula>FIND("autofill",$K5)&gt;1</formula>
    </cfRule>
  </conditionalFormatting>
  <conditionalFormatting sqref="K13:K312">
    <cfRule type="expression" dxfId="18" priority="25">
      <formula>AND($E13&lt;&gt;"   [result]   ",$E13&lt;&gt;"",$K13="")</formula>
    </cfRule>
  </conditionalFormatting>
  <conditionalFormatting sqref="L13:L312">
    <cfRule type="expression" dxfId="17" priority="26">
      <formula>AND($F13&lt;&gt;"[retests]   ",$F13&lt;&gt;"",$L13="")</formula>
    </cfRule>
  </conditionalFormatting>
  <conditionalFormatting sqref="M13:N312">
    <cfRule type="cellIs" dxfId="16" priority="27" operator="equal">
      <formula>0</formula>
    </cfRule>
  </conditionalFormatting>
  <conditionalFormatting sqref="O13:O312">
    <cfRule type="expression" dxfId="15" priority="28">
      <formula>AND($H13="Other",$O13="")</formula>
    </cfRule>
  </conditionalFormatting>
  <dataValidations count="18">
    <dataValidation allowBlank="1" showInputMessage="1" showErrorMessage="1" prompt="To populate this field, enter data in the corresponding field at the top of the &quot;START HERE&quot; tab." sqref="D3:D5 G3" xr:uid="{00000000-0002-0000-0B00-000000000000}"/>
    <dataValidation allowBlank="1" showInputMessage="1" showErrorMessage="1" promptTitle="DO NOT OVERWRITE THIS CELL. " prompt="It will automatically calculate based on data entered in the previous columns. " sqref="M13:N312" xr:uid="{00000000-0002-0000-0B00-000001000000}"/>
    <dataValidation type="custom" errorStyle="warning" allowBlank="1" showInputMessage="1" showErrorMessage="1" errorTitle="Invalid Entry" error="The fixture ID # MUST follow this format:_x000a__x000a_[8 digit building ID #]-[3 digit fixture #][2 letter fixture type code]_x000a__x000a_Ex: 12340101-001DW_x000a__x000a_See the &quot;START HERE&quot; tab for more information." promptTitle="Important!" prompt="The fixture ID # MUST follow this format:_x000a__x000a_[8 digit building ID #]-[3 digit fixture #][2 letter fixture type code]_x000a__x000a_Ex: 12340101-001DW_x000a__x000a_See the &quot;START HERE&quot; tab for more information." sqref="C13:C312" xr:uid="{00000000-0002-0000-0B00-000002000000}">
      <formula1>OR(AND(MID(C13&amp;" ",9,1)="-",LEN(C13)=14),AND(MID(C13&amp;" ",10,1)="-",LEN(C13)=15))+(C13="[enter fixture ID]   ")</formula1>
    </dataValidation>
    <dataValidation allowBlank="1" showInputMessage="1" showErrorMessage="1" prompt="Enter any applicable notes here" sqref="O13:O17" xr:uid="{00000000-0002-0000-0B00-000003000000}"/>
    <dataValidation allowBlank="1" showInputMessage="1" showErrorMessage="1" prompt="Enter the per-sample cost of any retests performed for this fixture." sqref="L13:L17" xr:uid="{00000000-0002-0000-0B00-000004000000}"/>
    <dataValidation allowBlank="1" showInputMessage="1" showErrorMessage="1" prompt="Enter the per-sample cost for the INITIAL sample." sqref="K13:K17" xr:uid="{00000000-0002-0000-0B00-000005000000}"/>
    <dataValidation allowBlank="1" showInputMessage="1" showErrorMessage="1" prompt="Enter any shipping or mileage costs associated with getting the samples to the lab. _x000a__x000a_*NOTE: These costs should be entered on a separate row with a description of the expense in the &quot;Fixture Location / Expense Description&quot; column." sqref="J13:J17" xr:uid="{00000000-0002-0000-0B00-000006000000}"/>
    <dataValidation allowBlank="1" showInputMessage="1" showErrorMessage="1" prompt="Enter any other costs associated with testing (metal digestion, rush fees, etc.). _x000a__x000a_*NOTE: These costs should be entered on a separate row with a description of the expense in the &quot;Fixture Location / Expense Description&quot; column." sqref="I13:I17" xr:uid="{00000000-0002-0000-0B00-000007000000}"/>
    <dataValidation allowBlank="1" showInputMessage="1" showErrorMessage="1" prompt="If additional samples were tested from this fixture, enter the final test result." sqref="G13:G17" xr:uid="{00000000-0002-0000-0B00-000008000000}"/>
    <dataValidation allowBlank="1" showInputMessage="1" showErrorMessage="1" prompt="If applicable, enter the number of additional samples tested from this fixture." sqref="F13:F17" xr:uid="{00000000-0002-0000-0B00-000009000000}"/>
    <dataValidation allowBlank="1" showInputMessage="1" showErrorMessage="1" prompt="Enter the test result for the initial sample in parts per billion (ppb). Do NOT type in ppb after the number. _x000a__x000a_Enter &quot;ND&quot; for non-detect._x000a__x000a_Example Values: ND, &lt;1, 3.56, 20" sqref="E13:E17" xr:uid="{00000000-0002-0000-0B00-00000A000000}"/>
    <dataValidation allowBlank="1" showInputMessage="1" showErrorMessage="1" prompt="Enter the date the initial sample was COLLECTED (not tested by the lab)" sqref="D13:D17" xr:uid="{00000000-0002-0000-0B00-00000B000000}"/>
    <dataValidation allowBlank="1" showInputMessage="1" showErrorMessage="1" prompt="Enter the unique location description for each fixture such that ANY person would be able to find the fixture based only on this description._x000a__x000a_OR_x000a__x000a_Describe the type of other expense (metal digestion, shipping, etc.)" sqref="B13:B17" xr:uid="{00000000-0002-0000-0B00-00000C000000}"/>
    <dataValidation allowBlank="1" showInputMessage="1" showErrorMessage="1" promptTitle="Building ID #" prompt="Enter the Building ID # assigned to this building in the ODE School Facilities Building Collection. See the &quot;START HERE&quot; tab for more information." sqref="D7" xr:uid="{00000000-0002-0000-0B00-00000D000000}"/>
    <dataValidation allowBlank="1" showInputMessage="1" showErrorMessage="1" promptTitle="Building Name" prompt="Enter the building name as it is reported in the ODE School Facilities Building Collection. See the &quot;START HERE&quot; tab for more information." sqref="D8:G8" xr:uid="{00000000-0002-0000-0B00-00000E000000}"/>
    <dataValidation allowBlank="1" showInputMessage="1" showErrorMessage="1" promptTitle="Minimum Reporting Level (MRL)" prompt="Enter the minimum value of lead that can be detected in a sample in parts per billion (ppb) as reported in the lab results" sqref="D10:E10" xr:uid="{00000000-0002-0000-0B00-00000F000000}"/>
    <dataValidation allowBlank="1" showInputMessage="1" showErrorMessage="1" promptTitle="Fixtures Required to be Tested" prompt="Enter the number of fixtures in the building that are required to be tested (***even if you have not tested all of these fixtures at this time***)" sqref="K3" xr:uid="{00000000-0002-0000-0B00-000010000000}"/>
    <dataValidation allowBlank="1" showInputMessage="1" showErrorMessage="1" promptTitle="Fixtures Exempt from Testing" prompt="Enter the number of fixtures in the building that are exempt from the testing requirement based on the type of fixture (shower head, eye wash station, etc.)" sqref="K4" xr:uid="{00000000-0002-0000-0B00-000011000000}"/>
  </dataValidations>
  <pageMargins left="0.7" right="0.7" top="0.75" bottom="0.75" header="0.3" footer="0.3"/>
  <pageSetup scale="66" fitToHeight="0" orientation="landscape"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xr:uid="{00000000-0002-0000-0B00-000012000000}">
          <x14:formula1>
            <xm:f>'Corrective Action Codes'!$C$3:$C$30</xm:f>
          </x14:formula1>
          <xm:sqref>H18:H137</xm:sqref>
        </x14:dataValidation>
        <x14:dataValidation type="list" allowBlank="1" showInputMessage="1" prompt="If applicable, identify the corrective action taken to remediate this fixture by choosing the correct code from the dropdown. _x000a__x000a_A list of available codes and definitions can be found to the right of this table." xr:uid="{00000000-0002-0000-0B00-000013000000}">
          <x14:formula1>
            <xm:f>'Corrective Action Codes'!$C$3:$C$30</xm:f>
          </x14:formula1>
          <xm:sqref>H13:H17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0" tint="-0.249977111117893"/>
  </sheetPr>
  <dimension ref="A1:D30"/>
  <sheetViews>
    <sheetView showGridLines="0" showRowColHeaders="0" workbookViewId="0"/>
  </sheetViews>
  <sheetFormatPr defaultRowHeight="15" x14ac:dyDescent="0.25"/>
  <cols>
    <col min="1" max="1" width="2.7109375" style="19" customWidth="1"/>
    <col min="2" max="2" width="51.7109375" bestFit="1" customWidth="1"/>
    <col min="3" max="3" width="14.7109375" bestFit="1" customWidth="1"/>
    <col min="4" max="4" width="67.140625" customWidth="1"/>
  </cols>
  <sheetData>
    <row r="1" spans="1:4" x14ac:dyDescent="0.25">
      <c r="A1" s="19" t="s">
        <v>12</v>
      </c>
      <c r="C1" s="19" t="s">
        <v>12</v>
      </c>
    </row>
    <row r="2" spans="1:4" ht="15.75" x14ac:dyDescent="0.25">
      <c r="A2" s="19" t="s">
        <v>12</v>
      </c>
      <c r="B2" s="25" t="s">
        <v>31</v>
      </c>
      <c r="C2" s="2" t="s">
        <v>422</v>
      </c>
      <c r="D2" s="25" t="s">
        <v>32</v>
      </c>
    </row>
    <row r="3" spans="1:4" x14ac:dyDescent="0.25">
      <c r="B3" s="26" t="s">
        <v>497</v>
      </c>
      <c r="C3" s="20" t="s">
        <v>448</v>
      </c>
      <c r="D3" s="26"/>
    </row>
    <row r="4" spans="1:4" x14ac:dyDescent="0.25">
      <c r="B4" s="26" t="s">
        <v>496</v>
      </c>
      <c r="C4" s="20" t="s">
        <v>449</v>
      </c>
      <c r="D4" s="26"/>
    </row>
    <row r="5" spans="1:4" x14ac:dyDescent="0.25">
      <c r="B5" s="26" t="s">
        <v>495</v>
      </c>
      <c r="C5" s="20" t="s">
        <v>450</v>
      </c>
      <c r="D5" s="26"/>
    </row>
    <row r="6" spans="1:4" x14ac:dyDescent="0.25">
      <c r="B6" s="26" t="s">
        <v>494</v>
      </c>
      <c r="C6" s="20" t="s">
        <v>453</v>
      </c>
      <c r="D6" s="26"/>
    </row>
    <row r="7" spans="1:4" x14ac:dyDescent="0.25">
      <c r="B7" s="26" t="s">
        <v>493</v>
      </c>
      <c r="C7" s="20" t="s">
        <v>454</v>
      </c>
      <c r="D7" s="26"/>
    </row>
    <row r="8" spans="1:4" x14ac:dyDescent="0.25">
      <c r="B8" s="26" t="s">
        <v>492</v>
      </c>
      <c r="C8" s="20" t="s">
        <v>455</v>
      </c>
      <c r="D8" s="26"/>
    </row>
    <row r="9" spans="1:4" x14ac:dyDescent="0.25">
      <c r="B9" s="26" t="s">
        <v>491</v>
      </c>
      <c r="C9" s="20" t="s">
        <v>451</v>
      </c>
      <c r="D9" s="26"/>
    </row>
    <row r="10" spans="1:4" x14ac:dyDescent="0.25">
      <c r="B10" s="26" t="s">
        <v>490</v>
      </c>
      <c r="C10" s="21" t="s">
        <v>445</v>
      </c>
      <c r="D10" s="28" t="s">
        <v>469</v>
      </c>
    </row>
    <row r="11" spans="1:4" x14ac:dyDescent="0.25">
      <c r="B11" s="26" t="s">
        <v>489</v>
      </c>
      <c r="C11" s="23" t="s">
        <v>446</v>
      </c>
      <c r="D11" s="26" t="s">
        <v>33</v>
      </c>
    </row>
    <row r="12" spans="1:4" x14ac:dyDescent="0.25">
      <c r="B12" s="26" t="s">
        <v>488</v>
      </c>
      <c r="C12" s="22" t="s">
        <v>452</v>
      </c>
      <c r="D12" s="29" t="s">
        <v>471</v>
      </c>
    </row>
    <row r="13" spans="1:4" x14ac:dyDescent="0.25">
      <c r="B13" s="26" t="s">
        <v>487</v>
      </c>
      <c r="C13" s="23" t="s">
        <v>456</v>
      </c>
      <c r="D13" s="26" t="s">
        <v>33</v>
      </c>
    </row>
    <row r="14" spans="1:4" x14ac:dyDescent="0.25">
      <c r="B14" s="26" t="s">
        <v>486</v>
      </c>
      <c r="C14" s="23" t="s">
        <v>457</v>
      </c>
      <c r="D14" s="26" t="s">
        <v>33</v>
      </c>
    </row>
    <row r="15" spans="1:4" x14ac:dyDescent="0.25">
      <c r="B15" s="26" t="s">
        <v>485</v>
      </c>
      <c r="C15" s="23" t="s">
        <v>458</v>
      </c>
      <c r="D15" s="26" t="s">
        <v>33</v>
      </c>
    </row>
    <row r="16" spans="1:4" x14ac:dyDescent="0.25">
      <c r="B16" s="26" t="s">
        <v>484</v>
      </c>
      <c r="C16" s="23" t="s">
        <v>459</v>
      </c>
      <c r="D16" s="26" t="s">
        <v>33</v>
      </c>
    </row>
    <row r="17" spans="2:4" x14ac:dyDescent="0.25">
      <c r="B17" s="26" t="s">
        <v>483</v>
      </c>
      <c r="C17" s="23" t="s">
        <v>460</v>
      </c>
      <c r="D17" s="26" t="s">
        <v>33</v>
      </c>
    </row>
    <row r="18" spans="2:4" x14ac:dyDescent="0.25">
      <c r="B18" s="26" t="s">
        <v>482</v>
      </c>
      <c r="C18" s="23" t="s">
        <v>461</v>
      </c>
      <c r="D18" s="26" t="s">
        <v>33</v>
      </c>
    </row>
    <row r="19" spans="2:4" x14ac:dyDescent="0.25">
      <c r="B19" s="26" t="s">
        <v>481</v>
      </c>
      <c r="C19" s="23" t="s">
        <v>462</v>
      </c>
      <c r="D19" s="26" t="s">
        <v>33</v>
      </c>
    </row>
    <row r="20" spans="2:4" x14ac:dyDescent="0.25">
      <c r="B20" s="26" t="s">
        <v>480</v>
      </c>
      <c r="C20" s="21" t="s">
        <v>463</v>
      </c>
      <c r="D20" s="28" t="s">
        <v>470</v>
      </c>
    </row>
    <row r="21" spans="2:4" x14ac:dyDescent="0.25">
      <c r="B21" s="26" t="s">
        <v>479</v>
      </c>
      <c r="C21" s="21" t="s">
        <v>464</v>
      </c>
      <c r="D21" s="28" t="s">
        <v>470</v>
      </c>
    </row>
    <row r="22" spans="2:4" x14ac:dyDescent="0.25">
      <c r="B22" s="26" t="s">
        <v>478</v>
      </c>
      <c r="C22" s="21" t="s">
        <v>465</v>
      </c>
      <c r="D22" s="28" t="s">
        <v>470</v>
      </c>
    </row>
    <row r="23" spans="2:4" x14ac:dyDescent="0.25">
      <c r="B23" s="26" t="s">
        <v>477</v>
      </c>
      <c r="C23" s="22" t="s">
        <v>466</v>
      </c>
      <c r="D23" s="29" t="s">
        <v>471</v>
      </c>
    </row>
    <row r="24" spans="2:4" x14ac:dyDescent="0.25">
      <c r="B24" s="26" t="s">
        <v>476</v>
      </c>
      <c r="C24" s="22" t="s">
        <v>467</v>
      </c>
      <c r="D24" s="29" t="s">
        <v>471</v>
      </c>
    </row>
    <row r="25" spans="2:4" x14ac:dyDescent="0.25">
      <c r="B25" s="26" t="s">
        <v>500</v>
      </c>
      <c r="C25" s="22" t="s">
        <v>468</v>
      </c>
      <c r="D25" s="29" t="s">
        <v>471</v>
      </c>
    </row>
    <row r="26" spans="2:4" x14ac:dyDescent="0.25">
      <c r="B26" s="26" t="s">
        <v>475</v>
      </c>
      <c r="C26" s="21" t="s">
        <v>447</v>
      </c>
      <c r="D26" s="28" t="s">
        <v>469</v>
      </c>
    </row>
    <row r="27" spans="2:4" x14ac:dyDescent="0.25">
      <c r="B27" s="26" t="s">
        <v>472</v>
      </c>
      <c r="C27" s="24" t="s">
        <v>35</v>
      </c>
      <c r="D27" s="26"/>
    </row>
    <row r="28" spans="2:4" x14ac:dyDescent="0.25">
      <c r="B28" s="26" t="s">
        <v>474</v>
      </c>
      <c r="C28" s="21" t="s">
        <v>34</v>
      </c>
      <c r="D28" s="28" t="s">
        <v>498</v>
      </c>
    </row>
    <row r="29" spans="2:4" ht="16.5" customHeight="1" x14ac:dyDescent="0.25">
      <c r="B29" s="27" t="s">
        <v>36</v>
      </c>
      <c r="C29" s="122" t="s">
        <v>37</v>
      </c>
      <c r="D29" s="26" t="s">
        <v>473</v>
      </c>
    </row>
    <row r="30" spans="2:4" x14ac:dyDescent="0.25">
      <c r="C30" s="19" t="s">
        <v>512</v>
      </c>
    </row>
  </sheetData>
  <sheetProtection sheet="1" objects="1" scenarios="1"/>
  <pageMargins left="0.7" right="0.7" top="0.75" bottom="0.75" header="0.3" footer="0.3"/>
  <pageSetup orientation="portrait" horizontalDpi="1200" verticalDpi="12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0" tint="-0.249977111117893"/>
  </sheetPr>
  <dimension ref="A1:B14"/>
  <sheetViews>
    <sheetView showGridLines="0" showRowColHeaders="0" zoomScaleNormal="100" workbookViewId="0"/>
  </sheetViews>
  <sheetFormatPr defaultRowHeight="15" x14ac:dyDescent="0.25"/>
  <cols>
    <col min="1" max="1" width="2.7109375" style="19" customWidth="1"/>
    <col min="2" max="2" width="27.28515625" customWidth="1"/>
    <col min="3" max="3" width="20.85546875" customWidth="1"/>
  </cols>
  <sheetData>
    <row r="1" spans="1:2" x14ac:dyDescent="0.25">
      <c r="A1" s="19" t="s">
        <v>12</v>
      </c>
    </row>
    <row r="2" spans="1:2" ht="32.25" thickBot="1" x14ac:dyDescent="0.3">
      <c r="A2" s="19" t="s">
        <v>12</v>
      </c>
      <c r="B2" s="32" t="s">
        <v>438</v>
      </c>
    </row>
    <row r="3" spans="1:2" x14ac:dyDescent="0.25">
      <c r="B3" s="17" t="s">
        <v>440</v>
      </c>
    </row>
    <row r="4" spans="1:2" x14ac:dyDescent="0.25">
      <c r="B4" s="17" t="s">
        <v>441</v>
      </c>
    </row>
    <row r="5" spans="1:2" x14ac:dyDescent="0.25">
      <c r="B5" s="18" t="s">
        <v>444</v>
      </c>
    </row>
    <row r="6" spans="1:2" x14ac:dyDescent="0.25">
      <c r="B6" s="17" t="s">
        <v>7</v>
      </c>
    </row>
    <row r="7" spans="1:2" x14ac:dyDescent="0.25">
      <c r="B7" s="17" t="s">
        <v>6</v>
      </c>
    </row>
    <row r="8" spans="1:2" x14ac:dyDescent="0.25">
      <c r="B8" s="17" t="s">
        <v>439</v>
      </c>
    </row>
    <row r="9" spans="1:2" x14ac:dyDescent="0.25">
      <c r="B9" s="17" t="s">
        <v>9</v>
      </c>
    </row>
    <row r="10" spans="1:2" x14ac:dyDescent="0.25">
      <c r="B10" s="17" t="s">
        <v>5</v>
      </c>
    </row>
    <row r="11" spans="1:2" x14ac:dyDescent="0.25">
      <c r="B11" s="17" t="s">
        <v>8</v>
      </c>
    </row>
    <row r="12" spans="1:2" x14ac:dyDescent="0.25">
      <c r="B12" s="17" t="s">
        <v>442</v>
      </c>
    </row>
    <row r="13" spans="1:2" x14ac:dyDescent="0.25">
      <c r="B13" s="18" t="s">
        <v>443</v>
      </c>
    </row>
    <row r="14" spans="1:2" x14ac:dyDescent="0.25">
      <c r="B14" s="17" t="s">
        <v>10</v>
      </c>
    </row>
  </sheetData>
  <sheetProtection sheet="1" objects="1" scenarios="1"/>
  <pageMargins left="0.7" right="0.7" top="0.75" bottom="0.75" header="0.3" footer="0.3"/>
  <pageSetup orientation="portrait" horizontalDpi="300" verticalDpi="3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249977111117893"/>
  </sheetPr>
  <dimension ref="A1:H1492"/>
  <sheetViews>
    <sheetView showGridLines="0" showRowColHeaders="0" workbookViewId="0"/>
  </sheetViews>
  <sheetFormatPr defaultRowHeight="15" x14ac:dyDescent="0.25"/>
  <cols>
    <col min="1" max="1" width="3" style="175" customWidth="1"/>
    <col min="2" max="2" width="9" style="175" bestFit="1" customWidth="1"/>
    <col min="3" max="3" width="31.85546875" style="175" bestFit="1" customWidth="1"/>
    <col min="4" max="4" width="9.140625" style="175" bestFit="1" customWidth="1"/>
    <col min="5" max="5" width="57.85546875" style="175" bestFit="1" customWidth="1"/>
    <col min="6" max="6" width="11" style="175" hidden="1" customWidth="1"/>
    <col min="7" max="7" width="2.85546875" style="175" customWidth="1"/>
    <col min="8" max="8" width="9.140625" style="176"/>
    <col min="9" max="16384" width="9.140625" style="175"/>
  </cols>
  <sheetData>
    <row r="1" spans="1:8" x14ac:dyDescent="0.25">
      <c r="A1" s="199" t="s">
        <v>12</v>
      </c>
      <c r="B1" s="199"/>
      <c r="C1" s="199" t="s">
        <v>12</v>
      </c>
      <c r="D1" s="199"/>
      <c r="E1" s="199"/>
    </row>
    <row r="2" spans="1:8" x14ac:dyDescent="0.25">
      <c r="A2" s="199" t="s">
        <v>12</v>
      </c>
      <c r="B2" s="200" t="s">
        <v>620</v>
      </c>
      <c r="C2" s="200" t="s">
        <v>1743</v>
      </c>
      <c r="D2" s="200" t="s">
        <v>621</v>
      </c>
      <c r="E2" s="201" t="s">
        <v>622</v>
      </c>
      <c r="F2" s="202" t="s">
        <v>623</v>
      </c>
      <c r="G2" s="176"/>
      <c r="H2" s="175"/>
    </row>
    <row r="3" spans="1:8" x14ac:dyDescent="0.25">
      <c r="A3" s="199" t="s">
        <v>12</v>
      </c>
      <c r="B3" s="177" t="s">
        <v>624</v>
      </c>
      <c r="C3" s="178" t="s">
        <v>624</v>
      </c>
      <c r="D3" s="179" t="s">
        <v>625</v>
      </c>
      <c r="E3" s="194" t="s">
        <v>1745</v>
      </c>
      <c r="F3" s="188" t="s">
        <v>624</v>
      </c>
      <c r="G3" s="176"/>
      <c r="H3" s="175"/>
    </row>
    <row r="4" spans="1:8" x14ac:dyDescent="0.25">
      <c r="B4" s="180">
        <v>2063</v>
      </c>
      <c r="C4" s="181" t="s">
        <v>38</v>
      </c>
      <c r="D4" s="180">
        <v>2063</v>
      </c>
      <c r="E4" s="195" t="s">
        <v>38</v>
      </c>
      <c r="F4" s="189" t="s">
        <v>626</v>
      </c>
      <c r="G4" s="176"/>
      <c r="H4" s="175"/>
    </row>
    <row r="5" spans="1:8" x14ac:dyDescent="0.25">
      <c r="B5" s="182">
        <v>2063</v>
      </c>
      <c r="C5" s="183" t="s">
        <v>38</v>
      </c>
      <c r="D5" s="182">
        <v>498</v>
      </c>
      <c r="E5" s="196" t="s">
        <v>627</v>
      </c>
      <c r="F5" s="190" t="s">
        <v>628</v>
      </c>
      <c r="G5" s="176"/>
      <c r="H5" s="175"/>
    </row>
    <row r="6" spans="1:8" x14ac:dyDescent="0.25">
      <c r="B6" s="180">
        <v>2113</v>
      </c>
      <c r="C6" s="181" t="s">
        <v>40</v>
      </c>
      <c r="D6" s="180">
        <v>2113</v>
      </c>
      <c r="E6" s="195" t="s">
        <v>40</v>
      </c>
      <c r="F6" s="189" t="s">
        <v>626</v>
      </c>
      <c r="G6" s="176"/>
      <c r="H6" s="175"/>
    </row>
    <row r="7" spans="1:8" x14ac:dyDescent="0.25">
      <c r="B7" s="182">
        <v>2113</v>
      </c>
      <c r="C7" s="183" t="s">
        <v>40</v>
      </c>
      <c r="D7" s="182">
        <v>707</v>
      </c>
      <c r="E7" s="196" t="s">
        <v>629</v>
      </c>
      <c r="F7" s="190" t="s">
        <v>628</v>
      </c>
      <c r="G7" s="176"/>
      <c r="H7" s="175"/>
    </row>
    <row r="8" spans="1:8" x14ac:dyDescent="0.25">
      <c r="B8" s="182">
        <v>2113</v>
      </c>
      <c r="C8" s="183" t="s">
        <v>40</v>
      </c>
      <c r="D8" s="182">
        <v>708</v>
      </c>
      <c r="E8" s="196" t="s">
        <v>630</v>
      </c>
      <c r="F8" s="190" t="s">
        <v>628</v>
      </c>
      <c r="G8" s="176"/>
      <c r="H8" s="175"/>
    </row>
    <row r="9" spans="1:8" x14ac:dyDescent="0.25">
      <c r="B9" s="184">
        <v>1899</v>
      </c>
      <c r="C9" s="185" t="s">
        <v>42</v>
      </c>
      <c r="D9" s="184">
        <v>1899</v>
      </c>
      <c r="E9" s="197" t="s">
        <v>42</v>
      </c>
      <c r="F9" s="191" t="s">
        <v>626</v>
      </c>
      <c r="G9" s="176"/>
      <c r="H9" s="175"/>
    </row>
    <row r="10" spans="1:8" x14ac:dyDescent="0.25">
      <c r="B10" s="186">
        <v>1899</v>
      </c>
      <c r="C10" s="175" t="s">
        <v>42</v>
      </c>
      <c r="D10" s="186">
        <v>17</v>
      </c>
      <c r="E10" s="198" t="s">
        <v>43</v>
      </c>
      <c r="F10" s="192" t="s">
        <v>631</v>
      </c>
      <c r="G10" s="176"/>
      <c r="H10" s="175"/>
    </row>
    <row r="11" spans="1:8" x14ac:dyDescent="0.25">
      <c r="B11" s="184">
        <v>2252</v>
      </c>
      <c r="C11" s="185" t="s">
        <v>44</v>
      </c>
      <c r="D11" s="184">
        <v>2252</v>
      </c>
      <c r="E11" s="197" t="s">
        <v>44</v>
      </c>
      <c r="F11" s="191" t="s">
        <v>626</v>
      </c>
      <c r="G11" s="176"/>
      <c r="H11" s="175"/>
    </row>
    <row r="12" spans="1:8" x14ac:dyDescent="0.25">
      <c r="B12" s="186">
        <v>2252</v>
      </c>
      <c r="C12" s="175" t="s">
        <v>44</v>
      </c>
      <c r="D12" s="186">
        <v>1208</v>
      </c>
      <c r="E12" s="198" t="s">
        <v>632</v>
      </c>
      <c r="F12" s="192" t="s">
        <v>628</v>
      </c>
      <c r="G12" s="176"/>
      <c r="H12" s="175"/>
    </row>
    <row r="13" spans="1:8" x14ac:dyDescent="0.25">
      <c r="B13" s="186">
        <v>2252</v>
      </c>
      <c r="C13" s="175" t="s">
        <v>44</v>
      </c>
      <c r="D13" s="186">
        <v>1210</v>
      </c>
      <c r="E13" s="198" t="s">
        <v>633</v>
      </c>
      <c r="F13" s="192" t="s">
        <v>628</v>
      </c>
      <c r="G13" s="176"/>
      <c r="H13" s="175"/>
    </row>
    <row r="14" spans="1:8" x14ac:dyDescent="0.25">
      <c r="B14" s="186">
        <v>2252</v>
      </c>
      <c r="C14" s="175" t="s">
        <v>44</v>
      </c>
      <c r="D14" s="186">
        <v>1209</v>
      </c>
      <c r="E14" s="198" t="s">
        <v>634</v>
      </c>
      <c r="F14" s="192" t="s">
        <v>628</v>
      </c>
      <c r="G14" s="176"/>
      <c r="H14" s="175"/>
    </row>
    <row r="15" spans="1:8" x14ac:dyDescent="0.25">
      <c r="B15" s="184">
        <v>2111</v>
      </c>
      <c r="C15" s="185" t="s">
        <v>46</v>
      </c>
      <c r="D15" s="184">
        <v>2111</v>
      </c>
      <c r="E15" s="197" t="s">
        <v>46</v>
      </c>
      <c r="F15" s="191" t="s">
        <v>626</v>
      </c>
      <c r="G15" s="176"/>
      <c r="H15" s="175"/>
    </row>
    <row r="16" spans="1:8" x14ac:dyDescent="0.25">
      <c r="B16" s="186">
        <v>2111</v>
      </c>
      <c r="C16" s="175" t="s">
        <v>46</v>
      </c>
      <c r="D16" s="186">
        <v>705</v>
      </c>
      <c r="E16" s="198" t="s">
        <v>45</v>
      </c>
      <c r="F16" s="192" t="s">
        <v>631</v>
      </c>
      <c r="G16" s="176"/>
      <c r="H16" s="175"/>
    </row>
    <row r="17" spans="2:8" x14ac:dyDescent="0.25">
      <c r="B17" s="184">
        <v>2005</v>
      </c>
      <c r="C17" s="185" t="s">
        <v>48</v>
      </c>
      <c r="D17" s="184">
        <v>2005</v>
      </c>
      <c r="E17" s="197" t="s">
        <v>48</v>
      </c>
      <c r="F17" s="191" t="s">
        <v>626</v>
      </c>
      <c r="G17" s="176"/>
      <c r="H17" s="175"/>
    </row>
    <row r="18" spans="2:8" x14ac:dyDescent="0.25">
      <c r="B18" s="186">
        <v>2005</v>
      </c>
      <c r="C18" s="175" t="s">
        <v>48</v>
      </c>
      <c r="D18" s="186">
        <v>323</v>
      </c>
      <c r="E18" s="198" t="s">
        <v>49</v>
      </c>
      <c r="F18" s="192" t="s">
        <v>631</v>
      </c>
      <c r="G18" s="176"/>
      <c r="H18" s="175"/>
    </row>
    <row r="19" spans="2:8" x14ac:dyDescent="0.25">
      <c r="B19" s="184">
        <v>2115</v>
      </c>
      <c r="C19" s="185" t="s">
        <v>50</v>
      </c>
      <c r="D19" s="184">
        <v>2115</v>
      </c>
      <c r="E19" s="197" t="s">
        <v>50</v>
      </c>
      <c r="F19" s="191" t="s">
        <v>626</v>
      </c>
      <c r="G19" s="176"/>
      <c r="H19" s="175"/>
    </row>
    <row r="20" spans="2:8" x14ac:dyDescent="0.25">
      <c r="B20" s="186">
        <v>2115</v>
      </c>
      <c r="C20" s="175" t="s">
        <v>50</v>
      </c>
      <c r="D20" s="186">
        <v>711</v>
      </c>
      <c r="E20" s="198" t="s">
        <v>635</v>
      </c>
      <c r="F20" s="192" t="s">
        <v>628</v>
      </c>
      <c r="G20" s="176"/>
      <c r="H20" s="175"/>
    </row>
    <row r="21" spans="2:8" x14ac:dyDescent="0.25">
      <c r="B21" s="184">
        <v>2041</v>
      </c>
      <c r="C21" s="185" t="s">
        <v>52</v>
      </c>
      <c r="D21" s="184">
        <v>2041</v>
      </c>
      <c r="E21" s="197" t="s">
        <v>52</v>
      </c>
      <c r="F21" s="191" t="s">
        <v>626</v>
      </c>
      <c r="G21" s="176"/>
      <c r="H21" s="175"/>
    </row>
    <row r="22" spans="2:8" x14ac:dyDescent="0.25">
      <c r="B22" s="186">
        <v>2041</v>
      </c>
      <c r="C22" s="175" t="s">
        <v>52</v>
      </c>
      <c r="D22" s="186">
        <v>381</v>
      </c>
      <c r="E22" s="198" t="s">
        <v>636</v>
      </c>
      <c r="F22" s="192" t="s">
        <v>628</v>
      </c>
      <c r="G22" s="176"/>
      <c r="H22" s="175"/>
    </row>
    <row r="23" spans="2:8" x14ac:dyDescent="0.25">
      <c r="B23" s="186">
        <v>2041</v>
      </c>
      <c r="C23" s="175" t="s">
        <v>52</v>
      </c>
      <c r="D23" s="186">
        <v>380</v>
      </c>
      <c r="E23" s="198" t="s">
        <v>637</v>
      </c>
      <c r="F23" s="192" t="s">
        <v>628</v>
      </c>
      <c r="G23" s="176"/>
      <c r="H23" s="175"/>
    </row>
    <row r="24" spans="2:8" x14ac:dyDescent="0.25">
      <c r="B24" s="186">
        <v>2041</v>
      </c>
      <c r="C24" s="175" t="s">
        <v>52</v>
      </c>
      <c r="D24" s="186">
        <v>375</v>
      </c>
      <c r="E24" s="198" t="s">
        <v>638</v>
      </c>
      <c r="F24" s="192" t="s">
        <v>628</v>
      </c>
      <c r="G24" s="176"/>
      <c r="H24" s="175"/>
    </row>
    <row r="25" spans="2:8" x14ac:dyDescent="0.25">
      <c r="B25" s="186">
        <v>2041</v>
      </c>
      <c r="C25" s="175" t="s">
        <v>52</v>
      </c>
      <c r="D25" s="186">
        <v>377</v>
      </c>
      <c r="E25" s="198" t="s">
        <v>639</v>
      </c>
      <c r="F25" s="192" t="s">
        <v>628</v>
      </c>
      <c r="G25" s="176"/>
      <c r="H25" s="175"/>
    </row>
    <row r="26" spans="2:8" x14ac:dyDescent="0.25">
      <c r="B26" s="186">
        <v>2041</v>
      </c>
      <c r="C26" s="175" t="s">
        <v>52</v>
      </c>
      <c r="D26" s="186">
        <v>4476</v>
      </c>
      <c r="E26" s="198" t="s">
        <v>640</v>
      </c>
      <c r="F26" s="192" t="s">
        <v>628</v>
      </c>
      <c r="G26" s="176"/>
      <c r="H26" s="175"/>
    </row>
    <row r="27" spans="2:8" x14ac:dyDescent="0.25">
      <c r="B27" s="186">
        <v>2041</v>
      </c>
      <c r="C27" s="175" t="s">
        <v>52</v>
      </c>
      <c r="D27" s="186">
        <v>379</v>
      </c>
      <c r="E27" s="198" t="s">
        <v>641</v>
      </c>
      <c r="F27" s="192" t="s">
        <v>628</v>
      </c>
      <c r="G27" s="176"/>
      <c r="H27" s="175"/>
    </row>
    <row r="28" spans="2:8" x14ac:dyDescent="0.25">
      <c r="B28" s="184">
        <v>2051</v>
      </c>
      <c r="C28" s="185" t="s">
        <v>54</v>
      </c>
      <c r="D28" s="184">
        <v>2051</v>
      </c>
      <c r="E28" s="197" t="s">
        <v>54</v>
      </c>
      <c r="F28" s="191" t="s">
        <v>626</v>
      </c>
      <c r="G28" s="176"/>
      <c r="H28" s="175"/>
    </row>
    <row r="29" spans="2:8" x14ac:dyDescent="0.25">
      <c r="B29" s="186">
        <v>2051</v>
      </c>
      <c r="C29" s="175" t="s">
        <v>54</v>
      </c>
      <c r="D29" s="186">
        <v>427</v>
      </c>
      <c r="E29" s="198" t="s">
        <v>642</v>
      </c>
      <c r="F29" s="192" t="s">
        <v>628</v>
      </c>
      <c r="G29" s="176"/>
      <c r="H29" s="175"/>
    </row>
    <row r="30" spans="2:8" x14ac:dyDescent="0.25">
      <c r="B30" s="184">
        <v>1933</v>
      </c>
      <c r="C30" s="185" t="s">
        <v>56</v>
      </c>
      <c r="D30" s="184">
        <v>1933</v>
      </c>
      <c r="E30" s="197" t="s">
        <v>56</v>
      </c>
      <c r="F30" s="191" t="s">
        <v>626</v>
      </c>
      <c r="G30" s="176"/>
      <c r="H30" s="175"/>
    </row>
    <row r="31" spans="2:8" x14ac:dyDescent="0.25">
      <c r="B31" s="186">
        <v>1933</v>
      </c>
      <c r="C31" s="175" t="s">
        <v>56</v>
      </c>
      <c r="D31" s="186">
        <v>143</v>
      </c>
      <c r="E31" s="198" t="s">
        <v>643</v>
      </c>
      <c r="F31" s="192" t="s">
        <v>628</v>
      </c>
      <c r="G31" s="176"/>
      <c r="H31" s="175"/>
    </row>
    <row r="32" spans="2:8" x14ac:dyDescent="0.25">
      <c r="B32" s="186">
        <v>1933</v>
      </c>
      <c r="C32" s="175" t="s">
        <v>56</v>
      </c>
      <c r="D32" s="186">
        <v>144</v>
      </c>
      <c r="E32" s="198" t="s">
        <v>644</v>
      </c>
      <c r="F32" s="192" t="s">
        <v>628</v>
      </c>
      <c r="G32" s="176"/>
      <c r="H32" s="175"/>
    </row>
    <row r="33" spans="2:8" x14ac:dyDescent="0.25">
      <c r="B33" s="186">
        <v>1933</v>
      </c>
      <c r="C33" s="175" t="s">
        <v>56</v>
      </c>
      <c r="D33" s="186">
        <v>146</v>
      </c>
      <c r="E33" s="198" t="s">
        <v>645</v>
      </c>
      <c r="F33" s="192" t="s">
        <v>628</v>
      </c>
      <c r="G33" s="176"/>
      <c r="H33" s="175"/>
    </row>
    <row r="34" spans="2:8" x14ac:dyDescent="0.25">
      <c r="B34" s="186">
        <v>1933</v>
      </c>
      <c r="C34" s="175" t="s">
        <v>56</v>
      </c>
      <c r="D34" s="186">
        <v>147</v>
      </c>
      <c r="E34" s="198" t="s">
        <v>646</v>
      </c>
      <c r="F34" s="192" t="s">
        <v>628</v>
      </c>
      <c r="G34" s="176"/>
      <c r="H34" s="175"/>
    </row>
    <row r="35" spans="2:8" x14ac:dyDescent="0.25">
      <c r="B35" s="184">
        <v>2208</v>
      </c>
      <c r="C35" s="185" t="s">
        <v>58</v>
      </c>
      <c r="D35" s="184">
        <v>2208</v>
      </c>
      <c r="E35" s="197" t="s">
        <v>58</v>
      </c>
      <c r="F35" s="191" t="s">
        <v>626</v>
      </c>
      <c r="G35" s="176"/>
      <c r="H35" s="175"/>
    </row>
    <row r="36" spans="2:8" x14ac:dyDescent="0.25">
      <c r="B36" s="186">
        <v>2208</v>
      </c>
      <c r="C36" s="175" t="s">
        <v>58</v>
      </c>
      <c r="D36" s="186">
        <v>1053</v>
      </c>
      <c r="E36" s="198" t="s">
        <v>647</v>
      </c>
      <c r="F36" s="192" t="s">
        <v>628</v>
      </c>
      <c r="G36" s="176"/>
      <c r="H36" s="175"/>
    </row>
    <row r="37" spans="2:8" x14ac:dyDescent="0.25">
      <c r="B37" s="186">
        <v>2208</v>
      </c>
      <c r="C37" s="175" t="s">
        <v>58</v>
      </c>
      <c r="D37" s="186">
        <v>1055</v>
      </c>
      <c r="E37" s="198" t="s">
        <v>648</v>
      </c>
      <c r="F37" s="192" t="s">
        <v>628</v>
      </c>
      <c r="G37" s="176"/>
      <c r="H37" s="175"/>
    </row>
    <row r="38" spans="2:8" x14ac:dyDescent="0.25">
      <c r="B38" s="186">
        <v>2208</v>
      </c>
      <c r="C38" s="175" t="s">
        <v>58</v>
      </c>
      <c r="D38" s="186">
        <v>1056</v>
      </c>
      <c r="E38" s="198" t="s">
        <v>649</v>
      </c>
      <c r="F38" s="192" t="s">
        <v>628</v>
      </c>
      <c r="G38" s="176"/>
      <c r="H38" s="175"/>
    </row>
    <row r="39" spans="2:8" x14ac:dyDescent="0.25">
      <c r="B39" s="184">
        <v>1894</v>
      </c>
      <c r="C39" s="185" t="s">
        <v>60</v>
      </c>
      <c r="D39" s="184">
        <v>1894</v>
      </c>
      <c r="E39" s="197" t="s">
        <v>60</v>
      </c>
      <c r="F39" s="191" t="s">
        <v>626</v>
      </c>
      <c r="G39" s="176"/>
      <c r="H39" s="175"/>
    </row>
    <row r="40" spans="2:8" x14ac:dyDescent="0.25">
      <c r="B40" s="186">
        <v>1894</v>
      </c>
      <c r="C40" s="175" t="s">
        <v>60</v>
      </c>
      <c r="D40" s="186">
        <v>4759</v>
      </c>
      <c r="E40" s="198" t="s">
        <v>55</v>
      </c>
      <c r="F40" s="192" t="s">
        <v>631</v>
      </c>
      <c r="G40" s="176"/>
      <c r="H40" s="175"/>
    </row>
    <row r="41" spans="2:8" x14ac:dyDescent="0.25">
      <c r="B41" s="186">
        <v>1894</v>
      </c>
      <c r="C41" s="175" t="s">
        <v>60</v>
      </c>
      <c r="D41" s="186">
        <v>5509</v>
      </c>
      <c r="E41" s="198" t="s">
        <v>650</v>
      </c>
      <c r="F41" s="192" t="s">
        <v>628</v>
      </c>
      <c r="G41" s="176"/>
      <c r="H41" s="175"/>
    </row>
    <row r="42" spans="2:8" x14ac:dyDescent="0.25">
      <c r="B42" s="186">
        <v>1894</v>
      </c>
      <c r="C42" s="175" t="s">
        <v>60</v>
      </c>
      <c r="D42" s="186">
        <v>8</v>
      </c>
      <c r="E42" s="198" t="s">
        <v>651</v>
      </c>
      <c r="F42" s="192" t="s">
        <v>628</v>
      </c>
      <c r="G42" s="176"/>
      <c r="H42" s="175"/>
    </row>
    <row r="43" spans="2:8" x14ac:dyDescent="0.25">
      <c r="B43" s="186">
        <v>1894</v>
      </c>
      <c r="C43" s="175" t="s">
        <v>60</v>
      </c>
      <c r="D43" s="186">
        <v>1</v>
      </c>
      <c r="E43" s="198" t="s">
        <v>652</v>
      </c>
      <c r="F43" s="192" t="s">
        <v>628</v>
      </c>
      <c r="G43" s="176"/>
      <c r="H43" s="175"/>
    </row>
    <row r="44" spans="2:8" x14ac:dyDescent="0.25">
      <c r="B44" s="186">
        <v>1894</v>
      </c>
      <c r="C44" s="175" t="s">
        <v>60</v>
      </c>
      <c r="D44" s="186">
        <v>5604</v>
      </c>
      <c r="E44" s="198" t="s">
        <v>653</v>
      </c>
      <c r="F44" s="192" t="s">
        <v>628</v>
      </c>
      <c r="G44" s="176"/>
      <c r="H44" s="175"/>
    </row>
    <row r="45" spans="2:8" x14ac:dyDescent="0.25">
      <c r="B45" s="186">
        <v>1894</v>
      </c>
      <c r="C45" s="175" t="s">
        <v>60</v>
      </c>
      <c r="D45" s="186">
        <v>4728</v>
      </c>
      <c r="E45" s="198" t="s">
        <v>57</v>
      </c>
      <c r="F45" s="192" t="s">
        <v>631</v>
      </c>
      <c r="G45" s="176"/>
      <c r="H45" s="175"/>
    </row>
    <row r="46" spans="2:8" x14ac:dyDescent="0.25">
      <c r="B46" s="186">
        <v>1894</v>
      </c>
      <c r="C46" s="175" t="s">
        <v>60</v>
      </c>
      <c r="D46" s="186">
        <v>2</v>
      </c>
      <c r="E46" s="198" t="s">
        <v>654</v>
      </c>
      <c r="F46" s="192" t="s">
        <v>628</v>
      </c>
      <c r="G46" s="176"/>
      <c r="H46" s="175"/>
    </row>
    <row r="47" spans="2:8" x14ac:dyDescent="0.25">
      <c r="B47" s="186">
        <v>1894</v>
      </c>
      <c r="C47" s="175" t="s">
        <v>60</v>
      </c>
      <c r="D47" s="186">
        <v>3493</v>
      </c>
      <c r="E47" s="198" t="s">
        <v>655</v>
      </c>
      <c r="F47" s="192" t="s">
        <v>656</v>
      </c>
      <c r="G47" s="176"/>
      <c r="H47" s="175"/>
    </row>
    <row r="48" spans="2:8" x14ac:dyDescent="0.25">
      <c r="B48" s="186">
        <v>1894</v>
      </c>
      <c r="C48" s="175" t="s">
        <v>60</v>
      </c>
      <c r="D48" s="186">
        <v>4</v>
      </c>
      <c r="E48" s="198" t="s">
        <v>657</v>
      </c>
      <c r="F48" s="192" t="s">
        <v>628</v>
      </c>
      <c r="G48" s="176"/>
      <c r="H48" s="175"/>
    </row>
    <row r="49" spans="2:8" x14ac:dyDescent="0.25">
      <c r="B49" s="186">
        <v>1894</v>
      </c>
      <c r="C49" s="175" t="s">
        <v>60</v>
      </c>
      <c r="D49" s="186">
        <v>5</v>
      </c>
      <c r="E49" s="198" t="s">
        <v>658</v>
      </c>
      <c r="F49" s="192" t="s">
        <v>628</v>
      </c>
      <c r="G49" s="176"/>
      <c r="H49" s="175"/>
    </row>
    <row r="50" spans="2:8" x14ac:dyDescent="0.25">
      <c r="B50" s="186">
        <v>1894</v>
      </c>
      <c r="C50" s="175" t="s">
        <v>60</v>
      </c>
      <c r="D50" s="186">
        <v>5491</v>
      </c>
      <c r="E50" s="198" t="s">
        <v>205</v>
      </c>
      <c r="F50" s="192" t="s">
        <v>631</v>
      </c>
      <c r="G50" s="176"/>
      <c r="H50" s="175"/>
    </row>
    <row r="51" spans="2:8" x14ac:dyDescent="0.25">
      <c r="B51" s="186">
        <v>1894</v>
      </c>
      <c r="C51" s="175" t="s">
        <v>60</v>
      </c>
      <c r="D51" s="186">
        <v>7</v>
      </c>
      <c r="E51" s="198" t="s">
        <v>659</v>
      </c>
      <c r="F51" s="192" t="s">
        <v>628</v>
      </c>
      <c r="G51" s="176"/>
      <c r="H51" s="175"/>
    </row>
    <row r="52" spans="2:8" x14ac:dyDescent="0.25">
      <c r="B52" s="184">
        <v>1969</v>
      </c>
      <c r="C52" s="185" t="s">
        <v>62</v>
      </c>
      <c r="D52" s="184">
        <v>1969</v>
      </c>
      <c r="E52" s="197" t="s">
        <v>62</v>
      </c>
      <c r="F52" s="191" t="s">
        <v>626</v>
      </c>
      <c r="G52" s="176"/>
      <c r="H52" s="175"/>
    </row>
    <row r="53" spans="2:8" x14ac:dyDescent="0.25">
      <c r="B53" s="186">
        <v>1969</v>
      </c>
      <c r="C53" s="175" t="s">
        <v>62</v>
      </c>
      <c r="D53" s="186">
        <v>218</v>
      </c>
      <c r="E53" s="198" t="s">
        <v>660</v>
      </c>
      <c r="F53" s="192" t="s">
        <v>628</v>
      </c>
      <c r="G53" s="176"/>
      <c r="H53" s="175"/>
    </row>
    <row r="54" spans="2:8" x14ac:dyDescent="0.25">
      <c r="B54" s="186">
        <v>1969</v>
      </c>
      <c r="C54" s="175" t="s">
        <v>62</v>
      </c>
      <c r="D54" s="186">
        <v>216</v>
      </c>
      <c r="E54" s="198" t="s">
        <v>661</v>
      </c>
      <c r="F54" s="192" t="s">
        <v>628</v>
      </c>
      <c r="G54" s="176"/>
      <c r="H54" s="175"/>
    </row>
    <row r="55" spans="2:8" x14ac:dyDescent="0.25">
      <c r="B55" s="186">
        <v>1969</v>
      </c>
      <c r="C55" s="175" t="s">
        <v>62</v>
      </c>
      <c r="D55" s="186">
        <v>217</v>
      </c>
      <c r="E55" s="198" t="s">
        <v>662</v>
      </c>
      <c r="F55" s="192" t="s">
        <v>628</v>
      </c>
      <c r="G55" s="176"/>
      <c r="H55" s="175"/>
    </row>
    <row r="56" spans="2:8" x14ac:dyDescent="0.25">
      <c r="B56" s="184">
        <v>2240</v>
      </c>
      <c r="C56" s="185" t="s">
        <v>64</v>
      </c>
      <c r="D56" s="184">
        <v>2240</v>
      </c>
      <c r="E56" s="197" t="s">
        <v>64</v>
      </c>
      <c r="F56" s="191" t="s">
        <v>626</v>
      </c>
      <c r="G56" s="176"/>
      <c r="H56" s="175"/>
    </row>
    <row r="57" spans="2:8" x14ac:dyDescent="0.25">
      <c r="B57" s="186">
        <v>2240</v>
      </c>
      <c r="C57" s="175" t="s">
        <v>64</v>
      </c>
      <c r="D57" s="186">
        <v>1120</v>
      </c>
      <c r="E57" s="198" t="s">
        <v>663</v>
      </c>
      <c r="F57" s="192" t="s">
        <v>628</v>
      </c>
      <c r="G57" s="176"/>
      <c r="H57" s="175"/>
    </row>
    <row r="58" spans="2:8" x14ac:dyDescent="0.25">
      <c r="B58" s="186">
        <v>2240</v>
      </c>
      <c r="C58" s="175" t="s">
        <v>64</v>
      </c>
      <c r="D58" s="186">
        <v>1124</v>
      </c>
      <c r="E58" s="198" t="s">
        <v>664</v>
      </c>
      <c r="F58" s="192" t="s">
        <v>628</v>
      </c>
      <c r="G58" s="176"/>
      <c r="H58" s="175"/>
    </row>
    <row r="59" spans="2:8" x14ac:dyDescent="0.25">
      <c r="B59" s="186">
        <v>2240</v>
      </c>
      <c r="C59" s="175" t="s">
        <v>64</v>
      </c>
      <c r="D59" s="186">
        <v>1123</v>
      </c>
      <c r="E59" s="198" t="s">
        <v>665</v>
      </c>
      <c r="F59" s="192" t="s">
        <v>628</v>
      </c>
      <c r="G59" s="176"/>
      <c r="H59" s="175"/>
    </row>
    <row r="60" spans="2:8" x14ac:dyDescent="0.25">
      <c r="B60" s="184">
        <v>2243</v>
      </c>
      <c r="C60" s="185" t="s">
        <v>65</v>
      </c>
      <c r="D60" s="184">
        <v>2243</v>
      </c>
      <c r="E60" s="197" t="s">
        <v>65</v>
      </c>
      <c r="F60" s="191" t="s">
        <v>626</v>
      </c>
      <c r="G60" s="176"/>
      <c r="H60" s="175"/>
    </row>
    <row r="61" spans="2:8" x14ac:dyDescent="0.25">
      <c r="B61" s="186">
        <v>2243</v>
      </c>
      <c r="C61" s="175" t="s">
        <v>65</v>
      </c>
      <c r="D61" s="186">
        <v>1186</v>
      </c>
      <c r="E61" s="198" t="s">
        <v>666</v>
      </c>
      <c r="F61" s="192" t="s">
        <v>628</v>
      </c>
      <c r="G61" s="176"/>
      <c r="H61" s="175"/>
    </row>
    <row r="62" spans="2:8" x14ac:dyDescent="0.25">
      <c r="B62" s="186">
        <v>2243</v>
      </c>
      <c r="C62" s="175" t="s">
        <v>65</v>
      </c>
      <c r="D62" s="186">
        <v>1153</v>
      </c>
      <c r="E62" s="198" t="s">
        <v>667</v>
      </c>
      <c r="F62" s="192" t="s">
        <v>628</v>
      </c>
      <c r="G62" s="176"/>
      <c r="H62" s="175"/>
    </row>
    <row r="63" spans="2:8" x14ac:dyDescent="0.25">
      <c r="B63" s="186">
        <v>2243</v>
      </c>
      <c r="C63" s="175" t="s">
        <v>65</v>
      </c>
      <c r="D63" s="186">
        <v>4805</v>
      </c>
      <c r="E63" s="198" t="s">
        <v>47</v>
      </c>
      <c r="F63" s="192" t="s">
        <v>631</v>
      </c>
      <c r="G63" s="176"/>
      <c r="H63" s="175"/>
    </row>
    <row r="64" spans="2:8" x14ac:dyDescent="0.25">
      <c r="B64" s="186">
        <v>2243</v>
      </c>
      <c r="C64" s="175" t="s">
        <v>65</v>
      </c>
      <c r="D64" s="186">
        <v>1304</v>
      </c>
      <c r="E64" s="198" t="s">
        <v>668</v>
      </c>
      <c r="F64" s="192" t="s">
        <v>628</v>
      </c>
      <c r="G64" s="176"/>
      <c r="H64" s="175"/>
    </row>
    <row r="65" spans="2:8" x14ac:dyDescent="0.25">
      <c r="B65" s="186">
        <v>2243</v>
      </c>
      <c r="C65" s="175" t="s">
        <v>65</v>
      </c>
      <c r="D65" s="186">
        <v>1154</v>
      </c>
      <c r="E65" s="198" t="s">
        <v>669</v>
      </c>
      <c r="F65" s="192" t="s">
        <v>628</v>
      </c>
      <c r="G65" s="187"/>
      <c r="H65" s="175"/>
    </row>
    <row r="66" spans="2:8" x14ac:dyDescent="0.25">
      <c r="B66" s="186">
        <v>2243</v>
      </c>
      <c r="C66" s="175" t="s">
        <v>65</v>
      </c>
      <c r="D66" s="186">
        <v>1155</v>
      </c>
      <c r="E66" s="198" t="s">
        <v>670</v>
      </c>
      <c r="F66" s="192" t="s">
        <v>628</v>
      </c>
      <c r="G66" s="176"/>
      <c r="H66" s="175"/>
    </row>
    <row r="67" spans="2:8" x14ac:dyDescent="0.25">
      <c r="B67" s="186">
        <v>2243</v>
      </c>
      <c r="C67" s="175" t="s">
        <v>65</v>
      </c>
      <c r="D67" s="186">
        <v>4638</v>
      </c>
      <c r="E67" s="198" t="s">
        <v>671</v>
      </c>
      <c r="F67" s="192" t="s">
        <v>628</v>
      </c>
      <c r="G67" s="187"/>
      <c r="H67" s="175"/>
    </row>
    <row r="68" spans="2:8" x14ac:dyDescent="0.25">
      <c r="B68" s="186">
        <v>2243</v>
      </c>
      <c r="C68" s="175" t="s">
        <v>65</v>
      </c>
      <c r="D68" s="186">
        <v>1187</v>
      </c>
      <c r="E68" s="198" t="s">
        <v>672</v>
      </c>
      <c r="F68" s="192" t="s">
        <v>628</v>
      </c>
      <c r="G68" s="176"/>
      <c r="H68" s="175"/>
    </row>
    <row r="69" spans="2:8" x14ac:dyDescent="0.25">
      <c r="B69" s="186">
        <v>2243</v>
      </c>
      <c r="C69" s="175" t="s">
        <v>65</v>
      </c>
      <c r="D69" s="186">
        <v>1156</v>
      </c>
      <c r="E69" s="198" t="s">
        <v>673</v>
      </c>
      <c r="F69" s="192" t="s">
        <v>628</v>
      </c>
      <c r="G69" s="176"/>
      <c r="H69" s="175"/>
    </row>
    <row r="70" spans="2:8" x14ac:dyDescent="0.25">
      <c r="B70" s="186">
        <v>2243</v>
      </c>
      <c r="C70" s="175" t="s">
        <v>65</v>
      </c>
      <c r="D70" s="186">
        <v>4671</v>
      </c>
      <c r="E70" s="198" t="s">
        <v>674</v>
      </c>
      <c r="F70" s="192" t="s">
        <v>628</v>
      </c>
      <c r="G70" s="176"/>
      <c r="H70" s="175"/>
    </row>
    <row r="71" spans="2:8" x14ac:dyDescent="0.25">
      <c r="B71" s="186">
        <v>2243</v>
      </c>
      <c r="C71" s="175" t="s">
        <v>65</v>
      </c>
      <c r="D71" s="186">
        <v>1158</v>
      </c>
      <c r="E71" s="198" t="s">
        <v>675</v>
      </c>
      <c r="F71" s="192" t="s">
        <v>628</v>
      </c>
      <c r="G71" s="176"/>
      <c r="H71" s="175"/>
    </row>
    <row r="72" spans="2:8" x14ac:dyDescent="0.25">
      <c r="B72" s="186">
        <v>2243</v>
      </c>
      <c r="C72" s="175" t="s">
        <v>65</v>
      </c>
      <c r="D72" s="186">
        <v>1180</v>
      </c>
      <c r="E72" s="198" t="s">
        <v>676</v>
      </c>
      <c r="F72" s="192" t="s">
        <v>628</v>
      </c>
      <c r="G72" s="176"/>
      <c r="H72" s="175"/>
    </row>
    <row r="73" spans="2:8" x14ac:dyDescent="0.25">
      <c r="B73" s="186">
        <v>2243</v>
      </c>
      <c r="C73" s="175" t="s">
        <v>65</v>
      </c>
      <c r="D73" s="186">
        <v>1159</v>
      </c>
      <c r="E73" s="198" t="s">
        <v>677</v>
      </c>
      <c r="F73" s="192" t="s">
        <v>628</v>
      </c>
      <c r="G73" s="176"/>
      <c r="H73" s="175"/>
    </row>
    <row r="74" spans="2:8" x14ac:dyDescent="0.25">
      <c r="B74" s="186">
        <v>2243</v>
      </c>
      <c r="C74" s="175" t="s">
        <v>65</v>
      </c>
      <c r="D74" s="186">
        <v>1305</v>
      </c>
      <c r="E74" s="198" t="s">
        <v>678</v>
      </c>
      <c r="F74" s="192" t="s">
        <v>656</v>
      </c>
      <c r="G74" s="176"/>
      <c r="H74" s="175"/>
    </row>
    <row r="75" spans="2:8" x14ac:dyDescent="0.25">
      <c r="B75" s="186">
        <v>2243</v>
      </c>
      <c r="C75" s="175" t="s">
        <v>65</v>
      </c>
      <c r="D75" s="186">
        <v>1319</v>
      </c>
      <c r="E75" s="198" t="s">
        <v>679</v>
      </c>
      <c r="F75" s="192" t="s">
        <v>628</v>
      </c>
      <c r="G75" s="176"/>
      <c r="H75" s="175"/>
    </row>
    <row r="76" spans="2:8" x14ac:dyDescent="0.25">
      <c r="B76" s="186">
        <v>2243</v>
      </c>
      <c r="C76" s="175" t="s">
        <v>65</v>
      </c>
      <c r="D76" s="186">
        <v>1160</v>
      </c>
      <c r="E76" s="198" t="s">
        <v>680</v>
      </c>
      <c r="F76" s="192" t="s">
        <v>628</v>
      </c>
      <c r="G76" s="176"/>
      <c r="H76" s="175"/>
    </row>
    <row r="77" spans="2:8" x14ac:dyDescent="0.25">
      <c r="B77" s="186">
        <v>2243</v>
      </c>
      <c r="C77" s="175" t="s">
        <v>65</v>
      </c>
      <c r="D77" s="186">
        <v>1162</v>
      </c>
      <c r="E77" s="198" t="s">
        <v>681</v>
      </c>
      <c r="F77" s="192" t="s">
        <v>628</v>
      </c>
      <c r="G77" s="176"/>
      <c r="H77" s="175"/>
    </row>
    <row r="78" spans="2:8" x14ac:dyDescent="0.25">
      <c r="B78" s="186">
        <v>2243</v>
      </c>
      <c r="C78" s="175" t="s">
        <v>65</v>
      </c>
      <c r="D78" s="186">
        <v>1161</v>
      </c>
      <c r="E78" s="198" t="s">
        <v>682</v>
      </c>
      <c r="F78" s="192" t="s">
        <v>628</v>
      </c>
      <c r="G78" s="176"/>
      <c r="H78" s="175"/>
    </row>
    <row r="79" spans="2:8" x14ac:dyDescent="0.25">
      <c r="B79" s="186">
        <v>2243</v>
      </c>
      <c r="C79" s="175" t="s">
        <v>65</v>
      </c>
      <c r="D79" s="186">
        <v>1370</v>
      </c>
      <c r="E79" s="198" t="s">
        <v>683</v>
      </c>
      <c r="F79" s="192" t="s">
        <v>628</v>
      </c>
      <c r="G79" s="176"/>
      <c r="H79" s="175"/>
    </row>
    <row r="80" spans="2:8" x14ac:dyDescent="0.25">
      <c r="B80" s="186">
        <v>2243</v>
      </c>
      <c r="C80" s="175" t="s">
        <v>65</v>
      </c>
      <c r="D80" s="186">
        <v>1163</v>
      </c>
      <c r="E80" s="198" t="s">
        <v>684</v>
      </c>
      <c r="F80" s="192" t="s">
        <v>628</v>
      </c>
      <c r="G80" s="176"/>
      <c r="H80" s="175"/>
    </row>
    <row r="81" spans="2:8" x14ac:dyDescent="0.25">
      <c r="B81" s="186">
        <v>2243</v>
      </c>
      <c r="C81" s="175" t="s">
        <v>65</v>
      </c>
      <c r="D81" s="186">
        <v>1181</v>
      </c>
      <c r="E81" s="198" t="s">
        <v>685</v>
      </c>
      <c r="F81" s="192" t="s">
        <v>628</v>
      </c>
      <c r="G81" s="176"/>
      <c r="H81" s="175"/>
    </row>
    <row r="82" spans="2:8" x14ac:dyDescent="0.25">
      <c r="B82" s="186">
        <v>2243</v>
      </c>
      <c r="C82" s="175" t="s">
        <v>65</v>
      </c>
      <c r="D82" s="186">
        <v>5506</v>
      </c>
      <c r="E82" s="198" t="s">
        <v>686</v>
      </c>
      <c r="F82" s="192" t="s">
        <v>628</v>
      </c>
      <c r="G82" s="176"/>
      <c r="H82" s="175"/>
    </row>
    <row r="83" spans="2:8" x14ac:dyDescent="0.25">
      <c r="B83" s="186">
        <v>2243</v>
      </c>
      <c r="C83" s="175" t="s">
        <v>65</v>
      </c>
      <c r="D83" s="186">
        <v>1157</v>
      </c>
      <c r="E83" s="198" t="s">
        <v>687</v>
      </c>
      <c r="F83" s="192" t="s">
        <v>628</v>
      </c>
      <c r="G83" s="176"/>
      <c r="H83" s="175"/>
    </row>
    <row r="84" spans="2:8" x14ac:dyDescent="0.25">
      <c r="B84" s="186">
        <v>2243</v>
      </c>
      <c r="C84" s="175" t="s">
        <v>65</v>
      </c>
      <c r="D84" s="186">
        <v>1164</v>
      </c>
      <c r="E84" s="198" t="s">
        <v>688</v>
      </c>
      <c r="F84" s="192" t="s">
        <v>628</v>
      </c>
      <c r="G84" s="176"/>
      <c r="H84" s="175"/>
    </row>
    <row r="85" spans="2:8" x14ac:dyDescent="0.25">
      <c r="B85" s="186">
        <v>2243</v>
      </c>
      <c r="C85" s="175" t="s">
        <v>65</v>
      </c>
      <c r="D85" s="186">
        <v>1184</v>
      </c>
      <c r="E85" s="198" t="s">
        <v>689</v>
      </c>
      <c r="F85" s="192" t="s">
        <v>628</v>
      </c>
      <c r="G85" s="176"/>
      <c r="H85" s="175"/>
    </row>
    <row r="86" spans="2:8" x14ac:dyDescent="0.25">
      <c r="B86" s="186">
        <v>2243</v>
      </c>
      <c r="C86" s="175" t="s">
        <v>65</v>
      </c>
      <c r="D86" s="186">
        <v>1165</v>
      </c>
      <c r="E86" s="198" t="s">
        <v>690</v>
      </c>
      <c r="F86" s="192" t="s">
        <v>628</v>
      </c>
      <c r="G86" s="176"/>
      <c r="H86" s="175"/>
    </row>
    <row r="87" spans="2:8" x14ac:dyDescent="0.25">
      <c r="B87" s="186">
        <v>2243</v>
      </c>
      <c r="C87" s="175" t="s">
        <v>65</v>
      </c>
      <c r="D87" s="186">
        <v>4867</v>
      </c>
      <c r="E87" s="198" t="s">
        <v>130</v>
      </c>
      <c r="F87" s="192" t="s">
        <v>631</v>
      </c>
      <c r="G87" s="176"/>
      <c r="H87" s="175"/>
    </row>
    <row r="88" spans="2:8" x14ac:dyDescent="0.25">
      <c r="B88" s="186">
        <v>2243</v>
      </c>
      <c r="C88" s="175" t="s">
        <v>65</v>
      </c>
      <c r="D88" s="186">
        <v>4474</v>
      </c>
      <c r="E88" s="198" t="s">
        <v>691</v>
      </c>
      <c r="F88" s="192" t="s">
        <v>628</v>
      </c>
      <c r="G88" s="176"/>
      <c r="H88" s="175"/>
    </row>
    <row r="89" spans="2:8" x14ac:dyDescent="0.25">
      <c r="B89" s="186">
        <v>2243</v>
      </c>
      <c r="C89" s="175" t="s">
        <v>65</v>
      </c>
      <c r="D89" s="186">
        <v>3437</v>
      </c>
      <c r="E89" s="198" t="s">
        <v>692</v>
      </c>
      <c r="F89" s="192" t="s">
        <v>628</v>
      </c>
      <c r="G89" s="176"/>
      <c r="H89" s="175"/>
    </row>
    <row r="90" spans="2:8" x14ac:dyDescent="0.25">
      <c r="B90" s="186">
        <v>2243</v>
      </c>
      <c r="C90" s="175" t="s">
        <v>65</v>
      </c>
      <c r="D90" s="186">
        <v>1166</v>
      </c>
      <c r="E90" s="198" t="s">
        <v>693</v>
      </c>
      <c r="F90" s="192" t="s">
        <v>628</v>
      </c>
      <c r="G90" s="176"/>
      <c r="H90" s="175"/>
    </row>
    <row r="91" spans="2:8" x14ac:dyDescent="0.25">
      <c r="B91" s="186">
        <v>2243</v>
      </c>
      <c r="C91" s="175" t="s">
        <v>65</v>
      </c>
      <c r="D91" s="186">
        <v>1168</v>
      </c>
      <c r="E91" s="198" t="s">
        <v>694</v>
      </c>
      <c r="F91" s="192" t="s">
        <v>628</v>
      </c>
      <c r="G91" s="176"/>
      <c r="H91" s="175"/>
    </row>
    <row r="92" spans="2:8" x14ac:dyDescent="0.25">
      <c r="B92" s="186">
        <v>2243</v>
      </c>
      <c r="C92" s="175" t="s">
        <v>65</v>
      </c>
      <c r="D92" s="186">
        <v>1169</v>
      </c>
      <c r="E92" s="198" t="s">
        <v>695</v>
      </c>
      <c r="F92" s="192" t="s">
        <v>628</v>
      </c>
      <c r="G92" s="176"/>
      <c r="H92" s="175"/>
    </row>
    <row r="93" spans="2:8" x14ac:dyDescent="0.25">
      <c r="B93" s="186">
        <v>2243</v>
      </c>
      <c r="C93" s="175" t="s">
        <v>65</v>
      </c>
      <c r="D93" s="186">
        <v>1182</v>
      </c>
      <c r="E93" s="198" t="s">
        <v>696</v>
      </c>
      <c r="F93" s="192" t="s">
        <v>628</v>
      </c>
      <c r="G93" s="176"/>
      <c r="H93" s="175"/>
    </row>
    <row r="94" spans="2:8" x14ac:dyDescent="0.25">
      <c r="B94" s="186">
        <v>2243</v>
      </c>
      <c r="C94" s="175" t="s">
        <v>65</v>
      </c>
      <c r="D94" s="186">
        <v>1170</v>
      </c>
      <c r="E94" s="198" t="s">
        <v>697</v>
      </c>
      <c r="F94" s="192" t="s">
        <v>628</v>
      </c>
      <c r="G94" s="176"/>
      <c r="H94" s="175"/>
    </row>
    <row r="95" spans="2:8" x14ac:dyDescent="0.25">
      <c r="B95" s="186">
        <v>2243</v>
      </c>
      <c r="C95" s="175" t="s">
        <v>65</v>
      </c>
      <c r="D95" s="186">
        <v>1183</v>
      </c>
      <c r="E95" s="198" t="s">
        <v>698</v>
      </c>
      <c r="F95" s="192" t="s">
        <v>628</v>
      </c>
      <c r="G95" s="176"/>
      <c r="H95" s="175"/>
    </row>
    <row r="96" spans="2:8" x14ac:dyDescent="0.25">
      <c r="B96" s="186">
        <v>2243</v>
      </c>
      <c r="C96" s="175" t="s">
        <v>65</v>
      </c>
      <c r="D96" s="186">
        <v>5381</v>
      </c>
      <c r="E96" s="198" t="s">
        <v>699</v>
      </c>
      <c r="F96" s="192" t="s">
        <v>628</v>
      </c>
      <c r="G96" s="176"/>
      <c r="H96" s="175"/>
    </row>
    <row r="97" spans="2:8" x14ac:dyDescent="0.25">
      <c r="B97" s="186">
        <v>2243</v>
      </c>
      <c r="C97" s="175" t="s">
        <v>65</v>
      </c>
      <c r="D97" s="186">
        <v>1303</v>
      </c>
      <c r="E97" s="198" t="s">
        <v>700</v>
      </c>
      <c r="F97" s="192" t="s">
        <v>628</v>
      </c>
      <c r="G97" s="176"/>
      <c r="H97" s="175"/>
    </row>
    <row r="98" spans="2:8" x14ac:dyDescent="0.25">
      <c r="B98" s="186">
        <v>2243</v>
      </c>
      <c r="C98" s="175" t="s">
        <v>65</v>
      </c>
      <c r="D98" s="186">
        <v>1171</v>
      </c>
      <c r="E98" s="198" t="s">
        <v>701</v>
      </c>
      <c r="F98" s="192" t="s">
        <v>628</v>
      </c>
      <c r="G98" s="176"/>
      <c r="H98" s="175"/>
    </row>
    <row r="99" spans="2:8" x14ac:dyDescent="0.25">
      <c r="B99" s="186">
        <v>2243</v>
      </c>
      <c r="C99" s="175" t="s">
        <v>65</v>
      </c>
      <c r="D99" s="186">
        <v>1172</v>
      </c>
      <c r="E99" s="198" t="s">
        <v>702</v>
      </c>
      <c r="F99" s="192" t="s">
        <v>628</v>
      </c>
      <c r="G99" s="176"/>
      <c r="H99" s="175"/>
    </row>
    <row r="100" spans="2:8" x14ac:dyDescent="0.25">
      <c r="B100" s="186">
        <v>2243</v>
      </c>
      <c r="C100" s="175" t="s">
        <v>65</v>
      </c>
      <c r="D100" s="186">
        <v>1173</v>
      </c>
      <c r="E100" s="198" t="s">
        <v>703</v>
      </c>
      <c r="F100" s="192" t="s">
        <v>628</v>
      </c>
      <c r="G100" s="176"/>
      <c r="H100" s="175"/>
    </row>
    <row r="101" spans="2:8" x14ac:dyDescent="0.25">
      <c r="B101" s="186">
        <v>2243</v>
      </c>
      <c r="C101" s="175" t="s">
        <v>65</v>
      </c>
      <c r="D101" s="186">
        <v>1174</v>
      </c>
      <c r="E101" s="198" t="s">
        <v>704</v>
      </c>
      <c r="F101" s="192" t="s">
        <v>628</v>
      </c>
      <c r="G101" s="176"/>
      <c r="H101" s="175"/>
    </row>
    <row r="102" spans="2:8" x14ac:dyDescent="0.25">
      <c r="B102" s="186">
        <v>2243</v>
      </c>
      <c r="C102" s="175" t="s">
        <v>65</v>
      </c>
      <c r="D102" s="186">
        <v>1175</v>
      </c>
      <c r="E102" s="198" t="s">
        <v>705</v>
      </c>
      <c r="F102" s="192" t="s">
        <v>628</v>
      </c>
      <c r="G102" s="176"/>
      <c r="H102" s="175"/>
    </row>
    <row r="103" spans="2:8" x14ac:dyDescent="0.25">
      <c r="B103" s="186">
        <v>2243</v>
      </c>
      <c r="C103" s="175" t="s">
        <v>65</v>
      </c>
      <c r="D103" s="186">
        <v>5382</v>
      </c>
      <c r="E103" s="198" t="s">
        <v>706</v>
      </c>
      <c r="F103" s="192" t="s">
        <v>628</v>
      </c>
      <c r="G103" s="176"/>
      <c r="H103" s="175"/>
    </row>
    <row r="104" spans="2:8" x14ac:dyDescent="0.25">
      <c r="B104" s="186">
        <v>2243</v>
      </c>
      <c r="C104" s="175" t="s">
        <v>65</v>
      </c>
      <c r="D104" s="186">
        <v>2781</v>
      </c>
      <c r="E104" s="198" t="s">
        <v>707</v>
      </c>
      <c r="F104" s="192" t="s">
        <v>628</v>
      </c>
      <c r="G104" s="176"/>
      <c r="H104" s="175"/>
    </row>
    <row r="105" spans="2:8" x14ac:dyDescent="0.25">
      <c r="B105" s="186">
        <v>2243</v>
      </c>
      <c r="C105" s="175" t="s">
        <v>65</v>
      </c>
      <c r="D105" s="186">
        <v>1270</v>
      </c>
      <c r="E105" s="198" t="s">
        <v>708</v>
      </c>
      <c r="F105" s="192" t="s">
        <v>628</v>
      </c>
      <c r="G105" s="176"/>
      <c r="H105" s="175"/>
    </row>
    <row r="106" spans="2:8" x14ac:dyDescent="0.25">
      <c r="B106" s="186">
        <v>2243</v>
      </c>
      <c r="C106" s="175" t="s">
        <v>65</v>
      </c>
      <c r="D106" s="186">
        <v>2783</v>
      </c>
      <c r="E106" s="198" t="s">
        <v>709</v>
      </c>
      <c r="F106" s="192" t="s">
        <v>628</v>
      </c>
      <c r="G106" s="176"/>
      <c r="H106" s="175"/>
    </row>
    <row r="107" spans="2:8" x14ac:dyDescent="0.25">
      <c r="B107" s="186">
        <v>2243</v>
      </c>
      <c r="C107" s="175" t="s">
        <v>65</v>
      </c>
      <c r="D107" s="186">
        <v>4712</v>
      </c>
      <c r="E107" s="198" t="s">
        <v>710</v>
      </c>
      <c r="F107" s="192" t="s">
        <v>628</v>
      </c>
      <c r="G107" s="176"/>
      <c r="H107" s="175"/>
    </row>
    <row r="108" spans="2:8" x14ac:dyDescent="0.25">
      <c r="B108" s="186">
        <v>2243</v>
      </c>
      <c r="C108" s="175" t="s">
        <v>65</v>
      </c>
      <c r="D108" s="186">
        <v>2782</v>
      </c>
      <c r="E108" s="198" t="s">
        <v>711</v>
      </c>
      <c r="F108" s="192" t="s">
        <v>628</v>
      </c>
      <c r="G108" s="176"/>
      <c r="H108" s="175"/>
    </row>
    <row r="109" spans="2:8" x14ac:dyDescent="0.25">
      <c r="B109" s="186">
        <v>2243</v>
      </c>
      <c r="C109" s="175" t="s">
        <v>65</v>
      </c>
      <c r="D109" s="186">
        <v>1188</v>
      </c>
      <c r="E109" s="198" t="s">
        <v>712</v>
      </c>
      <c r="F109" s="192" t="s">
        <v>628</v>
      </c>
      <c r="G109" s="176"/>
      <c r="H109" s="175"/>
    </row>
    <row r="110" spans="2:8" x14ac:dyDescent="0.25">
      <c r="B110" s="186">
        <v>2243</v>
      </c>
      <c r="C110" s="175" t="s">
        <v>65</v>
      </c>
      <c r="D110" s="186">
        <v>1176</v>
      </c>
      <c r="E110" s="198" t="s">
        <v>713</v>
      </c>
      <c r="F110" s="192" t="s">
        <v>628</v>
      </c>
      <c r="G110" s="176"/>
      <c r="H110" s="175"/>
    </row>
    <row r="111" spans="2:8" x14ac:dyDescent="0.25">
      <c r="B111" s="186">
        <v>2243</v>
      </c>
      <c r="C111" s="175" t="s">
        <v>65</v>
      </c>
      <c r="D111" s="186">
        <v>5652</v>
      </c>
      <c r="E111" s="198" t="s">
        <v>714</v>
      </c>
      <c r="F111" s="192" t="s">
        <v>628</v>
      </c>
      <c r="G111" s="176"/>
      <c r="H111" s="175"/>
    </row>
    <row r="112" spans="2:8" x14ac:dyDescent="0.25">
      <c r="B112" s="186">
        <v>2243</v>
      </c>
      <c r="C112" s="175" t="s">
        <v>65</v>
      </c>
      <c r="D112" s="186">
        <v>1177</v>
      </c>
      <c r="E112" s="198" t="s">
        <v>715</v>
      </c>
      <c r="F112" s="192" t="s">
        <v>628</v>
      </c>
      <c r="G112" s="176"/>
      <c r="H112" s="175"/>
    </row>
    <row r="113" spans="2:8" x14ac:dyDescent="0.25">
      <c r="B113" s="186">
        <v>2243</v>
      </c>
      <c r="C113" s="175" t="s">
        <v>65</v>
      </c>
      <c r="D113" s="186">
        <v>1178</v>
      </c>
      <c r="E113" s="198" t="s">
        <v>716</v>
      </c>
      <c r="F113" s="192" t="s">
        <v>628</v>
      </c>
      <c r="G113" s="176"/>
      <c r="H113" s="175"/>
    </row>
    <row r="114" spans="2:8" x14ac:dyDescent="0.25">
      <c r="B114" s="186">
        <v>2243</v>
      </c>
      <c r="C114" s="175" t="s">
        <v>65</v>
      </c>
      <c r="D114" s="186">
        <v>1320</v>
      </c>
      <c r="E114" s="198" t="s">
        <v>717</v>
      </c>
      <c r="F114" s="192" t="s">
        <v>628</v>
      </c>
      <c r="G114" s="176"/>
      <c r="H114" s="175"/>
    </row>
    <row r="115" spans="2:8" x14ac:dyDescent="0.25">
      <c r="B115" s="186">
        <v>2243</v>
      </c>
      <c r="C115" s="175" t="s">
        <v>65</v>
      </c>
      <c r="D115" s="186">
        <v>1185</v>
      </c>
      <c r="E115" s="198" t="s">
        <v>718</v>
      </c>
      <c r="F115" s="192" t="s">
        <v>628</v>
      </c>
      <c r="G115" s="176"/>
      <c r="H115" s="175"/>
    </row>
    <row r="116" spans="2:8" x14ac:dyDescent="0.25">
      <c r="B116" s="186">
        <v>2243</v>
      </c>
      <c r="C116" s="175" t="s">
        <v>65</v>
      </c>
      <c r="D116" s="186">
        <v>1179</v>
      </c>
      <c r="E116" s="198" t="s">
        <v>719</v>
      </c>
      <c r="F116" s="192" t="s">
        <v>628</v>
      </c>
      <c r="G116" s="176"/>
      <c r="H116" s="175"/>
    </row>
    <row r="117" spans="2:8" x14ac:dyDescent="0.25">
      <c r="B117" s="184">
        <v>1976</v>
      </c>
      <c r="C117" s="185" t="s">
        <v>67</v>
      </c>
      <c r="D117" s="184">
        <v>1976</v>
      </c>
      <c r="E117" s="197" t="s">
        <v>67</v>
      </c>
      <c r="F117" s="191" t="s">
        <v>626</v>
      </c>
      <c r="G117" s="176"/>
      <c r="H117" s="175"/>
    </row>
    <row r="118" spans="2:8" x14ac:dyDescent="0.25">
      <c r="B118" s="186">
        <v>1976</v>
      </c>
      <c r="C118" s="175" t="s">
        <v>67</v>
      </c>
      <c r="D118" s="186">
        <v>1324</v>
      </c>
      <c r="E118" s="198" t="s">
        <v>720</v>
      </c>
      <c r="F118" s="192" t="s">
        <v>628</v>
      </c>
      <c r="G118" s="176"/>
      <c r="H118" s="175"/>
    </row>
    <row r="119" spans="2:8" x14ac:dyDescent="0.25">
      <c r="B119" s="186">
        <v>1976</v>
      </c>
      <c r="C119" s="175" t="s">
        <v>67</v>
      </c>
      <c r="D119" s="186">
        <v>241</v>
      </c>
      <c r="E119" s="198" t="s">
        <v>721</v>
      </c>
      <c r="F119" s="192" t="s">
        <v>628</v>
      </c>
      <c r="G119" s="176"/>
      <c r="H119" s="175"/>
    </row>
    <row r="120" spans="2:8" x14ac:dyDescent="0.25">
      <c r="B120" s="186">
        <v>1976</v>
      </c>
      <c r="C120" s="175" t="s">
        <v>67</v>
      </c>
      <c r="D120" s="186">
        <v>5309</v>
      </c>
      <c r="E120" s="198" t="s">
        <v>59</v>
      </c>
      <c r="F120" s="192" t="s">
        <v>631</v>
      </c>
      <c r="G120" s="176"/>
      <c r="H120" s="175"/>
    </row>
    <row r="121" spans="2:8" x14ac:dyDescent="0.25">
      <c r="B121" s="186">
        <v>1976</v>
      </c>
      <c r="C121" s="175" t="s">
        <v>67</v>
      </c>
      <c r="D121" s="186">
        <v>251</v>
      </c>
      <c r="E121" s="198" t="s">
        <v>722</v>
      </c>
      <c r="F121" s="192" t="s">
        <v>628</v>
      </c>
      <c r="G121" s="176"/>
      <c r="H121" s="175"/>
    </row>
    <row r="122" spans="2:8" x14ac:dyDescent="0.25">
      <c r="B122" s="186">
        <v>1976</v>
      </c>
      <c r="C122" s="175" t="s">
        <v>67</v>
      </c>
      <c r="D122" s="186">
        <v>1338</v>
      </c>
      <c r="E122" s="198" t="s">
        <v>723</v>
      </c>
      <c r="F122" s="192" t="s">
        <v>656</v>
      </c>
      <c r="G122" s="176"/>
      <c r="H122" s="175"/>
    </row>
    <row r="123" spans="2:8" x14ac:dyDescent="0.25">
      <c r="B123" s="186">
        <v>1976</v>
      </c>
      <c r="C123" s="175" t="s">
        <v>67</v>
      </c>
      <c r="D123" s="186">
        <v>250</v>
      </c>
      <c r="E123" s="198" t="s">
        <v>724</v>
      </c>
      <c r="F123" s="192" t="s">
        <v>628</v>
      </c>
      <c r="G123" s="176"/>
      <c r="H123" s="175"/>
    </row>
    <row r="124" spans="2:8" x14ac:dyDescent="0.25">
      <c r="B124" s="186">
        <v>1976</v>
      </c>
      <c r="C124" s="175" t="s">
        <v>67</v>
      </c>
      <c r="D124" s="186">
        <v>5650</v>
      </c>
      <c r="E124" s="198" t="s">
        <v>725</v>
      </c>
      <c r="F124" s="192" t="s">
        <v>628</v>
      </c>
      <c r="G124" s="176"/>
      <c r="H124" s="175"/>
    </row>
    <row r="125" spans="2:8" x14ac:dyDescent="0.25">
      <c r="B125" s="186">
        <v>1976</v>
      </c>
      <c r="C125" s="175" t="s">
        <v>67</v>
      </c>
      <c r="D125" s="186">
        <v>242</v>
      </c>
      <c r="E125" s="198" t="s">
        <v>726</v>
      </c>
      <c r="F125" s="192" t="s">
        <v>628</v>
      </c>
      <c r="G125" s="176"/>
      <c r="H125" s="175"/>
    </row>
    <row r="126" spans="2:8" x14ac:dyDescent="0.25">
      <c r="B126" s="186">
        <v>1976</v>
      </c>
      <c r="C126" s="175" t="s">
        <v>67</v>
      </c>
      <c r="D126" s="186">
        <v>5384</v>
      </c>
      <c r="E126" s="198" t="s">
        <v>100</v>
      </c>
      <c r="F126" s="192" t="s">
        <v>631</v>
      </c>
      <c r="G126" s="176"/>
      <c r="H126" s="175"/>
    </row>
    <row r="127" spans="2:8" x14ac:dyDescent="0.25">
      <c r="B127" s="186">
        <v>1976</v>
      </c>
      <c r="C127" s="175" t="s">
        <v>67</v>
      </c>
      <c r="D127" s="186">
        <v>1308</v>
      </c>
      <c r="E127" s="198" t="s">
        <v>727</v>
      </c>
      <c r="F127" s="192" t="s">
        <v>628</v>
      </c>
      <c r="G127" s="176"/>
      <c r="H127" s="175"/>
    </row>
    <row r="128" spans="2:8" x14ac:dyDescent="0.25">
      <c r="B128" s="186">
        <v>1976</v>
      </c>
      <c r="C128" s="175" t="s">
        <v>67</v>
      </c>
      <c r="D128" s="186">
        <v>4129</v>
      </c>
      <c r="E128" s="198" t="s">
        <v>728</v>
      </c>
      <c r="F128" s="192" t="s">
        <v>628</v>
      </c>
      <c r="G128" s="176"/>
      <c r="H128" s="175"/>
    </row>
    <row r="129" spans="2:8" x14ac:dyDescent="0.25">
      <c r="B129" s="186">
        <v>1976</v>
      </c>
      <c r="C129" s="175" t="s">
        <v>67</v>
      </c>
      <c r="D129" s="186">
        <v>1309</v>
      </c>
      <c r="E129" s="198" t="s">
        <v>729</v>
      </c>
      <c r="F129" s="192" t="s">
        <v>628</v>
      </c>
      <c r="G129" s="176"/>
      <c r="H129" s="175"/>
    </row>
    <row r="130" spans="2:8" x14ac:dyDescent="0.25">
      <c r="B130" s="186">
        <v>1976</v>
      </c>
      <c r="C130" s="175" t="s">
        <v>67</v>
      </c>
      <c r="D130" s="186">
        <v>3218</v>
      </c>
      <c r="E130" s="198" t="s">
        <v>730</v>
      </c>
      <c r="F130" s="192" t="s">
        <v>628</v>
      </c>
      <c r="G130" s="176"/>
      <c r="H130" s="175"/>
    </row>
    <row r="131" spans="2:8" x14ac:dyDescent="0.25">
      <c r="B131" s="186">
        <v>1976</v>
      </c>
      <c r="C131" s="175" t="s">
        <v>67</v>
      </c>
      <c r="D131" s="186">
        <v>3219</v>
      </c>
      <c r="E131" s="198" t="s">
        <v>731</v>
      </c>
      <c r="F131" s="192" t="s">
        <v>628</v>
      </c>
      <c r="G131" s="176"/>
      <c r="H131" s="175"/>
    </row>
    <row r="132" spans="2:8" x14ac:dyDescent="0.25">
      <c r="B132" s="186">
        <v>1976</v>
      </c>
      <c r="C132" s="175" t="s">
        <v>67</v>
      </c>
      <c r="D132" s="186">
        <v>246</v>
      </c>
      <c r="E132" s="198" t="s">
        <v>732</v>
      </c>
      <c r="F132" s="192" t="s">
        <v>628</v>
      </c>
      <c r="G132" s="176"/>
      <c r="H132" s="175"/>
    </row>
    <row r="133" spans="2:8" x14ac:dyDescent="0.25">
      <c r="B133" s="186">
        <v>1976</v>
      </c>
      <c r="C133" s="175" t="s">
        <v>67</v>
      </c>
      <c r="D133" s="186">
        <v>245</v>
      </c>
      <c r="E133" s="198" t="s">
        <v>733</v>
      </c>
      <c r="F133" s="192" t="s">
        <v>628</v>
      </c>
      <c r="G133" s="176"/>
      <c r="H133" s="175"/>
    </row>
    <row r="134" spans="2:8" x14ac:dyDescent="0.25">
      <c r="B134" s="186">
        <v>1976</v>
      </c>
      <c r="C134" s="175" t="s">
        <v>67</v>
      </c>
      <c r="D134" s="186">
        <v>1310</v>
      </c>
      <c r="E134" s="198" t="s">
        <v>734</v>
      </c>
      <c r="F134" s="192" t="s">
        <v>628</v>
      </c>
      <c r="G134" s="176"/>
      <c r="H134" s="175"/>
    </row>
    <row r="135" spans="2:8" x14ac:dyDescent="0.25">
      <c r="B135" s="186">
        <v>1976</v>
      </c>
      <c r="C135" s="175" t="s">
        <v>67</v>
      </c>
      <c r="D135" s="186">
        <v>253</v>
      </c>
      <c r="E135" s="198" t="s">
        <v>735</v>
      </c>
      <c r="F135" s="192" t="s">
        <v>628</v>
      </c>
      <c r="G135" s="176"/>
      <c r="H135" s="175"/>
    </row>
    <row r="136" spans="2:8" x14ac:dyDescent="0.25">
      <c r="B136" s="186">
        <v>1976</v>
      </c>
      <c r="C136" s="175" t="s">
        <v>67</v>
      </c>
      <c r="D136" s="186">
        <v>1317</v>
      </c>
      <c r="E136" s="198" t="s">
        <v>736</v>
      </c>
      <c r="F136" s="192" t="s">
        <v>628</v>
      </c>
      <c r="G136" s="176"/>
      <c r="H136" s="175"/>
    </row>
    <row r="137" spans="2:8" x14ac:dyDescent="0.25">
      <c r="B137" s="186">
        <v>1976</v>
      </c>
      <c r="C137" s="175" t="s">
        <v>67</v>
      </c>
      <c r="D137" s="186">
        <v>252</v>
      </c>
      <c r="E137" s="198" t="s">
        <v>737</v>
      </c>
      <c r="F137" s="192" t="s">
        <v>628</v>
      </c>
      <c r="G137" s="176"/>
      <c r="H137" s="175"/>
    </row>
    <row r="138" spans="2:8" x14ac:dyDescent="0.25">
      <c r="B138" s="186">
        <v>1976</v>
      </c>
      <c r="C138" s="175" t="s">
        <v>67</v>
      </c>
      <c r="D138" s="186">
        <v>5452</v>
      </c>
      <c r="E138" s="198" t="s">
        <v>738</v>
      </c>
      <c r="F138" s="192" t="s">
        <v>628</v>
      </c>
      <c r="G138" s="176"/>
      <c r="H138" s="175"/>
    </row>
    <row r="139" spans="2:8" x14ac:dyDescent="0.25">
      <c r="B139" s="186">
        <v>1976</v>
      </c>
      <c r="C139" s="175" t="s">
        <v>67</v>
      </c>
      <c r="D139" s="186">
        <v>5292</v>
      </c>
      <c r="E139" s="198" t="s">
        <v>739</v>
      </c>
      <c r="F139" s="192" t="s">
        <v>628</v>
      </c>
      <c r="G139" s="176"/>
      <c r="H139" s="175"/>
    </row>
    <row r="140" spans="2:8" x14ac:dyDescent="0.25">
      <c r="B140" s="186">
        <v>1976</v>
      </c>
      <c r="C140" s="175" t="s">
        <v>67</v>
      </c>
      <c r="D140" s="186">
        <v>249</v>
      </c>
      <c r="E140" s="198" t="s">
        <v>740</v>
      </c>
      <c r="F140" s="192" t="s">
        <v>628</v>
      </c>
      <c r="G140" s="176"/>
      <c r="H140" s="175"/>
    </row>
    <row r="141" spans="2:8" x14ac:dyDescent="0.25">
      <c r="B141" s="186">
        <v>1976</v>
      </c>
      <c r="C141" s="175" t="s">
        <v>67</v>
      </c>
      <c r="D141" s="186">
        <v>3947</v>
      </c>
      <c r="E141" s="198" t="s">
        <v>741</v>
      </c>
      <c r="F141" s="192" t="s">
        <v>628</v>
      </c>
      <c r="G141" s="176"/>
      <c r="H141" s="175"/>
    </row>
    <row r="142" spans="2:8" x14ac:dyDescent="0.25">
      <c r="B142" s="186">
        <v>1976</v>
      </c>
      <c r="C142" s="175" t="s">
        <v>67</v>
      </c>
      <c r="D142" s="186">
        <v>4646</v>
      </c>
      <c r="E142" s="198" t="s">
        <v>742</v>
      </c>
      <c r="F142" s="192" t="s">
        <v>628</v>
      </c>
      <c r="G142" s="176"/>
      <c r="H142" s="175"/>
    </row>
    <row r="143" spans="2:8" x14ac:dyDescent="0.25">
      <c r="B143" s="186">
        <v>1976</v>
      </c>
      <c r="C143" s="175" t="s">
        <v>67</v>
      </c>
      <c r="D143" s="186">
        <v>247</v>
      </c>
      <c r="E143" s="198" t="s">
        <v>743</v>
      </c>
      <c r="F143" s="192" t="s">
        <v>628</v>
      </c>
      <c r="G143" s="176"/>
      <c r="H143" s="175"/>
    </row>
    <row r="144" spans="2:8" x14ac:dyDescent="0.25">
      <c r="B144" s="186">
        <v>1976</v>
      </c>
      <c r="C144" s="175" t="s">
        <v>67</v>
      </c>
      <c r="D144" s="186">
        <v>5428</v>
      </c>
      <c r="E144" s="198" t="s">
        <v>744</v>
      </c>
      <c r="F144" s="192" t="s">
        <v>628</v>
      </c>
      <c r="G144" s="176"/>
      <c r="H144" s="175"/>
    </row>
    <row r="145" spans="2:8" x14ac:dyDescent="0.25">
      <c r="B145" s="186">
        <v>1976</v>
      </c>
      <c r="C145" s="175" t="s">
        <v>67</v>
      </c>
      <c r="D145" s="186">
        <v>3448</v>
      </c>
      <c r="E145" s="198" t="s">
        <v>745</v>
      </c>
      <c r="F145" s="192" t="s">
        <v>628</v>
      </c>
      <c r="G145" s="176"/>
      <c r="H145" s="175"/>
    </row>
    <row r="146" spans="2:8" x14ac:dyDescent="0.25">
      <c r="B146" s="186">
        <v>1976</v>
      </c>
      <c r="C146" s="175" t="s">
        <v>67</v>
      </c>
      <c r="D146" s="186">
        <v>4793</v>
      </c>
      <c r="E146" s="198" t="s">
        <v>746</v>
      </c>
      <c r="F146" s="192" t="s">
        <v>628</v>
      </c>
      <c r="G146" s="176"/>
      <c r="H146" s="175"/>
    </row>
    <row r="147" spans="2:8" x14ac:dyDescent="0.25">
      <c r="B147" s="186">
        <v>1976</v>
      </c>
      <c r="C147" s="175" t="s">
        <v>67</v>
      </c>
      <c r="D147" s="186">
        <v>5293</v>
      </c>
      <c r="E147" s="198" t="s">
        <v>747</v>
      </c>
      <c r="F147" s="192" t="s">
        <v>628</v>
      </c>
      <c r="G147" s="176"/>
      <c r="H147" s="175"/>
    </row>
    <row r="148" spans="2:8" x14ac:dyDescent="0.25">
      <c r="B148" s="186">
        <v>1976</v>
      </c>
      <c r="C148" s="175" t="s">
        <v>67</v>
      </c>
      <c r="D148" s="186">
        <v>3217</v>
      </c>
      <c r="E148" s="198" t="s">
        <v>748</v>
      </c>
      <c r="F148" s="192" t="s">
        <v>628</v>
      </c>
      <c r="G148" s="176"/>
      <c r="H148" s="175"/>
    </row>
    <row r="149" spans="2:8" x14ac:dyDescent="0.25">
      <c r="B149" s="186">
        <v>1976</v>
      </c>
      <c r="C149" s="175" t="s">
        <v>67</v>
      </c>
      <c r="D149" s="186">
        <v>3216</v>
      </c>
      <c r="E149" s="198" t="s">
        <v>749</v>
      </c>
      <c r="F149" s="192" t="s">
        <v>628</v>
      </c>
      <c r="G149" s="176"/>
      <c r="H149" s="175"/>
    </row>
    <row r="150" spans="2:8" x14ac:dyDescent="0.25">
      <c r="B150" s="186">
        <v>1976</v>
      </c>
      <c r="C150" s="175" t="s">
        <v>67</v>
      </c>
      <c r="D150" s="186">
        <v>1266</v>
      </c>
      <c r="E150" s="198" t="s">
        <v>750</v>
      </c>
      <c r="F150" s="192" t="s">
        <v>628</v>
      </c>
      <c r="G150" s="176"/>
      <c r="H150" s="175"/>
    </row>
    <row r="151" spans="2:8" x14ac:dyDescent="0.25">
      <c r="B151" s="186">
        <v>1976</v>
      </c>
      <c r="C151" s="175" t="s">
        <v>67</v>
      </c>
      <c r="D151" s="186">
        <v>3221</v>
      </c>
      <c r="E151" s="198" t="s">
        <v>751</v>
      </c>
      <c r="F151" s="192" t="s">
        <v>628</v>
      </c>
      <c r="G151" s="176"/>
      <c r="H151" s="175"/>
    </row>
    <row r="152" spans="2:8" x14ac:dyDescent="0.25">
      <c r="B152" s="186">
        <v>1976</v>
      </c>
      <c r="C152" s="175" t="s">
        <v>67</v>
      </c>
      <c r="D152" s="186">
        <v>4680</v>
      </c>
      <c r="E152" s="198" t="s">
        <v>752</v>
      </c>
      <c r="F152" s="192" t="s">
        <v>628</v>
      </c>
      <c r="G152" s="176"/>
      <c r="H152" s="175"/>
    </row>
    <row r="153" spans="2:8" x14ac:dyDescent="0.25">
      <c r="B153" s="184">
        <v>2088</v>
      </c>
      <c r="C153" s="185" t="s">
        <v>69</v>
      </c>
      <c r="D153" s="184">
        <v>2088</v>
      </c>
      <c r="E153" s="197" t="s">
        <v>69</v>
      </c>
      <c r="F153" s="191" t="s">
        <v>626</v>
      </c>
      <c r="G153" s="176"/>
      <c r="H153" s="175"/>
    </row>
    <row r="154" spans="2:8" x14ac:dyDescent="0.25">
      <c r="B154" s="186">
        <v>2088</v>
      </c>
      <c r="C154" s="175" t="s">
        <v>69</v>
      </c>
      <c r="D154" s="186">
        <v>581</v>
      </c>
      <c r="E154" s="198" t="s">
        <v>726</v>
      </c>
      <c r="F154" s="192" t="s">
        <v>628</v>
      </c>
      <c r="G154" s="176"/>
      <c r="H154" s="175"/>
    </row>
    <row r="155" spans="2:8" x14ac:dyDescent="0.25">
      <c r="B155" s="186">
        <v>2088</v>
      </c>
      <c r="C155" s="175" t="s">
        <v>69</v>
      </c>
      <c r="D155" s="186">
        <v>582</v>
      </c>
      <c r="E155" s="198" t="s">
        <v>753</v>
      </c>
      <c r="F155" s="192" t="s">
        <v>628</v>
      </c>
      <c r="G155" s="176"/>
      <c r="H155" s="175"/>
    </row>
    <row r="156" spans="2:8" x14ac:dyDescent="0.25">
      <c r="B156" s="186">
        <v>2088</v>
      </c>
      <c r="C156" s="175" t="s">
        <v>69</v>
      </c>
      <c r="D156" s="186">
        <v>583</v>
      </c>
      <c r="E156" s="198" t="s">
        <v>754</v>
      </c>
      <c r="F156" s="192" t="s">
        <v>628</v>
      </c>
      <c r="G156" s="176"/>
      <c r="H156" s="175"/>
    </row>
    <row r="157" spans="2:8" x14ac:dyDescent="0.25">
      <c r="B157" s="186">
        <v>2088</v>
      </c>
      <c r="C157" s="175" t="s">
        <v>69</v>
      </c>
      <c r="D157" s="186">
        <v>584</v>
      </c>
      <c r="E157" s="198" t="s">
        <v>755</v>
      </c>
      <c r="F157" s="192" t="s">
        <v>628</v>
      </c>
      <c r="G157" s="176"/>
      <c r="H157" s="175"/>
    </row>
    <row r="158" spans="2:8" x14ac:dyDescent="0.25">
      <c r="B158" s="186">
        <v>2088</v>
      </c>
      <c r="C158" s="175" t="s">
        <v>69</v>
      </c>
      <c r="D158" s="186">
        <v>585</v>
      </c>
      <c r="E158" s="198" t="s">
        <v>756</v>
      </c>
      <c r="F158" s="192" t="s">
        <v>628</v>
      </c>
      <c r="G158" s="176"/>
      <c r="H158" s="175"/>
    </row>
    <row r="159" spans="2:8" x14ac:dyDescent="0.25">
      <c r="B159" s="186">
        <v>2088</v>
      </c>
      <c r="C159" s="175" t="s">
        <v>69</v>
      </c>
      <c r="D159" s="186">
        <v>3566</v>
      </c>
      <c r="E159" s="198" t="s">
        <v>757</v>
      </c>
      <c r="F159" s="192" t="s">
        <v>656</v>
      </c>
      <c r="G159" s="176"/>
      <c r="H159" s="175"/>
    </row>
    <row r="160" spans="2:8" x14ac:dyDescent="0.25">
      <c r="B160" s="186">
        <v>2088</v>
      </c>
      <c r="C160" s="175" t="s">
        <v>69</v>
      </c>
      <c r="D160" s="186">
        <v>586</v>
      </c>
      <c r="E160" s="198" t="s">
        <v>758</v>
      </c>
      <c r="F160" s="192" t="s">
        <v>628</v>
      </c>
      <c r="G160" s="176"/>
      <c r="H160" s="175"/>
    </row>
    <row r="161" spans="2:8" x14ac:dyDescent="0.25">
      <c r="B161" s="186">
        <v>2088</v>
      </c>
      <c r="C161" s="175" t="s">
        <v>69</v>
      </c>
      <c r="D161" s="186">
        <v>2264</v>
      </c>
      <c r="E161" s="198" t="s">
        <v>759</v>
      </c>
      <c r="F161" s="192" t="s">
        <v>628</v>
      </c>
      <c r="G161" s="176"/>
      <c r="H161" s="175"/>
    </row>
    <row r="162" spans="2:8" x14ac:dyDescent="0.25">
      <c r="B162" s="186">
        <v>2088</v>
      </c>
      <c r="C162" s="175" t="s">
        <v>69</v>
      </c>
      <c r="D162" s="186">
        <v>3567</v>
      </c>
      <c r="E162" s="198" t="s">
        <v>760</v>
      </c>
      <c r="F162" s="192" t="s">
        <v>628</v>
      </c>
      <c r="G162" s="176"/>
      <c r="H162" s="175"/>
    </row>
    <row r="163" spans="2:8" x14ac:dyDescent="0.25">
      <c r="B163" s="186">
        <v>2088</v>
      </c>
      <c r="C163" s="175" t="s">
        <v>69</v>
      </c>
      <c r="D163" s="186">
        <v>587</v>
      </c>
      <c r="E163" s="198" t="s">
        <v>761</v>
      </c>
      <c r="F163" s="192" t="s">
        <v>628</v>
      </c>
      <c r="G163" s="176"/>
      <c r="H163" s="175"/>
    </row>
    <row r="164" spans="2:8" x14ac:dyDescent="0.25">
      <c r="B164" s="186">
        <v>2088</v>
      </c>
      <c r="C164" s="175" t="s">
        <v>69</v>
      </c>
      <c r="D164" s="186">
        <v>588</v>
      </c>
      <c r="E164" s="198" t="s">
        <v>762</v>
      </c>
      <c r="F164" s="192" t="s">
        <v>628</v>
      </c>
      <c r="G164" s="176"/>
      <c r="H164" s="175"/>
    </row>
    <row r="165" spans="2:8" x14ac:dyDescent="0.25">
      <c r="B165" s="184">
        <v>2095</v>
      </c>
      <c r="C165" s="185" t="s">
        <v>71</v>
      </c>
      <c r="D165" s="184">
        <v>2095</v>
      </c>
      <c r="E165" s="197" t="s">
        <v>71</v>
      </c>
      <c r="F165" s="191" t="s">
        <v>626</v>
      </c>
      <c r="G165" s="176"/>
      <c r="H165" s="175"/>
    </row>
    <row r="166" spans="2:8" x14ac:dyDescent="0.25">
      <c r="B166" s="186">
        <v>2095</v>
      </c>
      <c r="C166" s="175" t="s">
        <v>71</v>
      </c>
      <c r="D166" s="186">
        <v>3401</v>
      </c>
      <c r="E166" s="198" t="s">
        <v>286</v>
      </c>
      <c r="F166" s="192" t="s">
        <v>631</v>
      </c>
      <c r="G166" s="176"/>
      <c r="H166" s="175"/>
    </row>
    <row r="167" spans="2:8" x14ac:dyDescent="0.25">
      <c r="B167" s="184">
        <v>2052</v>
      </c>
      <c r="C167" s="185" t="s">
        <v>73</v>
      </c>
      <c r="D167" s="184">
        <v>2052</v>
      </c>
      <c r="E167" s="197" t="s">
        <v>73</v>
      </c>
      <c r="F167" s="191" t="s">
        <v>626</v>
      </c>
      <c r="G167" s="176"/>
      <c r="H167" s="175"/>
    </row>
    <row r="168" spans="2:8" x14ac:dyDescent="0.25">
      <c r="B168" s="186">
        <v>2052</v>
      </c>
      <c r="C168" s="175" t="s">
        <v>73</v>
      </c>
      <c r="D168" s="186">
        <v>428</v>
      </c>
      <c r="E168" s="198" t="s">
        <v>763</v>
      </c>
      <c r="F168" s="192" t="s">
        <v>628</v>
      </c>
      <c r="G168" s="176"/>
      <c r="H168" s="175"/>
    </row>
    <row r="169" spans="2:8" x14ac:dyDescent="0.25">
      <c r="B169" s="184">
        <v>1974</v>
      </c>
      <c r="C169" s="185" t="s">
        <v>75</v>
      </c>
      <c r="D169" s="184">
        <v>1974</v>
      </c>
      <c r="E169" s="197" t="s">
        <v>75</v>
      </c>
      <c r="F169" s="191" t="s">
        <v>626</v>
      </c>
      <c r="G169" s="176"/>
      <c r="H169" s="175"/>
    </row>
    <row r="170" spans="2:8" x14ac:dyDescent="0.25">
      <c r="B170" s="186">
        <v>1974</v>
      </c>
      <c r="C170" s="175" t="s">
        <v>75</v>
      </c>
      <c r="D170" s="186">
        <v>235</v>
      </c>
      <c r="E170" s="198" t="s">
        <v>764</v>
      </c>
      <c r="F170" s="192" t="s">
        <v>628</v>
      </c>
      <c r="G170" s="176"/>
      <c r="H170" s="175"/>
    </row>
    <row r="171" spans="2:8" x14ac:dyDescent="0.25">
      <c r="B171" s="186">
        <v>1974</v>
      </c>
      <c r="C171" s="175" t="s">
        <v>75</v>
      </c>
      <c r="D171" s="186">
        <v>237</v>
      </c>
      <c r="E171" s="198" t="s">
        <v>765</v>
      </c>
      <c r="F171" s="192" t="s">
        <v>628</v>
      </c>
      <c r="G171" s="176"/>
      <c r="H171" s="175"/>
    </row>
    <row r="172" spans="2:8" x14ac:dyDescent="0.25">
      <c r="B172" s="186">
        <v>1974</v>
      </c>
      <c r="C172" s="175" t="s">
        <v>75</v>
      </c>
      <c r="D172" s="186">
        <v>236</v>
      </c>
      <c r="E172" s="198" t="s">
        <v>766</v>
      </c>
      <c r="F172" s="192" t="s">
        <v>628</v>
      </c>
      <c r="G172" s="176"/>
      <c r="H172" s="175"/>
    </row>
    <row r="173" spans="2:8" x14ac:dyDescent="0.25">
      <c r="B173" s="184">
        <v>1896</v>
      </c>
      <c r="C173" s="185" t="s">
        <v>77</v>
      </c>
      <c r="D173" s="184">
        <v>1896</v>
      </c>
      <c r="E173" s="197" t="s">
        <v>77</v>
      </c>
      <c r="F173" s="191" t="s">
        <v>626</v>
      </c>
      <c r="G173" s="176"/>
      <c r="H173" s="175"/>
    </row>
    <row r="174" spans="2:8" x14ac:dyDescent="0.25">
      <c r="B174" s="186">
        <v>1896</v>
      </c>
      <c r="C174" s="175" t="s">
        <v>77</v>
      </c>
      <c r="D174" s="186">
        <v>3347</v>
      </c>
      <c r="E174" s="198" t="s">
        <v>66</v>
      </c>
      <c r="F174" s="192" t="s">
        <v>631</v>
      </c>
      <c r="G174" s="176"/>
      <c r="H174" s="175"/>
    </row>
    <row r="175" spans="2:8" x14ac:dyDescent="0.25">
      <c r="B175" s="184">
        <v>2046</v>
      </c>
      <c r="C175" s="185" t="s">
        <v>79</v>
      </c>
      <c r="D175" s="184">
        <v>2046</v>
      </c>
      <c r="E175" s="197" t="s">
        <v>79</v>
      </c>
      <c r="F175" s="191" t="s">
        <v>626</v>
      </c>
      <c r="G175" s="176"/>
      <c r="H175" s="175"/>
    </row>
    <row r="176" spans="2:8" x14ac:dyDescent="0.25">
      <c r="B176" s="186">
        <v>2046</v>
      </c>
      <c r="C176" s="175" t="s">
        <v>79</v>
      </c>
      <c r="D176" s="186">
        <v>406</v>
      </c>
      <c r="E176" s="198" t="s">
        <v>68</v>
      </c>
      <c r="F176" s="192" t="s">
        <v>631</v>
      </c>
      <c r="G176" s="176"/>
      <c r="H176" s="175"/>
    </row>
    <row r="177" spans="2:8" x14ac:dyDescent="0.25">
      <c r="B177" s="184">
        <v>1995</v>
      </c>
      <c r="C177" s="185" t="s">
        <v>81</v>
      </c>
      <c r="D177" s="184">
        <v>1995</v>
      </c>
      <c r="E177" s="197" t="s">
        <v>81</v>
      </c>
      <c r="F177" s="191" t="s">
        <v>626</v>
      </c>
      <c r="G177" s="176"/>
      <c r="H177" s="175"/>
    </row>
    <row r="178" spans="2:8" x14ac:dyDescent="0.25">
      <c r="B178" s="186">
        <v>1995</v>
      </c>
      <c r="C178" s="175" t="s">
        <v>81</v>
      </c>
      <c r="D178" s="186">
        <v>3400</v>
      </c>
      <c r="E178" s="198" t="s">
        <v>70</v>
      </c>
      <c r="F178" s="192" t="s">
        <v>631</v>
      </c>
      <c r="G178" s="176"/>
      <c r="H178" s="175"/>
    </row>
    <row r="179" spans="2:8" x14ac:dyDescent="0.25">
      <c r="B179" s="184">
        <v>1929</v>
      </c>
      <c r="C179" s="185" t="s">
        <v>83</v>
      </c>
      <c r="D179" s="184">
        <v>1929</v>
      </c>
      <c r="E179" s="197" t="s">
        <v>83</v>
      </c>
      <c r="F179" s="191" t="s">
        <v>626</v>
      </c>
      <c r="G179" s="176"/>
      <c r="H179" s="175"/>
    </row>
    <row r="180" spans="2:8" x14ac:dyDescent="0.25">
      <c r="B180" s="186">
        <v>1929</v>
      </c>
      <c r="C180" s="175" t="s">
        <v>83</v>
      </c>
      <c r="D180" s="186">
        <v>4434</v>
      </c>
      <c r="E180" s="198" t="s">
        <v>767</v>
      </c>
      <c r="F180" s="192" t="s">
        <v>628</v>
      </c>
      <c r="G180" s="176"/>
      <c r="H180" s="175"/>
    </row>
    <row r="181" spans="2:8" x14ac:dyDescent="0.25">
      <c r="B181" s="186">
        <v>1929</v>
      </c>
      <c r="C181" s="175" t="s">
        <v>83</v>
      </c>
      <c r="D181" s="186">
        <v>140</v>
      </c>
      <c r="E181" s="198" t="s">
        <v>768</v>
      </c>
      <c r="F181" s="192" t="s">
        <v>628</v>
      </c>
      <c r="G181" s="176"/>
      <c r="H181" s="175"/>
    </row>
    <row r="182" spans="2:8" x14ac:dyDescent="0.25">
      <c r="B182" s="186">
        <v>1929</v>
      </c>
      <c r="C182" s="175" t="s">
        <v>83</v>
      </c>
      <c r="D182" s="186">
        <v>92</v>
      </c>
      <c r="E182" s="198" t="s">
        <v>769</v>
      </c>
      <c r="F182" s="192" t="s">
        <v>628</v>
      </c>
      <c r="G182" s="176"/>
      <c r="H182" s="175"/>
    </row>
    <row r="183" spans="2:8" x14ac:dyDescent="0.25">
      <c r="B183" s="186">
        <v>1929</v>
      </c>
      <c r="C183" s="175" t="s">
        <v>83</v>
      </c>
      <c r="D183" s="186">
        <v>1307</v>
      </c>
      <c r="E183" s="198" t="s">
        <v>770</v>
      </c>
      <c r="F183" s="192" t="s">
        <v>628</v>
      </c>
      <c r="G183" s="176"/>
      <c r="H183" s="175"/>
    </row>
    <row r="184" spans="2:8" x14ac:dyDescent="0.25">
      <c r="B184" s="186">
        <v>1929</v>
      </c>
      <c r="C184" s="175" t="s">
        <v>83</v>
      </c>
      <c r="D184" s="186">
        <v>124</v>
      </c>
      <c r="E184" s="198" t="s">
        <v>771</v>
      </c>
      <c r="F184" s="192" t="s">
        <v>628</v>
      </c>
      <c r="G184" s="176"/>
      <c r="H184" s="175"/>
    </row>
    <row r="185" spans="2:8" x14ac:dyDescent="0.25">
      <c r="B185" s="186">
        <v>1929</v>
      </c>
      <c r="C185" s="175" t="s">
        <v>83</v>
      </c>
      <c r="D185" s="186">
        <v>127</v>
      </c>
      <c r="E185" s="198" t="s">
        <v>772</v>
      </c>
      <c r="F185" s="192" t="s">
        <v>628</v>
      </c>
      <c r="G185" s="176"/>
      <c r="H185" s="175"/>
    </row>
    <row r="186" spans="2:8" x14ac:dyDescent="0.25">
      <c r="B186" s="186">
        <v>1929</v>
      </c>
      <c r="C186" s="175" t="s">
        <v>83</v>
      </c>
      <c r="D186" s="186">
        <v>4435</v>
      </c>
      <c r="E186" s="198" t="s">
        <v>773</v>
      </c>
      <c r="F186" s="192" t="s">
        <v>628</v>
      </c>
      <c r="G186" s="176"/>
      <c r="H186" s="175"/>
    </row>
    <row r="187" spans="2:8" x14ac:dyDescent="0.25">
      <c r="B187" s="186">
        <v>1929</v>
      </c>
      <c r="C187" s="175" t="s">
        <v>83</v>
      </c>
      <c r="D187" s="186">
        <v>122</v>
      </c>
      <c r="E187" s="198" t="s">
        <v>774</v>
      </c>
      <c r="F187" s="192" t="s">
        <v>628</v>
      </c>
      <c r="G187" s="176"/>
      <c r="H187" s="175"/>
    </row>
    <row r="188" spans="2:8" x14ac:dyDescent="0.25">
      <c r="B188" s="184">
        <v>2139</v>
      </c>
      <c r="C188" s="185" t="s">
        <v>85</v>
      </c>
      <c r="D188" s="184">
        <v>2139</v>
      </c>
      <c r="E188" s="197" t="s">
        <v>85</v>
      </c>
      <c r="F188" s="191" t="s">
        <v>626</v>
      </c>
      <c r="G188" s="176"/>
      <c r="H188" s="175"/>
    </row>
    <row r="189" spans="2:8" x14ac:dyDescent="0.25">
      <c r="B189" s="186">
        <v>2139</v>
      </c>
      <c r="C189" s="175" t="s">
        <v>85</v>
      </c>
      <c r="D189" s="186">
        <v>719</v>
      </c>
      <c r="E189" s="198" t="s">
        <v>775</v>
      </c>
      <c r="F189" s="192" t="s">
        <v>628</v>
      </c>
      <c r="G189" s="176"/>
      <c r="H189" s="175"/>
    </row>
    <row r="190" spans="2:8" x14ac:dyDescent="0.25">
      <c r="B190" s="186">
        <v>2139</v>
      </c>
      <c r="C190" s="175" t="s">
        <v>85</v>
      </c>
      <c r="D190" s="186">
        <v>810</v>
      </c>
      <c r="E190" s="198" t="s">
        <v>776</v>
      </c>
      <c r="F190" s="192" t="s">
        <v>628</v>
      </c>
      <c r="G190" s="176"/>
      <c r="H190" s="175"/>
    </row>
    <row r="191" spans="2:8" x14ac:dyDescent="0.25">
      <c r="B191" s="186">
        <v>2139</v>
      </c>
      <c r="C191" s="175" t="s">
        <v>85</v>
      </c>
      <c r="D191" s="186">
        <v>5380</v>
      </c>
      <c r="E191" s="198" t="s">
        <v>777</v>
      </c>
      <c r="F191" s="192" t="s">
        <v>656</v>
      </c>
      <c r="G191" s="176"/>
      <c r="H191" s="175"/>
    </row>
    <row r="192" spans="2:8" x14ac:dyDescent="0.25">
      <c r="B192" s="186">
        <v>2139</v>
      </c>
      <c r="C192" s="175" t="s">
        <v>85</v>
      </c>
      <c r="D192" s="186">
        <v>811</v>
      </c>
      <c r="E192" s="198" t="s">
        <v>778</v>
      </c>
      <c r="F192" s="192" t="s">
        <v>628</v>
      </c>
      <c r="G192" s="176"/>
      <c r="H192" s="175"/>
    </row>
    <row r="193" spans="2:8" x14ac:dyDescent="0.25">
      <c r="B193" s="186">
        <v>2139</v>
      </c>
      <c r="C193" s="175" t="s">
        <v>85</v>
      </c>
      <c r="D193" s="186">
        <v>806</v>
      </c>
      <c r="E193" s="198" t="s">
        <v>779</v>
      </c>
      <c r="F193" s="192" t="s">
        <v>628</v>
      </c>
      <c r="G193" s="176"/>
      <c r="H193" s="175"/>
    </row>
    <row r="194" spans="2:8" x14ac:dyDescent="0.25">
      <c r="B194" s="186">
        <v>2139</v>
      </c>
      <c r="C194" s="175" t="s">
        <v>85</v>
      </c>
      <c r="D194" s="186">
        <v>790</v>
      </c>
      <c r="E194" s="198" t="s">
        <v>780</v>
      </c>
      <c r="F194" s="192" t="s">
        <v>628</v>
      </c>
      <c r="G194" s="176"/>
      <c r="H194" s="175"/>
    </row>
    <row r="195" spans="2:8" x14ac:dyDescent="0.25">
      <c r="B195" s="184">
        <v>2185</v>
      </c>
      <c r="C195" s="185" t="s">
        <v>87</v>
      </c>
      <c r="D195" s="184">
        <v>2185</v>
      </c>
      <c r="E195" s="197" t="s">
        <v>87</v>
      </c>
      <c r="F195" s="191" t="s">
        <v>626</v>
      </c>
      <c r="G195" s="176"/>
      <c r="H195" s="175"/>
    </row>
    <row r="196" spans="2:8" x14ac:dyDescent="0.25">
      <c r="B196" s="186">
        <v>2185</v>
      </c>
      <c r="C196" s="175" t="s">
        <v>87</v>
      </c>
      <c r="D196" s="186">
        <v>3649</v>
      </c>
      <c r="E196" s="198" t="s">
        <v>781</v>
      </c>
      <c r="F196" s="192" t="s">
        <v>628</v>
      </c>
      <c r="G196" s="176"/>
      <c r="H196" s="175"/>
    </row>
    <row r="197" spans="2:8" x14ac:dyDescent="0.25">
      <c r="B197" s="186">
        <v>2185</v>
      </c>
      <c r="C197" s="175" t="s">
        <v>87</v>
      </c>
      <c r="D197" s="186">
        <v>967</v>
      </c>
      <c r="E197" s="198" t="s">
        <v>782</v>
      </c>
      <c r="F197" s="192" t="s">
        <v>628</v>
      </c>
      <c r="G197" s="176"/>
      <c r="H197" s="175"/>
    </row>
    <row r="198" spans="2:8" x14ac:dyDescent="0.25">
      <c r="B198" s="186">
        <v>2185</v>
      </c>
      <c r="C198" s="175" t="s">
        <v>87</v>
      </c>
      <c r="D198" s="186">
        <v>960</v>
      </c>
      <c r="E198" s="198" t="s">
        <v>783</v>
      </c>
      <c r="F198" s="192" t="s">
        <v>628</v>
      </c>
      <c r="G198" s="176"/>
      <c r="H198" s="175"/>
    </row>
    <row r="199" spans="2:8" x14ac:dyDescent="0.25">
      <c r="B199" s="186">
        <v>2185</v>
      </c>
      <c r="C199" s="175" t="s">
        <v>87</v>
      </c>
      <c r="D199" s="186">
        <v>959</v>
      </c>
      <c r="E199" s="198" t="s">
        <v>784</v>
      </c>
      <c r="F199" s="192" t="s">
        <v>628</v>
      </c>
      <c r="G199" s="176"/>
      <c r="H199" s="175"/>
    </row>
    <row r="200" spans="2:8" x14ac:dyDescent="0.25">
      <c r="B200" s="186">
        <v>2185</v>
      </c>
      <c r="C200" s="175" t="s">
        <v>87</v>
      </c>
      <c r="D200" s="186">
        <v>5721</v>
      </c>
      <c r="E200" s="198" t="s">
        <v>785</v>
      </c>
      <c r="F200" s="192" t="s">
        <v>628</v>
      </c>
      <c r="G200" s="176"/>
      <c r="H200" s="175"/>
    </row>
    <row r="201" spans="2:8" x14ac:dyDescent="0.25">
      <c r="B201" s="186">
        <v>2185</v>
      </c>
      <c r="C201" s="175" t="s">
        <v>87</v>
      </c>
      <c r="D201" s="186">
        <v>963</v>
      </c>
      <c r="E201" s="198" t="s">
        <v>786</v>
      </c>
      <c r="F201" s="192" t="s">
        <v>628</v>
      </c>
      <c r="G201" s="176"/>
      <c r="H201" s="175"/>
    </row>
    <row r="202" spans="2:8" x14ac:dyDescent="0.25">
      <c r="B202" s="186">
        <v>2185</v>
      </c>
      <c r="C202" s="175" t="s">
        <v>87</v>
      </c>
      <c r="D202" s="186">
        <v>964</v>
      </c>
      <c r="E202" s="198" t="s">
        <v>787</v>
      </c>
      <c r="F202" s="192" t="s">
        <v>628</v>
      </c>
      <c r="G202" s="176"/>
      <c r="H202" s="175"/>
    </row>
    <row r="203" spans="2:8" x14ac:dyDescent="0.25">
      <c r="B203" s="186">
        <v>2185</v>
      </c>
      <c r="C203" s="175" t="s">
        <v>87</v>
      </c>
      <c r="D203" s="186">
        <v>966</v>
      </c>
      <c r="E203" s="198" t="s">
        <v>788</v>
      </c>
      <c r="F203" s="192" t="s">
        <v>628</v>
      </c>
      <c r="G203" s="176"/>
      <c r="H203" s="175"/>
    </row>
    <row r="204" spans="2:8" x14ac:dyDescent="0.25">
      <c r="B204" s="186">
        <v>2185</v>
      </c>
      <c r="C204" s="175" t="s">
        <v>87</v>
      </c>
      <c r="D204" s="186">
        <v>965</v>
      </c>
      <c r="E204" s="198" t="s">
        <v>789</v>
      </c>
      <c r="F204" s="192" t="s">
        <v>628</v>
      </c>
      <c r="G204" s="176"/>
      <c r="H204" s="175"/>
    </row>
    <row r="205" spans="2:8" x14ac:dyDescent="0.25">
      <c r="B205" s="184">
        <v>1972</v>
      </c>
      <c r="C205" s="185" t="s">
        <v>89</v>
      </c>
      <c r="D205" s="184">
        <v>1972</v>
      </c>
      <c r="E205" s="197" t="s">
        <v>89</v>
      </c>
      <c r="F205" s="191" t="s">
        <v>626</v>
      </c>
      <c r="G205" s="176"/>
      <c r="H205" s="175"/>
    </row>
    <row r="206" spans="2:8" x14ac:dyDescent="0.25">
      <c r="B206" s="186">
        <v>1972</v>
      </c>
      <c r="C206" s="175" t="s">
        <v>89</v>
      </c>
      <c r="D206" s="186">
        <v>239</v>
      </c>
      <c r="E206" s="198" t="s">
        <v>790</v>
      </c>
      <c r="F206" s="192" t="s">
        <v>628</v>
      </c>
      <c r="G206" s="176"/>
      <c r="H206" s="175"/>
    </row>
    <row r="207" spans="2:8" x14ac:dyDescent="0.25">
      <c r="B207" s="186">
        <v>1972</v>
      </c>
      <c r="C207" s="175" t="s">
        <v>89</v>
      </c>
      <c r="D207" s="186">
        <v>231</v>
      </c>
      <c r="E207" s="198" t="s">
        <v>791</v>
      </c>
      <c r="F207" s="192" t="s">
        <v>628</v>
      </c>
      <c r="G207" s="176"/>
      <c r="H207" s="175"/>
    </row>
    <row r="208" spans="2:8" x14ac:dyDescent="0.25">
      <c r="B208" s="184">
        <v>2105</v>
      </c>
      <c r="C208" s="185" t="s">
        <v>91</v>
      </c>
      <c r="D208" s="184">
        <v>2105</v>
      </c>
      <c r="E208" s="197" t="s">
        <v>91</v>
      </c>
      <c r="F208" s="191" t="s">
        <v>626</v>
      </c>
      <c r="G208" s="176"/>
      <c r="H208" s="175"/>
    </row>
    <row r="209" spans="2:8" x14ac:dyDescent="0.25">
      <c r="B209" s="186">
        <v>2105</v>
      </c>
      <c r="C209" s="175" t="s">
        <v>91</v>
      </c>
      <c r="D209" s="186">
        <v>1311</v>
      </c>
      <c r="E209" s="198" t="s">
        <v>792</v>
      </c>
      <c r="F209" s="192" t="s">
        <v>628</v>
      </c>
      <c r="G209" s="176"/>
      <c r="H209" s="175"/>
    </row>
    <row r="210" spans="2:8" x14ac:dyDescent="0.25">
      <c r="B210" s="186">
        <v>2105</v>
      </c>
      <c r="C210" s="175" t="s">
        <v>91</v>
      </c>
      <c r="D210" s="186">
        <v>687</v>
      </c>
      <c r="E210" s="198" t="s">
        <v>793</v>
      </c>
      <c r="F210" s="192" t="s">
        <v>628</v>
      </c>
      <c r="G210" s="176"/>
      <c r="H210" s="175"/>
    </row>
    <row r="211" spans="2:8" x14ac:dyDescent="0.25">
      <c r="B211" s="184">
        <v>2042</v>
      </c>
      <c r="C211" s="185" t="s">
        <v>93</v>
      </c>
      <c r="D211" s="184">
        <v>2042</v>
      </c>
      <c r="E211" s="197" t="s">
        <v>93</v>
      </c>
      <c r="F211" s="191" t="s">
        <v>626</v>
      </c>
      <c r="G211" s="176"/>
      <c r="H211" s="175"/>
    </row>
    <row r="212" spans="2:8" x14ac:dyDescent="0.25">
      <c r="B212" s="186">
        <v>2042</v>
      </c>
      <c r="C212" s="175" t="s">
        <v>93</v>
      </c>
      <c r="D212" s="186">
        <v>382</v>
      </c>
      <c r="E212" s="198" t="s">
        <v>794</v>
      </c>
      <c r="F212" s="192" t="s">
        <v>628</v>
      </c>
      <c r="G212" s="176"/>
      <c r="H212" s="175"/>
    </row>
    <row r="213" spans="2:8" x14ac:dyDescent="0.25">
      <c r="B213" s="186">
        <v>2042</v>
      </c>
      <c r="C213" s="175" t="s">
        <v>93</v>
      </c>
      <c r="D213" s="186">
        <v>4557</v>
      </c>
      <c r="E213" s="198" t="s">
        <v>795</v>
      </c>
      <c r="F213" s="192" t="s">
        <v>628</v>
      </c>
      <c r="G213" s="176"/>
      <c r="H213" s="175"/>
    </row>
    <row r="214" spans="2:8" x14ac:dyDescent="0.25">
      <c r="B214" s="186">
        <v>2042</v>
      </c>
      <c r="C214" s="175" t="s">
        <v>93</v>
      </c>
      <c r="D214" s="186">
        <v>4561</v>
      </c>
      <c r="E214" s="198" t="s">
        <v>796</v>
      </c>
      <c r="F214" s="192" t="s">
        <v>628</v>
      </c>
      <c r="G214" s="176"/>
      <c r="H214" s="175"/>
    </row>
    <row r="215" spans="2:8" x14ac:dyDescent="0.25">
      <c r="B215" s="186">
        <v>2042</v>
      </c>
      <c r="C215" s="175" t="s">
        <v>93</v>
      </c>
      <c r="D215" s="186">
        <v>4559</v>
      </c>
      <c r="E215" s="198" t="s">
        <v>797</v>
      </c>
      <c r="F215" s="192" t="s">
        <v>628</v>
      </c>
      <c r="G215" s="176"/>
      <c r="H215" s="175"/>
    </row>
    <row r="216" spans="2:8" x14ac:dyDescent="0.25">
      <c r="B216" s="186">
        <v>2042</v>
      </c>
      <c r="C216" s="175" t="s">
        <v>93</v>
      </c>
      <c r="D216" s="186">
        <v>387</v>
      </c>
      <c r="E216" s="198" t="s">
        <v>798</v>
      </c>
      <c r="F216" s="192" t="s">
        <v>628</v>
      </c>
      <c r="G216" s="176"/>
      <c r="H216" s="175"/>
    </row>
    <row r="217" spans="2:8" x14ac:dyDescent="0.25">
      <c r="B217" s="186">
        <v>2042</v>
      </c>
      <c r="C217" s="175" t="s">
        <v>93</v>
      </c>
      <c r="D217" s="186">
        <v>383</v>
      </c>
      <c r="E217" s="198" t="s">
        <v>799</v>
      </c>
      <c r="F217" s="192" t="s">
        <v>628</v>
      </c>
      <c r="G217" s="176"/>
      <c r="H217" s="175"/>
    </row>
    <row r="218" spans="2:8" x14ac:dyDescent="0.25">
      <c r="B218" s="186">
        <v>2042</v>
      </c>
      <c r="C218" s="175" t="s">
        <v>93</v>
      </c>
      <c r="D218" s="186">
        <v>384</v>
      </c>
      <c r="E218" s="198" t="s">
        <v>800</v>
      </c>
      <c r="F218" s="192" t="s">
        <v>628</v>
      </c>
      <c r="G218" s="176"/>
      <c r="H218" s="175"/>
    </row>
    <row r="219" spans="2:8" x14ac:dyDescent="0.25">
      <c r="B219" s="186">
        <v>2042</v>
      </c>
      <c r="C219" s="175" t="s">
        <v>93</v>
      </c>
      <c r="D219" s="186">
        <v>385</v>
      </c>
      <c r="E219" s="198" t="s">
        <v>801</v>
      </c>
      <c r="F219" s="192" t="s">
        <v>628</v>
      </c>
      <c r="G219" s="176"/>
      <c r="H219" s="175"/>
    </row>
    <row r="220" spans="2:8" x14ac:dyDescent="0.25">
      <c r="B220" s="186">
        <v>2042</v>
      </c>
      <c r="C220" s="175" t="s">
        <v>93</v>
      </c>
      <c r="D220" s="186">
        <v>5718</v>
      </c>
      <c r="E220" s="198" t="s">
        <v>802</v>
      </c>
      <c r="F220" s="192" t="s">
        <v>628</v>
      </c>
      <c r="G220" s="176"/>
      <c r="H220" s="175"/>
    </row>
    <row r="221" spans="2:8" x14ac:dyDescent="0.25">
      <c r="B221" s="186">
        <v>2042</v>
      </c>
      <c r="C221" s="175" t="s">
        <v>93</v>
      </c>
      <c r="D221" s="186">
        <v>386</v>
      </c>
      <c r="E221" s="198" t="s">
        <v>803</v>
      </c>
      <c r="F221" s="192" t="s">
        <v>628</v>
      </c>
      <c r="G221" s="176"/>
      <c r="H221" s="175"/>
    </row>
    <row r="222" spans="2:8" x14ac:dyDescent="0.25">
      <c r="B222" s="186">
        <v>2042</v>
      </c>
      <c r="C222" s="175" t="s">
        <v>93</v>
      </c>
      <c r="D222" s="186">
        <v>388</v>
      </c>
      <c r="E222" s="198" t="s">
        <v>804</v>
      </c>
      <c r="F222" s="192" t="s">
        <v>628</v>
      </c>
      <c r="G222" s="176"/>
      <c r="H222" s="175"/>
    </row>
    <row r="223" spans="2:8" x14ac:dyDescent="0.25">
      <c r="B223" s="184">
        <v>2191</v>
      </c>
      <c r="C223" s="185" t="s">
        <v>95</v>
      </c>
      <c r="D223" s="184">
        <v>2191</v>
      </c>
      <c r="E223" s="197" t="s">
        <v>95</v>
      </c>
      <c r="F223" s="191" t="s">
        <v>626</v>
      </c>
      <c r="G223" s="176"/>
      <c r="H223" s="175"/>
    </row>
    <row r="224" spans="2:8" x14ac:dyDescent="0.25">
      <c r="B224" s="186">
        <v>2191</v>
      </c>
      <c r="C224" s="175" t="s">
        <v>95</v>
      </c>
      <c r="D224" s="186">
        <v>3464</v>
      </c>
      <c r="E224" s="198" t="s">
        <v>805</v>
      </c>
      <c r="F224" s="192" t="s">
        <v>628</v>
      </c>
      <c r="G224" s="176"/>
      <c r="H224" s="175"/>
    </row>
    <row r="225" spans="2:8" x14ac:dyDescent="0.25">
      <c r="B225" s="186">
        <v>2191</v>
      </c>
      <c r="C225" s="175" t="s">
        <v>95</v>
      </c>
      <c r="D225" s="186">
        <v>1002</v>
      </c>
      <c r="E225" s="198" t="s">
        <v>806</v>
      </c>
      <c r="F225" s="192" t="s">
        <v>628</v>
      </c>
      <c r="G225" s="176"/>
      <c r="H225" s="175"/>
    </row>
    <row r="226" spans="2:8" x14ac:dyDescent="0.25">
      <c r="B226" s="186">
        <v>2191</v>
      </c>
      <c r="C226" s="175" t="s">
        <v>95</v>
      </c>
      <c r="D226" s="186">
        <v>998</v>
      </c>
      <c r="E226" s="198" t="s">
        <v>807</v>
      </c>
      <c r="F226" s="192" t="s">
        <v>628</v>
      </c>
      <c r="G226" s="176"/>
      <c r="H226" s="175"/>
    </row>
    <row r="227" spans="2:8" x14ac:dyDescent="0.25">
      <c r="B227" s="186">
        <v>2191</v>
      </c>
      <c r="C227" s="175" t="s">
        <v>95</v>
      </c>
      <c r="D227" s="186">
        <v>999</v>
      </c>
      <c r="E227" s="198" t="s">
        <v>808</v>
      </c>
      <c r="F227" s="192" t="s">
        <v>628</v>
      </c>
      <c r="G227" s="176"/>
      <c r="H227" s="175"/>
    </row>
    <row r="228" spans="2:8" x14ac:dyDescent="0.25">
      <c r="B228" s="186">
        <v>2191</v>
      </c>
      <c r="C228" s="175" t="s">
        <v>95</v>
      </c>
      <c r="D228" s="186">
        <v>1001</v>
      </c>
      <c r="E228" s="198" t="s">
        <v>809</v>
      </c>
      <c r="F228" s="192" t="s">
        <v>628</v>
      </c>
      <c r="G228" s="176"/>
      <c r="H228" s="175"/>
    </row>
    <row r="229" spans="2:8" x14ac:dyDescent="0.25">
      <c r="B229" s="184">
        <v>1902</v>
      </c>
      <c r="C229" s="185" t="s">
        <v>359</v>
      </c>
      <c r="D229" s="184">
        <v>1902</v>
      </c>
      <c r="E229" s="197" t="s">
        <v>359</v>
      </c>
      <c r="F229" s="191" t="s">
        <v>810</v>
      </c>
      <c r="G229" s="176"/>
      <c r="H229" s="175"/>
    </row>
    <row r="230" spans="2:8" x14ac:dyDescent="0.25">
      <c r="B230" s="184">
        <v>1945</v>
      </c>
      <c r="C230" s="185" t="s">
        <v>97</v>
      </c>
      <c r="D230" s="184">
        <v>1945</v>
      </c>
      <c r="E230" s="197" t="s">
        <v>97</v>
      </c>
      <c r="F230" s="191" t="s">
        <v>626</v>
      </c>
      <c r="G230" s="176"/>
      <c r="H230" s="175"/>
    </row>
    <row r="231" spans="2:8" x14ac:dyDescent="0.25">
      <c r="B231" s="186">
        <v>1945</v>
      </c>
      <c r="C231" s="175" t="s">
        <v>97</v>
      </c>
      <c r="D231" s="186">
        <v>163</v>
      </c>
      <c r="E231" s="198" t="s">
        <v>811</v>
      </c>
      <c r="F231" s="192" t="s">
        <v>628</v>
      </c>
      <c r="G231" s="176"/>
      <c r="H231" s="175"/>
    </row>
    <row r="232" spans="2:8" x14ac:dyDescent="0.25">
      <c r="B232" s="186">
        <v>1945</v>
      </c>
      <c r="C232" s="175" t="s">
        <v>97</v>
      </c>
      <c r="D232" s="186">
        <v>168</v>
      </c>
      <c r="E232" s="198" t="s">
        <v>812</v>
      </c>
      <c r="F232" s="192" t="s">
        <v>628</v>
      </c>
      <c r="G232" s="176"/>
      <c r="H232" s="175"/>
    </row>
    <row r="233" spans="2:8" x14ac:dyDescent="0.25">
      <c r="B233" s="184">
        <v>1927</v>
      </c>
      <c r="C233" s="185" t="s">
        <v>99</v>
      </c>
      <c r="D233" s="184">
        <v>1927</v>
      </c>
      <c r="E233" s="197" t="s">
        <v>99</v>
      </c>
      <c r="F233" s="191" t="s">
        <v>626</v>
      </c>
      <c r="G233" s="176"/>
      <c r="H233" s="175"/>
    </row>
    <row r="234" spans="2:8" x14ac:dyDescent="0.25">
      <c r="B234" s="186">
        <v>1927</v>
      </c>
      <c r="C234" s="175" t="s">
        <v>99</v>
      </c>
      <c r="D234" s="186">
        <v>103</v>
      </c>
      <c r="E234" s="198" t="s">
        <v>813</v>
      </c>
      <c r="F234" s="192" t="s">
        <v>628</v>
      </c>
      <c r="G234" s="176"/>
      <c r="H234" s="175"/>
    </row>
    <row r="235" spans="2:8" x14ac:dyDescent="0.25">
      <c r="B235" s="186">
        <v>1927</v>
      </c>
      <c r="C235" s="175" t="s">
        <v>99</v>
      </c>
      <c r="D235" s="186">
        <v>104</v>
      </c>
      <c r="E235" s="198" t="s">
        <v>814</v>
      </c>
      <c r="F235" s="192" t="s">
        <v>628</v>
      </c>
      <c r="G235" s="176"/>
      <c r="H235" s="175"/>
    </row>
    <row r="236" spans="2:8" x14ac:dyDescent="0.25">
      <c r="B236" s="186">
        <v>1927</v>
      </c>
      <c r="C236" s="175" t="s">
        <v>99</v>
      </c>
      <c r="D236" s="186">
        <v>1248</v>
      </c>
      <c r="E236" s="198" t="s">
        <v>815</v>
      </c>
      <c r="F236" s="192" t="s">
        <v>628</v>
      </c>
      <c r="G236" s="176"/>
      <c r="H236" s="175"/>
    </row>
    <row r="237" spans="2:8" x14ac:dyDescent="0.25">
      <c r="B237" s="186">
        <v>1927</v>
      </c>
      <c r="C237" s="175" t="s">
        <v>99</v>
      </c>
      <c r="D237" s="186">
        <v>5720</v>
      </c>
      <c r="E237" s="198" t="s">
        <v>816</v>
      </c>
      <c r="F237" s="192" t="s">
        <v>628</v>
      </c>
      <c r="G237" s="176"/>
      <c r="H237" s="175"/>
    </row>
    <row r="238" spans="2:8" x14ac:dyDescent="0.25">
      <c r="B238" s="184">
        <v>2223</v>
      </c>
      <c r="C238" s="185" t="s">
        <v>360</v>
      </c>
      <c r="D238" s="184">
        <v>2223</v>
      </c>
      <c r="E238" s="197" t="s">
        <v>360</v>
      </c>
      <c r="F238" s="191" t="s">
        <v>810</v>
      </c>
      <c r="G238" s="176"/>
      <c r="H238" s="175"/>
    </row>
    <row r="239" spans="2:8" x14ac:dyDescent="0.25">
      <c r="B239" s="184">
        <v>2006</v>
      </c>
      <c r="C239" s="185" t="s">
        <v>101</v>
      </c>
      <c r="D239" s="184">
        <v>2006</v>
      </c>
      <c r="E239" s="197" t="s">
        <v>101</v>
      </c>
      <c r="F239" s="191" t="s">
        <v>626</v>
      </c>
      <c r="G239" s="176"/>
      <c r="H239" s="175"/>
    </row>
    <row r="240" spans="2:8" x14ac:dyDescent="0.25">
      <c r="B240" s="186">
        <v>2006</v>
      </c>
      <c r="C240" s="175" t="s">
        <v>101</v>
      </c>
      <c r="D240" s="186">
        <v>325</v>
      </c>
      <c r="E240" s="198" t="s">
        <v>817</v>
      </c>
      <c r="F240" s="192" t="s">
        <v>628</v>
      </c>
      <c r="G240" s="176"/>
      <c r="H240" s="175"/>
    </row>
    <row r="241" spans="2:8" x14ac:dyDescent="0.25">
      <c r="B241" s="186">
        <v>2006</v>
      </c>
      <c r="C241" s="175" t="s">
        <v>101</v>
      </c>
      <c r="D241" s="186">
        <v>326</v>
      </c>
      <c r="E241" s="198" t="s">
        <v>818</v>
      </c>
      <c r="F241" s="192" t="s">
        <v>628</v>
      </c>
      <c r="G241" s="176"/>
      <c r="H241" s="175"/>
    </row>
    <row r="242" spans="2:8" x14ac:dyDescent="0.25">
      <c r="B242" s="184">
        <v>1965</v>
      </c>
      <c r="C242" s="185" t="s">
        <v>103</v>
      </c>
      <c r="D242" s="184">
        <v>1965</v>
      </c>
      <c r="E242" s="197" t="s">
        <v>103</v>
      </c>
      <c r="F242" s="191" t="s">
        <v>626</v>
      </c>
      <c r="G242" s="176"/>
      <c r="H242" s="175"/>
    </row>
    <row r="243" spans="2:8" x14ac:dyDescent="0.25">
      <c r="B243" s="186">
        <v>1965</v>
      </c>
      <c r="C243" s="175" t="s">
        <v>103</v>
      </c>
      <c r="D243" s="186">
        <v>3227</v>
      </c>
      <c r="E243" s="198" t="s">
        <v>819</v>
      </c>
      <c r="F243" s="192" t="s">
        <v>656</v>
      </c>
      <c r="G243" s="176"/>
      <c r="H243" s="175"/>
    </row>
    <row r="244" spans="2:8" x14ac:dyDescent="0.25">
      <c r="B244" s="186">
        <v>1965</v>
      </c>
      <c r="C244" s="175" t="s">
        <v>103</v>
      </c>
      <c r="D244" s="186">
        <v>192</v>
      </c>
      <c r="E244" s="198" t="s">
        <v>820</v>
      </c>
      <c r="F244" s="192" t="s">
        <v>628</v>
      </c>
      <c r="G244" s="176"/>
      <c r="H244" s="175"/>
    </row>
    <row r="245" spans="2:8" x14ac:dyDescent="0.25">
      <c r="B245" s="186">
        <v>1965</v>
      </c>
      <c r="C245" s="175" t="s">
        <v>103</v>
      </c>
      <c r="D245" s="186">
        <v>3615</v>
      </c>
      <c r="E245" s="198" t="s">
        <v>160</v>
      </c>
      <c r="F245" s="192" t="s">
        <v>631</v>
      </c>
      <c r="G245" s="176"/>
      <c r="H245" s="175"/>
    </row>
    <row r="246" spans="2:8" x14ac:dyDescent="0.25">
      <c r="B246" s="186">
        <v>1965</v>
      </c>
      <c r="C246" s="175" t="s">
        <v>103</v>
      </c>
      <c r="D246" s="186">
        <v>196</v>
      </c>
      <c r="E246" s="198" t="s">
        <v>821</v>
      </c>
      <c r="F246" s="192" t="s">
        <v>628</v>
      </c>
      <c r="G246" s="176"/>
      <c r="H246" s="175"/>
    </row>
    <row r="247" spans="2:8" x14ac:dyDescent="0.25">
      <c r="B247" s="186">
        <v>1965</v>
      </c>
      <c r="C247" s="175" t="s">
        <v>103</v>
      </c>
      <c r="D247" s="186">
        <v>5496</v>
      </c>
      <c r="E247" s="198" t="s">
        <v>822</v>
      </c>
      <c r="F247" s="192" t="s">
        <v>628</v>
      </c>
      <c r="G247" s="176"/>
      <c r="H247" s="175"/>
    </row>
    <row r="248" spans="2:8" x14ac:dyDescent="0.25">
      <c r="B248" s="186">
        <v>1965</v>
      </c>
      <c r="C248" s="175" t="s">
        <v>103</v>
      </c>
      <c r="D248" s="186">
        <v>201</v>
      </c>
      <c r="E248" s="198" t="s">
        <v>823</v>
      </c>
      <c r="F248" s="192" t="s">
        <v>628</v>
      </c>
      <c r="G248" s="176"/>
      <c r="H248" s="175"/>
    </row>
    <row r="249" spans="2:8" x14ac:dyDescent="0.25">
      <c r="B249" s="186">
        <v>1965</v>
      </c>
      <c r="C249" s="175" t="s">
        <v>103</v>
      </c>
      <c r="D249" s="186">
        <v>197</v>
      </c>
      <c r="E249" s="198" t="s">
        <v>824</v>
      </c>
      <c r="F249" s="192" t="s">
        <v>628</v>
      </c>
      <c r="G249" s="176"/>
      <c r="H249" s="175"/>
    </row>
    <row r="250" spans="2:8" x14ac:dyDescent="0.25">
      <c r="B250" s="186">
        <v>1965</v>
      </c>
      <c r="C250" s="175" t="s">
        <v>103</v>
      </c>
      <c r="D250" s="186">
        <v>4079</v>
      </c>
      <c r="E250" s="198" t="s">
        <v>230</v>
      </c>
      <c r="F250" s="192" t="s">
        <v>631</v>
      </c>
      <c r="G250" s="176"/>
      <c r="H250" s="175"/>
    </row>
    <row r="251" spans="2:8" x14ac:dyDescent="0.25">
      <c r="B251" s="186">
        <v>1965</v>
      </c>
      <c r="C251" s="175" t="s">
        <v>103</v>
      </c>
      <c r="D251" s="186">
        <v>199</v>
      </c>
      <c r="E251" s="198" t="s">
        <v>825</v>
      </c>
      <c r="F251" s="192" t="s">
        <v>628</v>
      </c>
      <c r="G251" s="176"/>
      <c r="H251" s="175"/>
    </row>
    <row r="252" spans="2:8" x14ac:dyDescent="0.25">
      <c r="B252" s="184">
        <v>1964</v>
      </c>
      <c r="C252" s="185" t="s">
        <v>105</v>
      </c>
      <c r="D252" s="184">
        <v>1964</v>
      </c>
      <c r="E252" s="197" t="s">
        <v>105</v>
      </c>
      <c r="F252" s="191" t="s">
        <v>626</v>
      </c>
      <c r="G252" s="176"/>
      <c r="H252" s="175"/>
    </row>
    <row r="253" spans="2:8" x14ac:dyDescent="0.25">
      <c r="B253" s="186">
        <v>1964</v>
      </c>
      <c r="C253" s="175" t="s">
        <v>105</v>
      </c>
      <c r="D253" s="186">
        <v>191</v>
      </c>
      <c r="E253" s="198" t="s">
        <v>826</v>
      </c>
      <c r="F253" s="192" t="s">
        <v>628</v>
      </c>
      <c r="G253" s="176"/>
      <c r="H253" s="175"/>
    </row>
    <row r="254" spans="2:8" x14ac:dyDescent="0.25">
      <c r="B254" s="186">
        <v>1964</v>
      </c>
      <c r="C254" s="175" t="s">
        <v>105</v>
      </c>
      <c r="D254" s="186">
        <v>4025</v>
      </c>
      <c r="E254" s="198" t="s">
        <v>827</v>
      </c>
      <c r="F254" s="192" t="s">
        <v>628</v>
      </c>
      <c r="G254" s="176"/>
      <c r="H254" s="175"/>
    </row>
    <row r="255" spans="2:8" x14ac:dyDescent="0.25">
      <c r="B255" s="186">
        <v>1964</v>
      </c>
      <c r="C255" s="175" t="s">
        <v>105</v>
      </c>
      <c r="D255" s="186">
        <v>189</v>
      </c>
      <c r="E255" s="198" t="s">
        <v>828</v>
      </c>
      <c r="F255" s="192" t="s">
        <v>628</v>
      </c>
      <c r="G255" s="176"/>
      <c r="H255" s="175"/>
    </row>
    <row r="256" spans="2:8" x14ac:dyDescent="0.25">
      <c r="B256" s="186">
        <v>1964</v>
      </c>
      <c r="C256" s="175" t="s">
        <v>105</v>
      </c>
      <c r="D256" s="186">
        <v>5498</v>
      </c>
      <c r="E256" s="198" t="s">
        <v>829</v>
      </c>
      <c r="F256" s="192" t="s">
        <v>656</v>
      </c>
      <c r="G256" s="176"/>
      <c r="H256" s="175"/>
    </row>
    <row r="257" spans="2:8" x14ac:dyDescent="0.25">
      <c r="B257" s="186">
        <v>1964</v>
      </c>
      <c r="C257" s="175" t="s">
        <v>105</v>
      </c>
      <c r="D257" s="186">
        <v>4857</v>
      </c>
      <c r="E257" s="198" t="s">
        <v>830</v>
      </c>
      <c r="F257" s="192" t="s">
        <v>656</v>
      </c>
      <c r="G257" s="176"/>
      <c r="H257" s="175"/>
    </row>
    <row r="258" spans="2:8" x14ac:dyDescent="0.25">
      <c r="B258" s="184">
        <v>2186</v>
      </c>
      <c r="C258" s="185" t="s">
        <v>107</v>
      </c>
      <c r="D258" s="184">
        <v>2186</v>
      </c>
      <c r="E258" s="197" t="s">
        <v>107</v>
      </c>
      <c r="F258" s="191" t="s">
        <v>626</v>
      </c>
      <c r="G258" s="176"/>
      <c r="H258" s="175"/>
    </row>
    <row r="259" spans="2:8" x14ac:dyDescent="0.25">
      <c r="B259" s="186">
        <v>2186</v>
      </c>
      <c r="C259" s="175" t="s">
        <v>107</v>
      </c>
      <c r="D259" s="186">
        <v>4592</v>
      </c>
      <c r="E259" s="198" t="s">
        <v>90</v>
      </c>
      <c r="F259" s="192" t="s">
        <v>631</v>
      </c>
      <c r="G259" s="176"/>
      <c r="H259" s="175"/>
    </row>
    <row r="260" spans="2:8" x14ac:dyDescent="0.25">
      <c r="B260" s="184">
        <v>1901</v>
      </c>
      <c r="C260" s="185" t="s">
        <v>109</v>
      </c>
      <c r="D260" s="184">
        <v>1901</v>
      </c>
      <c r="E260" s="197" t="s">
        <v>109</v>
      </c>
      <c r="F260" s="191" t="s">
        <v>626</v>
      </c>
      <c r="G260" s="176"/>
      <c r="H260" s="175"/>
    </row>
    <row r="261" spans="2:8" x14ac:dyDescent="0.25">
      <c r="B261" s="186">
        <v>1901</v>
      </c>
      <c r="C261" s="175" t="s">
        <v>109</v>
      </c>
      <c r="D261" s="186">
        <v>27</v>
      </c>
      <c r="E261" s="198" t="s">
        <v>831</v>
      </c>
      <c r="F261" s="192" t="s">
        <v>628</v>
      </c>
      <c r="G261" s="176"/>
      <c r="H261" s="175"/>
    </row>
    <row r="262" spans="2:8" x14ac:dyDescent="0.25">
      <c r="B262" s="186">
        <v>1901</v>
      </c>
      <c r="C262" s="175" t="s">
        <v>109</v>
      </c>
      <c r="D262" s="186">
        <v>33</v>
      </c>
      <c r="E262" s="198" t="s">
        <v>832</v>
      </c>
      <c r="F262" s="192" t="s">
        <v>628</v>
      </c>
      <c r="G262" s="176"/>
      <c r="H262" s="175"/>
    </row>
    <row r="263" spans="2:8" x14ac:dyDescent="0.25">
      <c r="B263" s="186">
        <v>1901</v>
      </c>
      <c r="C263" s="175" t="s">
        <v>109</v>
      </c>
      <c r="D263" s="186">
        <v>28</v>
      </c>
      <c r="E263" s="198" t="s">
        <v>833</v>
      </c>
      <c r="F263" s="192" t="s">
        <v>628</v>
      </c>
      <c r="G263" s="176"/>
      <c r="H263" s="175"/>
    </row>
    <row r="264" spans="2:8" x14ac:dyDescent="0.25">
      <c r="B264" s="186">
        <v>1901</v>
      </c>
      <c r="C264" s="175" t="s">
        <v>109</v>
      </c>
      <c r="D264" s="186">
        <v>40</v>
      </c>
      <c r="E264" s="198" t="s">
        <v>834</v>
      </c>
      <c r="F264" s="192" t="s">
        <v>628</v>
      </c>
      <c r="G264" s="176"/>
      <c r="H264" s="175"/>
    </row>
    <row r="265" spans="2:8" x14ac:dyDescent="0.25">
      <c r="B265" s="186">
        <v>1901</v>
      </c>
      <c r="C265" s="175" t="s">
        <v>109</v>
      </c>
      <c r="D265" s="186">
        <v>41</v>
      </c>
      <c r="E265" s="198" t="s">
        <v>835</v>
      </c>
      <c r="F265" s="192" t="s">
        <v>628</v>
      </c>
      <c r="G265" s="176"/>
      <c r="H265" s="175"/>
    </row>
    <row r="266" spans="2:8" x14ac:dyDescent="0.25">
      <c r="B266" s="186">
        <v>1901</v>
      </c>
      <c r="C266" s="175" t="s">
        <v>109</v>
      </c>
      <c r="D266" s="186">
        <v>1322</v>
      </c>
      <c r="E266" s="198" t="s">
        <v>836</v>
      </c>
      <c r="F266" s="192" t="s">
        <v>628</v>
      </c>
      <c r="G266" s="176"/>
      <c r="H266" s="175"/>
    </row>
    <row r="267" spans="2:8" x14ac:dyDescent="0.25">
      <c r="B267" s="186">
        <v>1901</v>
      </c>
      <c r="C267" s="175" t="s">
        <v>109</v>
      </c>
      <c r="D267" s="186">
        <v>30</v>
      </c>
      <c r="E267" s="198" t="s">
        <v>837</v>
      </c>
      <c r="F267" s="192" t="s">
        <v>628</v>
      </c>
      <c r="G267" s="176"/>
      <c r="H267" s="175"/>
    </row>
    <row r="268" spans="2:8" x14ac:dyDescent="0.25">
      <c r="B268" s="186">
        <v>1901</v>
      </c>
      <c r="C268" s="175" t="s">
        <v>109</v>
      </c>
      <c r="D268" s="186">
        <v>4637</v>
      </c>
      <c r="E268" s="198" t="s">
        <v>138</v>
      </c>
      <c r="F268" s="192" t="s">
        <v>631</v>
      </c>
      <c r="G268" s="176"/>
      <c r="H268" s="175"/>
    </row>
    <row r="269" spans="2:8" x14ac:dyDescent="0.25">
      <c r="B269" s="186">
        <v>1901</v>
      </c>
      <c r="C269" s="175" t="s">
        <v>109</v>
      </c>
      <c r="D269" s="186">
        <v>35</v>
      </c>
      <c r="E269" s="198" t="s">
        <v>838</v>
      </c>
      <c r="F269" s="192" t="s">
        <v>628</v>
      </c>
      <c r="G269" s="176"/>
      <c r="H269" s="175"/>
    </row>
    <row r="270" spans="2:8" x14ac:dyDescent="0.25">
      <c r="B270" s="186">
        <v>1901</v>
      </c>
      <c r="C270" s="175" t="s">
        <v>109</v>
      </c>
      <c r="D270" s="186">
        <v>39</v>
      </c>
      <c r="E270" s="198" t="s">
        <v>839</v>
      </c>
      <c r="F270" s="192" t="s">
        <v>628</v>
      </c>
      <c r="G270" s="176"/>
      <c r="H270" s="175"/>
    </row>
    <row r="271" spans="2:8" x14ac:dyDescent="0.25">
      <c r="B271" s="186">
        <v>1901</v>
      </c>
      <c r="C271" s="175" t="s">
        <v>109</v>
      </c>
      <c r="D271" s="186">
        <v>36</v>
      </c>
      <c r="E271" s="198" t="s">
        <v>840</v>
      </c>
      <c r="F271" s="192" t="s">
        <v>628</v>
      </c>
      <c r="G271" s="176"/>
      <c r="H271" s="175"/>
    </row>
    <row r="272" spans="2:8" x14ac:dyDescent="0.25">
      <c r="B272" s="186">
        <v>1901</v>
      </c>
      <c r="C272" s="175" t="s">
        <v>109</v>
      </c>
      <c r="D272" s="186">
        <v>38</v>
      </c>
      <c r="E272" s="198" t="s">
        <v>841</v>
      </c>
      <c r="F272" s="192" t="s">
        <v>628</v>
      </c>
      <c r="G272" s="176"/>
      <c r="H272" s="175"/>
    </row>
    <row r="273" spans="2:8" x14ac:dyDescent="0.25">
      <c r="B273" s="186">
        <v>1901</v>
      </c>
      <c r="C273" s="175" t="s">
        <v>109</v>
      </c>
      <c r="D273" s="186">
        <v>37</v>
      </c>
      <c r="E273" s="198" t="s">
        <v>842</v>
      </c>
      <c r="F273" s="192" t="s">
        <v>628</v>
      </c>
      <c r="G273" s="176"/>
      <c r="H273" s="175"/>
    </row>
    <row r="274" spans="2:8" x14ac:dyDescent="0.25">
      <c r="B274" s="184">
        <v>2216</v>
      </c>
      <c r="C274" s="185" t="s">
        <v>111</v>
      </c>
      <c r="D274" s="184">
        <v>2216</v>
      </c>
      <c r="E274" s="197" t="s">
        <v>111</v>
      </c>
      <c r="F274" s="191" t="s">
        <v>626</v>
      </c>
      <c r="G274" s="176"/>
      <c r="H274" s="175"/>
    </row>
    <row r="275" spans="2:8" x14ac:dyDescent="0.25">
      <c r="B275" s="186">
        <v>2216</v>
      </c>
      <c r="C275" s="175" t="s">
        <v>111</v>
      </c>
      <c r="D275" s="186">
        <v>3434</v>
      </c>
      <c r="E275" s="198" t="s">
        <v>92</v>
      </c>
      <c r="F275" s="192" t="s">
        <v>631</v>
      </c>
      <c r="G275" s="176"/>
      <c r="H275" s="175"/>
    </row>
    <row r="276" spans="2:8" x14ac:dyDescent="0.25">
      <c r="B276" s="184">
        <v>2086</v>
      </c>
      <c r="C276" s="185" t="s">
        <v>113</v>
      </c>
      <c r="D276" s="184">
        <v>2086</v>
      </c>
      <c r="E276" s="197" t="s">
        <v>113</v>
      </c>
      <c r="F276" s="191" t="s">
        <v>626</v>
      </c>
      <c r="G276" s="176"/>
      <c r="H276" s="175"/>
    </row>
    <row r="277" spans="2:8" x14ac:dyDescent="0.25">
      <c r="B277" s="186">
        <v>2086</v>
      </c>
      <c r="C277" s="175" t="s">
        <v>113</v>
      </c>
      <c r="D277" s="186">
        <v>570</v>
      </c>
      <c r="E277" s="198" t="s">
        <v>843</v>
      </c>
      <c r="F277" s="192" t="s">
        <v>628</v>
      </c>
      <c r="G277" s="176"/>
      <c r="H277" s="175"/>
    </row>
    <row r="278" spans="2:8" x14ac:dyDescent="0.25">
      <c r="B278" s="186">
        <v>2086</v>
      </c>
      <c r="C278" s="175" t="s">
        <v>113</v>
      </c>
      <c r="D278" s="186">
        <v>572</v>
      </c>
      <c r="E278" s="198" t="s">
        <v>844</v>
      </c>
      <c r="F278" s="192" t="s">
        <v>628</v>
      </c>
      <c r="G278" s="176"/>
      <c r="H278" s="175"/>
    </row>
    <row r="279" spans="2:8" x14ac:dyDescent="0.25">
      <c r="B279" s="186">
        <v>2086</v>
      </c>
      <c r="C279" s="175" t="s">
        <v>113</v>
      </c>
      <c r="D279" s="186">
        <v>571</v>
      </c>
      <c r="E279" s="198" t="s">
        <v>845</v>
      </c>
      <c r="F279" s="192" t="s">
        <v>628</v>
      </c>
      <c r="G279" s="176"/>
      <c r="H279" s="175"/>
    </row>
    <row r="280" spans="2:8" x14ac:dyDescent="0.25">
      <c r="B280" s="184">
        <v>1970</v>
      </c>
      <c r="C280" s="185" t="s">
        <v>114</v>
      </c>
      <c r="D280" s="184">
        <v>1970</v>
      </c>
      <c r="E280" s="197" t="s">
        <v>114</v>
      </c>
      <c r="F280" s="191" t="s">
        <v>626</v>
      </c>
      <c r="G280" s="176"/>
      <c r="H280" s="175"/>
    </row>
    <row r="281" spans="2:8" x14ac:dyDescent="0.25">
      <c r="B281" s="186">
        <v>1970</v>
      </c>
      <c r="C281" s="175" t="s">
        <v>114</v>
      </c>
      <c r="D281" s="186">
        <v>5302</v>
      </c>
      <c r="E281" s="198" t="s">
        <v>846</v>
      </c>
      <c r="F281" s="192" t="s">
        <v>628</v>
      </c>
      <c r="G281" s="176"/>
      <c r="H281" s="175"/>
    </row>
    <row r="282" spans="2:8" x14ac:dyDescent="0.25">
      <c r="B282" s="186">
        <v>1970</v>
      </c>
      <c r="C282" s="175" t="s">
        <v>114</v>
      </c>
      <c r="D282" s="186">
        <v>265</v>
      </c>
      <c r="E282" s="198" t="s">
        <v>847</v>
      </c>
      <c r="F282" s="192" t="s">
        <v>628</v>
      </c>
      <c r="G282" s="176"/>
      <c r="H282" s="175"/>
    </row>
    <row r="283" spans="2:8" x14ac:dyDescent="0.25">
      <c r="B283" s="186">
        <v>1970</v>
      </c>
      <c r="C283" s="175" t="s">
        <v>114</v>
      </c>
      <c r="D283" s="186">
        <v>225</v>
      </c>
      <c r="E283" s="198" t="s">
        <v>848</v>
      </c>
      <c r="F283" s="192" t="s">
        <v>628</v>
      </c>
      <c r="G283" s="176"/>
      <c r="H283" s="175"/>
    </row>
    <row r="284" spans="2:8" x14ac:dyDescent="0.25">
      <c r="B284" s="186">
        <v>1970</v>
      </c>
      <c r="C284" s="175" t="s">
        <v>114</v>
      </c>
      <c r="D284" s="186">
        <v>224</v>
      </c>
      <c r="E284" s="198" t="s">
        <v>849</v>
      </c>
      <c r="F284" s="192" t="s">
        <v>628</v>
      </c>
      <c r="G284" s="176"/>
      <c r="H284" s="175"/>
    </row>
    <row r="285" spans="2:8" x14ac:dyDescent="0.25">
      <c r="B285" s="186">
        <v>1970</v>
      </c>
      <c r="C285" s="175" t="s">
        <v>114</v>
      </c>
      <c r="D285" s="186">
        <v>219</v>
      </c>
      <c r="E285" s="198" t="s">
        <v>850</v>
      </c>
      <c r="F285" s="192" t="s">
        <v>628</v>
      </c>
      <c r="G285" s="176"/>
      <c r="H285" s="175"/>
    </row>
    <row r="286" spans="2:8" x14ac:dyDescent="0.25">
      <c r="B286" s="186">
        <v>1970</v>
      </c>
      <c r="C286" s="175" t="s">
        <v>114</v>
      </c>
      <c r="D286" s="186">
        <v>222</v>
      </c>
      <c r="E286" s="198" t="s">
        <v>851</v>
      </c>
      <c r="F286" s="192" t="s">
        <v>628</v>
      </c>
      <c r="G286" s="176"/>
      <c r="H286" s="175"/>
    </row>
    <row r="287" spans="2:8" x14ac:dyDescent="0.25">
      <c r="B287" s="186">
        <v>1970</v>
      </c>
      <c r="C287" s="175" t="s">
        <v>114</v>
      </c>
      <c r="D287" s="186">
        <v>4392</v>
      </c>
      <c r="E287" s="198" t="s">
        <v>852</v>
      </c>
      <c r="F287" s="192" t="s">
        <v>656</v>
      </c>
      <c r="G287" s="176"/>
      <c r="H287" s="175"/>
    </row>
    <row r="288" spans="2:8" x14ac:dyDescent="0.25">
      <c r="B288" s="186">
        <v>1970</v>
      </c>
      <c r="C288" s="175" t="s">
        <v>114</v>
      </c>
      <c r="D288" s="186">
        <v>223</v>
      </c>
      <c r="E288" s="198" t="s">
        <v>221</v>
      </c>
      <c r="F288" s="192" t="s">
        <v>631</v>
      </c>
      <c r="G288" s="176"/>
      <c r="H288" s="175"/>
    </row>
    <row r="289" spans="2:8" x14ac:dyDescent="0.25">
      <c r="B289" s="186">
        <v>1970</v>
      </c>
      <c r="C289" s="175" t="s">
        <v>114</v>
      </c>
      <c r="D289" s="186">
        <v>5489</v>
      </c>
      <c r="E289" s="198" t="s">
        <v>853</v>
      </c>
      <c r="F289" s="192" t="s">
        <v>628</v>
      </c>
      <c r="G289" s="176"/>
      <c r="H289" s="175"/>
    </row>
    <row r="290" spans="2:8" x14ac:dyDescent="0.25">
      <c r="B290" s="184">
        <v>2089</v>
      </c>
      <c r="C290" s="185" t="s">
        <v>116</v>
      </c>
      <c r="D290" s="184">
        <v>2089</v>
      </c>
      <c r="E290" s="197" t="s">
        <v>116</v>
      </c>
      <c r="F290" s="191" t="s">
        <v>626</v>
      </c>
      <c r="G290" s="176"/>
      <c r="H290" s="175"/>
    </row>
    <row r="291" spans="2:8" x14ac:dyDescent="0.25">
      <c r="B291" s="186">
        <v>2089</v>
      </c>
      <c r="C291" s="175" t="s">
        <v>116</v>
      </c>
      <c r="D291" s="186">
        <v>589</v>
      </c>
      <c r="E291" s="198" t="s">
        <v>854</v>
      </c>
      <c r="F291" s="192" t="s">
        <v>628</v>
      </c>
      <c r="G291" s="176"/>
      <c r="H291" s="175"/>
    </row>
    <row r="292" spans="2:8" x14ac:dyDescent="0.25">
      <c r="B292" s="186">
        <v>2089</v>
      </c>
      <c r="C292" s="175" t="s">
        <v>116</v>
      </c>
      <c r="D292" s="186">
        <v>592</v>
      </c>
      <c r="E292" s="198" t="s">
        <v>855</v>
      </c>
      <c r="F292" s="192" t="s">
        <v>628</v>
      </c>
      <c r="G292" s="176"/>
      <c r="H292" s="175"/>
    </row>
    <row r="293" spans="2:8" x14ac:dyDescent="0.25">
      <c r="B293" s="184">
        <v>2050</v>
      </c>
      <c r="C293" s="185" t="s">
        <v>118</v>
      </c>
      <c r="D293" s="184">
        <v>2050</v>
      </c>
      <c r="E293" s="197" t="s">
        <v>118</v>
      </c>
      <c r="F293" s="191" t="s">
        <v>626</v>
      </c>
      <c r="G293" s="176"/>
      <c r="H293" s="175"/>
    </row>
    <row r="294" spans="2:8" x14ac:dyDescent="0.25">
      <c r="B294" s="186">
        <v>2050</v>
      </c>
      <c r="C294" s="175" t="s">
        <v>118</v>
      </c>
      <c r="D294" s="186">
        <v>425</v>
      </c>
      <c r="E294" s="198" t="s">
        <v>856</v>
      </c>
      <c r="F294" s="192" t="s">
        <v>628</v>
      </c>
      <c r="G294" s="176"/>
      <c r="H294" s="175"/>
    </row>
    <row r="295" spans="2:8" x14ac:dyDescent="0.25">
      <c r="B295" s="186">
        <v>2050</v>
      </c>
      <c r="C295" s="175" t="s">
        <v>118</v>
      </c>
      <c r="D295" s="186">
        <v>426</v>
      </c>
      <c r="E295" s="198" t="s">
        <v>857</v>
      </c>
      <c r="F295" s="192" t="s">
        <v>628</v>
      </c>
      <c r="G295" s="176"/>
      <c r="H295" s="175"/>
    </row>
    <row r="296" spans="2:8" x14ac:dyDescent="0.25">
      <c r="B296" s="186">
        <v>2050</v>
      </c>
      <c r="C296" s="175" t="s">
        <v>118</v>
      </c>
      <c r="D296" s="186">
        <v>1295</v>
      </c>
      <c r="E296" s="198" t="s">
        <v>858</v>
      </c>
      <c r="F296" s="192" t="s">
        <v>628</v>
      </c>
      <c r="G296" s="176"/>
      <c r="H296" s="175"/>
    </row>
    <row r="297" spans="2:8" x14ac:dyDescent="0.25">
      <c r="B297" s="184">
        <v>2190</v>
      </c>
      <c r="C297" s="185" t="s">
        <v>120</v>
      </c>
      <c r="D297" s="184">
        <v>2190</v>
      </c>
      <c r="E297" s="197" t="s">
        <v>120</v>
      </c>
      <c r="F297" s="191" t="s">
        <v>626</v>
      </c>
      <c r="G297" s="176"/>
      <c r="H297" s="175"/>
    </row>
    <row r="298" spans="2:8" x14ac:dyDescent="0.25">
      <c r="B298" s="186">
        <v>2190</v>
      </c>
      <c r="C298" s="175" t="s">
        <v>120</v>
      </c>
      <c r="D298" s="186">
        <v>5298</v>
      </c>
      <c r="E298" s="198" t="s">
        <v>96</v>
      </c>
      <c r="F298" s="192" t="s">
        <v>631</v>
      </c>
      <c r="G298" s="176"/>
      <c r="H298" s="175"/>
    </row>
    <row r="299" spans="2:8" x14ac:dyDescent="0.25">
      <c r="B299" s="186">
        <v>2190</v>
      </c>
      <c r="C299" s="175" t="s">
        <v>120</v>
      </c>
      <c r="D299" s="186">
        <v>995</v>
      </c>
      <c r="E299" s="198" t="s">
        <v>859</v>
      </c>
      <c r="F299" s="192" t="s">
        <v>628</v>
      </c>
      <c r="G299" s="176"/>
      <c r="H299" s="175"/>
    </row>
    <row r="300" spans="2:8" x14ac:dyDescent="0.25">
      <c r="B300" s="186">
        <v>2190</v>
      </c>
      <c r="C300" s="175" t="s">
        <v>120</v>
      </c>
      <c r="D300" s="186">
        <v>994</v>
      </c>
      <c r="E300" s="198" t="s">
        <v>860</v>
      </c>
      <c r="F300" s="192" t="s">
        <v>628</v>
      </c>
      <c r="G300" s="176"/>
      <c r="H300" s="175"/>
    </row>
    <row r="301" spans="2:8" x14ac:dyDescent="0.25">
      <c r="B301" s="186">
        <v>2190</v>
      </c>
      <c r="C301" s="175" t="s">
        <v>120</v>
      </c>
      <c r="D301" s="186">
        <v>3461</v>
      </c>
      <c r="E301" s="198" t="s">
        <v>167</v>
      </c>
      <c r="F301" s="192" t="s">
        <v>631</v>
      </c>
      <c r="G301" s="176"/>
      <c r="H301" s="175"/>
    </row>
    <row r="302" spans="2:8" x14ac:dyDescent="0.25">
      <c r="B302" s="186">
        <v>2190</v>
      </c>
      <c r="C302" s="175" t="s">
        <v>120</v>
      </c>
      <c r="D302" s="186">
        <v>989</v>
      </c>
      <c r="E302" s="198" t="s">
        <v>861</v>
      </c>
      <c r="F302" s="192" t="s">
        <v>628</v>
      </c>
      <c r="G302" s="176"/>
      <c r="H302" s="175"/>
    </row>
    <row r="303" spans="2:8" x14ac:dyDescent="0.25">
      <c r="B303" s="186">
        <v>2190</v>
      </c>
      <c r="C303" s="175" t="s">
        <v>120</v>
      </c>
      <c r="D303" s="186">
        <v>990</v>
      </c>
      <c r="E303" s="198" t="s">
        <v>862</v>
      </c>
      <c r="F303" s="192" t="s">
        <v>628</v>
      </c>
      <c r="G303" s="176"/>
      <c r="H303" s="175"/>
    </row>
    <row r="304" spans="2:8" x14ac:dyDescent="0.25">
      <c r="B304" s="186">
        <v>2190</v>
      </c>
      <c r="C304" s="175" t="s">
        <v>120</v>
      </c>
      <c r="D304" s="186">
        <v>993</v>
      </c>
      <c r="E304" s="198" t="s">
        <v>863</v>
      </c>
      <c r="F304" s="192" t="s">
        <v>628</v>
      </c>
      <c r="G304" s="176"/>
      <c r="H304" s="175"/>
    </row>
    <row r="305" spans="2:8" x14ac:dyDescent="0.25">
      <c r="B305" s="184">
        <v>2187</v>
      </c>
      <c r="C305" s="185" t="s">
        <v>122</v>
      </c>
      <c r="D305" s="184">
        <v>2187</v>
      </c>
      <c r="E305" s="197" t="s">
        <v>122</v>
      </c>
      <c r="F305" s="191" t="s">
        <v>626</v>
      </c>
      <c r="G305" s="176"/>
      <c r="H305" s="175"/>
    </row>
    <row r="306" spans="2:8" x14ac:dyDescent="0.25">
      <c r="B306" s="186">
        <v>2187</v>
      </c>
      <c r="C306" s="175" t="s">
        <v>122</v>
      </c>
      <c r="D306" s="186">
        <v>980</v>
      </c>
      <c r="E306" s="198" t="s">
        <v>864</v>
      </c>
      <c r="F306" s="192" t="s">
        <v>628</v>
      </c>
      <c r="G306" s="176"/>
      <c r="H306" s="175"/>
    </row>
    <row r="307" spans="2:8" x14ac:dyDescent="0.25">
      <c r="B307" s="186">
        <v>2187</v>
      </c>
      <c r="C307" s="175" t="s">
        <v>122</v>
      </c>
      <c r="D307" s="186">
        <v>3580</v>
      </c>
      <c r="E307" s="198" t="s">
        <v>53</v>
      </c>
      <c r="F307" s="192" t="s">
        <v>631</v>
      </c>
      <c r="G307" s="176"/>
      <c r="H307" s="175"/>
    </row>
    <row r="308" spans="2:8" x14ac:dyDescent="0.25">
      <c r="B308" s="186">
        <v>2187</v>
      </c>
      <c r="C308" s="175" t="s">
        <v>122</v>
      </c>
      <c r="D308" s="186">
        <v>972</v>
      </c>
      <c r="E308" s="198" t="s">
        <v>865</v>
      </c>
      <c r="F308" s="192" t="s">
        <v>628</v>
      </c>
      <c r="G308" s="176"/>
      <c r="H308" s="175"/>
    </row>
    <row r="309" spans="2:8" x14ac:dyDescent="0.25">
      <c r="B309" s="186">
        <v>2187</v>
      </c>
      <c r="C309" s="175" t="s">
        <v>122</v>
      </c>
      <c r="D309" s="186">
        <v>983</v>
      </c>
      <c r="E309" s="198" t="s">
        <v>866</v>
      </c>
      <c r="F309" s="192" t="s">
        <v>628</v>
      </c>
      <c r="G309" s="176"/>
      <c r="H309" s="175"/>
    </row>
    <row r="310" spans="2:8" x14ac:dyDescent="0.25">
      <c r="B310" s="186">
        <v>2187</v>
      </c>
      <c r="C310" s="175" t="s">
        <v>122</v>
      </c>
      <c r="D310" s="186">
        <v>3525</v>
      </c>
      <c r="E310" s="198" t="s">
        <v>867</v>
      </c>
      <c r="F310" s="192" t="s">
        <v>628</v>
      </c>
      <c r="G310" s="176"/>
      <c r="H310" s="175"/>
    </row>
    <row r="311" spans="2:8" x14ac:dyDescent="0.25">
      <c r="B311" s="186">
        <v>2187</v>
      </c>
      <c r="C311" s="175" t="s">
        <v>122</v>
      </c>
      <c r="D311" s="186">
        <v>981</v>
      </c>
      <c r="E311" s="198" t="s">
        <v>868</v>
      </c>
      <c r="F311" s="192" t="s">
        <v>628</v>
      </c>
      <c r="G311" s="176"/>
      <c r="H311" s="175"/>
    </row>
    <row r="312" spans="2:8" x14ac:dyDescent="0.25">
      <c r="B312" s="186">
        <v>2187</v>
      </c>
      <c r="C312" s="175" t="s">
        <v>122</v>
      </c>
      <c r="D312" s="186">
        <v>973</v>
      </c>
      <c r="E312" s="198" t="s">
        <v>869</v>
      </c>
      <c r="F312" s="192" t="s">
        <v>628</v>
      </c>
      <c r="G312" s="176"/>
      <c r="H312" s="175"/>
    </row>
    <row r="313" spans="2:8" x14ac:dyDescent="0.25">
      <c r="B313" s="186">
        <v>2187</v>
      </c>
      <c r="C313" s="175" t="s">
        <v>122</v>
      </c>
      <c r="D313" s="186">
        <v>974</v>
      </c>
      <c r="E313" s="198" t="s">
        <v>870</v>
      </c>
      <c r="F313" s="192" t="s">
        <v>628</v>
      </c>
      <c r="G313" s="176"/>
      <c r="H313" s="175"/>
    </row>
    <row r="314" spans="2:8" x14ac:dyDescent="0.25">
      <c r="B314" s="186">
        <v>2187</v>
      </c>
      <c r="C314" s="175" t="s">
        <v>122</v>
      </c>
      <c r="D314" s="186">
        <v>975</v>
      </c>
      <c r="E314" s="198" t="s">
        <v>871</v>
      </c>
      <c r="F314" s="192" t="s">
        <v>628</v>
      </c>
      <c r="G314" s="176"/>
      <c r="H314" s="175"/>
    </row>
    <row r="315" spans="2:8" x14ac:dyDescent="0.25">
      <c r="B315" s="186">
        <v>2187</v>
      </c>
      <c r="C315" s="175" t="s">
        <v>122</v>
      </c>
      <c r="D315" s="186">
        <v>976</v>
      </c>
      <c r="E315" s="198" t="s">
        <v>872</v>
      </c>
      <c r="F315" s="192" t="s">
        <v>628</v>
      </c>
      <c r="G315" s="176"/>
      <c r="H315" s="175"/>
    </row>
    <row r="316" spans="2:8" x14ac:dyDescent="0.25">
      <c r="B316" s="186">
        <v>2187</v>
      </c>
      <c r="C316" s="175" t="s">
        <v>122</v>
      </c>
      <c r="D316" s="186">
        <v>977</v>
      </c>
      <c r="E316" s="198" t="s">
        <v>873</v>
      </c>
      <c r="F316" s="192" t="s">
        <v>628</v>
      </c>
      <c r="G316" s="176"/>
      <c r="H316" s="175"/>
    </row>
    <row r="317" spans="2:8" x14ac:dyDescent="0.25">
      <c r="B317" s="186">
        <v>2187</v>
      </c>
      <c r="C317" s="175" t="s">
        <v>122</v>
      </c>
      <c r="D317" s="186">
        <v>4232</v>
      </c>
      <c r="E317" s="198" t="s">
        <v>874</v>
      </c>
      <c r="F317" s="192" t="s">
        <v>628</v>
      </c>
      <c r="G317" s="176"/>
      <c r="H317" s="175"/>
    </row>
    <row r="318" spans="2:8" x14ac:dyDescent="0.25">
      <c r="B318" s="186">
        <v>2187</v>
      </c>
      <c r="C318" s="175" t="s">
        <v>122</v>
      </c>
      <c r="D318" s="186">
        <v>978</v>
      </c>
      <c r="E318" s="198" t="s">
        <v>875</v>
      </c>
      <c r="F318" s="192" t="s">
        <v>628</v>
      </c>
      <c r="G318" s="176"/>
      <c r="H318" s="175"/>
    </row>
    <row r="319" spans="2:8" x14ac:dyDescent="0.25">
      <c r="B319" s="186">
        <v>2187</v>
      </c>
      <c r="C319" s="175" t="s">
        <v>122</v>
      </c>
      <c r="D319" s="186">
        <v>979</v>
      </c>
      <c r="E319" s="198" t="s">
        <v>876</v>
      </c>
      <c r="F319" s="192" t="s">
        <v>628</v>
      </c>
      <c r="G319" s="176"/>
      <c r="H319" s="175"/>
    </row>
    <row r="320" spans="2:8" x14ac:dyDescent="0.25">
      <c r="B320" s="184">
        <v>2253</v>
      </c>
      <c r="C320" s="185" t="s">
        <v>123</v>
      </c>
      <c r="D320" s="184">
        <v>2253</v>
      </c>
      <c r="E320" s="197" t="s">
        <v>123</v>
      </c>
      <c r="F320" s="191" t="s">
        <v>626</v>
      </c>
      <c r="G320" s="176"/>
      <c r="H320" s="175"/>
    </row>
    <row r="321" spans="2:8" x14ac:dyDescent="0.25">
      <c r="B321" s="186">
        <v>2253</v>
      </c>
      <c r="C321" s="175" t="s">
        <v>123</v>
      </c>
      <c r="D321" s="186">
        <v>1211</v>
      </c>
      <c r="E321" s="198" t="s">
        <v>877</v>
      </c>
      <c r="F321" s="192" t="s">
        <v>628</v>
      </c>
      <c r="G321" s="176"/>
      <c r="H321" s="175"/>
    </row>
    <row r="322" spans="2:8" x14ac:dyDescent="0.25">
      <c r="B322" s="186">
        <v>2253</v>
      </c>
      <c r="C322" s="175" t="s">
        <v>123</v>
      </c>
      <c r="D322" s="186">
        <v>1212</v>
      </c>
      <c r="E322" s="198" t="s">
        <v>878</v>
      </c>
      <c r="F322" s="192" t="s">
        <v>628</v>
      </c>
      <c r="G322" s="176"/>
      <c r="H322" s="175"/>
    </row>
    <row r="323" spans="2:8" x14ac:dyDescent="0.25">
      <c r="B323" s="186">
        <v>2253</v>
      </c>
      <c r="C323" s="175" t="s">
        <v>123</v>
      </c>
      <c r="D323" s="186">
        <v>1291</v>
      </c>
      <c r="E323" s="198" t="s">
        <v>879</v>
      </c>
      <c r="F323" s="192" t="s">
        <v>628</v>
      </c>
      <c r="G323" s="176"/>
      <c r="H323" s="175"/>
    </row>
    <row r="324" spans="2:8" x14ac:dyDescent="0.25">
      <c r="B324" s="184">
        <v>2011</v>
      </c>
      <c r="C324" s="185" t="s">
        <v>125</v>
      </c>
      <c r="D324" s="184">
        <v>2011</v>
      </c>
      <c r="E324" s="197" t="s">
        <v>125</v>
      </c>
      <c r="F324" s="191" t="s">
        <v>626</v>
      </c>
      <c r="G324" s="176"/>
      <c r="H324" s="175"/>
    </row>
    <row r="325" spans="2:8" x14ac:dyDescent="0.25">
      <c r="B325" s="186">
        <v>2011</v>
      </c>
      <c r="C325" s="175" t="s">
        <v>125</v>
      </c>
      <c r="D325" s="186">
        <v>3353</v>
      </c>
      <c r="E325" s="198" t="s">
        <v>880</v>
      </c>
      <c r="F325" s="192" t="s">
        <v>628</v>
      </c>
      <c r="G325" s="176"/>
      <c r="H325" s="175"/>
    </row>
    <row r="326" spans="2:8" x14ac:dyDescent="0.25">
      <c r="B326" s="184">
        <v>2017</v>
      </c>
      <c r="C326" s="185" t="s">
        <v>127</v>
      </c>
      <c r="D326" s="184">
        <v>2017</v>
      </c>
      <c r="E326" s="197" t="s">
        <v>127</v>
      </c>
      <c r="F326" s="191" t="s">
        <v>626</v>
      </c>
      <c r="G326" s="176"/>
      <c r="H326" s="175"/>
    </row>
    <row r="327" spans="2:8" x14ac:dyDescent="0.25">
      <c r="B327" s="186">
        <v>2017</v>
      </c>
      <c r="C327" s="175" t="s">
        <v>127</v>
      </c>
      <c r="D327" s="186">
        <v>348</v>
      </c>
      <c r="E327" s="198" t="s">
        <v>881</v>
      </c>
      <c r="F327" s="192" t="s">
        <v>628</v>
      </c>
      <c r="G327" s="176"/>
      <c r="H327" s="175"/>
    </row>
    <row r="328" spans="2:8" x14ac:dyDescent="0.25">
      <c r="B328" s="184">
        <v>2021</v>
      </c>
      <c r="C328" s="185" t="s">
        <v>129</v>
      </c>
      <c r="D328" s="184">
        <v>2021</v>
      </c>
      <c r="E328" s="197" t="s">
        <v>129</v>
      </c>
      <c r="F328" s="191" t="s">
        <v>626</v>
      </c>
      <c r="G328" s="176"/>
      <c r="H328" s="175"/>
    </row>
    <row r="329" spans="2:8" x14ac:dyDescent="0.25">
      <c r="B329" s="186">
        <v>2021</v>
      </c>
      <c r="C329" s="175" t="s">
        <v>129</v>
      </c>
      <c r="D329" s="186">
        <v>352</v>
      </c>
      <c r="E329" s="198" t="s">
        <v>882</v>
      </c>
      <c r="F329" s="192" t="s">
        <v>628</v>
      </c>
      <c r="G329" s="176"/>
      <c r="H329" s="175"/>
    </row>
    <row r="330" spans="2:8" x14ac:dyDescent="0.25">
      <c r="B330" s="184">
        <v>1993</v>
      </c>
      <c r="C330" s="185" t="s">
        <v>131</v>
      </c>
      <c r="D330" s="184">
        <v>1993</v>
      </c>
      <c r="E330" s="197" t="s">
        <v>131</v>
      </c>
      <c r="F330" s="191" t="s">
        <v>626</v>
      </c>
      <c r="G330" s="176"/>
      <c r="H330" s="175"/>
    </row>
    <row r="331" spans="2:8" x14ac:dyDescent="0.25">
      <c r="B331" s="186">
        <v>1993</v>
      </c>
      <c r="C331" s="175" t="s">
        <v>131</v>
      </c>
      <c r="D331" s="186">
        <v>3348</v>
      </c>
      <c r="E331" s="198" t="s">
        <v>98</v>
      </c>
      <c r="F331" s="192" t="s">
        <v>631</v>
      </c>
      <c r="G331" s="176"/>
      <c r="H331" s="175"/>
    </row>
    <row r="332" spans="2:8" x14ac:dyDescent="0.25">
      <c r="B332" s="184">
        <v>1991</v>
      </c>
      <c r="C332" s="185" t="s">
        <v>133</v>
      </c>
      <c r="D332" s="184">
        <v>1991</v>
      </c>
      <c r="E332" s="197" t="s">
        <v>133</v>
      </c>
      <c r="F332" s="191" t="s">
        <v>626</v>
      </c>
      <c r="G332" s="176"/>
      <c r="H332" s="175"/>
    </row>
    <row r="333" spans="2:8" x14ac:dyDescent="0.25">
      <c r="B333" s="186">
        <v>1991</v>
      </c>
      <c r="C333" s="175" t="s">
        <v>133</v>
      </c>
      <c r="D333" s="186">
        <v>269</v>
      </c>
      <c r="E333" s="198" t="s">
        <v>883</v>
      </c>
      <c r="F333" s="192" t="s">
        <v>628</v>
      </c>
      <c r="G333" s="176"/>
      <c r="H333" s="175"/>
    </row>
    <row r="334" spans="2:8" x14ac:dyDescent="0.25">
      <c r="B334" s="186">
        <v>1991</v>
      </c>
      <c r="C334" s="175" t="s">
        <v>133</v>
      </c>
      <c r="D334" s="186">
        <v>270</v>
      </c>
      <c r="E334" s="198" t="s">
        <v>684</v>
      </c>
      <c r="F334" s="192" t="s">
        <v>628</v>
      </c>
      <c r="G334" s="176"/>
      <c r="H334" s="175"/>
    </row>
    <row r="335" spans="2:8" x14ac:dyDescent="0.25">
      <c r="B335" s="186">
        <v>1991</v>
      </c>
      <c r="C335" s="175" t="s">
        <v>133</v>
      </c>
      <c r="D335" s="186">
        <v>271</v>
      </c>
      <c r="E335" s="198" t="s">
        <v>884</v>
      </c>
      <c r="F335" s="192" t="s">
        <v>628</v>
      </c>
      <c r="G335" s="176"/>
      <c r="H335" s="175"/>
    </row>
    <row r="336" spans="2:8" x14ac:dyDescent="0.25">
      <c r="B336" s="186">
        <v>1991</v>
      </c>
      <c r="C336" s="175" t="s">
        <v>133</v>
      </c>
      <c r="D336" s="186">
        <v>272</v>
      </c>
      <c r="E336" s="198" t="s">
        <v>885</v>
      </c>
      <c r="F336" s="192" t="s">
        <v>628</v>
      </c>
      <c r="G336" s="176"/>
      <c r="H336" s="175"/>
    </row>
    <row r="337" spans="2:8" x14ac:dyDescent="0.25">
      <c r="B337" s="186">
        <v>1991</v>
      </c>
      <c r="C337" s="175" t="s">
        <v>133</v>
      </c>
      <c r="D337" s="186">
        <v>273</v>
      </c>
      <c r="E337" s="198" t="s">
        <v>886</v>
      </c>
      <c r="F337" s="192" t="s">
        <v>628</v>
      </c>
      <c r="G337" s="176"/>
      <c r="H337" s="175"/>
    </row>
    <row r="338" spans="2:8" x14ac:dyDescent="0.25">
      <c r="B338" s="186">
        <v>1991</v>
      </c>
      <c r="C338" s="175" t="s">
        <v>133</v>
      </c>
      <c r="D338" s="186">
        <v>278</v>
      </c>
      <c r="E338" s="198" t="s">
        <v>887</v>
      </c>
      <c r="F338" s="192" t="s">
        <v>628</v>
      </c>
      <c r="G338" s="176"/>
      <c r="H338" s="175"/>
    </row>
    <row r="339" spans="2:8" x14ac:dyDescent="0.25">
      <c r="B339" s="186">
        <v>1991</v>
      </c>
      <c r="C339" s="175" t="s">
        <v>133</v>
      </c>
      <c r="D339" s="186">
        <v>279</v>
      </c>
      <c r="E339" s="198" t="s">
        <v>888</v>
      </c>
      <c r="F339" s="192" t="s">
        <v>628</v>
      </c>
      <c r="G339" s="176"/>
      <c r="H339" s="175"/>
    </row>
    <row r="340" spans="2:8" x14ac:dyDescent="0.25">
      <c r="B340" s="186">
        <v>1991</v>
      </c>
      <c r="C340" s="175" t="s">
        <v>133</v>
      </c>
      <c r="D340" s="186">
        <v>274</v>
      </c>
      <c r="E340" s="198" t="s">
        <v>889</v>
      </c>
      <c r="F340" s="192" t="s">
        <v>628</v>
      </c>
      <c r="G340" s="176"/>
      <c r="H340" s="175"/>
    </row>
    <row r="341" spans="2:8" x14ac:dyDescent="0.25">
      <c r="B341" s="186">
        <v>1991</v>
      </c>
      <c r="C341" s="175" t="s">
        <v>133</v>
      </c>
      <c r="D341" s="186">
        <v>4391</v>
      </c>
      <c r="E341" s="198" t="s">
        <v>213</v>
      </c>
      <c r="F341" s="192" t="s">
        <v>631</v>
      </c>
      <c r="G341" s="176"/>
      <c r="H341" s="175"/>
    </row>
    <row r="342" spans="2:8" x14ac:dyDescent="0.25">
      <c r="B342" s="186">
        <v>1991</v>
      </c>
      <c r="C342" s="175" t="s">
        <v>133</v>
      </c>
      <c r="D342" s="186">
        <v>5398</v>
      </c>
      <c r="E342" s="198" t="s">
        <v>890</v>
      </c>
      <c r="F342" s="192" t="s">
        <v>656</v>
      </c>
      <c r="G342" s="176"/>
      <c r="H342" s="175"/>
    </row>
    <row r="343" spans="2:8" x14ac:dyDescent="0.25">
      <c r="B343" s="186">
        <v>1991</v>
      </c>
      <c r="C343" s="175" t="s">
        <v>133</v>
      </c>
      <c r="D343" s="186">
        <v>280</v>
      </c>
      <c r="E343" s="198" t="s">
        <v>891</v>
      </c>
      <c r="F343" s="192" t="s">
        <v>628</v>
      </c>
      <c r="G343" s="176"/>
      <c r="H343" s="175"/>
    </row>
    <row r="344" spans="2:8" x14ac:dyDescent="0.25">
      <c r="B344" s="186">
        <v>1991</v>
      </c>
      <c r="C344" s="175" t="s">
        <v>133</v>
      </c>
      <c r="D344" s="186">
        <v>5670</v>
      </c>
      <c r="E344" s="198" t="s">
        <v>892</v>
      </c>
      <c r="F344" s="192" t="s">
        <v>628</v>
      </c>
      <c r="G344" s="176"/>
      <c r="H344" s="175"/>
    </row>
    <row r="345" spans="2:8" x14ac:dyDescent="0.25">
      <c r="B345" s="186">
        <v>1991</v>
      </c>
      <c r="C345" s="175" t="s">
        <v>133</v>
      </c>
      <c r="D345" s="186">
        <v>276</v>
      </c>
      <c r="E345" s="198" t="s">
        <v>893</v>
      </c>
      <c r="F345" s="192" t="s">
        <v>628</v>
      </c>
      <c r="G345" s="176"/>
      <c r="H345" s="175"/>
    </row>
    <row r="346" spans="2:8" x14ac:dyDescent="0.25">
      <c r="B346" s="186">
        <v>1991</v>
      </c>
      <c r="C346" s="175" t="s">
        <v>133</v>
      </c>
      <c r="D346" s="186">
        <v>277</v>
      </c>
      <c r="E346" s="198" t="s">
        <v>894</v>
      </c>
      <c r="F346" s="192" t="s">
        <v>628</v>
      </c>
      <c r="G346" s="176"/>
      <c r="H346" s="175"/>
    </row>
    <row r="347" spans="2:8" x14ac:dyDescent="0.25">
      <c r="B347" s="184">
        <v>1980</v>
      </c>
      <c r="C347" s="185" t="s">
        <v>361</v>
      </c>
      <c r="D347" s="184">
        <v>1980</v>
      </c>
      <c r="E347" s="197" t="s">
        <v>361</v>
      </c>
      <c r="F347" s="191" t="s">
        <v>810</v>
      </c>
      <c r="G347" s="176"/>
      <c r="H347" s="175"/>
    </row>
    <row r="348" spans="2:8" x14ac:dyDescent="0.25">
      <c r="B348" s="184">
        <v>2019</v>
      </c>
      <c r="C348" s="185" t="s">
        <v>135</v>
      </c>
      <c r="D348" s="184">
        <v>2019</v>
      </c>
      <c r="E348" s="197" t="s">
        <v>135</v>
      </c>
      <c r="F348" s="191" t="s">
        <v>626</v>
      </c>
      <c r="G348" s="176"/>
      <c r="H348" s="175"/>
    </row>
    <row r="349" spans="2:8" x14ac:dyDescent="0.25">
      <c r="B349" s="186">
        <v>2019</v>
      </c>
      <c r="C349" s="175" t="s">
        <v>135</v>
      </c>
      <c r="D349" s="186">
        <v>350</v>
      </c>
      <c r="E349" s="198" t="s">
        <v>895</v>
      </c>
      <c r="F349" s="192" t="s">
        <v>628</v>
      </c>
      <c r="G349" s="176"/>
      <c r="H349" s="175"/>
    </row>
    <row r="350" spans="2:8" x14ac:dyDescent="0.25">
      <c r="B350" s="184">
        <v>2229</v>
      </c>
      <c r="C350" s="185" t="s">
        <v>137</v>
      </c>
      <c r="D350" s="184">
        <v>2229</v>
      </c>
      <c r="E350" s="197" t="s">
        <v>137</v>
      </c>
      <c r="F350" s="191" t="s">
        <v>626</v>
      </c>
      <c r="G350" s="176"/>
      <c r="H350" s="175"/>
    </row>
    <row r="351" spans="2:8" x14ac:dyDescent="0.25">
      <c r="B351" s="186">
        <v>2229</v>
      </c>
      <c r="C351" s="175" t="s">
        <v>137</v>
      </c>
      <c r="D351" s="186">
        <v>3402</v>
      </c>
      <c r="E351" s="198" t="s">
        <v>896</v>
      </c>
      <c r="F351" s="192" t="s">
        <v>628</v>
      </c>
      <c r="G351" s="176"/>
      <c r="H351" s="175"/>
    </row>
    <row r="352" spans="2:8" x14ac:dyDescent="0.25">
      <c r="B352" s="184">
        <v>2043</v>
      </c>
      <c r="C352" s="185" t="s">
        <v>139</v>
      </c>
      <c r="D352" s="184">
        <v>2043</v>
      </c>
      <c r="E352" s="197" t="s">
        <v>139</v>
      </c>
      <c r="F352" s="191" t="s">
        <v>626</v>
      </c>
      <c r="G352" s="176"/>
      <c r="H352" s="175"/>
    </row>
    <row r="353" spans="2:8" x14ac:dyDescent="0.25">
      <c r="B353" s="186">
        <v>2043</v>
      </c>
      <c r="C353" s="175" t="s">
        <v>139</v>
      </c>
      <c r="D353" s="186">
        <v>5251</v>
      </c>
      <c r="E353" s="198" t="s">
        <v>94</v>
      </c>
      <c r="F353" s="192" t="s">
        <v>631</v>
      </c>
      <c r="G353" s="176"/>
      <c r="H353" s="175"/>
    </row>
    <row r="354" spans="2:8" x14ac:dyDescent="0.25">
      <c r="B354" s="186">
        <v>2043</v>
      </c>
      <c r="C354" s="175" t="s">
        <v>139</v>
      </c>
      <c r="D354" s="186">
        <v>397</v>
      </c>
      <c r="E354" s="198" t="s">
        <v>897</v>
      </c>
      <c r="F354" s="192" t="s">
        <v>628</v>
      </c>
      <c r="G354" s="176"/>
      <c r="H354" s="175"/>
    </row>
    <row r="355" spans="2:8" x14ac:dyDescent="0.25">
      <c r="B355" s="186">
        <v>2043</v>
      </c>
      <c r="C355" s="175" t="s">
        <v>139</v>
      </c>
      <c r="D355" s="186">
        <v>396</v>
      </c>
      <c r="E355" s="198" t="s">
        <v>898</v>
      </c>
      <c r="F355" s="192" t="s">
        <v>628</v>
      </c>
      <c r="G355" s="176"/>
      <c r="H355" s="175"/>
    </row>
    <row r="356" spans="2:8" x14ac:dyDescent="0.25">
      <c r="B356" s="186">
        <v>2043</v>
      </c>
      <c r="C356" s="175" t="s">
        <v>139</v>
      </c>
      <c r="D356" s="186">
        <v>4020</v>
      </c>
      <c r="E356" s="198" t="s">
        <v>899</v>
      </c>
      <c r="F356" s="192" t="s">
        <v>628</v>
      </c>
      <c r="G356" s="176"/>
      <c r="H356" s="175"/>
    </row>
    <row r="357" spans="2:8" x14ac:dyDescent="0.25">
      <c r="B357" s="186">
        <v>2043</v>
      </c>
      <c r="C357" s="175" t="s">
        <v>139</v>
      </c>
      <c r="D357" s="186">
        <v>390</v>
      </c>
      <c r="E357" s="198" t="s">
        <v>900</v>
      </c>
      <c r="F357" s="192" t="s">
        <v>628</v>
      </c>
      <c r="G357" s="176"/>
      <c r="H357" s="175"/>
    </row>
    <row r="358" spans="2:8" x14ac:dyDescent="0.25">
      <c r="B358" s="186">
        <v>2043</v>
      </c>
      <c r="C358" s="175" t="s">
        <v>139</v>
      </c>
      <c r="D358" s="186">
        <v>5572</v>
      </c>
      <c r="E358" s="198" t="s">
        <v>152</v>
      </c>
      <c r="F358" s="192" t="s">
        <v>631</v>
      </c>
      <c r="G358" s="176"/>
      <c r="H358" s="175"/>
    </row>
    <row r="359" spans="2:8" x14ac:dyDescent="0.25">
      <c r="B359" s="186">
        <v>2043</v>
      </c>
      <c r="C359" s="175" t="s">
        <v>139</v>
      </c>
      <c r="D359" s="186">
        <v>3147</v>
      </c>
      <c r="E359" s="198" t="s">
        <v>901</v>
      </c>
      <c r="F359" s="192" t="s">
        <v>628</v>
      </c>
      <c r="G359" s="176"/>
      <c r="H359" s="175"/>
    </row>
    <row r="360" spans="2:8" x14ac:dyDescent="0.25">
      <c r="B360" s="186">
        <v>2043</v>
      </c>
      <c r="C360" s="175" t="s">
        <v>139</v>
      </c>
      <c r="D360" s="186">
        <v>393</v>
      </c>
      <c r="E360" s="198" t="s">
        <v>902</v>
      </c>
      <c r="F360" s="192" t="s">
        <v>628</v>
      </c>
      <c r="G360" s="176"/>
      <c r="H360" s="175"/>
    </row>
    <row r="361" spans="2:8" x14ac:dyDescent="0.25">
      <c r="B361" s="186">
        <v>2043</v>
      </c>
      <c r="C361" s="175" t="s">
        <v>139</v>
      </c>
      <c r="D361" s="186">
        <v>394</v>
      </c>
      <c r="E361" s="198" t="s">
        <v>903</v>
      </c>
      <c r="F361" s="192" t="s">
        <v>628</v>
      </c>
      <c r="G361" s="176"/>
      <c r="H361" s="175"/>
    </row>
    <row r="362" spans="2:8" x14ac:dyDescent="0.25">
      <c r="B362" s="186">
        <v>2043</v>
      </c>
      <c r="C362" s="175" t="s">
        <v>139</v>
      </c>
      <c r="D362" s="186">
        <v>4378</v>
      </c>
      <c r="E362" s="198" t="s">
        <v>904</v>
      </c>
      <c r="F362" s="192" t="s">
        <v>656</v>
      </c>
      <c r="G362" s="176"/>
      <c r="H362" s="175"/>
    </row>
    <row r="363" spans="2:8" x14ac:dyDescent="0.25">
      <c r="B363" s="186">
        <v>2043</v>
      </c>
      <c r="C363" s="175" t="s">
        <v>139</v>
      </c>
      <c r="D363" s="186">
        <v>4021</v>
      </c>
      <c r="E363" s="198" t="s">
        <v>905</v>
      </c>
      <c r="F363" s="192" t="s">
        <v>628</v>
      </c>
      <c r="G363" s="176"/>
      <c r="H363" s="175"/>
    </row>
    <row r="364" spans="2:8" x14ac:dyDescent="0.25">
      <c r="B364" s="184">
        <v>2203</v>
      </c>
      <c r="C364" s="185" t="s">
        <v>141</v>
      </c>
      <c r="D364" s="184">
        <v>2203</v>
      </c>
      <c r="E364" s="197" t="s">
        <v>141</v>
      </c>
      <c r="F364" s="191" t="s">
        <v>626</v>
      </c>
      <c r="G364" s="176"/>
      <c r="H364" s="175"/>
    </row>
    <row r="365" spans="2:8" x14ac:dyDescent="0.25">
      <c r="B365" s="186">
        <v>2203</v>
      </c>
      <c r="C365" s="175" t="s">
        <v>141</v>
      </c>
      <c r="D365" s="186">
        <v>3433</v>
      </c>
      <c r="E365" s="198" t="s">
        <v>906</v>
      </c>
      <c r="F365" s="192" t="s">
        <v>628</v>
      </c>
      <c r="G365" s="176"/>
      <c r="H365" s="175"/>
    </row>
    <row r="366" spans="2:8" x14ac:dyDescent="0.25">
      <c r="B366" s="184">
        <v>2217</v>
      </c>
      <c r="C366" s="185" t="s">
        <v>143</v>
      </c>
      <c r="D366" s="184">
        <v>2217</v>
      </c>
      <c r="E366" s="197" t="s">
        <v>143</v>
      </c>
      <c r="F366" s="191" t="s">
        <v>626</v>
      </c>
      <c r="G366" s="176"/>
      <c r="H366" s="175"/>
    </row>
    <row r="367" spans="2:8" x14ac:dyDescent="0.25">
      <c r="B367" s="186">
        <v>2217</v>
      </c>
      <c r="C367" s="175" t="s">
        <v>143</v>
      </c>
      <c r="D367" s="186">
        <v>1083</v>
      </c>
      <c r="E367" s="198" t="s">
        <v>907</v>
      </c>
      <c r="F367" s="192" t="s">
        <v>628</v>
      </c>
      <c r="G367" s="176"/>
      <c r="H367" s="175"/>
    </row>
    <row r="368" spans="2:8" x14ac:dyDescent="0.25">
      <c r="B368" s="186">
        <v>2217</v>
      </c>
      <c r="C368" s="175" t="s">
        <v>143</v>
      </c>
      <c r="D368" s="186">
        <v>1082</v>
      </c>
      <c r="E368" s="198" t="s">
        <v>908</v>
      </c>
      <c r="F368" s="192" t="s">
        <v>628</v>
      </c>
      <c r="G368" s="176"/>
      <c r="H368" s="175"/>
    </row>
    <row r="369" spans="2:8" x14ac:dyDescent="0.25">
      <c r="B369" s="184">
        <v>1998</v>
      </c>
      <c r="C369" s="185" t="s">
        <v>145</v>
      </c>
      <c r="D369" s="184">
        <v>1998</v>
      </c>
      <c r="E369" s="197" t="s">
        <v>145</v>
      </c>
      <c r="F369" s="191" t="s">
        <v>626</v>
      </c>
      <c r="G369" s="176"/>
      <c r="H369" s="175"/>
    </row>
    <row r="370" spans="2:8" x14ac:dyDescent="0.25">
      <c r="B370" s="186">
        <v>1998</v>
      </c>
      <c r="C370" s="175" t="s">
        <v>145</v>
      </c>
      <c r="D370" s="186">
        <v>302</v>
      </c>
      <c r="E370" s="198" t="s">
        <v>110</v>
      </c>
      <c r="F370" s="192" t="s">
        <v>631</v>
      </c>
      <c r="G370" s="176"/>
      <c r="H370" s="175"/>
    </row>
    <row r="371" spans="2:8" x14ac:dyDescent="0.25">
      <c r="B371" s="184">
        <v>2221</v>
      </c>
      <c r="C371" s="185" t="s">
        <v>147</v>
      </c>
      <c r="D371" s="184">
        <v>2221</v>
      </c>
      <c r="E371" s="197" t="s">
        <v>147</v>
      </c>
      <c r="F371" s="191" t="s">
        <v>626</v>
      </c>
      <c r="G371" s="176"/>
      <c r="H371" s="175"/>
    </row>
    <row r="372" spans="2:8" x14ac:dyDescent="0.25">
      <c r="B372" s="186">
        <v>2221</v>
      </c>
      <c r="C372" s="175" t="s">
        <v>147</v>
      </c>
      <c r="D372" s="186">
        <v>1090</v>
      </c>
      <c r="E372" s="198" t="s">
        <v>909</v>
      </c>
      <c r="F372" s="192" t="s">
        <v>628</v>
      </c>
      <c r="G372" s="176"/>
      <c r="H372" s="175"/>
    </row>
    <row r="373" spans="2:8" x14ac:dyDescent="0.25">
      <c r="B373" s="186">
        <v>2221</v>
      </c>
      <c r="C373" s="175" t="s">
        <v>147</v>
      </c>
      <c r="D373" s="186">
        <v>1091</v>
      </c>
      <c r="E373" s="198" t="s">
        <v>910</v>
      </c>
      <c r="F373" s="192" t="s">
        <v>628</v>
      </c>
      <c r="G373" s="176"/>
      <c r="H373" s="175"/>
    </row>
    <row r="374" spans="2:8" x14ac:dyDescent="0.25">
      <c r="B374" s="184">
        <v>1930</v>
      </c>
      <c r="C374" s="185" t="s">
        <v>149</v>
      </c>
      <c r="D374" s="184">
        <v>1930</v>
      </c>
      <c r="E374" s="197" t="s">
        <v>149</v>
      </c>
      <c r="F374" s="191" t="s">
        <v>626</v>
      </c>
      <c r="G374" s="176"/>
      <c r="H374" s="175"/>
    </row>
    <row r="375" spans="2:8" x14ac:dyDescent="0.25">
      <c r="B375" s="186">
        <v>1930</v>
      </c>
      <c r="C375" s="175" t="s">
        <v>149</v>
      </c>
      <c r="D375" s="186">
        <v>131</v>
      </c>
      <c r="E375" s="198" t="s">
        <v>911</v>
      </c>
      <c r="F375" s="192" t="s">
        <v>628</v>
      </c>
      <c r="G375" s="176"/>
      <c r="H375" s="175"/>
    </row>
    <row r="376" spans="2:8" x14ac:dyDescent="0.25">
      <c r="B376" s="186">
        <v>1930</v>
      </c>
      <c r="C376" s="175" t="s">
        <v>149</v>
      </c>
      <c r="D376" s="186">
        <v>135</v>
      </c>
      <c r="E376" s="198" t="s">
        <v>912</v>
      </c>
      <c r="F376" s="192" t="s">
        <v>628</v>
      </c>
      <c r="G376" s="176"/>
      <c r="H376" s="175"/>
    </row>
    <row r="377" spans="2:8" x14ac:dyDescent="0.25">
      <c r="B377" s="186">
        <v>1930</v>
      </c>
      <c r="C377" s="175" t="s">
        <v>149</v>
      </c>
      <c r="D377" s="186">
        <v>134</v>
      </c>
      <c r="E377" s="198" t="s">
        <v>913</v>
      </c>
      <c r="F377" s="192" t="s">
        <v>628</v>
      </c>
      <c r="G377" s="176"/>
      <c r="H377" s="175"/>
    </row>
    <row r="378" spans="2:8" x14ac:dyDescent="0.25">
      <c r="B378" s="186">
        <v>1930</v>
      </c>
      <c r="C378" s="175" t="s">
        <v>149</v>
      </c>
      <c r="D378" s="186">
        <v>132</v>
      </c>
      <c r="E378" s="198" t="s">
        <v>914</v>
      </c>
      <c r="F378" s="192" t="s">
        <v>628</v>
      </c>
      <c r="G378" s="176"/>
      <c r="H378" s="175"/>
    </row>
    <row r="379" spans="2:8" x14ac:dyDescent="0.25">
      <c r="B379" s="186">
        <v>1930</v>
      </c>
      <c r="C379" s="175" t="s">
        <v>149</v>
      </c>
      <c r="D379" s="186">
        <v>4670</v>
      </c>
      <c r="E379" s="198" t="s">
        <v>266</v>
      </c>
      <c r="F379" s="192" t="s">
        <v>631</v>
      </c>
      <c r="G379" s="176"/>
      <c r="H379" s="175"/>
    </row>
    <row r="380" spans="2:8" x14ac:dyDescent="0.25">
      <c r="B380" s="184">
        <v>2082</v>
      </c>
      <c r="C380" s="185" t="s">
        <v>151</v>
      </c>
      <c r="D380" s="184">
        <v>2082</v>
      </c>
      <c r="E380" s="197" t="s">
        <v>151</v>
      </c>
      <c r="F380" s="191" t="s">
        <v>626</v>
      </c>
      <c r="G380" s="176"/>
      <c r="H380" s="175"/>
    </row>
    <row r="381" spans="2:8" x14ac:dyDescent="0.25">
      <c r="B381" s="186">
        <v>2082</v>
      </c>
      <c r="C381" s="175" t="s">
        <v>151</v>
      </c>
      <c r="D381" s="186">
        <v>503</v>
      </c>
      <c r="E381" s="198" t="s">
        <v>831</v>
      </c>
      <c r="F381" s="192" t="s">
        <v>628</v>
      </c>
      <c r="G381" s="176"/>
      <c r="H381" s="175"/>
    </row>
    <row r="382" spans="2:8" x14ac:dyDescent="0.25">
      <c r="B382" s="186">
        <v>2082</v>
      </c>
      <c r="C382" s="175" t="s">
        <v>151</v>
      </c>
      <c r="D382" s="186">
        <v>4554</v>
      </c>
      <c r="E382" s="198" t="s">
        <v>915</v>
      </c>
      <c r="F382" s="192" t="s">
        <v>628</v>
      </c>
      <c r="G382" s="176"/>
      <c r="H382" s="175"/>
    </row>
    <row r="383" spans="2:8" x14ac:dyDescent="0.25">
      <c r="B383" s="186">
        <v>2082</v>
      </c>
      <c r="C383" s="175" t="s">
        <v>151</v>
      </c>
      <c r="D383" s="186">
        <v>504</v>
      </c>
      <c r="E383" s="198" t="s">
        <v>916</v>
      </c>
      <c r="F383" s="192" t="s">
        <v>628</v>
      </c>
      <c r="G383" s="176"/>
      <c r="H383" s="175"/>
    </row>
    <row r="384" spans="2:8" x14ac:dyDescent="0.25">
      <c r="B384" s="186">
        <v>2082</v>
      </c>
      <c r="C384" s="175" t="s">
        <v>151</v>
      </c>
      <c r="D384" s="186">
        <v>1241</v>
      </c>
      <c r="E384" s="198" t="s">
        <v>917</v>
      </c>
      <c r="F384" s="192" t="s">
        <v>628</v>
      </c>
      <c r="G384" s="176"/>
      <c r="H384" s="175"/>
    </row>
    <row r="385" spans="2:8" x14ac:dyDescent="0.25">
      <c r="B385" s="186">
        <v>2082</v>
      </c>
      <c r="C385" s="175" t="s">
        <v>151</v>
      </c>
      <c r="D385" s="186">
        <v>506</v>
      </c>
      <c r="E385" s="198" t="s">
        <v>918</v>
      </c>
      <c r="F385" s="192" t="s">
        <v>628</v>
      </c>
      <c r="G385" s="176"/>
      <c r="H385" s="175"/>
    </row>
    <row r="386" spans="2:8" x14ac:dyDescent="0.25">
      <c r="B386" s="186">
        <v>2082</v>
      </c>
      <c r="C386" s="175" t="s">
        <v>151</v>
      </c>
      <c r="D386" s="186">
        <v>4739</v>
      </c>
      <c r="E386" s="198" t="s">
        <v>919</v>
      </c>
      <c r="F386" s="192" t="s">
        <v>628</v>
      </c>
      <c r="G386" s="176"/>
      <c r="H386" s="175"/>
    </row>
    <row r="387" spans="2:8" x14ac:dyDescent="0.25">
      <c r="B387" s="186">
        <v>2082</v>
      </c>
      <c r="C387" s="175" t="s">
        <v>151</v>
      </c>
      <c r="D387" s="186">
        <v>4146</v>
      </c>
      <c r="E387" s="198" t="s">
        <v>920</v>
      </c>
      <c r="F387" s="192" t="s">
        <v>628</v>
      </c>
      <c r="G387" s="176"/>
      <c r="H387" s="175"/>
    </row>
    <row r="388" spans="2:8" x14ac:dyDescent="0.25">
      <c r="B388" s="186">
        <v>2082</v>
      </c>
      <c r="C388" s="175" t="s">
        <v>151</v>
      </c>
      <c r="D388" s="186">
        <v>1240</v>
      </c>
      <c r="E388" s="198" t="s">
        <v>921</v>
      </c>
      <c r="F388" s="192" t="s">
        <v>628</v>
      </c>
      <c r="G388" s="176"/>
      <c r="H388" s="175"/>
    </row>
    <row r="389" spans="2:8" x14ac:dyDescent="0.25">
      <c r="B389" s="186">
        <v>2082</v>
      </c>
      <c r="C389" s="175" t="s">
        <v>151</v>
      </c>
      <c r="D389" s="186">
        <v>5408</v>
      </c>
      <c r="E389" s="198" t="s">
        <v>922</v>
      </c>
      <c r="F389" s="192" t="s">
        <v>628</v>
      </c>
      <c r="G389" s="176"/>
      <c r="H389" s="175"/>
    </row>
    <row r="390" spans="2:8" x14ac:dyDescent="0.25">
      <c r="B390" s="186">
        <v>2082</v>
      </c>
      <c r="C390" s="175" t="s">
        <v>151</v>
      </c>
      <c r="D390" s="186">
        <v>540</v>
      </c>
      <c r="E390" s="198" t="s">
        <v>923</v>
      </c>
      <c r="F390" s="192" t="s">
        <v>628</v>
      </c>
      <c r="G390" s="176"/>
      <c r="H390" s="175"/>
    </row>
    <row r="391" spans="2:8" x14ac:dyDescent="0.25">
      <c r="B391" s="186">
        <v>2082</v>
      </c>
      <c r="C391" s="175" t="s">
        <v>151</v>
      </c>
      <c r="D391" s="186">
        <v>507</v>
      </c>
      <c r="E391" s="198" t="s">
        <v>88</v>
      </c>
      <c r="F391" s="192" t="s">
        <v>631</v>
      </c>
      <c r="G391" s="176"/>
      <c r="H391" s="175"/>
    </row>
    <row r="392" spans="2:8" x14ac:dyDescent="0.25">
      <c r="B392" s="186">
        <v>2082</v>
      </c>
      <c r="C392" s="175" t="s">
        <v>151</v>
      </c>
      <c r="D392" s="186">
        <v>1774</v>
      </c>
      <c r="E392" s="198" t="s">
        <v>924</v>
      </c>
      <c r="F392" s="192" t="s">
        <v>628</v>
      </c>
      <c r="G392" s="176"/>
      <c r="H392" s="175"/>
    </row>
    <row r="393" spans="2:8" x14ac:dyDescent="0.25">
      <c r="B393" s="186">
        <v>2082</v>
      </c>
      <c r="C393" s="175" t="s">
        <v>151</v>
      </c>
      <c r="D393" s="186">
        <v>510</v>
      </c>
      <c r="E393" s="198" t="s">
        <v>925</v>
      </c>
      <c r="F393" s="192" t="s">
        <v>628</v>
      </c>
      <c r="G393" s="176"/>
      <c r="H393" s="175"/>
    </row>
    <row r="394" spans="2:8" x14ac:dyDescent="0.25">
      <c r="B394" s="186">
        <v>2082</v>
      </c>
      <c r="C394" s="175" t="s">
        <v>151</v>
      </c>
      <c r="D394" s="186">
        <v>537</v>
      </c>
      <c r="E394" s="198" t="s">
        <v>926</v>
      </c>
      <c r="F394" s="192" t="s">
        <v>656</v>
      </c>
      <c r="G394" s="176"/>
      <c r="H394" s="175"/>
    </row>
    <row r="395" spans="2:8" x14ac:dyDescent="0.25">
      <c r="B395" s="186">
        <v>2082</v>
      </c>
      <c r="C395" s="175" t="s">
        <v>151</v>
      </c>
      <c r="D395" s="186">
        <v>1339</v>
      </c>
      <c r="E395" s="198" t="s">
        <v>927</v>
      </c>
      <c r="F395" s="192" t="s">
        <v>656</v>
      </c>
      <c r="G395" s="176"/>
      <c r="H395" s="175"/>
    </row>
    <row r="396" spans="2:8" x14ac:dyDescent="0.25">
      <c r="B396" s="186">
        <v>2082</v>
      </c>
      <c r="C396" s="175" t="s">
        <v>151</v>
      </c>
      <c r="D396" s="186">
        <v>513</v>
      </c>
      <c r="E396" s="198" t="s">
        <v>928</v>
      </c>
      <c r="F396" s="192" t="s">
        <v>628</v>
      </c>
      <c r="G396" s="176"/>
      <c r="H396" s="175"/>
    </row>
    <row r="397" spans="2:8" x14ac:dyDescent="0.25">
      <c r="B397" s="186">
        <v>2082</v>
      </c>
      <c r="C397" s="175" t="s">
        <v>151</v>
      </c>
      <c r="D397" s="186">
        <v>4157</v>
      </c>
      <c r="E397" s="198" t="s">
        <v>929</v>
      </c>
      <c r="F397" s="192" t="s">
        <v>628</v>
      </c>
      <c r="G397" s="176"/>
      <c r="H397" s="175"/>
    </row>
    <row r="398" spans="2:8" x14ac:dyDescent="0.25">
      <c r="B398" s="186">
        <v>2082</v>
      </c>
      <c r="C398" s="175" t="s">
        <v>151</v>
      </c>
      <c r="D398" s="186">
        <v>515</v>
      </c>
      <c r="E398" s="198" t="s">
        <v>930</v>
      </c>
      <c r="F398" s="192" t="s">
        <v>628</v>
      </c>
      <c r="G398" s="176"/>
      <c r="H398" s="175"/>
    </row>
    <row r="399" spans="2:8" x14ac:dyDescent="0.25">
      <c r="B399" s="186">
        <v>2082</v>
      </c>
      <c r="C399" s="175" t="s">
        <v>151</v>
      </c>
      <c r="D399" s="186">
        <v>518</v>
      </c>
      <c r="E399" s="198" t="s">
        <v>931</v>
      </c>
      <c r="F399" s="192" t="s">
        <v>628</v>
      </c>
      <c r="G399" s="176"/>
      <c r="H399" s="175"/>
    </row>
    <row r="400" spans="2:8" x14ac:dyDescent="0.25">
      <c r="B400" s="186">
        <v>2082</v>
      </c>
      <c r="C400" s="175" t="s">
        <v>151</v>
      </c>
      <c r="D400" s="186">
        <v>519</v>
      </c>
      <c r="E400" s="198" t="s">
        <v>932</v>
      </c>
      <c r="F400" s="192" t="s">
        <v>628</v>
      </c>
      <c r="G400" s="176"/>
      <c r="H400" s="175"/>
    </row>
    <row r="401" spans="2:8" x14ac:dyDescent="0.25">
      <c r="B401" s="186">
        <v>2082</v>
      </c>
      <c r="C401" s="175" t="s">
        <v>151</v>
      </c>
      <c r="D401" s="186">
        <v>520</v>
      </c>
      <c r="E401" s="198" t="s">
        <v>933</v>
      </c>
      <c r="F401" s="192" t="s">
        <v>628</v>
      </c>
      <c r="G401" s="176"/>
      <c r="H401" s="175"/>
    </row>
    <row r="402" spans="2:8" x14ac:dyDescent="0.25">
      <c r="B402" s="186">
        <v>2082</v>
      </c>
      <c r="C402" s="175" t="s">
        <v>151</v>
      </c>
      <c r="D402" s="186">
        <v>522</v>
      </c>
      <c r="E402" s="198" t="s">
        <v>934</v>
      </c>
      <c r="F402" s="192" t="s">
        <v>628</v>
      </c>
      <c r="G402" s="176"/>
      <c r="H402" s="175"/>
    </row>
    <row r="403" spans="2:8" x14ac:dyDescent="0.25">
      <c r="B403" s="186">
        <v>2082</v>
      </c>
      <c r="C403" s="175" t="s">
        <v>151</v>
      </c>
      <c r="D403" s="186">
        <v>524</v>
      </c>
      <c r="E403" s="198" t="s">
        <v>935</v>
      </c>
      <c r="F403" s="192" t="s">
        <v>628</v>
      </c>
      <c r="G403" s="176"/>
      <c r="H403" s="175"/>
    </row>
    <row r="404" spans="2:8" x14ac:dyDescent="0.25">
      <c r="B404" s="186">
        <v>2082</v>
      </c>
      <c r="C404" s="175" t="s">
        <v>151</v>
      </c>
      <c r="D404" s="186">
        <v>4041</v>
      </c>
      <c r="E404" s="198" t="s">
        <v>187</v>
      </c>
      <c r="F404" s="192" t="s">
        <v>631</v>
      </c>
      <c r="G404" s="176"/>
      <c r="H404" s="175"/>
    </row>
    <row r="405" spans="2:8" x14ac:dyDescent="0.25">
      <c r="B405" s="186">
        <v>2082</v>
      </c>
      <c r="C405" s="175" t="s">
        <v>151</v>
      </c>
      <c r="D405" s="186">
        <v>536</v>
      </c>
      <c r="E405" s="198" t="s">
        <v>936</v>
      </c>
      <c r="F405" s="192" t="s">
        <v>628</v>
      </c>
      <c r="G405" s="176"/>
      <c r="H405" s="175"/>
    </row>
    <row r="406" spans="2:8" x14ac:dyDescent="0.25">
      <c r="B406" s="186">
        <v>2082</v>
      </c>
      <c r="C406" s="175" t="s">
        <v>151</v>
      </c>
      <c r="D406" s="186">
        <v>3233</v>
      </c>
      <c r="E406" s="198" t="s">
        <v>234</v>
      </c>
      <c r="F406" s="192" t="s">
        <v>631</v>
      </c>
      <c r="G406" s="176"/>
      <c r="H406" s="175"/>
    </row>
    <row r="407" spans="2:8" x14ac:dyDescent="0.25">
      <c r="B407" s="186">
        <v>2082</v>
      </c>
      <c r="C407" s="175" t="s">
        <v>151</v>
      </c>
      <c r="D407" s="186">
        <v>525</v>
      </c>
      <c r="E407" s="198" t="s">
        <v>937</v>
      </c>
      <c r="F407" s="192" t="s">
        <v>628</v>
      </c>
      <c r="G407" s="176"/>
      <c r="H407" s="175"/>
    </row>
    <row r="408" spans="2:8" x14ac:dyDescent="0.25">
      <c r="B408" s="186">
        <v>2082</v>
      </c>
      <c r="C408" s="175" t="s">
        <v>151</v>
      </c>
      <c r="D408" s="186">
        <v>526</v>
      </c>
      <c r="E408" s="198" t="s">
        <v>938</v>
      </c>
      <c r="F408" s="192" t="s">
        <v>628</v>
      </c>
      <c r="G408" s="176"/>
      <c r="H408" s="175"/>
    </row>
    <row r="409" spans="2:8" x14ac:dyDescent="0.25">
      <c r="B409" s="186">
        <v>2082</v>
      </c>
      <c r="C409" s="175" t="s">
        <v>151</v>
      </c>
      <c r="D409" s="186">
        <v>538</v>
      </c>
      <c r="E409" s="198" t="s">
        <v>939</v>
      </c>
      <c r="F409" s="192" t="s">
        <v>628</v>
      </c>
      <c r="G409" s="176"/>
      <c r="H409" s="175"/>
    </row>
    <row r="410" spans="2:8" x14ac:dyDescent="0.25">
      <c r="B410" s="186">
        <v>2082</v>
      </c>
      <c r="C410" s="175" t="s">
        <v>151</v>
      </c>
      <c r="D410" s="186">
        <v>539</v>
      </c>
      <c r="E410" s="198" t="s">
        <v>940</v>
      </c>
      <c r="F410" s="192" t="s">
        <v>628</v>
      </c>
      <c r="G410" s="176"/>
      <c r="H410" s="175"/>
    </row>
    <row r="411" spans="2:8" x14ac:dyDescent="0.25">
      <c r="B411" s="186">
        <v>2082</v>
      </c>
      <c r="C411" s="175" t="s">
        <v>151</v>
      </c>
      <c r="D411" s="186">
        <v>528</v>
      </c>
      <c r="E411" s="198" t="s">
        <v>941</v>
      </c>
      <c r="F411" s="192" t="s">
        <v>628</v>
      </c>
      <c r="G411" s="176"/>
      <c r="H411" s="175"/>
    </row>
    <row r="412" spans="2:8" x14ac:dyDescent="0.25">
      <c r="B412" s="186">
        <v>2082</v>
      </c>
      <c r="C412" s="175" t="s">
        <v>151</v>
      </c>
      <c r="D412" s="186">
        <v>529</v>
      </c>
      <c r="E412" s="198" t="s">
        <v>942</v>
      </c>
      <c r="F412" s="192" t="s">
        <v>628</v>
      </c>
      <c r="G412" s="176"/>
      <c r="H412" s="175"/>
    </row>
    <row r="413" spans="2:8" x14ac:dyDescent="0.25">
      <c r="B413" s="186">
        <v>2082</v>
      </c>
      <c r="C413" s="175" t="s">
        <v>151</v>
      </c>
      <c r="D413" s="186">
        <v>530</v>
      </c>
      <c r="E413" s="198" t="s">
        <v>943</v>
      </c>
      <c r="F413" s="192" t="s">
        <v>628</v>
      </c>
      <c r="G413" s="176"/>
      <c r="H413" s="175"/>
    </row>
    <row r="414" spans="2:8" x14ac:dyDescent="0.25">
      <c r="B414" s="186">
        <v>2082</v>
      </c>
      <c r="C414" s="175" t="s">
        <v>151</v>
      </c>
      <c r="D414" s="186">
        <v>1861</v>
      </c>
      <c r="E414" s="198" t="s">
        <v>289</v>
      </c>
      <c r="F414" s="192" t="s">
        <v>631</v>
      </c>
      <c r="G414" s="176"/>
      <c r="H414" s="175"/>
    </row>
    <row r="415" spans="2:8" x14ac:dyDescent="0.25">
      <c r="B415" s="186">
        <v>2082</v>
      </c>
      <c r="C415" s="175" t="s">
        <v>151</v>
      </c>
      <c r="D415" s="186">
        <v>3229</v>
      </c>
      <c r="E415" s="198" t="s">
        <v>293</v>
      </c>
      <c r="F415" s="192" t="s">
        <v>631</v>
      </c>
      <c r="G415" s="176"/>
      <c r="H415" s="175"/>
    </row>
    <row r="416" spans="2:8" x14ac:dyDescent="0.25">
      <c r="B416" s="186">
        <v>2082</v>
      </c>
      <c r="C416" s="175" t="s">
        <v>151</v>
      </c>
      <c r="D416" s="186">
        <v>534</v>
      </c>
      <c r="E416" s="198" t="s">
        <v>944</v>
      </c>
      <c r="F416" s="192" t="s">
        <v>628</v>
      </c>
      <c r="G416" s="176"/>
      <c r="H416" s="175"/>
    </row>
    <row r="417" spans="2:8" x14ac:dyDescent="0.25">
      <c r="B417" s="186">
        <v>2082</v>
      </c>
      <c r="C417" s="175" t="s">
        <v>151</v>
      </c>
      <c r="D417" s="186">
        <v>1259</v>
      </c>
      <c r="E417" s="198" t="s">
        <v>945</v>
      </c>
      <c r="F417" s="192" t="s">
        <v>628</v>
      </c>
      <c r="G417" s="176"/>
      <c r="H417" s="175"/>
    </row>
    <row r="418" spans="2:8" x14ac:dyDescent="0.25">
      <c r="B418" s="184">
        <v>2193</v>
      </c>
      <c r="C418" s="185" t="s">
        <v>153</v>
      </c>
      <c r="D418" s="184">
        <v>2193</v>
      </c>
      <c r="E418" s="197" t="s">
        <v>153</v>
      </c>
      <c r="F418" s="191" t="s">
        <v>626</v>
      </c>
      <c r="G418" s="176"/>
      <c r="H418" s="175"/>
    </row>
    <row r="419" spans="2:8" x14ac:dyDescent="0.25">
      <c r="B419" s="186">
        <v>2193</v>
      </c>
      <c r="C419" s="175" t="s">
        <v>153</v>
      </c>
      <c r="D419" s="186">
        <v>1005</v>
      </c>
      <c r="E419" s="198" t="s">
        <v>946</v>
      </c>
      <c r="F419" s="192" t="s">
        <v>628</v>
      </c>
      <c r="G419" s="176"/>
      <c r="H419" s="175"/>
    </row>
    <row r="420" spans="2:8" x14ac:dyDescent="0.25">
      <c r="B420" s="186">
        <v>2193</v>
      </c>
      <c r="C420" s="175" t="s">
        <v>153</v>
      </c>
      <c r="D420" s="186">
        <v>1006</v>
      </c>
      <c r="E420" s="198" t="s">
        <v>947</v>
      </c>
      <c r="F420" s="192" t="s">
        <v>628</v>
      </c>
      <c r="G420" s="176"/>
      <c r="H420" s="175"/>
    </row>
    <row r="421" spans="2:8" x14ac:dyDescent="0.25">
      <c r="B421" s="184">
        <v>2084</v>
      </c>
      <c r="C421" s="185" t="s">
        <v>155</v>
      </c>
      <c r="D421" s="184">
        <v>2084</v>
      </c>
      <c r="E421" s="197" t="s">
        <v>155</v>
      </c>
      <c r="F421" s="191" t="s">
        <v>626</v>
      </c>
      <c r="G421" s="176"/>
      <c r="H421" s="175"/>
    </row>
    <row r="422" spans="2:8" x14ac:dyDescent="0.25">
      <c r="B422" s="186">
        <v>2084</v>
      </c>
      <c r="C422" s="175" t="s">
        <v>155</v>
      </c>
      <c r="D422" s="186">
        <v>563</v>
      </c>
      <c r="E422" s="198" t="s">
        <v>948</v>
      </c>
      <c r="F422" s="192" t="s">
        <v>628</v>
      </c>
      <c r="G422" s="176"/>
      <c r="H422" s="175"/>
    </row>
    <row r="423" spans="2:8" x14ac:dyDescent="0.25">
      <c r="B423" s="186">
        <v>2084</v>
      </c>
      <c r="C423" s="175" t="s">
        <v>155</v>
      </c>
      <c r="D423" s="186">
        <v>567</v>
      </c>
      <c r="E423" s="198" t="s">
        <v>949</v>
      </c>
      <c r="F423" s="192" t="s">
        <v>628</v>
      </c>
      <c r="G423" s="176"/>
      <c r="H423" s="175"/>
    </row>
    <row r="424" spans="2:8" x14ac:dyDescent="0.25">
      <c r="B424" s="186">
        <v>2084</v>
      </c>
      <c r="C424" s="175" t="s">
        <v>155</v>
      </c>
      <c r="D424" s="186">
        <v>564</v>
      </c>
      <c r="E424" s="198" t="s">
        <v>950</v>
      </c>
      <c r="F424" s="192" t="s">
        <v>628</v>
      </c>
      <c r="G424" s="176"/>
      <c r="H424" s="175"/>
    </row>
    <row r="425" spans="2:8" x14ac:dyDescent="0.25">
      <c r="B425" s="186">
        <v>2084</v>
      </c>
      <c r="C425" s="175" t="s">
        <v>155</v>
      </c>
      <c r="D425" s="186">
        <v>566</v>
      </c>
      <c r="E425" s="198" t="s">
        <v>951</v>
      </c>
      <c r="F425" s="192" t="s">
        <v>628</v>
      </c>
      <c r="G425" s="176"/>
      <c r="H425" s="175"/>
    </row>
    <row r="426" spans="2:8" x14ac:dyDescent="0.25">
      <c r="B426" s="186">
        <v>2084</v>
      </c>
      <c r="C426" s="175" t="s">
        <v>155</v>
      </c>
      <c r="D426" s="186">
        <v>4045</v>
      </c>
      <c r="E426" s="198" t="s">
        <v>952</v>
      </c>
      <c r="F426" s="192" t="s">
        <v>631</v>
      </c>
      <c r="G426" s="176"/>
      <c r="H426" s="175"/>
    </row>
    <row r="427" spans="2:8" x14ac:dyDescent="0.25">
      <c r="B427" s="184">
        <v>2241</v>
      </c>
      <c r="C427" s="185" t="s">
        <v>157</v>
      </c>
      <c r="D427" s="184">
        <v>2241</v>
      </c>
      <c r="E427" s="197" t="s">
        <v>157</v>
      </c>
      <c r="F427" s="191" t="s">
        <v>626</v>
      </c>
      <c r="G427" s="176"/>
      <c r="H427" s="175"/>
    </row>
    <row r="428" spans="2:8" x14ac:dyDescent="0.25">
      <c r="B428" s="186">
        <v>2241</v>
      </c>
      <c r="C428" s="175" t="s">
        <v>157</v>
      </c>
      <c r="D428" s="186">
        <v>1128</v>
      </c>
      <c r="E428" s="198" t="s">
        <v>953</v>
      </c>
      <c r="F428" s="192" t="s">
        <v>628</v>
      </c>
      <c r="G428" s="176"/>
      <c r="H428" s="175"/>
    </row>
    <row r="429" spans="2:8" x14ac:dyDescent="0.25">
      <c r="B429" s="186">
        <v>2241</v>
      </c>
      <c r="C429" s="175" t="s">
        <v>157</v>
      </c>
      <c r="D429" s="186">
        <v>1129</v>
      </c>
      <c r="E429" s="198" t="s">
        <v>954</v>
      </c>
      <c r="F429" s="192" t="s">
        <v>628</v>
      </c>
      <c r="G429" s="176"/>
      <c r="H429" s="175"/>
    </row>
    <row r="430" spans="2:8" x14ac:dyDescent="0.25">
      <c r="B430" s="186">
        <v>2241</v>
      </c>
      <c r="C430" s="175" t="s">
        <v>157</v>
      </c>
      <c r="D430" s="186">
        <v>1130</v>
      </c>
      <c r="E430" s="198" t="s">
        <v>955</v>
      </c>
      <c r="F430" s="192" t="s">
        <v>628</v>
      </c>
      <c r="G430" s="176"/>
      <c r="H430" s="175"/>
    </row>
    <row r="431" spans="2:8" x14ac:dyDescent="0.25">
      <c r="B431" s="186">
        <v>2241</v>
      </c>
      <c r="C431" s="175" t="s">
        <v>157</v>
      </c>
      <c r="D431" s="186">
        <v>3986</v>
      </c>
      <c r="E431" s="198" t="s">
        <v>956</v>
      </c>
      <c r="F431" s="192" t="s">
        <v>628</v>
      </c>
      <c r="G431" s="176"/>
      <c r="H431" s="175"/>
    </row>
    <row r="432" spans="2:8" x14ac:dyDescent="0.25">
      <c r="B432" s="186">
        <v>2241</v>
      </c>
      <c r="C432" s="175" t="s">
        <v>157</v>
      </c>
      <c r="D432" s="186">
        <v>4595</v>
      </c>
      <c r="E432" s="198" t="s">
        <v>115</v>
      </c>
      <c r="F432" s="192" t="s">
        <v>631</v>
      </c>
      <c r="G432" s="176"/>
      <c r="H432" s="175"/>
    </row>
    <row r="433" spans="2:8" x14ac:dyDescent="0.25">
      <c r="B433" s="186">
        <v>2241</v>
      </c>
      <c r="C433" s="175" t="s">
        <v>157</v>
      </c>
      <c r="D433" s="186">
        <v>1134</v>
      </c>
      <c r="E433" s="198" t="s">
        <v>957</v>
      </c>
      <c r="F433" s="192" t="s">
        <v>628</v>
      </c>
      <c r="G433" s="176"/>
      <c r="H433" s="175"/>
    </row>
    <row r="434" spans="2:8" x14ac:dyDescent="0.25">
      <c r="B434" s="186">
        <v>2241</v>
      </c>
      <c r="C434" s="175" t="s">
        <v>157</v>
      </c>
      <c r="D434" s="186">
        <v>1132</v>
      </c>
      <c r="E434" s="198" t="s">
        <v>958</v>
      </c>
      <c r="F434" s="192" t="s">
        <v>628</v>
      </c>
      <c r="G434" s="176"/>
      <c r="H434" s="175"/>
    </row>
    <row r="435" spans="2:8" x14ac:dyDescent="0.25">
      <c r="B435" s="186">
        <v>2241</v>
      </c>
      <c r="C435" s="175" t="s">
        <v>157</v>
      </c>
      <c r="D435" s="186">
        <v>1133</v>
      </c>
      <c r="E435" s="198" t="s">
        <v>959</v>
      </c>
      <c r="F435" s="192" t="s">
        <v>628</v>
      </c>
      <c r="G435" s="176"/>
      <c r="H435" s="175"/>
    </row>
    <row r="436" spans="2:8" x14ac:dyDescent="0.25">
      <c r="B436" s="186">
        <v>2241</v>
      </c>
      <c r="C436" s="175" t="s">
        <v>157</v>
      </c>
      <c r="D436" s="186">
        <v>1126</v>
      </c>
      <c r="E436" s="198" t="s">
        <v>960</v>
      </c>
      <c r="F436" s="192" t="s">
        <v>628</v>
      </c>
      <c r="G436" s="176"/>
      <c r="H436" s="175"/>
    </row>
    <row r="437" spans="2:8" x14ac:dyDescent="0.25">
      <c r="B437" s="186">
        <v>2241</v>
      </c>
      <c r="C437" s="175" t="s">
        <v>157</v>
      </c>
      <c r="D437" s="186">
        <v>1127</v>
      </c>
      <c r="E437" s="198" t="s">
        <v>961</v>
      </c>
      <c r="F437" s="192" t="s">
        <v>628</v>
      </c>
      <c r="G437" s="176"/>
      <c r="H437" s="175"/>
    </row>
    <row r="438" spans="2:8" x14ac:dyDescent="0.25">
      <c r="B438" s="184">
        <v>2248</v>
      </c>
      <c r="C438" s="185" t="s">
        <v>159</v>
      </c>
      <c r="D438" s="184">
        <v>2248</v>
      </c>
      <c r="E438" s="197" t="s">
        <v>159</v>
      </c>
      <c r="F438" s="191" t="s">
        <v>626</v>
      </c>
      <c r="G438" s="176"/>
      <c r="H438" s="175"/>
    </row>
    <row r="439" spans="2:8" x14ac:dyDescent="0.25">
      <c r="B439" s="186">
        <v>2248</v>
      </c>
      <c r="C439" s="175" t="s">
        <v>159</v>
      </c>
      <c r="D439" s="186">
        <v>1205</v>
      </c>
      <c r="E439" s="198" t="s">
        <v>117</v>
      </c>
      <c r="F439" s="192" t="s">
        <v>631</v>
      </c>
      <c r="G439" s="176"/>
      <c r="H439" s="175"/>
    </row>
    <row r="440" spans="2:8" x14ac:dyDescent="0.25">
      <c r="B440" s="184">
        <v>2020</v>
      </c>
      <c r="C440" s="185" t="s">
        <v>161</v>
      </c>
      <c r="D440" s="184">
        <v>2020</v>
      </c>
      <c r="E440" s="197" t="s">
        <v>161</v>
      </c>
      <c r="F440" s="191" t="s">
        <v>626</v>
      </c>
      <c r="G440" s="176"/>
      <c r="H440" s="175"/>
    </row>
    <row r="441" spans="2:8" x14ac:dyDescent="0.25">
      <c r="B441" s="186">
        <v>2020</v>
      </c>
      <c r="C441" s="175" t="s">
        <v>161</v>
      </c>
      <c r="D441" s="186">
        <v>351</v>
      </c>
      <c r="E441" s="198" t="s">
        <v>962</v>
      </c>
      <c r="F441" s="192" t="s">
        <v>628</v>
      </c>
      <c r="G441" s="176"/>
      <c r="H441" s="175"/>
    </row>
    <row r="442" spans="2:8" x14ac:dyDescent="0.25">
      <c r="B442" s="184">
        <v>2245</v>
      </c>
      <c r="C442" s="185" t="s">
        <v>163</v>
      </c>
      <c r="D442" s="184">
        <v>2245</v>
      </c>
      <c r="E442" s="197" t="s">
        <v>163</v>
      </c>
      <c r="F442" s="191" t="s">
        <v>626</v>
      </c>
      <c r="G442" s="176"/>
      <c r="H442" s="175"/>
    </row>
    <row r="443" spans="2:8" x14ac:dyDescent="0.25">
      <c r="B443" s="186">
        <v>2245</v>
      </c>
      <c r="C443" s="175" t="s">
        <v>163</v>
      </c>
      <c r="D443" s="186">
        <v>1194</v>
      </c>
      <c r="E443" s="198" t="s">
        <v>963</v>
      </c>
      <c r="F443" s="192" t="s">
        <v>628</v>
      </c>
      <c r="G443" s="176"/>
      <c r="H443" s="175"/>
    </row>
    <row r="444" spans="2:8" x14ac:dyDescent="0.25">
      <c r="B444" s="186">
        <v>2245</v>
      </c>
      <c r="C444" s="175" t="s">
        <v>163</v>
      </c>
      <c r="D444" s="186">
        <v>1195</v>
      </c>
      <c r="E444" s="198" t="s">
        <v>964</v>
      </c>
      <c r="F444" s="192" t="s">
        <v>628</v>
      </c>
      <c r="G444" s="176"/>
      <c r="H444" s="175"/>
    </row>
    <row r="445" spans="2:8" x14ac:dyDescent="0.25">
      <c r="B445" s="184">
        <v>2137</v>
      </c>
      <c r="C445" s="185" t="s">
        <v>164</v>
      </c>
      <c r="D445" s="184">
        <v>2137</v>
      </c>
      <c r="E445" s="197" t="s">
        <v>164</v>
      </c>
      <c r="F445" s="191" t="s">
        <v>626</v>
      </c>
      <c r="G445" s="176"/>
      <c r="H445" s="175"/>
    </row>
    <row r="446" spans="2:8" x14ac:dyDescent="0.25">
      <c r="B446" s="186">
        <v>2137</v>
      </c>
      <c r="C446" s="175" t="s">
        <v>164</v>
      </c>
      <c r="D446" s="186">
        <v>5392</v>
      </c>
      <c r="E446" s="198" t="s">
        <v>121</v>
      </c>
      <c r="F446" s="192" t="s">
        <v>631</v>
      </c>
      <c r="G446" s="176"/>
      <c r="H446" s="175"/>
    </row>
    <row r="447" spans="2:8" x14ac:dyDescent="0.25">
      <c r="B447" s="186">
        <v>2137</v>
      </c>
      <c r="C447" s="175" t="s">
        <v>164</v>
      </c>
      <c r="D447" s="186">
        <v>776</v>
      </c>
      <c r="E447" s="198" t="s">
        <v>965</v>
      </c>
      <c r="F447" s="192" t="s">
        <v>628</v>
      </c>
      <c r="G447" s="176"/>
      <c r="H447" s="175"/>
    </row>
    <row r="448" spans="2:8" x14ac:dyDescent="0.25">
      <c r="B448" s="186">
        <v>2137</v>
      </c>
      <c r="C448" s="175" t="s">
        <v>164</v>
      </c>
      <c r="D448" s="186">
        <v>808</v>
      </c>
      <c r="E448" s="198" t="s">
        <v>966</v>
      </c>
      <c r="F448" s="192" t="s">
        <v>628</v>
      </c>
      <c r="G448" s="176"/>
      <c r="H448" s="175"/>
    </row>
    <row r="449" spans="2:8" x14ac:dyDescent="0.25">
      <c r="B449" s="186">
        <v>2137</v>
      </c>
      <c r="C449" s="175" t="s">
        <v>164</v>
      </c>
      <c r="D449" s="186">
        <v>786</v>
      </c>
      <c r="E449" s="198" t="s">
        <v>967</v>
      </c>
      <c r="F449" s="192" t="s">
        <v>628</v>
      </c>
      <c r="G449" s="176"/>
      <c r="H449" s="175"/>
    </row>
    <row r="450" spans="2:8" x14ac:dyDescent="0.25">
      <c r="B450" s="184">
        <v>1931</v>
      </c>
      <c r="C450" s="185" t="s">
        <v>166</v>
      </c>
      <c r="D450" s="184">
        <v>1931</v>
      </c>
      <c r="E450" s="197" t="s">
        <v>166</v>
      </c>
      <c r="F450" s="191" t="s">
        <v>626</v>
      </c>
      <c r="G450" s="176"/>
      <c r="H450" s="175"/>
    </row>
    <row r="451" spans="2:8" x14ac:dyDescent="0.25">
      <c r="B451" s="186">
        <v>1931</v>
      </c>
      <c r="C451" s="175" t="s">
        <v>166</v>
      </c>
      <c r="D451" s="186">
        <v>4719</v>
      </c>
      <c r="E451" s="198" t="s">
        <v>968</v>
      </c>
      <c r="F451" s="192" t="s">
        <v>628</v>
      </c>
      <c r="G451" s="176"/>
      <c r="H451" s="175"/>
    </row>
    <row r="452" spans="2:8" x14ac:dyDescent="0.25">
      <c r="B452" s="186">
        <v>1931</v>
      </c>
      <c r="C452" s="175" t="s">
        <v>166</v>
      </c>
      <c r="D452" s="186">
        <v>138</v>
      </c>
      <c r="E452" s="198" t="s">
        <v>969</v>
      </c>
      <c r="F452" s="192" t="s">
        <v>628</v>
      </c>
      <c r="G452" s="176"/>
      <c r="H452" s="175"/>
    </row>
    <row r="453" spans="2:8" x14ac:dyDescent="0.25">
      <c r="B453" s="186">
        <v>1931</v>
      </c>
      <c r="C453" s="175" t="s">
        <v>166</v>
      </c>
      <c r="D453" s="186">
        <v>136</v>
      </c>
      <c r="E453" s="198" t="s">
        <v>970</v>
      </c>
      <c r="F453" s="192" t="s">
        <v>628</v>
      </c>
      <c r="G453" s="176"/>
      <c r="H453" s="175"/>
    </row>
    <row r="454" spans="2:8" x14ac:dyDescent="0.25">
      <c r="B454" s="186">
        <v>1931</v>
      </c>
      <c r="C454" s="175" t="s">
        <v>166</v>
      </c>
      <c r="D454" s="186">
        <v>137</v>
      </c>
      <c r="E454" s="198" t="s">
        <v>971</v>
      </c>
      <c r="F454" s="192" t="s">
        <v>628</v>
      </c>
      <c r="G454" s="176"/>
      <c r="H454" s="175"/>
    </row>
    <row r="455" spans="2:8" x14ac:dyDescent="0.25">
      <c r="B455" s="184">
        <v>2000</v>
      </c>
      <c r="C455" s="185" t="s">
        <v>168</v>
      </c>
      <c r="D455" s="184">
        <v>2000</v>
      </c>
      <c r="E455" s="197" t="s">
        <v>168</v>
      </c>
      <c r="F455" s="191" t="s">
        <v>626</v>
      </c>
      <c r="G455" s="176"/>
      <c r="H455" s="175"/>
    </row>
    <row r="456" spans="2:8" x14ac:dyDescent="0.25">
      <c r="B456" s="186">
        <v>2000</v>
      </c>
      <c r="C456" s="175" t="s">
        <v>168</v>
      </c>
      <c r="D456" s="186">
        <v>307</v>
      </c>
      <c r="E456" s="198" t="s">
        <v>972</v>
      </c>
      <c r="F456" s="192" t="s">
        <v>631</v>
      </c>
      <c r="G456" s="176"/>
      <c r="H456" s="175"/>
    </row>
    <row r="457" spans="2:8" x14ac:dyDescent="0.25">
      <c r="B457" s="184">
        <v>1992</v>
      </c>
      <c r="C457" s="185" t="s">
        <v>170</v>
      </c>
      <c r="D457" s="184">
        <v>1992</v>
      </c>
      <c r="E457" s="197" t="s">
        <v>170</v>
      </c>
      <c r="F457" s="191" t="s">
        <v>626</v>
      </c>
      <c r="G457" s="176"/>
      <c r="H457" s="175"/>
    </row>
    <row r="458" spans="2:8" x14ac:dyDescent="0.25">
      <c r="B458" s="186">
        <v>1992</v>
      </c>
      <c r="C458" s="175" t="s">
        <v>170</v>
      </c>
      <c r="D458" s="186">
        <v>282</v>
      </c>
      <c r="E458" s="198" t="s">
        <v>973</v>
      </c>
      <c r="F458" s="192" t="s">
        <v>628</v>
      </c>
      <c r="G458" s="176"/>
      <c r="H458" s="175"/>
    </row>
    <row r="459" spans="2:8" x14ac:dyDescent="0.25">
      <c r="B459" s="186">
        <v>1992</v>
      </c>
      <c r="C459" s="175" t="s">
        <v>170</v>
      </c>
      <c r="D459" s="186">
        <v>285</v>
      </c>
      <c r="E459" s="198" t="s">
        <v>974</v>
      </c>
      <c r="F459" s="192" t="s">
        <v>628</v>
      </c>
      <c r="G459" s="176"/>
      <c r="H459" s="175"/>
    </row>
    <row r="460" spans="2:8" x14ac:dyDescent="0.25">
      <c r="B460" s="186">
        <v>1992</v>
      </c>
      <c r="C460" s="175" t="s">
        <v>170</v>
      </c>
      <c r="D460" s="186">
        <v>284</v>
      </c>
      <c r="E460" s="198" t="s">
        <v>975</v>
      </c>
      <c r="F460" s="192" t="s">
        <v>628</v>
      </c>
      <c r="G460" s="176"/>
      <c r="H460" s="175"/>
    </row>
    <row r="461" spans="2:8" x14ac:dyDescent="0.25">
      <c r="B461" s="184">
        <v>2007</v>
      </c>
      <c r="C461" s="185" t="s">
        <v>362</v>
      </c>
      <c r="D461" s="184">
        <v>2007</v>
      </c>
      <c r="E461" s="197" t="s">
        <v>362</v>
      </c>
      <c r="F461" s="191" t="s">
        <v>810</v>
      </c>
      <c r="G461" s="176"/>
      <c r="H461" s="175"/>
    </row>
    <row r="462" spans="2:8" x14ac:dyDescent="0.25">
      <c r="B462" s="184">
        <v>2054</v>
      </c>
      <c r="C462" s="185" t="s">
        <v>172</v>
      </c>
      <c r="D462" s="184">
        <v>2054</v>
      </c>
      <c r="E462" s="197" t="s">
        <v>172</v>
      </c>
      <c r="F462" s="191" t="s">
        <v>626</v>
      </c>
      <c r="G462" s="176"/>
      <c r="H462" s="175"/>
    </row>
    <row r="463" spans="2:8" x14ac:dyDescent="0.25">
      <c r="B463" s="186">
        <v>2054</v>
      </c>
      <c r="C463" s="175" t="s">
        <v>172</v>
      </c>
      <c r="D463" s="186">
        <v>435</v>
      </c>
      <c r="E463" s="198" t="s">
        <v>976</v>
      </c>
      <c r="F463" s="192" t="s">
        <v>628</v>
      </c>
      <c r="G463" s="176"/>
      <c r="H463" s="175"/>
    </row>
    <row r="464" spans="2:8" x14ac:dyDescent="0.25">
      <c r="B464" s="186">
        <v>2054</v>
      </c>
      <c r="C464" s="175" t="s">
        <v>172</v>
      </c>
      <c r="D464" s="186">
        <v>5680</v>
      </c>
      <c r="E464" s="198" t="s">
        <v>977</v>
      </c>
      <c r="F464" s="192" t="s">
        <v>656</v>
      </c>
      <c r="G464" s="176"/>
      <c r="H464" s="175"/>
    </row>
    <row r="465" spans="2:8" x14ac:dyDescent="0.25">
      <c r="B465" s="186">
        <v>2054</v>
      </c>
      <c r="C465" s="175" t="s">
        <v>172</v>
      </c>
      <c r="D465" s="186">
        <v>5678</v>
      </c>
      <c r="E465" s="198" t="s">
        <v>978</v>
      </c>
      <c r="F465" s="192" t="s">
        <v>656</v>
      </c>
      <c r="G465" s="176"/>
      <c r="H465" s="175"/>
    </row>
    <row r="466" spans="2:8" x14ac:dyDescent="0.25">
      <c r="B466" s="186">
        <v>2054</v>
      </c>
      <c r="C466" s="175" t="s">
        <v>172</v>
      </c>
      <c r="D466" s="186">
        <v>442</v>
      </c>
      <c r="E466" s="198" t="s">
        <v>979</v>
      </c>
      <c r="F466" s="192" t="s">
        <v>628</v>
      </c>
      <c r="G466" s="176"/>
      <c r="H466" s="175"/>
    </row>
    <row r="467" spans="2:8" x14ac:dyDescent="0.25">
      <c r="B467" s="186">
        <v>2054</v>
      </c>
      <c r="C467" s="175" t="s">
        <v>172</v>
      </c>
      <c r="D467" s="186">
        <v>436</v>
      </c>
      <c r="E467" s="198" t="s">
        <v>980</v>
      </c>
      <c r="F467" s="192" t="s">
        <v>628</v>
      </c>
      <c r="G467" s="176"/>
      <c r="H467" s="175"/>
    </row>
    <row r="468" spans="2:8" x14ac:dyDescent="0.25">
      <c r="B468" s="186">
        <v>2054</v>
      </c>
      <c r="C468" s="175" t="s">
        <v>172</v>
      </c>
      <c r="D468" s="186">
        <v>437</v>
      </c>
      <c r="E468" s="198" t="s">
        <v>840</v>
      </c>
      <c r="F468" s="192" t="s">
        <v>628</v>
      </c>
      <c r="G468" s="176"/>
      <c r="H468" s="175"/>
    </row>
    <row r="469" spans="2:8" x14ac:dyDescent="0.25">
      <c r="B469" s="186">
        <v>2054</v>
      </c>
      <c r="C469" s="175" t="s">
        <v>172</v>
      </c>
      <c r="D469" s="186">
        <v>438</v>
      </c>
      <c r="E469" s="198" t="s">
        <v>981</v>
      </c>
      <c r="F469" s="192" t="s">
        <v>628</v>
      </c>
      <c r="G469" s="176"/>
      <c r="H469" s="175"/>
    </row>
    <row r="470" spans="2:8" x14ac:dyDescent="0.25">
      <c r="B470" s="186">
        <v>2054</v>
      </c>
      <c r="C470" s="175" t="s">
        <v>172</v>
      </c>
      <c r="D470" s="186">
        <v>1351</v>
      </c>
      <c r="E470" s="198" t="s">
        <v>982</v>
      </c>
      <c r="F470" s="192" t="s">
        <v>628</v>
      </c>
      <c r="G470" s="176"/>
      <c r="H470" s="175"/>
    </row>
    <row r="471" spans="2:8" x14ac:dyDescent="0.25">
      <c r="B471" s="186">
        <v>2054</v>
      </c>
      <c r="C471" s="175" t="s">
        <v>172</v>
      </c>
      <c r="D471" s="186">
        <v>439</v>
      </c>
      <c r="E471" s="198" t="s">
        <v>983</v>
      </c>
      <c r="F471" s="192" t="s">
        <v>628</v>
      </c>
      <c r="G471" s="176"/>
      <c r="H471" s="175"/>
    </row>
    <row r="472" spans="2:8" x14ac:dyDescent="0.25">
      <c r="B472" s="186">
        <v>2054</v>
      </c>
      <c r="C472" s="175" t="s">
        <v>172</v>
      </c>
      <c r="D472" s="186">
        <v>440</v>
      </c>
      <c r="E472" s="198" t="s">
        <v>984</v>
      </c>
      <c r="F472" s="192" t="s">
        <v>628</v>
      </c>
      <c r="G472" s="176"/>
      <c r="H472" s="175"/>
    </row>
    <row r="473" spans="2:8" x14ac:dyDescent="0.25">
      <c r="B473" s="186">
        <v>2054</v>
      </c>
      <c r="C473" s="175" t="s">
        <v>172</v>
      </c>
      <c r="D473" s="186">
        <v>441</v>
      </c>
      <c r="E473" s="198" t="s">
        <v>985</v>
      </c>
      <c r="F473" s="192" t="s">
        <v>628</v>
      </c>
      <c r="G473" s="176"/>
      <c r="H473" s="175"/>
    </row>
    <row r="474" spans="2:8" x14ac:dyDescent="0.25">
      <c r="B474" s="184">
        <v>2100</v>
      </c>
      <c r="C474" s="185" t="s">
        <v>174</v>
      </c>
      <c r="D474" s="184">
        <v>2100</v>
      </c>
      <c r="E474" s="197" t="s">
        <v>174</v>
      </c>
      <c r="F474" s="191" t="s">
        <v>626</v>
      </c>
      <c r="G474" s="176"/>
      <c r="H474" s="175"/>
    </row>
    <row r="475" spans="2:8" x14ac:dyDescent="0.25">
      <c r="B475" s="186">
        <v>2100</v>
      </c>
      <c r="C475" s="175" t="s">
        <v>174</v>
      </c>
      <c r="D475" s="186">
        <v>3950</v>
      </c>
      <c r="E475" s="198" t="s">
        <v>986</v>
      </c>
      <c r="F475" s="192" t="s">
        <v>656</v>
      </c>
      <c r="G475" s="176"/>
      <c r="H475" s="175"/>
    </row>
    <row r="476" spans="2:8" x14ac:dyDescent="0.25">
      <c r="B476" s="186">
        <v>2100</v>
      </c>
      <c r="C476" s="175" t="s">
        <v>174</v>
      </c>
      <c r="D476" s="186">
        <v>632</v>
      </c>
      <c r="E476" s="198" t="s">
        <v>987</v>
      </c>
      <c r="F476" s="192" t="s">
        <v>628</v>
      </c>
      <c r="G476" s="176"/>
      <c r="H476" s="175"/>
    </row>
    <row r="477" spans="2:8" x14ac:dyDescent="0.25">
      <c r="B477" s="186">
        <v>2100</v>
      </c>
      <c r="C477" s="175" t="s">
        <v>174</v>
      </c>
      <c r="D477" s="186">
        <v>631</v>
      </c>
      <c r="E477" s="198" t="s">
        <v>988</v>
      </c>
      <c r="F477" s="192" t="s">
        <v>628</v>
      </c>
      <c r="G477" s="176"/>
      <c r="H477" s="175"/>
    </row>
    <row r="478" spans="2:8" x14ac:dyDescent="0.25">
      <c r="B478" s="186">
        <v>2100</v>
      </c>
      <c r="C478" s="175" t="s">
        <v>174</v>
      </c>
      <c r="D478" s="186">
        <v>640</v>
      </c>
      <c r="E478" s="198" t="s">
        <v>989</v>
      </c>
      <c r="F478" s="192" t="s">
        <v>628</v>
      </c>
      <c r="G478" s="176"/>
      <c r="H478" s="175"/>
    </row>
    <row r="479" spans="2:8" x14ac:dyDescent="0.25">
      <c r="B479" s="186">
        <v>2100</v>
      </c>
      <c r="C479" s="175" t="s">
        <v>174</v>
      </c>
      <c r="D479" s="186">
        <v>641</v>
      </c>
      <c r="E479" s="198" t="s">
        <v>990</v>
      </c>
      <c r="F479" s="192" t="s">
        <v>628</v>
      </c>
      <c r="G479" s="176"/>
      <c r="H479" s="175"/>
    </row>
    <row r="480" spans="2:8" x14ac:dyDescent="0.25">
      <c r="B480" s="186">
        <v>2100</v>
      </c>
      <c r="C480" s="175" t="s">
        <v>174</v>
      </c>
      <c r="D480" s="186">
        <v>633</v>
      </c>
      <c r="E480" s="198" t="s">
        <v>991</v>
      </c>
      <c r="F480" s="192" t="s">
        <v>628</v>
      </c>
      <c r="G480" s="176"/>
      <c r="H480" s="175"/>
    </row>
    <row r="481" spans="2:8" x14ac:dyDescent="0.25">
      <c r="B481" s="186">
        <v>2100</v>
      </c>
      <c r="C481" s="175" t="s">
        <v>174</v>
      </c>
      <c r="D481" s="186">
        <v>642</v>
      </c>
      <c r="E481" s="198" t="s">
        <v>992</v>
      </c>
      <c r="F481" s="192" t="s">
        <v>628</v>
      </c>
      <c r="G481" s="176"/>
      <c r="H481" s="175"/>
    </row>
    <row r="482" spans="2:8" x14ac:dyDescent="0.25">
      <c r="B482" s="186">
        <v>2100</v>
      </c>
      <c r="C482" s="175" t="s">
        <v>174</v>
      </c>
      <c r="D482" s="186">
        <v>637</v>
      </c>
      <c r="E482" s="198" t="s">
        <v>993</v>
      </c>
      <c r="F482" s="192" t="s">
        <v>628</v>
      </c>
      <c r="G482" s="176"/>
      <c r="H482" s="175"/>
    </row>
    <row r="483" spans="2:8" x14ac:dyDescent="0.25">
      <c r="B483" s="186">
        <v>2100</v>
      </c>
      <c r="C483" s="175" t="s">
        <v>174</v>
      </c>
      <c r="D483" s="186">
        <v>638</v>
      </c>
      <c r="E483" s="198" t="s">
        <v>994</v>
      </c>
      <c r="F483" s="192" t="s">
        <v>628</v>
      </c>
      <c r="G483" s="176"/>
      <c r="H483" s="175"/>
    </row>
    <row r="484" spans="2:8" x14ac:dyDescent="0.25">
      <c r="B484" s="186">
        <v>2100</v>
      </c>
      <c r="C484" s="175" t="s">
        <v>174</v>
      </c>
      <c r="D484" s="186">
        <v>643</v>
      </c>
      <c r="E484" s="198" t="s">
        <v>995</v>
      </c>
      <c r="F484" s="192" t="s">
        <v>628</v>
      </c>
      <c r="G484" s="176"/>
      <c r="H484" s="175"/>
    </row>
    <row r="485" spans="2:8" x14ac:dyDescent="0.25">
      <c r="B485" s="186">
        <v>2100</v>
      </c>
      <c r="C485" s="175" t="s">
        <v>174</v>
      </c>
      <c r="D485" s="186">
        <v>639</v>
      </c>
      <c r="E485" s="198" t="s">
        <v>996</v>
      </c>
      <c r="F485" s="192" t="s">
        <v>628</v>
      </c>
      <c r="G485" s="176"/>
      <c r="H485" s="175"/>
    </row>
    <row r="486" spans="2:8" x14ac:dyDescent="0.25">
      <c r="B486" s="186">
        <v>2100</v>
      </c>
      <c r="C486" s="175" t="s">
        <v>174</v>
      </c>
      <c r="D486" s="186">
        <v>636</v>
      </c>
      <c r="E486" s="198" t="s">
        <v>997</v>
      </c>
      <c r="F486" s="192" t="s">
        <v>628</v>
      </c>
      <c r="G486" s="176"/>
      <c r="H486" s="175"/>
    </row>
    <row r="487" spans="2:8" x14ac:dyDescent="0.25">
      <c r="B487" s="186">
        <v>2100</v>
      </c>
      <c r="C487" s="175" t="s">
        <v>174</v>
      </c>
      <c r="D487" s="186">
        <v>650</v>
      </c>
      <c r="E487" s="198" t="s">
        <v>998</v>
      </c>
      <c r="F487" s="192" t="s">
        <v>628</v>
      </c>
      <c r="G487" s="176"/>
      <c r="H487" s="175"/>
    </row>
    <row r="488" spans="2:8" x14ac:dyDescent="0.25">
      <c r="B488" s="186">
        <v>2100</v>
      </c>
      <c r="C488" s="175" t="s">
        <v>174</v>
      </c>
      <c r="D488" s="186">
        <v>645</v>
      </c>
      <c r="E488" s="198" t="s">
        <v>999</v>
      </c>
      <c r="F488" s="192" t="s">
        <v>628</v>
      </c>
      <c r="G488" s="176"/>
      <c r="H488" s="175"/>
    </row>
    <row r="489" spans="2:8" x14ac:dyDescent="0.25">
      <c r="B489" s="186">
        <v>2100</v>
      </c>
      <c r="C489" s="175" t="s">
        <v>174</v>
      </c>
      <c r="D489" s="186">
        <v>644</v>
      </c>
      <c r="E489" s="198" t="s">
        <v>1000</v>
      </c>
      <c r="F489" s="192" t="s">
        <v>628</v>
      </c>
      <c r="G489" s="176"/>
      <c r="H489" s="175"/>
    </row>
    <row r="490" spans="2:8" x14ac:dyDescent="0.25">
      <c r="B490" s="186">
        <v>2100</v>
      </c>
      <c r="C490" s="175" t="s">
        <v>174</v>
      </c>
      <c r="D490" s="186">
        <v>647</v>
      </c>
      <c r="E490" s="198" t="s">
        <v>1001</v>
      </c>
      <c r="F490" s="192" t="s">
        <v>628</v>
      </c>
      <c r="G490" s="176"/>
      <c r="H490" s="175"/>
    </row>
    <row r="491" spans="2:8" x14ac:dyDescent="0.25">
      <c r="B491" s="186">
        <v>2100</v>
      </c>
      <c r="C491" s="175" t="s">
        <v>174</v>
      </c>
      <c r="D491" s="186">
        <v>646</v>
      </c>
      <c r="E491" s="198" t="s">
        <v>1002</v>
      </c>
      <c r="F491" s="192" t="s">
        <v>628</v>
      </c>
      <c r="G491" s="176"/>
      <c r="H491" s="175"/>
    </row>
    <row r="492" spans="2:8" x14ac:dyDescent="0.25">
      <c r="B492" s="186">
        <v>2100</v>
      </c>
      <c r="C492" s="175" t="s">
        <v>174</v>
      </c>
      <c r="D492" s="186">
        <v>4744</v>
      </c>
      <c r="E492" s="198" t="s">
        <v>1003</v>
      </c>
      <c r="F492" s="192" t="s">
        <v>628</v>
      </c>
      <c r="G492" s="176"/>
      <c r="H492" s="175"/>
    </row>
    <row r="493" spans="2:8" x14ac:dyDescent="0.25">
      <c r="B493" s="186">
        <v>2100</v>
      </c>
      <c r="C493" s="175" t="s">
        <v>174</v>
      </c>
      <c r="D493" s="186">
        <v>648</v>
      </c>
      <c r="E493" s="198" t="s">
        <v>1004</v>
      </c>
      <c r="F493" s="192" t="s">
        <v>628</v>
      </c>
      <c r="G493" s="176"/>
      <c r="H493" s="175"/>
    </row>
    <row r="494" spans="2:8" x14ac:dyDescent="0.25">
      <c r="B494" s="186">
        <v>2100</v>
      </c>
      <c r="C494" s="175" t="s">
        <v>174</v>
      </c>
      <c r="D494" s="186">
        <v>649</v>
      </c>
      <c r="E494" s="198" t="s">
        <v>1005</v>
      </c>
      <c r="F494" s="192" t="s">
        <v>628</v>
      </c>
      <c r="G494" s="176"/>
      <c r="H494" s="175"/>
    </row>
    <row r="495" spans="2:8" x14ac:dyDescent="0.25">
      <c r="B495" s="184">
        <v>2183</v>
      </c>
      <c r="C495" s="185" t="s">
        <v>176</v>
      </c>
      <c r="D495" s="184">
        <v>2183</v>
      </c>
      <c r="E495" s="197" t="s">
        <v>176</v>
      </c>
      <c r="F495" s="191" t="s">
        <v>626</v>
      </c>
      <c r="G495" s="176"/>
      <c r="H495" s="175"/>
    </row>
    <row r="496" spans="2:8" x14ac:dyDescent="0.25">
      <c r="B496" s="186">
        <v>2183</v>
      </c>
      <c r="C496" s="175" t="s">
        <v>176</v>
      </c>
      <c r="D496" s="186">
        <v>3553</v>
      </c>
      <c r="E496" s="198" t="s">
        <v>76</v>
      </c>
      <c r="F496" s="192" t="s">
        <v>631</v>
      </c>
      <c r="G496" s="176"/>
      <c r="H496" s="175"/>
    </row>
    <row r="497" spans="2:8" x14ac:dyDescent="0.25">
      <c r="B497" s="186">
        <v>2183</v>
      </c>
      <c r="C497" s="175" t="s">
        <v>176</v>
      </c>
      <c r="D497" s="186">
        <v>1312</v>
      </c>
      <c r="E497" s="198" t="s">
        <v>1006</v>
      </c>
      <c r="F497" s="192" t="s">
        <v>628</v>
      </c>
      <c r="G497" s="176"/>
      <c r="H497" s="175"/>
    </row>
    <row r="498" spans="2:8" x14ac:dyDescent="0.25">
      <c r="B498" s="186">
        <v>2183</v>
      </c>
      <c r="C498" s="175" t="s">
        <v>176</v>
      </c>
      <c r="D498" s="186">
        <v>90</v>
      </c>
      <c r="E498" s="198" t="s">
        <v>1007</v>
      </c>
      <c r="F498" s="192" t="s">
        <v>628</v>
      </c>
      <c r="G498" s="176"/>
      <c r="H498" s="175"/>
    </row>
    <row r="499" spans="2:8" x14ac:dyDescent="0.25">
      <c r="B499" s="186">
        <v>2183</v>
      </c>
      <c r="C499" s="175" t="s">
        <v>176</v>
      </c>
      <c r="D499" s="186">
        <v>932</v>
      </c>
      <c r="E499" s="198" t="s">
        <v>1008</v>
      </c>
      <c r="F499" s="192" t="s">
        <v>628</v>
      </c>
      <c r="G499" s="176"/>
      <c r="H499" s="175"/>
    </row>
    <row r="500" spans="2:8" x14ac:dyDescent="0.25">
      <c r="B500" s="186">
        <v>2183</v>
      </c>
      <c r="C500" s="175" t="s">
        <v>176</v>
      </c>
      <c r="D500" s="186">
        <v>933</v>
      </c>
      <c r="E500" s="198" t="s">
        <v>1009</v>
      </c>
      <c r="F500" s="192" t="s">
        <v>628</v>
      </c>
      <c r="G500" s="176"/>
      <c r="H500" s="175"/>
    </row>
    <row r="501" spans="2:8" x14ac:dyDescent="0.25">
      <c r="B501" s="186">
        <v>2183</v>
      </c>
      <c r="C501" s="175" t="s">
        <v>176</v>
      </c>
      <c r="D501" s="186">
        <v>941</v>
      </c>
      <c r="E501" s="198" t="s">
        <v>1010</v>
      </c>
      <c r="F501" s="192" t="s">
        <v>628</v>
      </c>
      <c r="G501" s="176"/>
      <c r="H501" s="175"/>
    </row>
    <row r="502" spans="2:8" x14ac:dyDescent="0.25">
      <c r="B502" s="186">
        <v>2183</v>
      </c>
      <c r="C502" s="175" t="s">
        <v>176</v>
      </c>
      <c r="D502" s="186">
        <v>934</v>
      </c>
      <c r="E502" s="198" t="s">
        <v>1011</v>
      </c>
      <c r="F502" s="192" t="s">
        <v>628</v>
      </c>
      <c r="G502" s="176"/>
      <c r="H502" s="175"/>
    </row>
    <row r="503" spans="2:8" x14ac:dyDescent="0.25">
      <c r="B503" s="186">
        <v>2183</v>
      </c>
      <c r="C503" s="175" t="s">
        <v>176</v>
      </c>
      <c r="D503" s="186">
        <v>4601</v>
      </c>
      <c r="E503" s="198" t="s">
        <v>124</v>
      </c>
      <c r="F503" s="192" t="s">
        <v>631</v>
      </c>
      <c r="G503" s="176"/>
      <c r="H503" s="175"/>
    </row>
    <row r="504" spans="2:8" x14ac:dyDescent="0.25">
      <c r="B504" s="186">
        <v>2183</v>
      </c>
      <c r="C504" s="175" t="s">
        <v>176</v>
      </c>
      <c r="D504" s="186">
        <v>986</v>
      </c>
      <c r="E504" s="198" t="s">
        <v>1012</v>
      </c>
      <c r="F504" s="192" t="s">
        <v>628</v>
      </c>
      <c r="G504" s="176"/>
      <c r="H504" s="175"/>
    </row>
    <row r="505" spans="2:8" x14ac:dyDescent="0.25">
      <c r="B505" s="186">
        <v>2183</v>
      </c>
      <c r="C505" s="175" t="s">
        <v>176</v>
      </c>
      <c r="D505" s="186">
        <v>936</v>
      </c>
      <c r="E505" s="198" t="s">
        <v>1013</v>
      </c>
      <c r="F505" s="192" t="s">
        <v>628</v>
      </c>
      <c r="G505" s="176"/>
      <c r="H505" s="175"/>
    </row>
    <row r="506" spans="2:8" x14ac:dyDescent="0.25">
      <c r="B506" s="186">
        <v>2183</v>
      </c>
      <c r="C506" s="175" t="s">
        <v>176</v>
      </c>
      <c r="D506" s="186">
        <v>935</v>
      </c>
      <c r="E506" s="198" t="s">
        <v>980</v>
      </c>
      <c r="F506" s="192" t="s">
        <v>628</v>
      </c>
      <c r="G506" s="176"/>
      <c r="H506" s="175"/>
    </row>
    <row r="507" spans="2:8" x14ac:dyDescent="0.25">
      <c r="B507" s="186">
        <v>2183</v>
      </c>
      <c r="C507" s="175" t="s">
        <v>176</v>
      </c>
      <c r="D507" s="186">
        <v>3543</v>
      </c>
      <c r="E507" s="198" t="s">
        <v>1014</v>
      </c>
      <c r="F507" s="192" t="s">
        <v>628</v>
      </c>
      <c r="G507" s="176"/>
      <c r="H507" s="175"/>
    </row>
    <row r="508" spans="2:8" x14ac:dyDescent="0.25">
      <c r="B508" s="186">
        <v>2183</v>
      </c>
      <c r="C508" s="175" t="s">
        <v>176</v>
      </c>
      <c r="D508" s="186">
        <v>937</v>
      </c>
      <c r="E508" s="198" t="s">
        <v>1015</v>
      </c>
      <c r="F508" s="192" t="s">
        <v>628</v>
      </c>
      <c r="G508" s="176"/>
      <c r="H508" s="175"/>
    </row>
    <row r="509" spans="2:8" x14ac:dyDescent="0.25">
      <c r="B509" s="186">
        <v>2183</v>
      </c>
      <c r="C509" s="175" t="s">
        <v>176</v>
      </c>
      <c r="D509" s="186">
        <v>1313</v>
      </c>
      <c r="E509" s="198" t="s">
        <v>1016</v>
      </c>
      <c r="F509" s="192" t="s">
        <v>628</v>
      </c>
      <c r="G509" s="176"/>
      <c r="H509" s="175"/>
    </row>
    <row r="510" spans="2:8" x14ac:dyDescent="0.25">
      <c r="B510" s="186">
        <v>2183</v>
      </c>
      <c r="C510" s="175" t="s">
        <v>176</v>
      </c>
      <c r="D510" s="186">
        <v>4667</v>
      </c>
      <c r="E510" s="198" t="s">
        <v>158</v>
      </c>
      <c r="F510" s="192" t="s">
        <v>631</v>
      </c>
      <c r="G510" s="176"/>
      <c r="H510" s="175"/>
    </row>
    <row r="511" spans="2:8" x14ac:dyDescent="0.25">
      <c r="B511" s="186">
        <v>2183</v>
      </c>
      <c r="C511" s="175" t="s">
        <v>176</v>
      </c>
      <c r="D511" s="186">
        <v>4740</v>
      </c>
      <c r="E511" s="198" t="s">
        <v>173</v>
      </c>
      <c r="F511" s="192" t="s">
        <v>631</v>
      </c>
      <c r="G511" s="176"/>
      <c r="H511" s="175"/>
    </row>
    <row r="512" spans="2:8" x14ac:dyDescent="0.25">
      <c r="B512" s="186">
        <v>2183</v>
      </c>
      <c r="C512" s="175" t="s">
        <v>176</v>
      </c>
      <c r="D512" s="186">
        <v>938</v>
      </c>
      <c r="E512" s="198" t="s">
        <v>1017</v>
      </c>
      <c r="F512" s="192" t="s">
        <v>628</v>
      </c>
      <c r="G512" s="176"/>
      <c r="H512" s="175"/>
    </row>
    <row r="513" spans="2:8" x14ac:dyDescent="0.25">
      <c r="B513" s="186">
        <v>2183</v>
      </c>
      <c r="C513" s="175" t="s">
        <v>176</v>
      </c>
      <c r="D513" s="186">
        <v>939</v>
      </c>
      <c r="E513" s="198" t="s">
        <v>1018</v>
      </c>
      <c r="F513" s="192" t="s">
        <v>628</v>
      </c>
      <c r="G513" s="176"/>
      <c r="H513" s="175"/>
    </row>
    <row r="514" spans="2:8" x14ac:dyDescent="0.25">
      <c r="B514" s="186">
        <v>2183</v>
      </c>
      <c r="C514" s="175" t="s">
        <v>176</v>
      </c>
      <c r="D514" s="186">
        <v>987</v>
      </c>
      <c r="E514" s="198" t="s">
        <v>1019</v>
      </c>
      <c r="F514" s="192" t="s">
        <v>628</v>
      </c>
      <c r="G514" s="176"/>
      <c r="H514" s="175"/>
    </row>
    <row r="515" spans="2:8" x14ac:dyDescent="0.25">
      <c r="B515" s="186">
        <v>2183</v>
      </c>
      <c r="C515" s="175" t="s">
        <v>176</v>
      </c>
      <c r="D515" s="186">
        <v>3577</v>
      </c>
      <c r="E515" s="198" t="s">
        <v>1020</v>
      </c>
      <c r="F515" s="192" t="s">
        <v>628</v>
      </c>
      <c r="G515" s="176"/>
      <c r="H515" s="175"/>
    </row>
    <row r="516" spans="2:8" x14ac:dyDescent="0.25">
      <c r="B516" s="186">
        <v>2183</v>
      </c>
      <c r="C516" s="175" t="s">
        <v>176</v>
      </c>
      <c r="D516" s="186">
        <v>942</v>
      </c>
      <c r="E516" s="198" t="s">
        <v>1021</v>
      </c>
      <c r="F516" s="192" t="s">
        <v>628</v>
      </c>
      <c r="G516" s="176"/>
      <c r="H516" s="175"/>
    </row>
    <row r="517" spans="2:8" x14ac:dyDescent="0.25">
      <c r="B517" s="184">
        <v>2014</v>
      </c>
      <c r="C517" s="185" t="s">
        <v>178</v>
      </c>
      <c r="D517" s="184">
        <v>2014</v>
      </c>
      <c r="E517" s="197" t="s">
        <v>178</v>
      </c>
      <c r="F517" s="191" t="s">
        <v>626</v>
      </c>
      <c r="G517" s="176"/>
      <c r="H517" s="175"/>
    </row>
    <row r="518" spans="2:8" x14ac:dyDescent="0.25">
      <c r="B518" s="186">
        <v>2014</v>
      </c>
      <c r="C518" s="175" t="s">
        <v>178</v>
      </c>
      <c r="D518" s="186">
        <v>3740</v>
      </c>
      <c r="E518" s="198" t="s">
        <v>1022</v>
      </c>
      <c r="F518" s="192" t="s">
        <v>656</v>
      </c>
      <c r="G518" s="176"/>
      <c r="H518" s="175"/>
    </row>
    <row r="519" spans="2:8" x14ac:dyDescent="0.25">
      <c r="B519" s="186">
        <v>2014</v>
      </c>
      <c r="C519" s="175" t="s">
        <v>178</v>
      </c>
      <c r="D519" s="186">
        <v>359</v>
      </c>
      <c r="E519" s="198" t="s">
        <v>1023</v>
      </c>
      <c r="F519" s="192" t="s">
        <v>628</v>
      </c>
      <c r="G519" s="176"/>
      <c r="H519" s="175"/>
    </row>
    <row r="520" spans="2:8" x14ac:dyDescent="0.25">
      <c r="B520" s="186">
        <v>2014</v>
      </c>
      <c r="C520" s="175" t="s">
        <v>178</v>
      </c>
      <c r="D520" s="186">
        <v>342</v>
      </c>
      <c r="E520" s="198" t="s">
        <v>1024</v>
      </c>
      <c r="F520" s="192" t="s">
        <v>628</v>
      </c>
      <c r="G520" s="176"/>
      <c r="H520" s="175"/>
    </row>
    <row r="521" spans="2:8" x14ac:dyDescent="0.25">
      <c r="B521" s="186">
        <v>2014</v>
      </c>
      <c r="C521" s="175" t="s">
        <v>178</v>
      </c>
      <c r="D521" s="186">
        <v>355</v>
      </c>
      <c r="E521" s="198" t="s">
        <v>1025</v>
      </c>
      <c r="F521" s="192" t="s">
        <v>628</v>
      </c>
      <c r="G521" s="176"/>
      <c r="H521" s="175"/>
    </row>
    <row r="522" spans="2:8" x14ac:dyDescent="0.25">
      <c r="B522" s="184">
        <v>2015</v>
      </c>
      <c r="C522" s="185" t="s">
        <v>180</v>
      </c>
      <c r="D522" s="184">
        <v>2015</v>
      </c>
      <c r="E522" s="197" t="s">
        <v>180</v>
      </c>
      <c r="F522" s="191" t="s">
        <v>626</v>
      </c>
      <c r="G522" s="176"/>
      <c r="H522" s="175"/>
    </row>
    <row r="523" spans="2:8" x14ac:dyDescent="0.25">
      <c r="B523" s="186">
        <v>2015</v>
      </c>
      <c r="C523" s="175" t="s">
        <v>180</v>
      </c>
      <c r="D523" s="186">
        <v>346</v>
      </c>
      <c r="E523" s="198" t="s">
        <v>1026</v>
      </c>
      <c r="F523" s="192" t="s">
        <v>628</v>
      </c>
      <c r="G523" s="176"/>
      <c r="H523" s="175"/>
    </row>
    <row r="524" spans="2:8" x14ac:dyDescent="0.25">
      <c r="B524" s="186">
        <v>2015</v>
      </c>
      <c r="C524" s="175" t="s">
        <v>180</v>
      </c>
      <c r="D524" s="186">
        <v>5446</v>
      </c>
      <c r="E524" s="198" t="s">
        <v>203</v>
      </c>
      <c r="F524" s="192" t="s">
        <v>631</v>
      </c>
      <c r="G524" s="176"/>
      <c r="H524" s="175"/>
    </row>
    <row r="525" spans="2:8" x14ac:dyDescent="0.25">
      <c r="B525" s="184">
        <v>2023</v>
      </c>
      <c r="C525" s="185" t="s">
        <v>182</v>
      </c>
      <c r="D525" s="184">
        <v>2023</v>
      </c>
      <c r="E525" s="197" t="s">
        <v>182</v>
      </c>
      <c r="F525" s="191" t="s">
        <v>626</v>
      </c>
      <c r="G525" s="176"/>
      <c r="H525" s="175"/>
    </row>
    <row r="526" spans="2:8" x14ac:dyDescent="0.25">
      <c r="B526" s="186">
        <v>2023</v>
      </c>
      <c r="C526" s="175" t="s">
        <v>182</v>
      </c>
      <c r="D526" s="186">
        <v>358</v>
      </c>
      <c r="E526" s="198" t="s">
        <v>1027</v>
      </c>
      <c r="F526" s="192" t="s">
        <v>628</v>
      </c>
      <c r="G526" s="176"/>
      <c r="H526" s="175"/>
    </row>
    <row r="527" spans="2:8" x14ac:dyDescent="0.25">
      <c r="B527" s="186">
        <v>2023</v>
      </c>
      <c r="C527" s="175" t="s">
        <v>182</v>
      </c>
      <c r="D527" s="186">
        <v>4702</v>
      </c>
      <c r="E527" s="198" t="s">
        <v>254</v>
      </c>
      <c r="F527" s="192" t="s">
        <v>631</v>
      </c>
      <c r="G527" s="176"/>
      <c r="H527" s="175"/>
    </row>
    <row r="528" spans="2:8" x14ac:dyDescent="0.25">
      <c r="B528" s="184">
        <v>2013</v>
      </c>
      <c r="C528" s="185" t="s">
        <v>363</v>
      </c>
      <c r="D528" s="184">
        <v>2013</v>
      </c>
      <c r="E528" s="197" t="s">
        <v>363</v>
      </c>
      <c r="F528" s="191" t="s">
        <v>810</v>
      </c>
      <c r="G528" s="176"/>
      <c r="H528" s="175"/>
    </row>
    <row r="529" spans="2:8" x14ac:dyDescent="0.25">
      <c r="B529" s="184">
        <v>2114</v>
      </c>
      <c r="C529" s="185" t="s">
        <v>184</v>
      </c>
      <c r="D529" s="184">
        <v>2114</v>
      </c>
      <c r="E529" s="197" t="s">
        <v>184</v>
      </c>
      <c r="F529" s="191" t="s">
        <v>626</v>
      </c>
      <c r="G529" s="176"/>
      <c r="H529" s="175"/>
    </row>
    <row r="530" spans="2:8" x14ac:dyDescent="0.25">
      <c r="B530" s="186">
        <v>2114</v>
      </c>
      <c r="C530" s="175" t="s">
        <v>184</v>
      </c>
      <c r="D530" s="186">
        <v>3362</v>
      </c>
      <c r="E530" s="198" t="s">
        <v>128</v>
      </c>
      <c r="F530" s="192" t="s">
        <v>631</v>
      </c>
      <c r="G530" s="176"/>
      <c r="H530" s="175"/>
    </row>
    <row r="531" spans="2:8" x14ac:dyDescent="0.25">
      <c r="B531" s="184">
        <v>2099</v>
      </c>
      <c r="C531" s="185" t="s">
        <v>186</v>
      </c>
      <c r="D531" s="184">
        <v>2099</v>
      </c>
      <c r="E531" s="197" t="s">
        <v>186</v>
      </c>
      <c r="F531" s="191" t="s">
        <v>626</v>
      </c>
      <c r="G531" s="176"/>
      <c r="H531" s="175"/>
    </row>
    <row r="532" spans="2:8" x14ac:dyDescent="0.25">
      <c r="B532" s="186">
        <v>2099</v>
      </c>
      <c r="C532" s="175" t="s">
        <v>186</v>
      </c>
      <c r="D532" s="186">
        <v>659</v>
      </c>
      <c r="E532" s="198" t="s">
        <v>1028</v>
      </c>
      <c r="F532" s="192" t="s">
        <v>628</v>
      </c>
      <c r="G532" s="176"/>
      <c r="H532" s="175"/>
    </row>
    <row r="533" spans="2:8" x14ac:dyDescent="0.25">
      <c r="B533" s="186">
        <v>2099</v>
      </c>
      <c r="C533" s="175" t="s">
        <v>186</v>
      </c>
      <c r="D533" s="186">
        <v>689</v>
      </c>
      <c r="E533" s="198" t="s">
        <v>1029</v>
      </c>
      <c r="F533" s="192" t="s">
        <v>628</v>
      </c>
      <c r="G533" s="176"/>
      <c r="H533" s="175"/>
    </row>
    <row r="534" spans="2:8" x14ac:dyDescent="0.25">
      <c r="B534" s="186">
        <v>2099</v>
      </c>
      <c r="C534" s="175" t="s">
        <v>186</v>
      </c>
      <c r="D534" s="186">
        <v>2723</v>
      </c>
      <c r="E534" s="198" t="s">
        <v>1030</v>
      </c>
      <c r="F534" s="192" t="s">
        <v>628</v>
      </c>
      <c r="G534" s="176"/>
      <c r="H534" s="175"/>
    </row>
    <row r="535" spans="2:8" x14ac:dyDescent="0.25">
      <c r="B535" s="184">
        <v>2201</v>
      </c>
      <c r="C535" s="185" t="s">
        <v>188</v>
      </c>
      <c r="D535" s="184">
        <v>2201</v>
      </c>
      <c r="E535" s="197" t="s">
        <v>188</v>
      </c>
      <c r="F535" s="191" t="s">
        <v>626</v>
      </c>
      <c r="G535" s="176"/>
      <c r="H535" s="175"/>
    </row>
    <row r="536" spans="2:8" x14ac:dyDescent="0.25">
      <c r="B536" s="186">
        <v>2201</v>
      </c>
      <c r="C536" s="175" t="s">
        <v>188</v>
      </c>
      <c r="D536" s="186">
        <v>3364</v>
      </c>
      <c r="E536" s="198" t="s">
        <v>1031</v>
      </c>
      <c r="F536" s="192" t="s">
        <v>628</v>
      </c>
      <c r="G536" s="176"/>
      <c r="H536" s="175"/>
    </row>
    <row r="537" spans="2:8" x14ac:dyDescent="0.25">
      <c r="B537" s="184">
        <v>2206</v>
      </c>
      <c r="C537" s="185" t="s">
        <v>190</v>
      </c>
      <c r="D537" s="184">
        <v>2206</v>
      </c>
      <c r="E537" s="197" t="s">
        <v>190</v>
      </c>
      <c r="F537" s="191" t="s">
        <v>626</v>
      </c>
      <c r="G537" s="176"/>
      <c r="H537" s="175"/>
    </row>
    <row r="538" spans="2:8" x14ac:dyDescent="0.25">
      <c r="B538" s="186">
        <v>2206</v>
      </c>
      <c r="C538" s="175" t="s">
        <v>190</v>
      </c>
      <c r="D538" s="186">
        <v>1039</v>
      </c>
      <c r="E538" s="198" t="s">
        <v>1032</v>
      </c>
      <c r="F538" s="192" t="s">
        <v>628</v>
      </c>
      <c r="G538" s="176"/>
      <c r="H538" s="175"/>
    </row>
    <row r="539" spans="2:8" x14ac:dyDescent="0.25">
      <c r="B539" s="186">
        <v>2206</v>
      </c>
      <c r="C539" s="175" t="s">
        <v>190</v>
      </c>
      <c r="D539" s="186">
        <v>3426</v>
      </c>
      <c r="E539" s="198" t="s">
        <v>1033</v>
      </c>
      <c r="F539" s="192" t="s">
        <v>628</v>
      </c>
      <c r="G539" s="176"/>
      <c r="H539" s="175"/>
    </row>
    <row r="540" spans="2:8" x14ac:dyDescent="0.25">
      <c r="B540" s="186">
        <v>2206</v>
      </c>
      <c r="C540" s="175" t="s">
        <v>190</v>
      </c>
      <c r="D540" s="186">
        <v>1040</v>
      </c>
      <c r="E540" s="198" t="s">
        <v>1034</v>
      </c>
      <c r="F540" s="192" t="s">
        <v>628</v>
      </c>
      <c r="G540" s="176"/>
      <c r="H540" s="175"/>
    </row>
    <row r="541" spans="2:8" x14ac:dyDescent="0.25">
      <c r="B541" s="186">
        <v>2206</v>
      </c>
      <c r="C541" s="175" t="s">
        <v>190</v>
      </c>
      <c r="D541" s="186">
        <v>1034</v>
      </c>
      <c r="E541" s="198" t="s">
        <v>1035</v>
      </c>
      <c r="F541" s="192" t="s">
        <v>628</v>
      </c>
      <c r="G541" s="176"/>
      <c r="H541" s="175"/>
    </row>
    <row r="542" spans="2:8" x14ac:dyDescent="0.25">
      <c r="B542" s="186">
        <v>2206</v>
      </c>
      <c r="C542" s="175" t="s">
        <v>190</v>
      </c>
      <c r="D542" s="186">
        <v>5717</v>
      </c>
      <c r="E542" s="198" t="s">
        <v>1036</v>
      </c>
      <c r="F542" s="192" t="s">
        <v>628</v>
      </c>
      <c r="G542" s="176"/>
      <c r="H542" s="175"/>
    </row>
    <row r="543" spans="2:8" x14ac:dyDescent="0.25">
      <c r="B543" s="186">
        <v>2206</v>
      </c>
      <c r="C543" s="175" t="s">
        <v>190</v>
      </c>
      <c r="D543" s="186">
        <v>1036</v>
      </c>
      <c r="E543" s="198" t="s">
        <v>1037</v>
      </c>
      <c r="F543" s="192" t="s">
        <v>628</v>
      </c>
      <c r="G543" s="176"/>
      <c r="H543" s="175"/>
    </row>
    <row r="544" spans="2:8" x14ac:dyDescent="0.25">
      <c r="B544" s="186">
        <v>2206</v>
      </c>
      <c r="C544" s="175" t="s">
        <v>190</v>
      </c>
      <c r="D544" s="186">
        <v>1333</v>
      </c>
      <c r="E544" s="198" t="s">
        <v>1038</v>
      </c>
      <c r="F544" s="192" t="s">
        <v>628</v>
      </c>
      <c r="G544" s="176"/>
      <c r="H544" s="175"/>
    </row>
    <row r="545" spans="2:8" x14ac:dyDescent="0.25">
      <c r="B545" s="186">
        <v>2206</v>
      </c>
      <c r="C545" s="175" t="s">
        <v>190</v>
      </c>
      <c r="D545" s="186">
        <v>1037</v>
      </c>
      <c r="E545" s="198" t="s">
        <v>1039</v>
      </c>
      <c r="F545" s="192" t="s">
        <v>628</v>
      </c>
      <c r="G545" s="176"/>
      <c r="H545" s="175"/>
    </row>
    <row r="546" spans="2:8" x14ac:dyDescent="0.25">
      <c r="B546" s="186">
        <v>2206</v>
      </c>
      <c r="C546" s="175" t="s">
        <v>190</v>
      </c>
      <c r="D546" s="186">
        <v>1038</v>
      </c>
      <c r="E546" s="198" t="s">
        <v>1040</v>
      </c>
      <c r="F546" s="192" t="s">
        <v>628</v>
      </c>
      <c r="G546" s="176"/>
      <c r="H546" s="175"/>
    </row>
    <row r="547" spans="2:8" x14ac:dyDescent="0.25">
      <c r="B547" s="184">
        <v>1975</v>
      </c>
      <c r="C547" s="185" t="s">
        <v>364</v>
      </c>
      <c r="D547" s="184">
        <v>1975</v>
      </c>
      <c r="E547" s="197" t="s">
        <v>364</v>
      </c>
      <c r="F547" s="191" t="s">
        <v>810</v>
      </c>
      <c r="G547" s="176"/>
      <c r="H547" s="175"/>
    </row>
    <row r="548" spans="2:8" x14ac:dyDescent="0.25">
      <c r="B548" s="184">
        <v>2239</v>
      </c>
      <c r="C548" s="185" t="s">
        <v>191</v>
      </c>
      <c r="D548" s="184">
        <v>2239</v>
      </c>
      <c r="E548" s="197" t="s">
        <v>191</v>
      </c>
      <c r="F548" s="191" t="s">
        <v>626</v>
      </c>
      <c r="G548" s="176"/>
      <c r="H548" s="175"/>
    </row>
    <row r="549" spans="2:8" x14ac:dyDescent="0.25">
      <c r="B549" s="186">
        <v>2239</v>
      </c>
      <c r="C549" s="175" t="s">
        <v>191</v>
      </c>
      <c r="D549" s="186">
        <v>5671</v>
      </c>
      <c r="E549" s="198" t="s">
        <v>1041</v>
      </c>
      <c r="F549" s="192" t="s">
        <v>628</v>
      </c>
      <c r="G549" s="176"/>
      <c r="H549" s="175"/>
    </row>
    <row r="550" spans="2:8" x14ac:dyDescent="0.25">
      <c r="B550" s="186">
        <v>2239</v>
      </c>
      <c r="C550" s="175" t="s">
        <v>191</v>
      </c>
      <c r="D550" s="186">
        <v>1112</v>
      </c>
      <c r="E550" s="198" t="s">
        <v>1042</v>
      </c>
      <c r="F550" s="192" t="s">
        <v>628</v>
      </c>
      <c r="G550" s="176"/>
      <c r="H550" s="175"/>
    </row>
    <row r="551" spans="2:8" x14ac:dyDescent="0.25">
      <c r="B551" s="186">
        <v>2239</v>
      </c>
      <c r="C551" s="175" t="s">
        <v>191</v>
      </c>
      <c r="D551" s="186">
        <v>1147</v>
      </c>
      <c r="E551" s="198" t="s">
        <v>1043</v>
      </c>
      <c r="F551" s="192" t="s">
        <v>628</v>
      </c>
      <c r="G551" s="176"/>
      <c r="H551" s="175"/>
    </row>
    <row r="552" spans="2:8" x14ac:dyDescent="0.25">
      <c r="B552" s="186">
        <v>2239</v>
      </c>
      <c r="C552" s="175" t="s">
        <v>191</v>
      </c>
      <c r="D552" s="186">
        <v>1368</v>
      </c>
      <c r="E552" s="198" t="s">
        <v>1044</v>
      </c>
      <c r="F552" s="192" t="s">
        <v>628</v>
      </c>
      <c r="G552" s="176"/>
      <c r="H552" s="175"/>
    </row>
    <row r="553" spans="2:8" x14ac:dyDescent="0.25">
      <c r="B553" s="186">
        <v>2239</v>
      </c>
      <c r="C553" s="175" t="s">
        <v>191</v>
      </c>
      <c r="D553" s="186">
        <v>4206</v>
      </c>
      <c r="E553" s="198" t="s">
        <v>80</v>
      </c>
      <c r="F553" s="192" t="s">
        <v>631</v>
      </c>
      <c r="G553" s="176"/>
      <c r="H553" s="175"/>
    </row>
    <row r="554" spans="2:8" x14ac:dyDescent="0.25">
      <c r="B554" s="186">
        <v>2239</v>
      </c>
      <c r="C554" s="175" t="s">
        <v>191</v>
      </c>
      <c r="D554" s="186">
        <v>1115</v>
      </c>
      <c r="E554" s="198" t="s">
        <v>883</v>
      </c>
      <c r="F554" s="192" t="s">
        <v>628</v>
      </c>
      <c r="G554" s="176"/>
      <c r="H554" s="175"/>
    </row>
    <row r="555" spans="2:8" x14ac:dyDescent="0.25">
      <c r="B555" s="186">
        <v>2239</v>
      </c>
      <c r="C555" s="175" t="s">
        <v>191</v>
      </c>
      <c r="D555" s="186">
        <v>1197</v>
      </c>
      <c r="E555" s="198" t="s">
        <v>1045</v>
      </c>
      <c r="F555" s="192" t="s">
        <v>628</v>
      </c>
      <c r="G555" s="176"/>
      <c r="H555" s="175"/>
    </row>
    <row r="556" spans="2:8" x14ac:dyDescent="0.25">
      <c r="B556" s="186">
        <v>2239</v>
      </c>
      <c r="C556" s="175" t="s">
        <v>191</v>
      </c>
      <c r="D556" s="186">
        <v>1189</v>
      </c>
      <c r="E556" s="198" t="s">
        <v>1046</v>
      </c>
      <c r="F556" s="192" t="s">
        <v>628</v>
      </c>
      <c r="G556" s="176"/>
      <c r="H556" s="175"/>
    </row>
    <row r="557" spans="2:8" x14ac:dyDescent="0.25">
      <c r="B557" s="186">
        <v>2239</v>
      </c>
      <c r="C557" s="175" t="s">
        <v>191</v>
      </c>
      <c r="D557" s="186">
        <v>4641</v>
      </c>
      <c r="E557" s="198" t="s">
        <v>1047</v>
      </c>
      <c r="F557" s="192" t="s">
        <v>628</v>
      </c>
      <c r="G557" s="176"/>
      <c r="H557" s="175"/>
    </row>
    <row r="558" spans="2:8" x14ac:dyDescent="0.25">
      <c r="B558" s="186">
        <v>2239</v>
      </c>
      <c r="C558" s="175" t="s">
        <v>191</v>
      </c>
      <c r="D558" s="186">
        <v>1200</v>
      </c>
      <c r="E558" s="198" t="s">
        <v>1048</v>
      </c>
      <c r="F558" s="192" t="s">
        <v>628</v>
      </c>
      <c r="G558" s="176"/>
      <c r="H558" s="175"/>
    </row>
    <row r="559" spans="2:8" x14ac:dyDescent="0.25">
      <c r="B559" s="186">
        <v>2239</v>
      </c>
      <c r="C559" s="175" t="s">
        <v>191</v>
      </c>
      <c r="D559" s="186">
        <v>1152</v>
      </c>
      <c r="E559" s="198" t="s">
        <v>1049</v>
      </c>
      <c r="F559" s="192" t="s">
        <v>628</v>
      </c>
      <c r="G559" s="176"/>
      <c r="H559" s="175"/>
    </row>
    <row r="560" spans="2:8" x14ac:dyDescent="0.25">
      <c r="B560" s="186">
        <v>2239</v>
      </c>
      <c r="C560" s="175" t="s">
        <v>191</v>
      </c>
      <c r="D560" s="186">
        <v>1201</v>
      </c>
      <c r="E560" s="198" t="s">
        <v>1050</v>
      </c>
      <c r="F560" s="192" t="s">
        <v>628</v>
      </c>
      <c r="G560" s="176"/>
      <c r="H560" s="175"/>
    </row>
    <row r="561" spans="2:8" x14ac:dyDescent="0.25">
      <c r="B561" s="186">
        <v>2239</v>
      </c>
      <c r="C561" s="175" t="s">
        <v>191</v>
      </c>
      <c r="D561" s="186">
        <v>4973</v>
      </c>
      <c r="E561" s="198" t="s">
        <v>1051</v>
      </c>
      <c r="F561" s="192" t="s">
        <v>628</v>
      </c>
      <c r="G561" s="176"/>
      <c r="H561" s="175"/>
    </row>
    <row r="562" spans="2:8" x14ac:dyDescent="0.25">
      <c r="B562" s="186">
        <v>2239</v>
      </c>
      <c r="C562" s="175" t="s">
        <v>191</v>
      </c>
      <c r="D562" s="186">
        <v>3536</v>
      </c>
      <c r="E562" s="198" t="s">
        <v>1052</v>
      </c>
      <c r="F562" s="192" t="s">
        <v>628</v>
      </c>
      <c r="G562" s="176"/>
      <c r="H562" s="175"/>
    </row>
    <row r="563" spans="2:8" x14ac:dyDescent="0.25">
      <c r="B563" s="186">
        <v>2239</v>
      </c>
      <c r="C563" s="175" t="s">
        <v>191</v>
      </c>
      <c r="D563" s="186">
        <v>1148</v>
      </c>
      <c r="E563" s="198" t="s">
        <v>1053</v>
      </c>
      <c r="F563" s="192" t="s">
        <v>628</v>
      </c>
      <c r="G563" s="176"/>
      <c r="H563" s="175"/>
    </row>
    <row r="564" spans="2:8" x14ac:dyDescent="0.25">
      <c r="B564" s="186">
        <v>2239</v>
      </c>
      <c r="C564" s="175" t="s">
        <v>191</v>
      </c>
      <c r="D564" s="186">
        <v>1199</v>
      </c>
      <c r="E564" s="198" t="s">
        <v>1054</v>
      </c>
      <c r="F564" s="192" t="s">
        <v>628</v>
      </c>
      <c r="G564" s="176"/>
      <c r="H564" s="175"/>
    </row>
    <row r="565" spans="2:8" x14ac:dyDescent="0.25">
      <c r="B565" s="186">
        <v>2239</v>
      </c>
      <c r="C565" s="175" t="s">
        <v>191</v>
      </c>
      <c r="D565" s="186">
        <v>1285</v>
      </c>
      <c r="E565" s="198" t="s">
        <v>1055</v>
      </c>
      <c r="F565" s="192" t="s">
        <v>628</v>
      </c>
      <c r="G565" s="176"/>
      <c r="H565" s="175"/>
    </row>
    <row r="566" spans="2:8" x14ac:dyDescent="0.25">
      <c r="B566" s="186">
        <v>2239</v>
      </c>
      <c r="C566" s="175" t="s">
        <v>191</v>
      </c>
      <c r="D566" s="186">
        <v>1150</v>
      </c>
      <c r="E566" s="198" t="s">
        <v>1056</v>
      </c>
      <c r="F566" s="192" t="s">
        <v>628</v>
      </c>
      <c r="G566" s="176"/>
      <c r="H566" s="175"/>
    </row>
    <row r="567" spans="2:8" x14ac:dyDescent="0.25">
      <c r="B567" s="186">
        <v>2239</v>
      </c>
      <c r="C567" s="175" t="s">
        <v>191</v>
      </c>
      <c r="D567" s="186">
        <v>1110</v>
      </c>
      <c r="E567" s="198" t="s">
        <v>1057</v>
      </c>
      <c r="F567" s="192" t="s">
        <v>628</v>
      </c>
      <c r="G567" s="176"/>
      <c r="H567" s="175"/>
    </row>
    <row r="568" spans="2:8" x14ac:dyDescent="0.25">
      <c r="B568" s="186">
        <v>2239</v>
      </c>
      <c r="C568" s="175" t="s">
        <v>191</v>
      </c>
      <c r="D568" s="186">
        <v>4018</v>
      </c>
      <c r="E568" s="198" t="s">
        <v>1058</v>
      </c>
      <c r="F568" s="192" t="s">
        <v>628</v>
      </c>
      <c r="G568" s="176"/>
      <c r="H568" s="175"/>
    </row>
    <row r="569" spans="2:8" x14ac:dyDescent="0.25">
      <c r="B569" s="186">
        <v>2239</v>
      </c>
      <c r="C569" s="175" t="s">
        <v>191</v>
      </c>
      <c r="D569" s="186">
        <v>4642</v>
      </c>
      <c r="E569" s="198" t="s">
        <v>1059</v>
      </c>
      <c r="F569" s="192" t="s">
        <v>628</v>
      </c>
      <c r="G569" s="176"/>
      <c r="H569" s="175"/>
    </row>
    <row r="570" spans="2:8" x14ac:dyDescent="0.25">
      <c r="B570" s="186">
        <v>2239</v>
      </c>
      <c r="C570" s="175" t="s">
        <v>191</v>
      </c>
      <c r="D570" s="186">
        <v>1116</v>
      </c>
      <c r="E570" s="198" t="s">
        <v>1060</v>
      </c>
      <c r="F570" s="192" t="s">
        <v>628</v>
      </c>
      <c r="G570" s="176"/>
      <c r="H570" s="175"/>
    </row>
    <row r="571" spans="2:8" x14ac:dyDescent="0.25">
      <c r="B571" s="186">
        <v>2239</v>
      </c>
      <c r="C571" s="175" t="s">
        <v>191</v>
      </c>
      <c r="D571" s="186">
        <v>1117</v>
      </c>
      <c r="E571" s="198" t="s">
        <v>1061</v>
      </c>
      <c r="F571" s="192" t="s">
        <v>628</v>
      </c>
      <c r="G571" s="176"/>
      <c r="H571" s="175"/>
    </row>
    <row r="572" spans="2:8" x14ac:dyDescent="0.25">
      <c r="B572" s="186">
        <v>2239</v>
      </c>
      <c r="C572" s="175" t="s">
        <v>191</v>
      </c>
      <c r="D572" s="186">
        <v>1190</v>
      </c>
      <c r="E572" s="198" t="s">
        <v>1062</v>
      </c>
      <c r="F572" s="192" t="s">
        <v>628</v>
      </c>
      <c r="G572" s="176"/>
      <c r="H572" s="175"/>
    </row>
    <row r="573" spans="2:8" x14ac:dyDescent="0.25">
      <c r="B573" s="186">
        <v>2239</v>
      </c>
      <c r="C573" s="175" t="s">
        <v>191</v>
      </c>
      <c r="D573" s="186">
        <v>3160</v>
      </c>
      <c r="E573" s="198" t="s">
        <v>1063</v>
      </c>
      <c r="F573" s="192" t="s">
        <v>628</v>
      </c>
      <c r="G573" s="176"/>
      <c r="H573" s="175"/>
    </row>
    <row r="574" spans="2:8" x14ac:dyDescent="0.25">
      <c r="B574" s="186">
        <v>2239</v>
      </c>
      <c r="C574" s="175" t="s">
        <v>191</v>
      </c>
      <c r="D574" s="186">
        <v>3159</v>
      </c>
      <c r="E574" s="198" t="s">
        <v>1064</v>
      </c>
      <c r="F574" s="192" t="s">
        <v>628</v>
      </c>
      <c r="G574" s="176"/>
      <c r="H574" s="175"/>
    </row>
    <row r="575" spans="2:8" x14ac:dyDescent="0.25">
      <c r="B575" s="186">
        <v>2239</v>
      </c>
      <c r="C575" s="175" t="s">
        <v>191</v>
      </c>
      <c r="D575" s="186">
        <v>4643</v>
      </c>
      <c r="E575" s="198" t="s">
        <v>1065</v>
      </c>
      <c r="F575" s="192" t="s">
        <v>628</v>
      </c>
      <c r="G575" s="176"/>
      <c r="H575" s="175"/>
    </row>
    <row r="576" spans="2:8" x14ac:dyDescent="0.25">
      <c r="B576" s="186">
        <v>2239</v>
      </c>
      <c r="C576" s="175" t="s">
        <v>191</v>
      </c>
      <c r="D576" s="186">
        <v>1196</v>
      </c>
      <c r="E576" s="198" t="s">
        <v>1066</v>
      </c>
      <c r="F576" s="192" t="s">
        <v>628</v>
      </c>
      <c r="G576" s="176"/>
      <c r="H576" s="175"/>
    </row>
    <row r="577" spans="2:8" x14ac:dyDescent="0.25">
      <c r="B577" s="186">
        <v>2239</v>
      </c>
      <c r="C577" s="175" t="s">
        <v>191</v>
      </c>
      <c r="D577" s="186">
        <v>1149</v>
      </c>
      <c r="E577" s="198" t="s">
        <v>1067</v>
      </c>
      <c r="F577" s="192" t="s">
        <v>628</v>
      </c>
      <c r="G577" s="176"/>
      <c r="H577" s="175"/>
    </row>
    <row r="578" spans="2:8" x14ac:dyDescent="0.25">
      <c r="B578" s="186">
        <v>2239</v>
      </c>
      <c r="C578" s="175" t="s">
        <v>191</v>
      </c>
      <c r="D578" s="186">
        <v>4703</v>
      </c>
      <c r="E578" s="198" t="s">
        <v>1068</v>
      </c>
      <c r="F578" s="192" t="s">
        <v>628</v>
      </c>
      <c r="G578" s="176"/>
      <c r="H578" s="175"/>
    </row>
    <row r="579" spans="2:8" x14ac:dyDescent="0.25">
      <c r="B579" s="186">
        <v>2239</v>
      </c>
      <c r="C579" s="175" t="s">
        <v>191</v>
      </c>
      <c r="D579" s="186">
        <v>1198</v>
      </c>
      <c r="E579" s="198" t="s">
        <v>1069</v>
      </c>
      <c r="F579" s="192" t="s">
        <v>628</v>
      </c>
      <c r="G579" s="176"/>
      <c r="H579" s="175"/>
    </row>
    <row r="580" spans="2:8" x14ac:dyDescent="0.25">
      <c r="B580" s="186">
        <v>2239</v>
      </c>
      <c r="C580" s="175" t="s">
        <v>191</v>
      </c>
      <c r="D580" s="186" t="s">
        <v>1070</v>
      </c>
      <c r="E580" s="198" t="s">
        <v>1071</v>
      </c>
      <c r="F580" s="192" t="s">
        <v>628</v>
      </c>
      <c r="G580" s="176"/>
      <c r="H580" s="175"/>
    </row>
    <row r="581" spans="2:8" x14ac:dyDescent="0.25">
      <c r="B581" s="186">
        <v>2239</v>
      </c>
      <c r="C581" s="175" t="s">
        <v>191</v>
      </c>
      <c r="D581" s="186">
        <v>1302</v>
      </c>
      <c r="E581" s="198" t="s">
        <v>1072</v>
      </c>
      <c r="F581" s="192" t="s">
        <v>628</v>
      </c>
      <c r="G581" s="176"/>
      <c r="H581" s="175"/>
    </row>
    <row r="582" spans="2:8" x14ac:dyDescent="0.25">
      <c r="B582" s="186">
        <v>2239</v>
      </c>
      <c r="C582" s="175" t="s">
        <v>191</v>
      </c>
      <c r="D582" s="186">
        <v>1119</v>
      </c>
      <c r="E582" s="198" t="s">
        <v>1073</v>
      </c>
      <c r="F582" s="192" t="s">
        <v>628</v>
      </c>
      <c r="G582" s="176"/>
      <c r="H582" s="175"/>
    </row>
    <row r="583" spans="2:8" x14ac:dyDescent="0.25">
      <c r="B583" s="186">
        <v>2239</v>
      </c>
      <c r="C583" s="175" t="s">
        <v>191</v>
      </c>
      <c r="D583" s="186">
        <v>1114</v>
      </c>
      <c r="E583" s="198" t="s">
        <v>1074</v>
      </c>
      <c r="F583" s="192" t="s">
        <v>628</v>
      </c>
      <c r="G583" s="176"/>
      <c r="H583" s="175"/>
    </row>
    <row r="584" spans="2:8" x14ac:dyDescent="0.25">
      <c r="B584" s="186">
        <v>2239</v>
      </c>
      <c r="C584" s="175" t="s">
        <v>191</v>
      </c>
      <c r="D584" s="186">
        <v>1111</v>
      </c>
      <c r="E584" s="198" t="s">
        <v>1075</v>
      </c>
      <c r="F584" s="192" t="s">
        <v>628</v>
      </c>
      <c r="G584" s="176"/>
      <c r="H584" s="175"/>
    </row>
    <row r="585" spans="2:8" x14ac:dyDescent="0.25">
      <c r="B585" s="186">
        <v>2239</v>
      </c>
      <c r="C585" s="175" t="s">
        <v>191</v>
      </c>
      <c r="D585" s="186">
        <v>1151</v>
      </c>
      <c r="E585" s="198" t="s">
        <v>1076</v>
      </c>
      <c r="F585" s="192" t="s">
        <v>628</v>
      </c>
      <c r="G585" s="176"/>
      <c r="H585" s="175"/>
    </row>
    <row r="586" spans="2:8" x14ac:dyDescent="0.25">
      <c r="B586" s="184">
        <v>2024</v>
      </c>
      <c r="C586" s="185" t="s">
        <v>193</v>
      </c>
      <c r="D586" s="184">
        <v>2024</v>
      </c>
      <c r="E586" s="197" t="s">
        <v>193</v>
      </c>
      <c r="F586" s="191" t="s">
        <v>626</v>
      </c>
      <c r="G586" s="176"/>
      <c r="H586" s="175"/>
    </row>
    <row r="587" spans="2:8" x14ac:dyDescent="0.25">
      <c r="B587" s="186">
        <v>2024</v>
      </c>
      <c r="C587" s="175" t="s">
        <v>193</v>
      </c>
      <c r="D587" s="186">
        <v>3372</v>
      </c>
      <c r="E587" s="198" t="s">
        <v>1077</v>
      </c>
      <c r="F587" s="192" t="s">
        <v>628</v>
      </c>
      <c r="G587" s="176"/>
      <c r="H587" s="175"/>
    </row>
    <row r="588" spans="2:8" x14ac:dyDescent="0.25">
      <c r="B588" s="186">
        <v>2024</v>
      </c>
      <c r="C588" s="175" t="s">
        <v>193</v>
      </c>
      <c r="D588" s="186">
        <v>361</v>
      </c>
      <c r="E588" s="198" t="s">
        <v>1078</v>
      </c>
      <c r="F588" s="192" t="s">
        <v>628</v>
      </c>
      <c r="G588" s="176"/>
      <c r="H588" s="175"/>
    </row>
    <row r="589" spans="2:8" x14ac:dyDescent="0.25">
      <c r="B589" s="186">
        <v>2024</v>
      </c>
      <c r="C589" s="175" t="s">
        <v>193</v>
      </c>
      <c r="D589" s="186">
        <v>369</v>
      </c>
      <c r="E589" s="198" t="s">
        <v>1079</v>
      </c>
      <c r="F589" s="192" t="s">
        <v>628</v>
      </c>
      <c r="G589" s="176"/>
      <c r="H589" s="175"/>
    </row>
    <row r="590" spans="2:8" x14ac:dyDescent="0.25">
      <c r="B590" s="186">
        <v>2024</v>
      </c>
      <c r="C590" s="175" t="s">
        <v>193</v>
      </c>
      <c r="D590" s="186">
        <v>362</v>
      </c>
      <c r="E590" s="198" t="s">
        <v>1080</v>
      </c>
      <c r="F590" s="192" t="s">
        <v>628</v>
      </c>
      <c r="G590" s="176"/>
      <c r="H590" s="175"/>
    </row>
    <row r="591" spans="2:8" x14ac:dyDescent="0.25">
      <c r="B591" s="186">
        <v>2024</v>
      </c>
      <c r="C591" s="175" t="s">
        <v>193</v>
      </c>
      <c r="D591" s="186">
        <v>363</v>
      </c>
      <c r="E591" s="198" t="s">
        <v>1081</v>
      </c>
      <c r="F591" s="192" t="s">
        <v>628</v>
      </c>
      <c r="G591" s="176"/>
      <c r="H591" s="175"/>
    </row>
    <row r="592" spans="2:8" x14ac:dyDescent="0.25">
      <c r="B592" s="186">
        <v>2024</v>
      </c>
      <c r="C592" s="175" t="s">
        <v>193</v>
      </c>
      <c r="D592" s="186">
        <v>364</v>
      </c>
      <c r="E592" s="198" t="s">
        <v>1082</v>
      </c>
      <c r="F592" s="192" t="s">
        <v>628</v>
      </c>
      <c r="G592" s="176"/>
      <c r="H592" s="175"/>
    </row>
    <row r="593" spans="2:8" x14ac:dyDescent="0.25">
      <c r="B593" s="186">
        <v>2024</v>
      </c>
      <c r="C593" s="175" t="s">
        <v>193</v>
      </c>
      <c r="D593" s="186">
        <v>366</v>
      </c>
      <c r="E593" s="198" t="s">
        <v>1083</v>
      </c>
      <c r="F593" s="192" t="s">
        <v>628</v>
      </c>
      <c r="G593" s="176"/>
      <c r="H593" s="175"/>
    </row>
    <row r="594" spans="2:8" x14ac:dyDescent="0.25">
      <c r="B594" s="186">
        <v>2024</v>
      </c>
      <c r="C594" s="175" t="s">
        <v>193</v>
      </c>
      <c r="D594" s="186">
        <v>367</v>
      </c>
      <c r="E594" s="198" t="s">
        <v>1084</v>
      </c>
      <c r="F594" s="192" t="s">
        <v>628</v>
      </c>
      <c r="G594" s="176"/>
      <c r="H594" s="175"/>
    </row>
    <row r="595" spans="2:8" x14ac:dyDescent="0.25">
      <c r="B595" s="184">
        <v>1895</v>
      </c>
      <c r="C595" s="185" t="s">
        <v>194</v>
      </c>
      <c r="D595" s="184">
        <v>1895</v>
      </c>
      <c r="E595" s="197" t="s">
        <v>194</v>
      </c>
      <c r="F595" s="191" t="s">
        <v>626</v>
      </c>
      <c r="G595" s="176"/>
      <c r="H595" s="175"/>
    </row>
    <row r="596" spans="2:8" x14ac:dyDescent="0.25">
      <c r="B596" s="186">
        <v>1895</v>
      </c>
      <c r="C596" s="175" t="s">
        <v>194</v>
      </c>
      <c r="D596" s="186">
        <v>3351</v>
      </c>
      <c r="E596" s="198" t="s">
        <v>134</v>
      </c>
      <c r="F596" s="192" t="s">
        <v>631</v>
      </c>
      <c r="G596" s="176"/>
      <c r="H596" s="175"/>
    </row>
    <row r="597" spans="2:8" x14ac:dyDescent="0.25">
      <c r="B597" s="184">
        <v>2215</v>
      </c>
      <c r="C597" s="185" t="s">
        <v>196</v>
      </c>
      <c r="D597" s="184">
        <v>2215</v>
      </c>
      <c r="E597" s="197" t="s">
        <v>196</v>
      </c>
      <c r="F597" s="191" t="s">
        <v>626</v>
      </c>
      <c r="G597" s="176"/>
      <c r="H597" s="175"/>
    </row>
    <row r="598" spans="2:8" x14ac:dyDescent="0.25">
      <c r="B598" s="186">
        <v>2215</v>
      </c>
      <c r="C598" s="175" t="s">
        <v>196</v>
      </c>
      <c r="D598" s="186">
        <v>1079</v>
      </c>
      <c r="E598" s="198" t="s">
        <v>136</v>
      </c>
      <c r="F598" s="192" t="s">
        <v>631</v>
      </c>
      <c r="G598" s="176"/>
      <c r="H598" s="175"/>
    </row>
    <row r="599" spans="2:8" x14ac:dyDescent="0.25">
      <c r="B599" s="184">
        <v>2200</v>
      </c>
      <c r="C599" s="185" t="s">
        <v>365</v>
      </c>
      <c r="D599" s="184">
        <v>2200</v>
      </c>
      <c r="E599" s="197" t="s">
        <v>365</v>
      </c>
      <c r="F599" s="191" t="s">
        <v>810</v>
      </c>
      <c r="G599" s="176"/>
      <c r="H599" s="175"/>
    </row>
    <row r="600" spans="2:8" x14ac:dyDescent="0.25">
      <c r="B600" s="184">
        <v>3997</v>
      </c>
      <c r="C600" s="185" t="s">
        <v>198</v>
      </c>
      <c r="D600" s="184">
        <v>3997</v>
      </c>
      <c r="E600" s="197" t="s">
        <v>198</v>
      </c>
      <c r="F600" s="191" t="s">
        <v>626</v>
      </c>
      <c r="G600" s="176"/>
      <c r="H600" s="175"/>
    </row>
    <row r="601" spans="2:8" x14ac:dyDescent="0.25">
      <c r="B601" s="186">
        <v>3997</v>
      </c>
      <c r="C601" s="175" t="s">
        <v>198</v>
      </c>
      <c r="D601" s="186">
        <v>3363</v>
      </c>
      <c r="E601" s="198" t="s">
        <v>142</v>
      </c>
      <c r="F601" s="192" t="s">
        <v>631</v>
      </c>
      <c r="G601" s="176"/>
      <c r="H601" s="175"/>
    </row>
    <row r="602" spans="2:8" x14ac:dyDescent="0.25">
      <c r="B602" s="184">
        <v>2053</v>
      </c>
      <c r="C602" s="185" t="s">
        <v>200</v>
      </c>
      <c r="D602" s="184">
        <v>2053</v>
      </c>
      <c r="E602" s="197" t="s">
        <v>200</v>
      </c>
      <c r="F602" s="191" t="s">
        <v>626</v>
      </c>
      <c r="G602" s="176"/>
      <c r="H602" s="175"/>
    </row>
    <row r="603" spans="2:8" x14ac:dyDescent="0.25">
      <c r="B603" s="186">
        <v>2053</v>
      </c>
      <c r="C603" s="175" t="s">
        <v>200</v>
      </c>
      <c r="D603" s="186">
        <v>5689</v>
      </c>
      <c r="E603" s="198" t="s">
        <v>1085</v>
      </c>
      <c r="F603" s="192" t="s">
        <v>628</v>
      </c>
      <c r="G603" s="176"/>
      <c r="H603" s="175"/>
    </row>
    <row r="604" spans="2:8" x14ac:dyDescent="0.25">
      <c r="B604" s="186">
        <v>2053</v>
      </c>
      <c r="C604" s="175" t="s">
        <v>200</v>
      </c>
      <c r="D604" s="186">
        <v>3458</v>
      </c>
      <c r="E604" s="198" t="s">
        <v>1086</v>
      </c>
      <c r="F604" s="192" t="s">
        <v>628</v>
      </c>
      <c r="G604" s="176"/>
      <c r="H604" s="175"/>
    </row>
    <row r="605" spans="2:8" x14ac:dyDescent="0.25">
      <c r="B605" s="186">
        <v>2053</v>
      </c>
      <c r="C605" s="175" t="s">
        <v>200</v>
      </c>
      <c r="D605" s="186">
        <v>5359</v>
      </c>
      <c r="E605" s="198" t="s">
        <v>1087</v>
      </c>
      <c r="F605" s="192" t="s">
        <v>656</v>
      </c>
      <c r="G605" s="176"/>
      <c r="H605" s="175"/>
    </row>
    <row r="606" spans="2:8" x14ac:dyDescent="0.25">
      <c r="B606" s="186">
        <v>2053</v>
      </c>
      <c r="C606" s="175" t="s">
        <v>200</v>
      </c>
      <c r="D606" s="186">
        <v>429</v>
      </c>
      <c r="E606" s="198" t="s">
        <v>1088</v>
      </c>
      <c r="F606" s="192" t="s">
        <v>628</v>
      </c>
      <c r="G606" s="176"/>
      <c r="H606" s="175"/>
    </row>
    <row r="607" spans="2:8" x14ac:dyDescent="0.25">
      <c r="B607" s="186">
        <v>2053</v>
      </c>
      <c r="C607" s="175" t="s">
        <v>200</v>
      </c>
      <c r="D607" s="186">
        <v>1773</v>
      </c>
      <c r="E607" s="198" t="s">
        <v>1089</v>
      </c>
      <c r="F607" s="192" t="s">
        <v>628</v>
      </c>
      <c r="G607" s="176"/>
      <c r="H607" s="175"/>
    </row>
    <row r="608" spans="2:8" x14ac:dyDescent="0.25">
      <c r="B608" s="186">
        <v>2053</v>
      </c>
      <c r="C608" s="175" t="s">
        <v>200</v>
      </c>
      <c r="D608" s="186">
        <v>430</v>
      </c>
      <c r="E608" s="198" t="s">
        <v>1090</v>
      </c>
      <c r="F608" s="192" t="s">
        <v>628</v>
      </c>
      <c r="G608" s="176"/>
      <c r="H608" s="175"/>
    </row>
    <row r="609" spans="2:8" x14ac:dyDescent="0.25">
      <c r="B609" s="186">
        <v>2053</v>
      </c>
      <c r="C609" s="175" t="s">
        <v>200</v>
      </c>
      <c r="D609" s="186">
        <v>434</v>
      </c>
      <c r="E609" s="198" t="s">
        <v>1091</v>
      </c>
      <c r="F609" s="192" t="s">
        <v>628</v>
      </c>
      <c r="G609" s="176"/>
      <c r="H609" s="175"/>
    </row>
    <row r="610" spans="2:8" x14ac:dyDescent="0.25">
      <c r="B610" s="186">
        <v>2053</v>
      </c>
      <c r="C610" s="175" t="s">
        <v>200</v>
      </c>
      <c r="D610" s="186">
        <v>431</v>
      </c>
      <c r="E610" s="198" t="s">
        <v>1092</v>
      </c>
      <c r="F610" s="192" t="s">
        <v>628</v>
      </c>
      <c r="G610" s="176"/>
      <c r="H610" s="175"/>
    </row>
    <row r="611" spans="2:8" x14ac:dyDescent="0.25">
      <c r="B611" s="186">
        <v>2053</v>
      </c>
      <c r="C611" s="175" t="s">
        <v>200</v>
      </c>
      <c r="D611" s="186">
        <v>432</v>
      </c>
      <c r="E611" s="198" t="s">
        <v>1093</v>
      </c>
      <c r="F611" s="192" t="s">
        <v>628</v>
      </c>
      <c r="G611" s="176"/>
      <c r="H611" s="175"/>
    </row>
    <row r="612" spans="2:8" x14ac:dyDescent="0.25">
      <c r="B612" s="184">
        <v>2049</v>
      </c>
      <c r="C612" s="185" t="s">
        <v>366</v>
      </c>
      <c r="D612" s="184">
        <v>2049</v>
      </c>
      <c r="E612" s="197" t="s">
        <v>366</v>
      </c>
      <c r="F612" s="191" t="s">
        <v>810</v>
      </c>
      <c r="G612" s="176"/>
      <c r="H612" s="175"/>
    </row>
    <row r="613" spans="2:8" x14ac:dyDescent="0.25">
      <c r="B613" s="184">
        <v>2140</v>
      </c>
      <c r="C613" s="185" t="s">
        <v>202</v>
      </c>
      <c r="D613" s="184">
        <v>2140</v>
      </c>
      <c r="E613" s="197" t="s">
        <v>202</v>
      </c>
      <c r="F613" s="191" t="s">
        <v>626</v>
      </c>
      <c r="G613" s="176"/>
      <c r="H613" s="175"/>
    </row>
    <row r="614" spans="2:8" x14ac:dyDescent="0.25">
      <c r="B614" s="186">
        <v>2140</v>
      </c>
      <c r="C614" s="175" t="s">
        <v>202</v>
      </c>
      <c r="D614" s="186">
        <v>721</v>
      </c>
      <c r="E614" s="198" t="s">
        <v>1094</v>
      </c>
      <c r="F614" s="192" t="s">
        <v>628</v>
      </c>
      <c r="G614" s="176"/>
      <c r="H614" s="175"/>
    </row>
    <row r="615" spans="2:8" x14ac:dyDescent="0.25">
      <c r="B615" s="186">
        <v>2140</v>
      </c>
      <c r="C615" s="175" t="s">
        <v>202</v>
      </c>
      <c r="D615" s="186">
        <v>723</v>
      </c>
      <c r="E615" s="198" t="s">
        <v>1095</v>
      </c>
      <c r="F615" s="192" t="s">
        <v>628</v>
      </c>
      <c r="G615" s="176"/>
      <c r="H615" s="175"/>
    </row>
    <row r="616" spans="2:8" x14ac:dyDescent="0.25">
      <c r="B616" s="186">
        <v>2140</v>
      </c>
      <c r="C616" s="175" t="s">
        <v>202</v>
      </c>
      <c r="D616" s="186">
        <v>722</v>
      </c>
      <c r="E616" s="198" t="s">
        <v>1096</v>
      </c>
      <c r="F616" s="192" t="s">
        <v>628</v>
      </c>
      <c r="G616" s="176"/>
      <c r="H616" s="175"/>
    </row>
    <row r="617" spans="2:8" x14ac:dyDescent="0.25">
      <c r="B617" s="184">
        <v>1934</v>
      </c>
      <c r="C617" s="185" t="s">
        <v>204</v>
      </c>
      <c r="D617" s="184">
        <v>1934</v>
      </c>
      <c r="E617" s="197" t="s">
        <v>204</v>
      </c>
      <c r="F617" s="191" t="s">
        <v>626</v>
      </c>
      <c r="G617" s="176"/>
      <c r="H617" s="175"/>
    </row>
    <row r="618" spans="2:8" x14ac:dyDescent="0.25">
      <c r="B618" s="186">
        <v>1934</v>
      </c>
      <c r="C618" s="175" t="s">
        <v>204</v>
      </c>
      <c r="D618" s="186">
        <v>3352</v>
      </c>
      <c r="E618" s="198" t="s">
        <v>1097</v>
      </c>
      <c r="F618" s="192" t="s">
        <v>628</v>
      </c>
      <c r="G618" s="176"/>
      <c r="H618" s="175"/>
    </row>
    <row r="619" spans="2:8" x14ac:dyDescent="0.25">
      <c r="B619" s="184">
        <v>2008</v>
      </c>
      <c r="C619" s="185" t="s">
        <v>206</v>
      </c>
      <c r="D619" s="184">
        <v>2008</v>
      </c>
      <c r="E619" s="197" t="s">
        <v>206</v>
      </c>
      <c r="F619" s="191" t="s">
        <v>626</v>
      </c>
      <c r="G619" s="176"/>
      <c r="H619" s="175"/>
    </row>
    <row r="620" spans="2:8" x14ac:dyDescent="0.25">
      <c r="B620" s="186">
        <v>2008</v>
      </c>
      <c r="C620" s="175" t="s">
        <v>206</v>
      </c>
      <c r="D620" s="186">
        <v>331</v>
      </c>
      <c r="E620" s="198" t="s">
        <v>1098</v>
      </c>
      <c r="F620" s="192" t="s">
        <v>628</v>
      </c>
      <c r="G620" s="176"/>
      <c r="H620" s="175"/>
    </row>
    <row r="621" spans="2:8" x14ac:dyDescent="0.25">
      <c r="B621" s="186">
        <v>2008</v>
      </c>
      <c r="C621" s="175" t="s">
        <v>206</v>
      </c>
      <c r="D621" s="186">
        <v>327</v>
      </c>
      <c r="E621" s="198" t="s">
        <v>1099</v>
      </c>
      <c r="F621" s="192" t="s">
        <v>628</v>
      </c>
      <c r="G621" s="176"/>
      <c r="H621" s="175"/>
    </row>
    <row r="622" spans="2:8" x14ac:dyDescent="0.25">
      <c r="B622" s="186">
        <v>2008</v>
      </c>
      <c r="C622" s="175" t="s">
        <v>206</v>
      </c>
      <c r="D622" s="186">
        <v>330</v>
      </c>
      <c r="E622" s="198" t="s">
        <v>1100</v>
      </c>
      <c r="F622" s="192" t="s">
        <v>628</v>
      </c>
      <c r="G622" s="176"/>
      <c r="H622" s="175"/>
    </row>
    <row r="623" spans="2:8" x14ac:dyDescent="0.25">
      <c r="B623" s="184">
        <v>2107</v>
      </c>
      <c r="C623" s="185" t="s">
        <v>208</v>
      </c>
      <c r="D623" s="184">
        <v>2107</v>
      </c>
      <c r="E623" s="197" t="s">
        <v>208</v>
      </c>
      <c r="F623" s="191" t="s">
        <v>626</v>
      </c>
      <c r="G623" s="176"/>
      <c r="H623" s="175"/>
    </row>
    <row r="624" spans="2:8" x14ac:dyDescent="0.25">
      <c r="B624" s="186">
        <v>2107</v>
      </c>
      <c r="C624" s="175" t="s">
        <v>208</v>
      </c>
      <c r="D624" s="186">
        <v>691</v>
      </c>
      <c r="E624" s="198" t="s">
        <v>1101</v>
      </c>
      <c r="F624" s="192" t="s">
        <v>628</v>
      </c>
      <c r="G624" s="176"/>
      <c r="H624" s="175"/>
    </row>
    <row r="625" spans="2:8" x14ac:dyDescent="0.25">
      <c r="B625" s="186">
        <v>2107</v>
      </c>
      <c r="C625" s="175" t="s">
        <v>208</v>
      </c>
      <c r="D625" s="186">
        <v>712</v>
      </c>
      <c r="E625" s="198" t="s">
        <v>1102</v>
      </c>
      <c r="F625" s="192" t="s">
        <v>628</v>
      </c>
      <c r="G625" s="176"/>
      <c r="H625" s="175"/>
    </row>
    <row r="626" spans="2:8" x14ac:dyDescent="0.25">
      <c r="B626" s="186">
        <v>2107</v>
      </c>
      <c r="C626" s="175" t="s">
        <v>208</v>
      </c>
      <c r="D626" s="186">
        <v>3132</v>
      </c>
      <c r="E626" s="198" t="s">
        <v>1103</v>
      </c>
      <c r="F626" s="192" t="s">
        <v>628</v>
      </c>
      <c r="G626" s="176"/>
      <c r="H626" s="175"/>
    </row>
    <row r="627" spans="2:8" x14ac:dyDescent="0.25">
      <c r="B627" s="184">
        <v>2219</v>
      </c>
      <c r="C627" s="185" t="s">
        <v>209</v>
      </c>
      <c r="D627" s="184">
        <v>2219</v>
      </c>
      <c r="E627" s="197" t="s">
        <v>209</v>
      </c>
      <c r="F627" s="191" t="s">
        <v>626</v>
      </c>
      <c r="G627" s="176"/>
      <c r="H627" s="175"/>
    </row>
    <row r="628" spans="2:8" x14ac:dyDescent="0.25">
      <c r="B628" s="186">
        <v>2219</v>
      </c>
      <c r="C628" s="175" t="s">
        <v>209</v>
      </c>
      <c r="D628" s="186">
        <v>1084</v>
      </c>
      <c r="E628" s="198" t="s">
        <v>1104</v>
      </c>
      <c r="F628" s="192" t="s">
        <v>628</v>
      </c>
      <c r="G628" s="176"/>
      <c r="H628" s="175"/>
    </row>
    <row r="629" spans="2:8" x14ac:dyDescent="0.25">
      <c r="B629" s="186">
        <v>2219</v>
      </c>
      <c r="C629" s="175" t="s">
        <v>209</v>
      </c>
      <c r="D629" s="186">
        <v>1087</v>
      </c>
      <c r="E629" s="198" t="s">
        <v>146</v>
      </c>
      <c r="F629" s="192" t="s">
        <v>631</v>
      </c>
      <c r="G629" s="176"/>
      <c r="H629" s="175"/>
    </row>
    <row r="630" spans="2:8" x14ac:dyDescent="0.25">
      <c r="B630" s="184">
        <v>2091</v>
      </c>
      <c r="C630" s="185" t="s">
        <v>210</v>
      </c>
      <c r="D630" s="184">
        <v>2091</v>
      </c>
      <c r="E630" s="197" t="s">
        <v>210</v>
      </c>
      <c r="F630" s="191" t="s">
        <v>626</v>
      </c>
      <c r="G630" s="176"/>
      <c r="H630" s="175"/>
    </row>
    <row r="631" spans="2:8" x14ac:dyDescent="0.25">
      <c r="B631" s="186">
        <v>2091</v>
      </c>
      <c r="C631" s="175" t="s">
        <v>210</v>
      </c>
      <c r="D631" s="186">
        <v>597</v>
      </c>
      <c r="E631" s="198" t="s">
        <v>1105</v>
      </c>
      <c r="F631" s="192" t="s">
        <v>628</v>
      </c>
      <c r="G631" s="176"/>
      <c r="H631" s="175"/>
    </row>
    <row r="632" spans="2:8" x14ac:dyDescent="0.25">
      <c r="B632" s="186">
        <v>2091</v>
      </c>
      <c r="C632" s="175" t="s">
        <v>210</v>
      </c>
      <c r="D632" s="186">
        <v>595</v>
      </c>
      <c r="E632" s="198" t="s">
        <v>1106</v>
      </c>
      <c r="F632" s="192" t="s">
        <v>628</v>
      </c>
      <c r="G632" s="176"/>
      <c r="H632" s="175"/>
    </row>
    <row r="633" spans="2:8" x14ac:dyDescent="0.25">
      <c r="B633" s="186">
        <v>2091</v>
      </c>
      <c r="C633" s="175" t="s">
        <v>210</v>
      </c>
      <c r="D633" s="186">
        <v>596</v>
      </c>
      <c r="E633" s="198" t="s">
        <v>1107</v>
      </c>
      <c r="F633" s="192" t="s">
        <v>628</v>
      </c>
      <c r="G633" s="176"/>
      <c r="H633" s="175"/>
    </row>
    <row r="634" spans="2:8" x14ac:dyDescent="0.25">
      <c r="B634" s="186">
        <v>2091</v>
      </c>
      <c r="C634" s="175" t="s">
        <v>210</v>
      </c>
      <c r="D634" s="186">
        <v>1297</v>
      </c>
      <c r="E634" s="198" t="s">
        <v>1108</v>
      </c>
      <c r="F634" s="192" t="s">
        <v>628</v>
      </c>
      <c r="G634" s="176"/>
      <c r="H634" s="175"/>
    </row>
    <row r="635" spans="2:8" x14ac:dyDescent="0.25">
      <c r="B635" s="184">
        <v>2109</v>
      </c>
      <c r="C635" s="185" t="s">
        <v>212</v>
      </c>
      <c r="D635" s="184">
        <v>2109</v>
      </c>
      <c r="E635" s="197" t="s">
        <v>212</v>
      </c>
      <c r="F635" s="191" t="s">
        <v>626</v>
      </c>
      <c r="G635" s="176"/>
      <c r="H635" s="175"/>
    </row>
    <row r="636" spans="2:8" x14ac:dyDescent="0.25">
      <c r="B636" s="186">
        <v>2109</v>
      </c>
      <c r="C636" s="175" t="s">
        <v>212</v>
      </c>
      <c r="D636" s="186">
        <v>700</v>
      </c>
      <c r="E636" s="198" t="s">
        <v>1109</v>
      </c>
      <c r="F636" s="192" t="s">
        <v>628</v>
      </c>
      <c r="G636" s="176"/>
      <c r="H636" s="175"/>
    </row>
    <row r="637" spans="2:8" x14ac:dyDescent="0.25">
      <c r="B637" s="184">
        <v>2057</v>
      </c>
      <c r="C637" s="185" t="s">
        <v>214</v>
      </c>
      <c r="D637" s="184">
        <v>2057</v>
      </c>
      <c r="E637" s="197" t="s">
        <v>214</v>
      </c>
      <c r="F637" s="191" t="s">
        <v>626</v>
      </c>
      <c r="G637" s="176"/>
      <c r="H637" s="175"/>
    </row>
    <row r="638" spans="2:8" x14ac:dyDescent="0.25">
      <c r="B638" s="186">
        <v>2057</v>
      </c>
      <c r="C638" s="175" t="s">
        <v>214</v>
      </c>
      <c r="D638" s="186">
        <v>467</v>
      </c>
      <c r="E638" s="198" t="s">
        <v>1110</v>
      </c>
      <c r="F638" s="192" t="s">
        <v>628</v>
      </c>
      <c r="G638" s="176"/>
      <c r="H638" s="175"/>
    </row>
    <row r="639" spans="2:8" x14ac:dyDescent="0.25">
      <c r="B639" s="186">
        <v>2057</v>
      </c>
      <c r="C639" s="175" t="s">
        <v>214</v>
      </c>
      <c r="D639" s="186">
        <v>482</v>
      </c>
      <c r="E639" s="198" t="s">
        <v>1111</v>
      </c>
      <c r="F639" s="192" t="s">
        <v>628</v>
      </c>
      <c r="G639" s="176"/>
      <c r="H639" s="175"/>
    </row>
    <row r="640" spans="2:8" x14ac:dyDescent="0.25">
      <c r="B640" s="186">
        <v>2057</v>
      </c>
      <c r="C640" s="175" t="s">
        <v>214</v>
      </c>
      <c r="D640" s="186">
        <v>480</v>
      </c>
      <c r="E640" s="198" t="s">
        <v>1112</v>
      </c>
      <c r="F640" s="192" t="s">
        <v>628</v>
      </c>
      <c r="G640" s="176"/>
      <c r="H640" s="175"/>
    </row>
    <row r="641" spans="2:8" x14ac:dyDescent="0.25">
      <c r="B641" s="186">
        <v>2057</v>
      </c>
      <c r="C641" s="175" t="s">
        <v>214</v>
      </c>
      <c r="D641" s="186">
        <v>468</v>
      </c>
      <c r="E641" s="198" t="s">
        <v>1113</v>
      </c>
      <c r="F641" s="192" t="s">
        <v>628</v>
      </c>
      <c r="G641" s="176"/>
      <c r="H641" s="175"/>
    </row>
    <row r="642" spans="2:8" x14ac:dyDescent="0.25">
      <c r="B642" s="186">
        <v>2057</v>
      </c>
      <c r="C642" s="175" t="s">
        <v>214</v>
      </c>
      <c r="D642" s="186">
        <v>483</v>
      </c>
      <c r="E642" s="198" t="s">
        <v>1114</v>
      </c>
      <c r="F642" s="192" t="s">
        <v>628</v>
      </c>
      <c r="G642" s="176"/>
      <c r="H642" s="175"/>
    </row>
    <row r="643" spans="2:8" x14ac:dyDescent="0.25">
      <c r="B643" s="186">
        <v>2057</v>
      </c>
      <c r="C643" s="175" t="s">
        <v>214</v>
      </c>
      <c r="D643" s="186">
        <v>4848</v>
      </c>
      <c r="E643" s="198" t="s">
        <v>1115</v>
      </c>
      <c r="F643" s="192" t="s">
        <v>656</v>
      </c>
      <c r="G643" s="176"/>
      <c r="H643" s="175"/>
    </row>
    <row r="644" spans="2:8" x14ac:dyDescent="0.25">
      <c r="B644" s="186">
        <v>2057</v>
      </c>
      <c r="C644" s="175" t="s">
        <v>214</v>
      </c>
      <c r="D644" s="186">
        <v>470</v>
      </c>
      <c r="E644" s="198" t="s">
        <v>1116</v>
      </c>
      <c r="F644" s="192" t="s">
        <v>628</v>
      </c>
      <c r="G644" s="176"/>
      <c r="H644" s="175"/>
    </row>
    <row r="645" spans="2:8" x14ac:dyDescent="0.25">
      <c r="B645" s="186">
        <v>2057</v>
      </c>
      <c r="C645" s="175" t="s">
        <v>214</v>
      </c>
      <c r="D645" s="186">
        <v>471</v>
      </c>
      <c r="E645" s="198" t="s">
        <v>1117</v>
      </c>
      <c r="F645" s="192" t="s">
        <v>628</v>
      </c>
      <c r="G645" s="176"/>
      <c r="H645" s="175"/>
    </row>
    <row r="646" spans="2:8" x14ac:dyDescent="0.25">
      <c r="B646" s="186">
        <v>2057</v>
      </c>
      <c r="C646" s="175" t="s">
        <v>214</v>
      </c>
      <c r="D646" s="186">
        <v>472</v>
      </c>
      <c r="E646" s="198" t="s">
        <v>1118</v>
      </c>
      <c r="F646" s="192" t="s">
        <v>628</v>
      </c>
      <c r="G646" s="176"/>
      <c r="H646" s="175"/>
    </row>
    <row r="647" spans="2:8" x14ac:dyDescent="0.25">
      <c r="B647" s="186">
        <v>2057</v>
      </c>
      <c r="C647" s="175" t="s">
        <v>214</v>
      </c>
      <c r="D647" s="186">
        <v>484</v>
      </c>
      <c r="E647" s="198" t="s">
        <v>1119</v>
      </c>
      <c r="F647" s="192" t="s">
        <v>628</v>
      </c>
      <c r="G647" s="176"/>
      <c r="H647" s="175"/>
    </row>
    <row r="648" spans="2:8" x14ac:dyDescent="0.25">
      <c r="B648" s="186">
        <v>2057</v>
      </c>
      <c r="C648" s="175" t="s">
        <v>214</v>
      </c>
      <c r="D648" s="186">
        <v>473</v>
      </c>
      <c r="E648" s="198" t="s">
        <v>1120</v>
      </c>
      <c r="F648" s="192" t="s">
        <v>628</v>
      </c>
      <c r="G648" s="176"/>
      <c r="H648" s="175"/>
    </row>
    <row r="649" spans="2:8" x14ac:dyDescent="0.25">
      <c r="B649" s="186">
        <v>2057</v>
      </c>
      <c r="C649" s="175" t="s">
        <v>214</v>
      </c>
      <c r="D649" s="186">
        <v>485</v>
      </c>
      <c r="E649" s="198" t="s">
        <v>1121</v>
      </c>
      <c r="F649" s="192" t="s">
        <v>628</v>
      </c>
      <c r="G649" s="176"/>
      <c r="H649" s="175"/>
    </row>
    <row r="650" spans="2:8" x14ac:dyDescent="0.25">
      <c r="B650" s="186">
        <v>2057</v>
      </c>
      <c r="C650" s="175" t="s">
        <v>214</v>
      </c>
      <c r="D650" s="186">
        <v>481</v>
      </c>
      <c r="E650" s="198" t="s">
        <v>1122</v>
      </c>
      <c r="F650" s="192" t="s">
        <v>628</v>
      </c>
      <c r="G650" s="176"/>
      <c r="H650" s="175"/>
    </row>
    <row r="651" spans="2:8" x14ac:dyDescent="0.25">
      <c r="B651" s="186">
        <v>2057</v>
      </c>
      <c r="C651" s="175" t="s">
        <v>214</v>
      </c>
      <c r="D651" s="186">
        <v>474</v>
      </c>
      <c r="E651" s="198" t="s">
        <v>1123</v>
      </c>
      <c r="F651" s="192" t="s">
        <v>628</v>
      </c>
      <c r="G651" s="176"/>
      <c r="H651" s="175"/>
    </row>
    <row r="652" spans="2:8" x14ac:dyDescent="0.25">
      <c r="B652" s="186">
        <v>2057</v>
      </c>
      <c r="C652" s="175" t="s">
        <v>214</v>
      </c>
      <c r="D652" s="186">
        <v>486</v>
      </c>
      <c r="E652" s="198" t="s">
        <v>1124</v>
      </c>
      <c r="F652" s="192" t="s">
        <v>628</v>
      </c>
      <c r="G652" s="176"/>
      <c r="H652" s="175"/>
    </row>
    <row r="653" spans="2:8" x14ac:dyDescent="0.25">
      <c r="B653" s="186">
        <v>2057</v>
      </c>
      <c r="C653" s="175" t="s">
        <v>214</v>
      </c>
      <c r="D653" s="186">
        <v>475</v>
      </c>
      <c r="E653" s="198" t="s">
        <v>1125</v>
      </c>
      <c r="F653" s="192" t="s">
        <v>628</v>
      </c>
      <c r="G653" s="176"/>
      <c r="H653" s="175"/>
    </row>
    <row r="654" spans="2:8" x14ac:dyDescent="0.25">
      <c r="B654" s="186">
        <v>2057</v>
      </c>
      <c r="C654" s="175" t="s">
        <v>214</v>
      </c>
      <c r="D654" s="186">
        <v>488</v>
      </c>
      <c r="E654" s="198" t="s">
        <v>1126</v>
      </c>
      <c r="F654" s="192" t="s">
        <v>628</v>
      </c>
      <c r="G654" s="176"/>
      <c r="H654" s="175"/>
    </row>
    <row r="655" spans="2:8" x14ac:dyDescent="0.25">
      <c r="B655" s="186">
        <v>2057</v>
      </c>
      <c r="C655" s="175" t="s">
        <v>214</v>
      </c>
      <c r="D655" s="186">
        <v>476</v>
      </c>
      <c r="E655" s="198" t="s">
        <v>1127</v>
      </c>
      <c r="F655" s="192" t="s">
        <v>628</v>
      </c>
      <c r="G655" s="176"/>
      <c r="H655" s="175"/>
    </row>
    <row r="656" spans="2:8" x14ac:dyDescent="0.25">
      <c r="B656" s="186">
        <v>2057</v>
      </c>
      <c r="C656" s="175" t="s">
        <v>214</v>
      </c>
      <c r="D656" s="186">
        <v>477</v>
      </c>
      <c r="E656" s="198" t="s">
        <v>1128</v>
      </c>
      <c r="F656" s="192" t="s">
        <v>628</v>
      </c>
      <c r="G656" s="176"/>
      <c r="H656" s="175"/>
    </row>
    <row r="657" spans="2:8" x14ac:dyDescent="0.25">
      <c r="B657" s="186">
        <v>2057</v>
      </c>
      <c r="C657" s="175" t="s">
        <v>214</v>
      </c>
      <c r="D657" s="186">
        <v>478</v>
      </c>
      <c r="E657" s="198" t="s">
        <v>1129</v>
      </c>
      <c r="F657" s="192" t="s">
        <v>628</v>
      </c>
      <c r="G657" s="176"/>
      <c r="H657" s="175"/>
    </row>
    <row r="658" spans="2:8" x14ac:dyDescent="0.25">
      <c r="B658" s="186">
        <v>2057</v>
      </c>
      <c r="C658" s="175" t="s">
        <v>214</v>
      </c>
      <c r="D658" s="186">
        <v>479</v>
      </c>
      <c r="E658" s="198" t="s">
        <v>1130</v>
      </c>
      <c r="F658" s="192" t="s">
        <v>628</v>
      </c>
      <c r="G658" s="176"/>
      <c r="H658" s="175"/>
    </row>
    <row r="659" spans="2:8" x14ac:dyDescent="0.25">
      <c r="B659" s="184">
        <v>2056</v>
      </c>
      <c r="C659" s="185" t="s">
        <v>216</v>
      </c>
      <c r="D659" s="184">
        <v>2056</v>
      </c>
      <c r="E659" s="197" t="s">
        <v>216</v>
      </c>
      <c r="F659" s="191" t="s">
        <v>626</v>
      </c>
      <c r="G659" s="176"/>
      <c r="H659" s="175"/>
    </row>
    <row r="660" spans="2:8" x14ac:dyDescent="0.25">
      <c r="B660" s="186">
        <v>2056</v>
      </c>
      <c r="C660" s="175" t="s">
        <v>216</v>
      </c>
      <c r="D660" s="186">
        <v>4545</v>
      </c>
      <c r="E660" s="198" t="s">
        <v>106</v>
      </c>
      <c r="F660" s="192" t="s">
        <v>631</v>
      </c>
      <c r="G660" s="176"/>
      <c r="H660" s="175"/>
    </row>
    <row r="661" spans="2:8" x14ac:dyDescent="0.25">
      <c r="B661" s="186">
        <v>2056</v>
      </c>
      <c r="C661" s="175" t="s">
        <v>216</v>
      </c>
      <c r="D661" s="186">
        <v>459</v>
      </c>
      <c r="E661" s="198" t="s">
        <v>1131</v>
      </c>
      <c r="F661" s="192" t="s">
        <v>628</v>
      </c>
      <c r="G661" s="176"/>
      <c r="H661" s="175"/>
    </row>
    <row r="662" spans="2:8" x14ac:dyDescent="0.25">
      <c r="B662" s="186">
        <v>2056</v>
      </c>
      <c r="C662" s="175" t="s">
        <v>216</v>
      </c>
      <c r="D662" s="186">
        <v>5682</v>
      </c>
      <c r="E662" s="198" t="s">
        <v>1132</v>
      </c>
      <c r="F662" s="192" t="s">
        <v>628</v>
      </c>
      <c r="G662" s="176"/>
      <c r="H662" s="175"/>
    </row>
    <row r="663" spans="2:8" x14ac:dyDescent="0.25">
      <c r="B663" s="186">
        <v>2056</v>
      </c>
      <c r="C663" s="175" t="s">
        <v>216</v>
      </c>
      <c r="D663" s="186">
        <v>5355</v>
      </c>
      <c r="E663" s="198" t="s">
        <v>1133</v>
      </c>
      <c r="F663" s="192" t="s">
        <v>656</v>
      </c>
      <c r="G663" s="176"/>
      <c r="H663" s="175"/>
    </row>
    <row r="664" spans="2:8" x14ac:dyDescent="0.25">
      <c r="B664" s="186">
        <v>2056</v>
      </c>
      <c r="C664" s="175" t="s">
        <v>216</v>
      </c>
      <c r="D664" s="186">
        <v>487</v>
      </c>
      <c r="E664" s="198" t="s">
        <v>1134</v>
      </c>
      <c r="F664" s="192" t="s">
        <v>628</v>
      </c>
      <c r="G664" s="176"/>
      <c r="H664" s="175"/>
    </row>
    <row r="665" spans="2:8" x14ac:dyDescent="0.25">
      <c r="B665" s="186">
        <v>2056</v>
      </c>
      <c r="C665" s="175" t="s">
        <v>216</v>
      </c>
      <c r="D665" s="186">
        <v>461</v>
      </c>
      <c r="E665" s="198" t="s">
        <v>1135</v>
      </c>
      <c r="F665" s="192" t="s">
        <v>628</v>
      </c>
      <c r="G665" s="176"/>
      <c r="H665" s="175"/>
    </row>
    <row r="666" spans="2:8" x14ac:dyDescent="0.25">
      <c r="B666" s="186">
        <v>2056</v>
      </c>
      <c r="C666" s="175" t="s">
        <v>216</v>
      </c>
      <c r="D666" s="186">
        <v>462</v>
      </c>
      <c r="E666" s="198" t="s">
        <v>1136</v>
      </c>
      <c r="F666" s="192" t="s">
        <v>628</v>
      </c>
      <c r="G666" s="176"/>
      <c r="H666" s="175"/>
    </row>
    <row r="667" spans="2:8" x14ac:dyDescent="0.25">
      <c r="B667" s="186">
        <v>2056</v>
      </c>
      <c r="C667" s="175" t="s">
        <v>216</v>
      </c>
      <c r="D667" s="186">
        <v>463</v>
      </c>
      <c r="E667" s="198" t="s">
        <v>1137</v>
      </c>
      <c r="F667" s="192" t="s">
        <v>628</v>
      </c>
      <c r="G667" s="176"/>
      <c r="H667" s="175"/>
    </row>
    <row r="668" spans="2:8" x14ac:dyDescent="0.25">
      <c r="B668" s="186">
        <v>2056</v>
      </c>
      <c r="C668" s="175" t="s">
        <v>216</v>
      </c>
      <c r="D668" s="186">
        <v>465</v>
      </c>
      <c r="E668" s="198" t="s">
        <v>1138</v>
      </c>
      <c r="F668" s="192" t="s">
        <v>628</v>
      </c>
      <c r="G668" s="176"/>
      <c r="H668" s="175"/>
    </row>
    <row r="669" spans="2:8" x14ac:dyDescent="0.25">
      <c r="B669" s="184">
        <v>2262</v>
      </c>
      <c r="C669" s="185" t="s">
        <v>218</v>
      </c>
      <c r="D669" s="184">
        <v>2262</v>
      </c>
      <c r="E669" s="197" t="s">
        <v>218</v>
      </c>
      <c r="F669" s="191" t="s">
        <v>626</v>
      </c>
      <c r="G669" s="176"/>
      <c r="H669" s="175"/>
    </row>
    <row r="670" spans="2:8" x14ac:dyDescent="0.25">
      <c r="B670" s="186">
        <v>2262</v>
      </c>
      <c r="C670" s="175" t="s">
        <v>218</v>
      </c>
      <c r="D670" s="186">
        <v>166</v>
      </c>
      <c r="E670" s="198" t="s">
        <v>1139</v>
      </c>
      <c r="F670" s="192" t="s">
        <v>628</v>
      </c>
      <c r="G670" s="176"/>
      <c r="H670" s="175"/>
    </row>
    <row r="671" spans="2:8" x14ac:dyDescent="0.25">
      <c r="B671" s="186">
        <v>2262</v>
      </c>
      <c r="C671" s="175" t="s">
        <v>218</v>
      </c>
      <c r="D671" s="186">
        <v>169</v>
      </c>
      <c r="E671" s="198" t="s">
        <v>1140</v>
      </c>
      <c r="F671" s="192" t="s">
        <v>628</v>
      </c>
      <c r="G671" s="176"/>
      <c r="H671" s="175"/>
    </row>
    <row r="672" spans="2:8" x14ac:dyDescent="0.25">
      <c r="B672" s="184">
        <v>2212</v>
      </c>
      <c r="C672" s="185" t="s">
        <v>220</v>
      </c>
      <c r="D672" s="184">
        <v>2212</v>
      </c>
      <c r="E672" s="197" t="s">
        <v>220</v>
      </c>
      <c r="F672" s="191" t="s">
        <v>626</v>
      </c>
      <c r="G672" s="176"/>
      <c r="H672" s="175"/>
    </row>
    <row r="673" spans="2:8" x14ac:dyDescent="0.25">
      <c r="B673" s="186">
        <v>2212</v>
      </c>
      <c r="C673" s="175" t="s">
        <v>220</v>
      </c>
      <c r="D673" s="186">
        <v>1066</v>
      </c>
      <c r="E673" s="198" t="s">
        <v>988</v>
      </c>
      <c r="F673" s="192" t="s">
        <v>628</v>
      </c>
      <c r="G673" s="176"/>
      <c r="H673" s="175"/>
    </row>
    <row r="674" spans="2:8" x14ac:dyDescent="0.25">
      <c r="B674" s="186">
        <v>2212</v>
      </c>
      <c r="C674" s="175" t="s">
        <v>220</v>
      </c>
      <c r="D674" s="186">
        <v>1068</v>
      </c>
      <c r="E674" s="198" t="s">
        <v>1141</v>
      </c>
      <c r="F674" s="192" t="s">
        <v>628</v>
      </c>
      <c r="G674" s="176"/>
      <c r="H674" s="175"/>
    </row>
    <row r="675" spans="2:8" x14ac:dyDescent="0.25">
      <c r="B675" s="186">
        <v>2212</v>
      </c>
      <c r="C675" s="175" t="s">
        <v>220</v>
      </c>
      <c r="D675" s="186">
        <v>1069</v>
      </c>
      <c r="E675" s="198" t="s">
        <v>1142</v>
      </c>
      <c r="F675" s="192" t="s">
        <v>628</v>
      </c>
      <c r="G675" s="176"/>
      <c r="H675" s="175"/>
    </row>
    <row r="676" spans="2:8" x14ac:dyDescent="0.25">
      <c r="B676" s="186">
        <v>2212</v>
      </c>
      <c r="C676" s="175" t="s">
        <v>220</v>
      </c>
      <c r="D676" s="186">
        <v>1073</v>
      </c>
      <c r="E676" s="198" t="s">
        <v>1143</v>
      </c>
      <c r="F676" s="192" t="s">
        <v>628</v>
      </c>
      <c r="G676" s="176"/>
      <c r="H676" s="175"/>
    </row>
    <row r="677" spans="2:8" x14ac:dyDescent="0.25">
      <c r="B677" s="186">
        <v>2212</v>
      </c>
      <c r="C677" s="175" t="s">
        <v>220</v>
      </c>
      <c r="D677" s="186">
        <v>1072</v>
      </c>
      <c r="E677" s="198" t="s">
        <v>1144</v>
      </c>
      <c r="F677" s="192" t="s">
        <v>628</v>
      </c>
      <c r="G677" s="176"/>
      <c r="H677" s="175"/>
    </row>
    <row r="678" spans="2:8" x14ac:dyDescent="0.25">
      <c r="B678" s="184">
        <v>2059</v>
      </c>
      <c r="C678" s="185" t="s">
        <v>222</v>
      </c>
      <c r="D678" s="184">
        <v>2059</v>
      </c>
      <c r="E678" s="197" t="s">
        <v>222</v>
      </c>
      <c r="F678" s="191" t="s">
        <v>626</v>
      </c>
      <c r="G678" s="176"/>
      <c r="H678" s="175"/>
    </row>
    <row r="679" spans="2:8" x14ac:dyDescent="0.25">
      <c r="B679" s="186">
        <v>2059</v>
      </c>
      <c r="C679" s="175" t="s">
        <v>222</v>
      </c>
      <c r="D679" s="186">
        <v>491</v>
      </c>
      <c r="E679" s="198" t="s">
        <v>1145</v>
      </c>
      <c r="F679" s="192" t="s">
        <v>628</v>
      </c>
      <c r="G679" s="176"/>
      <c r="H679" s="175"/>
    </row>
    <row r="680" spans="2:8" x14ac:dyDescent="0.25">
      <c r="B680" s="186">
        <v>2059</v>
      </c>
      <c r="C680" s="175" t="s">
        <v>222</v>
      </c>
      <c r="D680" s="186">
        <v>490</v>
      </c>
      <c r="E680" s="198" t="s">
        <v>1146</v>
      </c>
      <c r="F680" s="192" t="s">
        <v>628</v>
      </c>
      <c r="G680" s="176"/>
      <c r="H680" s="175"/>
    </row>
    <row r="681" spans="2:8" x14ac:dyDescent="0.25">
      <c r="B681" s="186">
        <v>2059</v>
      </c>
      <c r="C681" s="175" t="s">
        <v>222</v>
      </c>
      <c r="D681" s="186">
        <v>492</v>
      </c>
      <c r="E681" s="198" t="s">
        <v>1147</v>
      </c>
      <c r="F681" s="192" t="s">
        <v>628</v>
      </c>
      <c r="G681" s="176"/>
      <c r="H681" s="175"/>
    </row>
    <row r="682" spans="2:8" x14ac:dyDescent="0.25">
      <c r="B682" s="186">
        <v>2059</v>
      </c>
      <c r="C682" s="175" t="s">
        <v>222</v>
      </c>
      <c r="D682" s="186">
        <v>489</v>
      </c>
      <c r="E682" s="198" t="s">
        <v>1148</v>
      </c>
      <c r="F682" s="192" t="s">
        <v>628</v>
      </c>
      <c r="G682" s="176"/>
      <c r="H682" s="175"/>
    </row>
    <row r="683" spans="2:8" x14ac:dyDescent="0.25">
      <c r="B683" s="184">
        <v>2058</v>
      </c>
      <c r="C683" s="185" t="s">
        <v>367</v>
      </c>
      <c r="D683" s="184">
        <v>2058</v>
      </c>
      <c r="E683" s="197" t="s">
        <v>367</v>
      </c>
      <c r="F683" s="191" t="s">
        <v>810</v>
      </c>
      <c r="G683" s="176"/>
      <c r="H683" s="175"/>
    </row>
    <row r="684" spans="2:8" x14ac:dyDescent="0.25">
      <c r="B684" s="184">
        <v>1923</v>
      </c>
      <c r="C684" s="185" t="s">
        <v>224</v>
      </c>
      <c r="D684" s="184">
        <v>1923</v>
      </c>
      <c r="E684" s="197" t="s">
        <v>224</v>
      </c>
      <c r="F684" s="191" t="s">
        <v>626</v>
      </c>
      <c r="G684" s="176"/>
      <c r="H684" s="175"/>
    </row>
    <row r="685" spans="2:8" x14ac:dyDescent="0.25">
      <c r="B685" s="186">
        <v>1923</v>
      </c>
      <c r="C685" s="175" t="s">
        <v>224</v>
      </c>
      <c r="D685" s="186">
        <v>53</v>
      </c>
      <c r="E685" s="198" t="s">
        <v>1149</v>
      </c>
      <c r="F685" s="192" t="s">
        <v>628</v>
      </c>
      <c r="G685" s="176"/>
      <c r="H685" s="175"/>
    </row>
    <row r="686" spans="2:8" x14ac:dyDescent="0.25">
      <c r="B686" s="186">
        <v>1923</v>
      </c>
      <c r="C686" s="175" t="s">
        <v>224</v>
      </c>
      <c r="D686" s="186">
        <v>54</v>
      </c>
      <c r="E686" s="198" t="s">
        <v>1150</v>
      </c>
      <c r="F686" s="192" t="s">
        <v>628</v>
      </c>
      <c r="G686" s="176"/>
      <c r="H686" s="175"/>
    </row>
    <row r="687" spans="2:8" x14ac:dyDescent="0.25">
      <c r="B687" s="186">
        <v>1923</v>
      </c>
      <c r="C687" s="175" t="s">
        <v>224</v>
      </c>
      <c r="D687" s="186">
        <v>5455</v>
      </c>
      <c r="E687" s="198" t="s">
        <v>126</v>
      </c>
      <c r="F687" s="192" t="s">
        <v>631</v>
      </c>
      <c r="G687" s="176"/>
      <c r="H687" s="175"/>
    </row>
    <row r="688" spans="2:8" x14ac:dyDescent="0.25">
      <c r="B688" s="186">
        <v>1923</v>
      </c>
      <c r="C688" s="175" t="s">
        <v>224</v>
      </c>
      <c r="D688" s="186">
        <v>55</v>
      </c>
      <c r="E688" s="198" t="s">
        <v>1151</v>
      </c>
      <c r="F688" s="192" t="s">
        <v>628</v>
      </c>
      <c r="G688" s="176"/>
      <c r="H688" s="175"/>
    </row>
    <row r="689" spans="2:8" x14ac:dyDescent="0.25">
      <c r="B689" s="186">
        <v>1923</v>
      </c>
      <c r="C689" s="175" t="s">
        <v>224</v>
      </c>
      <c r="D689" s="186">
        <v>59</v>
      </c>
      <c r="E689" s="198" t="s">
        <v>1152</v>
      </c>
      <c r="F689" s="192" t="s">
        <v>628</v>
      </c>
      <c r="G689" s="176"/>
      <c r="H689" s="175"/>
    </row>
    <row r="690" spans="2:8" x14ac:dyDescent="0.25">
      <c r="B690" s="186">
        <v>1923</v>
      </c>
      <c r="C690" s="175" t="s">
        <v>224</v>
      </c>
      <c r="D690" s="186">
        <v>61</v>
      </c>
      <c r="E690" s="198" t="s">
        <v>1153</v>
      </c>
      <c r="F690" s="192" t="s">
        <v>628</v>
      </c>
      <c r="G690" s="176"/>
      <c r="H690" s="175"/>
    </row>
    <row r="691" spans="2:8" x14ac:dyDescent="0.25">
      <c r="B691" s="186">
        <v>1923</v>
      </c>
      <c r="C691" s="175" t="s">
        <v>224</v>
      </c>
      <c r="D691" s="186">
        <v>62</v>
      </c>
      <c r="E691" s="198" t="s">
        <v>1154</v>
      </c>
      <c r="F691" s="192" t="s">
        <v>628</v>
      </c>
      <c r="G691" s="176"/>
      <c r="H691" s="175"/>
    </row>
    <row r="692" spans="2:8" x14ac:dyDescent="0.25">
      <c r="B692" s="186">
        <v>1923</v>
      </c>
      <c r="C692" s="175" t="s">
        <v>224</v>
      </c>
      <c r="D692" s="186">
        <v>60</v>
      </c>
      <c r="E692" s="198" t="s">
        <v>1155</v>
      </c>
      <c r="F692" s="192" t="s">
        <v>628</v>
      </c>
      <c r="G692" s="176"/>
      <c r="H692" s="175"/>
    </row>
    <row r="693" spans="2:8" x14ac:dyDescent="0.25">
      <c r="B693" s="186">
        <v>1923</v>
      </c>
      <c r="C693" s="175" t="s">
        <v>224</v>
      </c>
      <c r="D693" s="186">
        <v>1288</v>
      </c>
      <c r="E693" s="198" t="s">
        <v>1156</v>
      </c>
      <c r="F693" s="192" t="s">
        <v>628</v>
      </c>
      <c r="G693" s="176"/>
      <c r="H693" s="175"/>
    </row>
    <row r="694" spans="2:8" x14ac:dyDescent="0.25">
      <c r="B694" s="186">
        <v>1923</v>
      </c>
      <c r="C694" s="175" t="s">
        <v>224</v>
      </c>
      <c r="D694" s="186">
        <v>5677</v>
      </c>
      <c r="E694" s="198" t="s">
        <v>1157</v>
      </c>
      <c r="F694" s="192" t="s">
        <v>628</v>
      </c>
      <c r="G694" s="176"/>
      <c r="H694" s="175"/>
    </row>
    <row r="695" spans="2:8" x14ac:dyDescent="0.25">
      <c r="B695" s="186">
        <v>1923</v>
      </c>
      <c r="C695" s="175" t="s">
        <v>224</v>
      </c>
      <c r="D695" s="186">
        <v>56</v>
      </c>
      <c r="E695" s="198" t="s">
        <v>1158</v>
      </c>
      <c r="F695" s="192" t="s">
        <v>628</v>
      </c>
      <c r="G695" s="176"/>
      <c r="H695" s="175"/>
    </row>
    <row r="696" spans="2:8" x14ac:dyDescent="0.25">
      <c r="B696" s="186">
        <v>1923</v>
      </c>
      <c r="C696" s="175" t="s">
        <v>224</v>
      </c>
      <c r="D696" s="186">
        <v>58</v>
      </c>
      <c r="E696" s="198" t="s">
        <v>1159</v>
      </c>
      <c r="F696" s="192" t="s">
        <v>628</v>
      </c>
      <c r="G696" s="176"/>
      <c r="H696" s="175"/>
    </row>
    <row r="697" spans="2:8" x14ac:dyDescent="0.25">
      <c r="B697" s="184">
        <v>2064</v>
      </c>
      <c r="C697" s="185" t="s">
        <v>368</v>
      </c>
      <c r="D697" s="184">
        <v>2064</v>
      </c>
      <c r="E697" s="197" t="s">
        <v>368</v>
      </c>
      <c r="F697" s="191" t="s">
        <v>810</v>
      </c>
      <c r="G697" s="176"/>
      <c r="H697" s="175"/>
    </row>
    <row r="698" spans="2:8" x14ac:dyDescent="0.25">
      <c r="B698" s="184">
        <v>2101</v>
      </c>
      <c r="C698" s="185" t="s">
        <v>226</v>
      </c>
      <c r="D698" s="184">
        <v>2101</v>
      </c>
      <c r="E698" s="197" t="s">
        <v>226</v>
      </c>
      <c r="F698" s="191" t="s">
        <v>626</v>
      </c>
      <c r="G698" s="176"/>
      <c r="H698" s="175"/>
    </row>
    <row r="699" spans="2:8" x14ac:dyDescent="0.25">
      <c r="B699" s="186">
        <v>2101</v>
      </c>
      <c r="C699" s="175" t="s">
        <v>226</v>
      </c>
      <c r="D699" s="186">
        <v>652</v>
      </c>
      <c r="E699" s="198" t="s">
        <v>1160</v>
      </c>
      <c r="F699" s="192" t="s">
        <v>628</v>
      </c>
      <c r="G699" s="176"/>
      <c r="H699" s="175"/>
    </row>
    <row r="700" spans="2:8" x14ac:dyDescent="0.25">
      <c r="B700" s="186">
        <v>2101</v>
      </c>
      <c r="C700" s="175" t="s">
        <v>226</v>
      </c>
      <c r="D700" s="186">
        <v>653</v>
      </c>
      <c r="E700" s="198" t="s">
        <v>1161</v>
      </c>
      <c r="F700" s="192" t="s">
        <v>628</v>
      </c>
      <c r="G700" s="176"/>
      <c r="H700" s="175"/>
    </row>
    <row r="701" spans="2:8" x14ac:dyDescent="0.25">
      <c r="B701" s="186">
        <v>2101</v>
      </c>
      <c r="C701" s="175" t="s">
        <v>226</v>
      </c>
      <c r="D701" s="186">
        <v>658</v>
      </c>
      <c r="E701" s="198" t="s">
        <v>1162</v>
      </c>
      <c r="F701" s="192" t="s">
        <v>628</v>
      </c>
      <c r="G701" s="176"/>
      <c r="H701" s="175"/>
    </row>
    <row r="702" spans="2:8" x14ac:dyDescent="0.25">
      <c r="B702" s="186">
        <v>2101</v>
      </c>
      <c r="C702" s="175" t="s">
        <v>226</v>
      </c>
      <c r="D702" s="186">
        <v>671</v>
      </c>
      <c r="E702" s="198" t="s">
        <v>1163</v>
      </c>
      <c r="F702" s="192" t="s">
        <v>628</v>
      </c>
      <c r="G702" s="176"/>
      <c r="H702" s="175"/>
    </row>
    <row r="703" spans="2:8" x14ac:dyDescent="0.25">
      <c r="B703" s="186">
        <v>2101</v>
      </c>
      <c r="C703" s="175" t="s">
        <v>226</v>
      </c>
      <c r="D703" s="186">
        <v>688</v>
      </c>
      <c r="E703" s="198" t="s">
        <v>1164</v>
      </c>
      <c r="F703" s="192" t="s">
        <v>628</v>
      </c>
      <c r="G703" s="176"/>
      <c r="H703" s="175"/>
    </row>
    <row r="704" spans="2:8" x14ac:dyDescent="0.25">
      <c r="B704" s="186">
        <v>2101</v>
      </c>
      <c r="C704" s="175" t="s">
        <v>226</v>
      </c>
      <c r="D704" s="186">
        <v>3504</v>
      </c>
      <c r="E704" s="198" t="s">
        <v>1165</v>
      </c>
      <c r="F704" s="192" t="s">
        <v>628</v>
      </c>
      <c r="G704" s="176"/>
      <c r="H704" s="175"/>
    </row>
    <row r="705" spans="2:8" x14ac:dyDescent="0.25">
      <c r="B705" s="186">
        <v>2101</v>
      </c>
      <c r="C705" s="175" t="s">
        <v>226</v>
      </c>
      <c r="D705" s="186">
        <v>3503</v>
      </c>
      <c r="E705" s="198" t="s">
        <v>1166</v>
      </c>
      <c r="F705" s="192" t="s">
        <v>628</v>
      </c>
      <c r="G705" s="176"/>
      <c r="H705" s="175"/>
    </row>
    <row r="706" spans="2:8" x14ac:dyDescent="0.25">
      <c r="B706" s="186">
        <v>2101</v>
      </c>
      <c r="C706" s="175" t="s">
        <v>226</v>
      </c>
      <c r="D706" s="186">
        <v>3505</v>
      </c>
      <c r="E706" s="198" t="s">
        <v>242</v>
      </c>
      <c r="F706" s="192" t="s">
        <v>631</v>
      </c>
      <c r="G706" s="176"/>
      <c r="H706" s="175"/>
    </row>
    <row r="707" spans="2:8" x14ac:dyDescent="0.25">
      <c r="B707" s="186">
        <v>2101</v>
      </c>
      <c r="C707" s="175" t="s">
        <v>226</v>
      </c>
      <c r="D707" s="186">
        <v>674</v>
      </c>
      <c r="E707" s="198" t="s">
        <v>1167</v>
      </c>
      <c r="F707" s="192" t="s">
        <v>628</v>
      </c>
      <c r="G707" s="176"/>
      <c r="H707" s="175"/>
    </row>
    <row r="708" spans="2:8" x14ac:dyDescent="0.25">
      <c r="B708" s="184">
        <v>2097</v>
      </c>
      <c r="C708" s="185" t="s">
        <v>228</v>
      </c>
      <c r="D708" s="184">
        <v>2097</v>
      </c>
      <c r="E708" s="197" t="s">
        <v>228</v>
      </c>
      <c r="F708" s="191" t="s">
        <v>626</v>
      </c>
      <c r="G708" s="176"/>
      <c r="H708" s="175"/>
    </row>
    <row r="709" spans="2:8" x14ac:dyDescent="0.25">
      <c r="B709" s="186">
        <v>2097</v>
      </c>
      <c r="C709" s="175" t="s">
        <v>228</v>
      </c>
      <c r="D709" s="186">
        <v>5690</v>
      </c>
      <c r="E709" s="198" t="s">
        <v>1168</v>
      </c>
      <c r="F709" s="192" t="s">
        <v>628</v>
      </c>
      <c r="G709" s="176"/>
      <c r="H709" s="175"/>
    </row>
    <row r="710" spans="2:8" x14ac:dyDescent="0.25">
      <c r="B710" s="186">
        <v>2097</v>
      </c>
      <c r="C710" s="175" t="s">
        <v>228</v>
      </c>
      <c r="D710" s="186">
        <v>623</v>
      </c>
      <c r="E710" s="198" t="s">
        <v>1169</v>
      </c>
      <c r="F710" s="192" t="s">
        <v>628</v>
      </c>
      <c r="G710" s="176"/>
      <c r="H710" s="175"/>
    </row>
    <row r="711" spans="2:8" x14ac:dyDescent="0.25">
      <c r="B711" s="186">
        <v>2097</v>
      </c>
      <c r="C711" s="175" t="s">
        <v>228</v>
      </c>
      <c r="D711" s="186">
        <v>3361</v>
      </c>
      <c r="E711" s="198" t="s">
        <v>108</v>
      </c>
      <c r="F711" s="192" t="s">
        <v>631</v>
      </c>
      <c r="G711" s="176"/>
      <c r="H711" s="175"/>
    </row>
    <row r="712" spans="2:8" x14ac:dyDescent="0.25">
      <c r="B712" s="186">
        <v>2097</v>
      </c>
      <c r="C712" s="175" t="s">
        <v>228</v>
      </c>
      <c r="D712" s="186">
        <v>3240</v>
      </c>
      <c r="E712" s="198" t="s">
        <v>162</v>
      </c>
      <c r="F712" s="192" t="s">
        <v>631</v>
      </c>
      <c r="G712" s="176"/>
      <c r="H712" s="175"/>
    </row>
    <row r="713" spans="2:8" x14ac:dyDescent="0.25">
      <c r="B713" s="186">
        <v>2097</v>
      </c>
      <c r="C713" s="175" t="s">
        <v>228</v>
      </c>
      <c r="D713" s="186">
        <v>627</v>
      </c>
      <c r="E713" s="198" t="s">
        <v>1170</v>
      </c>
      <c r="F713" s="192" t="s">
        <v>628</v>
      </c>
      <c r="G713" s="176"/>
      <c r="H713" s="175"/>
    </row>
    <row r="714" spans="2:8" x14ac:dyDescent="0.25">
      <c r="B714" s="186">
        <v>2097</v>
      </c>
      <c r="C714" s="175" t="s">
        <v>228</v>
      </c>
      <c r="D714" s="186">
        <v>615</v>
      </c>
      <c r="E714" s="198" t="s">
        <v>1171</v>
      </c>
      <c r="F714" s="192" t="s">
        <v>628</v>
      </c>
      <c r="G714" s="176"/>
      <c r="H714" s="175"/>
    </row>
    <row r="715" spans="2:8" x14ac:dyDescent="0.25">
      <c r="B715" s="186">
        <v>2097</v>
      </c>
      <c r="C715" s="175" t="s">
        <v>228</v>
      </c>
      <c r="D715" s="186">
        <v>617</v>
      </c>
      <c r="E715" s="198" t="s">
        <v>1172</v>
      </c>
      <c r="F715" s="192" t="s">
        <v>628</v>
      </c>
      <c r="G715" s="176"/>
      <c r="H715" s="175"/>
    </row>
    <row r="716" spans="2:8" x14ac:dyDescent="0.25">
      <c r="B716" s="186">
        <v>2097</v>
      </c>
      <c r="C716" s="175" t="s">
        <v>228</v>
      </c>
      <c r="D716" s="186">
        <v>625</v>
      </c>
      <c r="E716" s="198" t="s">
        <v>1173</v>
      </c>
      <c r="F716" s="192" t="s">
        <v>628</v>
      </c>
      <c r="G716" s="176"/>
      <c r="H716" s="175"/>
    </row>
    <row r="717" spans="2:8" x14ac:dyDescent="0.25">
      <c r="B717" s="186">
        <v>2097</v>
      </c>
      <c r="C717" s="175" t="s">
        <v>228</v>
      </c>
      <c r="D717" s="186">
        <v>4038</v>
      </c>
      <c r="E717" s="198" t="s">
        <v>252</v>
      </c>
      <c r="F717" s="192" t="s">
        <v>631</v>
      </c>
      <c r="G717" s="176"/>
      <c r="H717" s="175"/>
    </row>
    <row r="718" spans="2:8" x14ac:dyDescent="0.25">
      <c r="B718" s="186">
        <v>2097</v>
      </c>
      <c r="C718" s="175" t="s">
        <v>228</v>
      </c>
      <c r="D718" s="186">
        <v>620</v>
      </c>
      <c r="E718" s="198" t="s">
        <v>1174</v>
      </c>
      <c r="F718" s="192" t="s">
        <v>628</v>
      </c>
      <c r="G718" s="176"/>
      <c r="H718" s="175"/>
    </row>
    <row r="719" spans="2:8" x14ac:dyDescent="0.25">
      <c r="B719" s="186">
        <v>2097</v>
      </c>
      <c r="C719" s="175" t="s">
        <v>228</v>
      </c>
      <c r="D719" s="186">
        <v>628</v>
      </c>
      <c r="E719" s="198" t="s">
        <v>1175</v>
      </c>
      <c r="F719" s="192" t="s">
        <v>628</v>
      </c>
      <c r="G719" s="176"/>
      <c r="H719" s="175"/>
    </row>
    <row r="720" spans="2:8" x14ac:dyDescent="0.25">
      <c r="B720" s="186">
        <v>2097</v>
      </c>
      <c r="C720" s="175" t="s">
        <v>228</v>
      </c>
      <c r="D720" s="186">
        <v>621</v>
      </c>
      <c r="E720" s="198" t="s">
        <v>1176</v>
      </c>
      <c r="F720" s="192" t="s">
        <v>628</v>
      </c>
      <c r="G720" s="176"/>
      <c r="H720" s="175"/>
    </row>
    <row r="721" spans="2:8" x14ac:dyDescent="0.25">
      <c r="B721" s="186">
        <v>2097</v>
      </c>
      <c r="C721" s="175" t="s">
        <v>228</v>
      </c>
      <c r="D721" s="186">
        <v>611</v>
      </c>
      <c r="E721" s="198" t="s">
        <v>1177</v>
      </c>
      <c r="F721" s="192" t="s">
        <v>628</v>
      </c>
      <c r="G721" s="176"/>
      <c r="H721" s="175"/>
    </row>
    <row r="722" spans="2:8" x14ac:dyDescent="0.25">
      <c r="B722" s="186">
        <v>2097</v>
      </c>
      <c r="C722" s="175" t="s">
        <v>228</v>
      </c>
      <c r="D722" s="186">
        <v>622</v>
      </c>
      <c r="E722" s="198" t="s">
        <v>1178</v>
      </c>
      <c r="F722" s="192" t="s">
        <v>628</v>
      </c>
      <c r="G722" s="176"/>
      <c r="H722" s="175"/>
    </row>
    <row r="723" spans="2:8" x14ac:dyDescent="0.25">
      <c r="B723" s="186">
        <v>2097</v>
      </c>
      <c r="C723" s="175" t="s">
        <v>228</v>
      </c>
      <c r="D723" s="186">
        <v>629</v>
      </c>
      <c r="E723" s="198" t="s">
        <v>1179</v>
      </c>
      <c r="F723" s="192" t="s">
        <v>628</v>
      </c>
      <c r="G723" s="176"/>
      <c r="H723" s="175"/>
    </row>
    <row r="724" spans="2:8" x14ac:dyDescent="0.25">
      <c r="B724" s="186">
        <v>2097</v>
      </c>
      <c r="C724" s="175" t="s">
        <v>228</v>
      </c>
      <c r="D724" s="186">
        <v>630</v>
      </c>
      <c r="E724" s="198" t="s">
        <v>1180</v>
      </c>
      <c r="F724" s="192" t="s">
        <v>628</v>
      </c>
      <c r="G724" s="176"/>
      <c r="H724" s="175"/>
    </row>
    <row r="725" spans="2:8" x14ac:dyDescent="0.25">
      <c r="B725" s="186">
        <v>2097</v>
      </c>
      <c r="C725" s="175" t="s">
        <v>228</v>
      </c>
      <c r="D725" s="186">
        <v>624</v>
      </c>
      <c r="E725" s="198" t="s">
        <v>1181</v>
      </c>
      <c r="F725" s="192" t="s">
        <v>628</v>
      </c>
      <c r="G725" s="176"/>
      <c r="H725" s="175"/>
    </row>
    <row r="726" spans="2:8" x14ac:dyDescent="0.25">
      <c r="B726" s="186">
        <v>2097</v>
      </c>
      <c r="C726" s="175" t="s">
        <v>228</v>
      </c>
      <c r="D726" s="186">
        <v>618</v>
      </c>
      <c r="E726" s="198" t="s">
        <v>1182</v>
      </c>
      <c r="F726" s="192" t="s">
        <v>628</v>
      </c>
      <c r="G726" s="176"/>
      <c r="H726" s="175"/>
    </row>
    <row r="727" spans="2:8" x14ac:dyDescent="0.25">
      <c r="B727" s="184">
        <v>2098</v>
      </c>
      <c r="C727" s="185" t="s">
        <v>369</v>
      </c>
      <c r="D727" s="184">
        <v>2098</v>
      </c>
      <c r="E727" s="197" t="s">
        <v>369</v>
      </c>
      <c r="F727" s="191" t="s">
        <v>810</v>
      </c>
      <c r="G727" s="176"/>
      <c r="H727" s="175"/>
    </row>
    <row r="728" spans="2:8" x14ac:dyDescent="0.25">
      <c r="B728" s="184">
        <v>2012</v>
      </c>
      <c r="C728" s="185" t="s">
        <v>229</v>
      </c>
      <c r="D728" s="184">
        <v>2012</v>
      </c>
      <c r="E728" s="197" t="s">
        <v>229</v>
      </c>
      <c r="F728" s="191" t="s">
        <v>626</v>
      </c>
      <c r="G728" s="176"/>
      <c r="H728" s="175"/>
    </row>
    <row r="729" spans="2:8" x14ac:dyDescent="0.25">
      <c r="B729" s="186">
        <v>2012</v>
      </c>
      <c r="C729" s="175" t="s">
        <v>229</v>
      </c>
      <c r="D729" s="186">
        <v>3366</v>
      </c>
      <c r="E729" s="198" t="s">
        <v>1183</v>
      </c>
      <c r="F729" s="192" t="s">
        <v>628</v>
      </c>
      <c r="G729" s="176"/>
      <c r="H729" s="175"/>
    </row>
    <row r="730" spans="2:8" x14ac:dyDescent="0.25">
      <c r="B730" s="184">
        <v>2092</v>
      </c>
      <c r="C730" s="185" t="s">
        <v>231</v>
      </c>
      <c r="D730" s="184">
        <v>2092</v>
      </c>
      <c r="E730" s="197" t="s">
        <v>231</v>
      </c>
      <c r="F730" s="191" t="s">
        <v>626</v>
      </c>
      <c r="G730" s="176"/>
      <c r="H730" s="175"/>
    </row>
    <row r="731" spans="2:8" x14ac:dyDescent="0.25">
      <c r="B731" s="186">
        <v>2092</v>
      </c>
      <c r="C731" s="175" t="s">
        <v>231</v>
      </c>
      <c r="D731" s="186">
        <v>5349</v>
      </c>
      <c r="E731" s="198" t="s">
        <v>63</v>
      </c>
      <c r="F731" s="192" t="s">
        <v>631</v>
      </c>
      <c r="G731" s="176"/>
      <c r="H731" s="175"/>
    </row>
    <row r="732" spans="2:8" x14ac:dyDescent="0.25">
      <c r="B732" s="186">
        <v>2092</v>
      </c>
      <c r="C732" s="175" t="s">
        <v>231</v>
      </c>
      <c r="D732" s="186">
        <v>599</v>
      </c>
      <c r="E732" s="198" t="s">
        <v>1184</v>
      </c>
      <c r="F732" s="192" t="s">
        <v>628</v>
      </c>
      <c r="G732" s="176"/>
      <c r="H732" s="175"/>
    </row>
    <row r="733" spans="2:8" x14ac:dyDescent="0.25">
      <c r="B733" s="186">
        <v>2092</v>
      </c>
      <c r="C733" s="175" t="s">
        <v>231</v>
      </c>
      <c r="D733" s="186">
        <v>598</v>
      </c>
      <c r="E733" s="198" t="s">
        <v>1185</v>
      </c>
      <c r="F733" s="192" t="s">
        <v>628</v>
      </c>
      <c r="G733" s="176"/>
      <c r="H733" s="175"/>
    </row>
    <row r="734" spans="2:8" x14ac:dyDescent="0.25">
      <c r="B734" s="186">
        <v>2092</v>
      </c>
      <c r="C734" s="175" t="s">
        <v>231</v>
      </c>
      <c r="D734" s="186">
        <v>5252</v>
      </c>
      <c r="E734" s="198" t="s">
        <v>181</v>
      </c>
      <c r="F734" s="192" t="s">
        <v>631</v>
      </c>
      <c r="G734" s="176"/>
      <c r="H734" s="175"/>
    </row>
    <row r="735" spans="2:8" x14ac:dyDescent="0.25">
      <c r="B735" s="184">
        <v>2112</v>
      </c>
      <c r="C735" s="185" t="s">
        <v>233</v>
      </c>
      <c r="D735" s="184">
        <v>2112</v>
      </c>
      <c r="E735" s="197" t="s">
        <v>233</v>
      </c>
      <c r="F735" s="191" t="s">
        <v>626</v>
      </c>
      <c r="G735" s="176"/>
      <c r="H735" s="175"/>
    </row>
    <row r="736" spans="2:8" x14ac:dyDescent="0.25">
      <c r="B736" s="184">
        <v>2106</v>
      </c>
      <c r="C736" s="185" t="s">
        <v>370</v>
      </c>
      <c r="D736" s="184">
        <v>2106</v>
      </c>
      <c r="E736" s="197" t="s">
        <v>370</v>
      </c>
      <c r="F736" s="191" t="s">
        <v>810</v>
      </c>
      <c r="G736" s="176"/>
      <c r="H736" s="175"/>
    </row>
    <row r="737" spans="2:8" x14ac:dyDescent="0.25">
      <c r="B737" s="184">
        <v>2085</v>
      </c>
      <c r="C737" s="185" t="s">
        <v>235</v>
      </c>
      <c r="D737" s="184">
        <v>2085</v>
      </c>
      <c r="E737" s="197" t="s">
        <v>235</v>
      </c>
      <c r="F737" s="191" t="s">
        <v>626</v>
      </c>
      <c r="G737" s="176"/>
      <c r="H737" s="175"/>
    </row>
    <row r="738" spans="2:8" x14ac:dyDescent="0.25">
      <c r="B738" s="186">
        <v>2085</v>
      </c>
      <c r="C738" s="175" t="s">
        <v>235</v>
      </c>
      <c r="D738" s="186">
        <v>568</v>
      </c>
      <c r="E738" s="198" t="s">
        <v>1186</v>
      </c>
      <c r="F738" s="192" t="s">
        <v>628</v>
      </c>
      <c r="G738" s="176"/>
      <c r="H738" s="175"/>
    </row>
    <row r="739" spans="2:8" x14ac:dyDescent="0.25">
      <c r="B739" s="186">
        <v>2085</v>
      </c>
      <c r="C739" s="175" t="s">
        <v>235</v>
      </c>
      <c r="D739" s="186">
        <v>569</v>
      </c>
      <c r="E739" s="198" t="s">
        <v>1187</v>
      </c>
      <c r="F739" s="192" t="s">
        <v>628</v>
      </c>
      <c r="G739" s="176"/>
      <c r="H739" s="175"/>
    </row>
    <row r="740" spans="2:8" x14ac:dyDescent="0.25">
      <c r="B740" s="184">
        <v>2094</v>
      </c>
      <c r="C740" s="185" t="s">
        <v>236</v>
      </c>
      <c r="D740" s="184">
        <v>2094</v>
      </c>
      <c r="E740" s="197" t="s">
        <v>236</v>
      </c>
      <c r="F740" s="191" t="s">
        <v>626</v>
      </c>
      <c r="G740" s="176"/>
      <c r="H740" s="175"/>
    </row>
    <row r="741" spans="2:8" x14ac:dyDescent="0.25">
      <c r="B741" s="186">
        <v>2094</v>
      </c>
      <c r="C741" s="175" t="s">
        <v>236</v>
      </c>
      <c r="D741" s="186">
        <v>603</v>
      </c>
      <c r="E741" s="198" t="s">
        <v>1188</v>
      </c>
      <c r="F741" s="192" t="s">
        <v>628</v>
      </c>
      <c r="G741" s="176"/>
      <c r="H741" s="175"/>
    </row>
    <row r="742" spans="2:8" x14ac:dyDescent="0.25">
      <c r="B742" s="186">
        <v>2094</v>
      </c>
      <c r="C742" s="175" t="s">
        <v>236</v>
      </c>
      <c r="D742" s="186">
        <v>604</v>
      </c>
      <c r="E742" s="198" t="s">
        <v>1189</v>
      </c>
      <c r="F742" s="192" t="s">
        <v>628</v>
      </c>
      <c r="G742" s="176"/>
      <c r="H742" s="175"/>
    </row>
    <row r="743" spans="2:8" x14ac:dyDescent="0.25">
      <c r="B743" s="186">
        <v>2094</v>
      </c>
      <c r="C743" s="175" t="s">
        <v>236</v>
      </c>
      <c r="D743" s="186">
        <v>5444</v>
      </c>
      <c r="E743" s="198" t="s">
        <v>272</v>
      </c>
      <c r="F743" s="192" t="s">
        <v>631</v>
      </c>
      <c r="G743" s="176"/>
      <c r="H743" s="175"/>
    </row>
    <row r="744" spans="2:8" x14ac:dyDescent="0.25">
      <c r="B744" s="184">
        <v>2090</v>
      </c>
      <c r="C744" s="185" t="s">
        <v>238</v>
      </c>
      <c r="D744" s="184">
        <v>2090</v>
      </c>
      <c r="E744" s="197" t="s">
        <v>238</v>
      </c>
      <c r="F744" s="191" t="s">
        <v>626</v>
      </c>
      <c r="G744" s="176"/>
      <c r="H744" s="175"/>
    </row>
    <row r="745" spans="2:8" x14ac:dyDescent="0.25">
      <c r="B745" s="186">
        <v>2090</v>
      </c>
      <c r="C745" s="175" t="s">
        <v>238</v>
      </c>
      <c r="D745" s="186">
        <v>594</v>
      </c>
      <c r="E745" s="198" t="s">
        <v>171</v>
      </c>
      <c r="F745" s="192" t="s">
        <v>631</v>
      </c>
      <c r="G745" s="176"/>
      <c r="H745" s="175"/>
    </row>
    <row r="746" spans="2:8" x14ac:dyDescent="0.25">
      <c r="B746" s="184">
        <v>2256</v>
      </c>
      <c r="C746" s="185" t="s">
        <v>240</v>
      </c>
      <c r="D746" s="184">
        <v>2256</v>
      </c>
      <c r="E746" s="197" t="s">
        <v>240</v>
      </c>
      <c r="F746" s="191" t="s">
        <v>626</v>
      </c>
      <c r="G746" s="176"/>
      <c r="H746" s="175"/>
    </row>
    <row r="747" spans="2:8" x14ac:dyDescent="0.25">
      <c r="B747" s="186">
        <v>2256</v>
      </c>
      <c r="C747" s="175" t="s">
        <v>240</v>
      </c>
      <c r="D747" s="186">
        <v>1315</v>
      </c>
      <c r="E747" s="198" t="s">
        <v>1190</v>
      </c>
      <c r="F747" s="192" t="s">
        <v>628</v>
      </c>
      <c r="G747" s="176"/>
      <c r="H747" s="175"/>
    </row>
    <row r="748" spans="2:8" x14ac:dyDescent="0.25">
      <c r="B748" s="186">
        <v>2256</v>
      </c>
      <c r="C748" s="175" t="s">
        <v>240</v>
      </c>
      <c r="D748" s="186">
        <v>2784</v>
      </c>
      <c r="E748" s="198" t="s">
        <v>1191</v>
      </c>
      <c r="F748" s="192" t="s">
        <v>628</v>
      </c>
      <c r="G748" s="176"/>
      <c r="H748" s="175"/>
    </row>
    <row r="749" spans="2:8" x14ac:dyDescent="0.25">
      <c r="B749" s="186">
        <v>2256</v>
      </c>
      <c r="C749" s="175" t="s">
        <v>240</v>
      </c>
      <c r="D749" s="186">
        <v>1234</v>
      </c>
      <c r="E749" s="198" t="s">
        <v>1192</v>
      </c>
      <c r="F749" s="192" t="s">
        <v>628</v>
      </c>
      <c r="G749" s="176"/>
      <c r="H749" s="175"/>
    </row>
    <row r="750" spans="2:8" x14ac:dyDescent="0.25">
      <c r="B750" s="186">
        <v>2256</v>
      </c>
      <c r="C750" s="175" t="s">
        <v>240</v>
      </c>
      <c r="D750" s="186">
        <v>1230</v>
      </c>
      <c r="E750" s="198" t="s">
        <v>1193</v>
      </c>
      <c r="F750" s="192" t="s">
        <v>628</v>
      </c>
      <c r="G750" s="176"/>
      <c r="H750" s="175"/>
    </row>
    <row r="751" spans="2:8" x14ac:dyDescent="0.25">
      <c r="B751" s="186">
        <v>2256</v>
      </c>
      <c r="C751" s="175" t="s">
        <v>240</v>
      </c>
      <c r="D751" s="186">
        <v>1231</v>
      </c>
      <c r="E751" s="198" t="s">
        <v>1194</v>
      </c>
      <c r="F751" s="192" t="s">
        <v>628</v>
      </c>
      <c r="G751" s="176"/>
      <c r="H751" s="175"/>
    </row>
    <row r="752" spans="2:8" x14ac:dyDescent="0.25">
      <c r="B752" s="186">
        <v>2256</v>
      </c>
      <c r="C752" s="175" t="s">
        <v>240</v>
      </c>
      <c r="D752" s="186">
        <v>1233</v>
      </c>
      <c r="E752" s="198" t="s">
        <v>1195</v>
      </c>
      <c r="F752" s="192" t="s">
        <v>628</v>
      </c>
      <c r="G752" s="176"/>
      <c r="H752" s="175"/>
    </row>
    <row r="753" spans="2:8" x14ac:dyDescent="0.25">
      <c r="B753" s="186">
        <v>2256</v>
      </c>
      <c r="C753" s="175" t="s">
        <v>240</v>
      </c>
      <c r="D753" s="186">
        <v>4639</v>
      </c>
      <c r="E753" s="198" t="s">
        <v>1196</v>
      </c>
      <c r="F753" s="192" t="s">
        <v>628</v>
      </c>
      <c r="G753" s="176"/>
      <c r="H753" s="175"/>
    </row>
    <row r="754" spans="2:8" x14ac:dyDescent="0.25">
      <c r="B754" s="186">
        <v>2256</v>
      </c>
      <c r="C754" s="175" t="s">
        <v>240</v>
      </c>
      <c r="D754" s="186">
        <v>1232</v>
      </c>
      <c r="E754" s="198" t="s">
        <v>1197</v>
      </c>
      <c r="F754" s="192" t="s">
        <v>628</v>
      </c>
      <c r="G754" s="176"/>
      <c r="H754" s="175"/>
    </row>
    <row r="755" spans="2:8" x14ac:dyDescent="0.25">
      <c r="B755" s="186">
        <v>2256</v>
      </c>
      <c r="C755" s="175" t="s">
        <v>240</v>
      </c>
      <c r="D755" s="186">
        <v>1228</v>
      </c>
      <c r="E755" s="198" t="s">
        <v>1198</v>
      </c>
      <c r="F755" s="192" t="s">
        <v>628</v>
      </c>
      <c r="G755" s="176"/>
      <c r="H755" s="175"/>
    </row>
    <row r="756" spans="2:8" x14ac:dyDescent="0.25">
      <c r="B756" s="184">
        <v>2048</v>
      </c>
      <c r="C756" s="185" t="s">
        <v>241</v>
      </c>
      <c r="D756" s="184">
        <v>2048</v>
      </c>
      <c r="E756" s="197" t="s">
        <v>241</v>
      </c>
      <c r="F756" s="191" t="s">
        <v>626</v>
      </c>
      <c r="G756" s="176"/>
      <c r="H756" s="175"/>
    </row>
    <row r="757" spans="2:8" x14ac:dyDescent="0.25">
      <c r="B757" s="186">
        <v>2048</v>
      </c>
      <c r="C757" s="175" t="s">
        <v>241</v>
      </c>
      <c r="D757" s="186">
        <v>5511</v>
      </c>
      <c r="E757" s="198" t="s">
        <v>1199</v>
      </c>
      <c r="F757" s="192" t="s">
        <v>656</v>
      </c>
      <c r="G757" s="176"/>
      <c r="H757" s="175"/>
    </row>
    <row r="758" spans="2:8" x14ac:dyDescent="0.25">
      <c r="B758" s="186">
        <v>2048</v>
      </c>
      <c r="C758" s="175" t="s">
        <v>241</v>
      </c>
      <c r="D758" s="186">
        <v>1350</v>
      </c>
      <c r="E758" s="198" t="s">
        <v>1200</v>
      </c>
      <c r="F758" s="192" t="s">
        <v>628</v>
      </c>
      <c r="G758" s="176"/>
      <c r="H758" s="175"/>
    </row>
    <row r="759" spans="2:8" x14ac:dyDescent="0.25">
      <c r="B759" s="186">
        <v>2048</v>
      </c>
      <c r="C759" s="175" t="s">
        <v>241</v>
      </c>
      <c r="D759" s="186">
        <v>408</v>
      </c>
      <c r="E759" s="198" t="s">
        <v>1201</v>
      </c>
      <c r="F759" s="192" t="s">
        <v>628</v>
      </c>
      <c r="G759" s="176"/>
      <c r="H759" s="175"/>
    </row>
    <row r="760" spans="2:8" x14ac:dyDescent="0.25">
      <c r="B760" s="186">
        <v>2048</v>
      </c>
      <c r="C760" s="175" t="s">
        <v>241</v>
      </c>
      <c r="D760" s="186">
        <v>421</v>
      </c>
      <c r="E760" s="198" t="s">
        <v>1202</v>
      </c>
      <c r="F760" s="192" t="s">
        <v>628</v>
      </c>
      <c r="G760" s="176"/>
      <c r="H760" s="175"/>
    </row>
    <row r="761" spans="2:8" x14ac:dyDescent="0.25">
      <c r="B761" s="186">
        <v>2048</v>
      </c>
      <c r="C761" s="175" t="s">
        <v>241</v>
      </c>
      <c r="D761" s="186">
        <v>409</v>
      </c>
      <c r="E761" s="198" t="s">
        <v>1203</v>
      </c>
      <c r="F761" s="192" t="s">
        <v>628</v>
      </c>
      <c r="G761" s="176"/>
      <c r="H761" s="175"/>
    </row>
    <row r="762" spans="2:8" x14ac:dyDescent="0.25">
      <c r="B762" s="186">
        <v>2048</v>
      </c>
      <c r="C762" s="175" t="s">
        <v>241</v>
      </c>
      <c r="D762" s="186">
        <v>410</v>
      </c>
      <c r="E762" s="198" t="s">
        <v>930</v>
      </c>
      <c r="F762" s="192" t="s">
        <v>628</v>
      </c>
      <c r="G762" s="176"/>
      <c r="H762" s="175"/>
    </row>
    <row r="763" spans="2:8" x14ac:dyDescent="0.25">
      <c r="B763" s="186">
        <v>2048</v>
      </c>
      <c r="C763" s="175" t="s">
        <v>241</v>
      </c>
      <c r="D763" s="186">
        <v>3554</v>
      </c>
      <c r="E763" s="198" t="s">
        <v>1204</v>
      </c>
      <c r="F763" s="192" t="s">
        <v>656</v>
      </c>
      <c r="G763" s="176"/>
      <c r="H763" s="175"/>
    </row>
    <row r="764" spans="2:8" x14ac:dyDescent="0.25">
      <c r="B764" s="186">
        <v>2048</v>
      </c>
      <c r="C764" s="175" t="s">
        <v>241</v>
      </c>
      <c r="D764" s="186">
        <v>411</v>
      </c>
      <c r="E764" s="198" t="s">
        <v>1055</v>
      </c>
      <c r="F764" s="192" t="s">
        <v>628</v>
      </c>
      <c r="G764" s="176"/>
      <c r="H764" s="175"/>
    </row>
    <row r="765" spans="2:8" x14ac:dyDescent="0.25">
      <c r="B765" s="186">
        <v>2048</v>
      </c>
      <c r="C765" s="175" t="s">
        <v>241</v>
      </c>
      <c r="D765" s="186">
        <v>412</v>
      </c>
      <c r="E765" s="198" t="s">
        <v>1205</v>
      </c>
      <c r="F765" s="192" t="s">
        <v>628</v>
      </c>
      <c r="G765" s="176"/>
      <c r="H765" s="175"/>
    </row>
    <row r="766" spans="2:8" x14ac:dyDescent="0.25">
      <c r="B766" s="186">
        <v>2048</v>
      </c>
      <c r="C766" s="175" t="s">
        <v>241</v>
      </c>
      <c r="D766" s="186">
        <v>413</v>
      </c>
      <c r="E766" s="198" t="s">
        <v>1094</v>
      </c>
      <c r="F766" s="192" t="s">
        <v>628</v>
      </c>
      <c r="G766" s="176"/>
      <c r="H766" s="175"/>
    </row>
    <row r="767" spans="2:8" x14ac:dyDescent="0.25">
      <c r="B767" s="186">
        <v>2048</v>
      </c>
      <c r="C767" s="175" t="s">
        <v>241</v>
      </c>
      <c r="D767" s="186">
        <v>416</v>
      </c>
      <c r="E767" s="198" t="s">
        <v>1206</v>
      </c>
      <c r="F767" s="192" t="s">
        <v>628</v>
      </c>
      <c r="G767" s="176"/>
      <c r="H767" s="175"/>
    </row>
    <row r="768" spans="2:8" x14ac:dyDescent="0.25">
      <c r="B768" s="186">
        <v>2048</v>
      </c>
      <c r="C768" s="175" t="s">
        <v>241</v>
      </c>
      <c r="D768" s="186">
        <v>5205</v>
      </c>
      <c r="E768" s="198" t="s">
        <v>150</v>
      </c>
      <c r="F768" s="192" t="s">
        <v>631</v>
      </c>
      <c r="G768" s="176"/>
      <c r="H768" s="175"/>
    </row>
    <row r="769" spans="2:8" x14ac:dyDescent="0.25">
      <c r="B769" s="186">
        <v>2048</v>
      </c>
      <c r="C769" s="175" t="s">
        <v>241</v>
      </c>
      <c r="D769" s="186">
        <v>4821</v>
      </c>
      <c r="E769" s="198" t="s">
        <v>1207</v>
      </c>
      <c r="F769" s="192" t="s">
        <v>631</v>
      </c>
      <c r="G769" s="176"/>
      <c r="H769" s="175"/>
    </row>
    <row r="770" spans="2:8" x14ac:dyDescent="0.25">
      <c r="B770" s="186">
        <v>2048</v>
      </c>
      <c r="C770" s="175" t="s">
        <v>241</v>
      </c>
      <c r="D770" s="186">
        <v>414</v>
      </c>
      <c r="E770" s="198" t="s">
        <v>1208</v>
      </c>
      <c r="F770" s="192" t="s">
        <v>628</v>
      </c>
      <c r="G770" s="176"/>
      <c r="H770" s="175"/>
    </row>
    <row r="771" spans="2:8" x14ac:dyDescent="0.25">
      <c r="B771" s="186">
        <v>2048</v>
      </c>
      <c r="C771" s="175" t="s">
        <v>241</v>
      </c>
      <c r="D771" s="186">
        <v>4593</v>
      </c>
      <c r="E771" s="198" t="s">
        <v>169</v>
      </c>
      <c r="F771" s="192" t="s">
        <v>631</v>
      </c>
      <c r="G771" s="176"/>
      <c r="H771" s="175"/>
    </row>
    <row r="772" spans="2:8" x14ac:dyDescent="0.25">
      <c r="B772" s="186">
        <v>2048</v>
      </c>
      <c r="C772" s="175" t="s">
        <v>241</v>
      </c>
      <c r="D772" s="186">
        <v>422</v>
      </c>
      <c r="E772" s="198" t="s">
        <v>1209</v>
      </c>
      <c r="F772" s="192" t="s">
        <v>628</v>
      </c>
      <c r="G772" s="176"/>
      <c r="H772" s="175"/>
    </row>
    <row r="773" spans="2:8" x14ac:dyDescent="0.25">
      <c r="B773" s="186">
        <v>2048</v>
      </c>
      <c r="C773" s="175" t="s">
        <v>241</v>
      </c>
      <c r="D773" s="186">
        <v>5510</v>
      </c>
      <c r="E773" s="198" t="s">
        <v>1210</v>
      </c>
      <c r="F773" s="192" t="s">
        <v>628</v>
      </c>
      <c r="G773" s="176"/>
      <c r="H773" s="175"/>
    </row>
    <row r="774" spans="2:8" x14ac:dyDescent="0.25">
      <c r="B774" s="186">
        <v>2048</v>
      </c>
      <c r="C774" s="175" t="s">
        <v>241</v>
      </c>
      <c r="D774" s="186">
        <v>424</v>
      </c>
      <c r="E774" s="198" t="s">
        <v>1211</v>
      </c>
      <c r="F774" s="192" t="s">
        <v>628</v>
      </c>
      <c r="G774" s="176"/>
      <c r="H774" s="175"/>
    </row>
    <row r="775" spans="2:8" x14ac:dyDescent="0.25">
      <c r="B775" s="186">
        <v>2048</v>
      </c>
      <c r="C775" s="175" t="s">
        <v>241</v>
      </c>
      <c r="D775" s="186">
        <v>415</v>
      </c>
      <c r="E775" s="198" t="s">
        <v>996</v>
      </c>
      <c r="F775" s="192" t="s">
        <v>628</v>
      </c>
      <c r="G775" s="176"/>
      <c r="H775" s="175"/>
    </row>
    <row r="776" spans="2:8" x14ac:dyDescent="0.25">
      <c r="B776" s="186">
        <v>2048</v>
      </c>
      <c r="C776" s="175" t="s">
        <v>241</v>
      </c>
      <c r="D776" s="186">
        <v>5815</v>
      </c>
      <c r="E776" s="198" t="s">
        <v>1212</v>
      </c>
      <c r="F776" s="192" t="s">
        <v>628</v>
      </c>
      <c r="G776" s="176"/>
      <c r="H776" s="175"/>
    </row>
    <row r="777" spans="2:8" x14ac:dyDescent="0.25">
      <c r="B777" s="186">
        <v>2048</v>
      </c>
      <c r="C777" s="175" t="s">
        <v>241</v>
      </c>
      <c r="D777" s="186">
        <v>417</v>
      </c>
      <c r="E777" s="198" t="s">
        <v>1138</v>
      </c>
      <c r="F777" s="192" t="s">
        <v>628</v>
      </c>
      <c r="G777" s="176"/>
      <c r="H777" s="175"/>
    </row>
    <row r="778" spans="2:8" x14ac:dyDescent="0.25">
      <c r="B778" s="186">
        <v>2048</v>
      </c>
      <c r="C778" s="175" t="s">
        <v>241</v>
      </c>
      <c r="D778" s="186">
        <v>418</v>
      </c>
      <c r="E778" s="198" t="s">
        <v>1213</v>
      </c>
      <c r="F778" s="192" t="s">
        <v>628</v>
      </c>
      <c r="G778" s="176"/>
      <c r="H778" s="175"/>
    </row>
    <row r="779" spans="2:8" x14ac:dyDescent="0.25">
      <c r="B779" s="186">
        <v>2048</v>
      </c>
      <c r="C779" s="175" t="s">
        <v>241</v>
      </c>
      <c r="D779" s="186">
        <v>423</v>
      </c>
      <c r="E779" s="198" t="s">
        <v>1214</v>
      </c>
      <c r="F779" s="192" t="s">
        <v>628</v>
      </c>
      <c r="G779" s="176"/>
      <c r="H779" s="175"/>
    </row>
    <row r="780" spans="2:8" x14ac:dyDescent="0.25">
      <c r="B780" s="186">
        <v>2048</v>
      </c>
      <c r="C780" s="175" t="s">
        <v>241</v>
      </c>
      <c r="D780" s="186">
        <v>5304</v>
      </c>
      <c r="E780" s="198" t="s">
        <v>282</v>
      </c>
      <c r="F780" s="192" t="s">
        <v>631</v>
      </c>
      <c r="G780" s="176"/>
      <c r="H780" s="175"/>
    </row>
    <row r="781" spans="2:8" x14ac:dyDescent="0.25">
      <c r="B781" s="186">
        <v>2048</v>
      </c>
      <c r="C781" s="175" t="s">
        <v>241</v>
      </c>
      <c r="D781" s="186">
        <v>419</v>
      </c>
      <c r="E781" s="198" t="s">
        <v>1215</v>
      </c>
      <c r="F781" s="192" t="s">
        <v>628</v>
      </c>
      <c r="G781" s="176"/>
      <c r="H781" s="175"/>
    </row>
    <row r="782" spans="2:8" x14ac:dyDescent="0.25">
      <c r="B782" s="186">
        <v>2048</v>
      </c>
      <c r="C782" s="175" t="s">
        <v>241</v>
      </c>
      <c r="D782" s="186">
        <v>420</v>
      </c>
      <c r="E782" s="198" t="s">
        <v>1216</v>
      </c>
      <c r="F782" s="192" t="s">
        <v>628</v>
      </c>
      <c r="G782" s="176"/>
      <c r="H782" s="175"/>
    </row>
    <row r="783" spans="2:8" x14ac:dyDescent="0.25">
      <c r="B783" s="184">
        <v>2205</v>
      </c>
      <c r="C783" s="185" t="s">
        <v>243</v>
      </c>
      <c r="D783" s="184">
        <v>2205</v>
      </c>
      <c r="E783" s="197" t="s">
        <v>243</v>
      </c>
      <c r="F783" s="191" t="s">
        <v>626</v>
      </c>
      <c r="G783" s="176"/>
      <c r="H783" s="175"/>
    </row>
    <row r="784" spans="2:8" x14ac:dyDescent="0.25">
      <c r="B784" s="186">
        <v>2205</v>
      </c>
      <c r="C784" s="175" t="s">
        <v>243</v>
      </c>
      <c r="D784" s="186">
        <v>1057</v>
      </c>
      <c r="E784" s="198" t="s">
        <v>1217</v>
      </c>
      <c r="F784" s="192" t="s">
        <v>628</v>
      </c>
      <c r="G784" s="176"/>
      <c r="H784" s="175"/>
    </row>
    <row r="785" spans="2:8" x14ac:dyDescent="0.25">
      <c r="B785" s="186">
        <v>2205</v>
      </c>
      <c r="C785" s="175" t="s">
        <v>243</v>
      </c>
      <c r="D785" s="186">
        <v>5296</v>
      </c>
      <c r="E785" s="198" t="s">
        <v>1218</v>
      </c>
      <c r="F785" s="192" t="s">
        <v>628</v>
      </c>
      <c r="G785" s="176"/>
      <c r="H785" s="175"/>
    </row>
    <row r="786" spans="2:8" x14ac:dyDescent="0.25">
      <c r="B786" s="186">
        <v>2205</v>
      </c>
      <c r="C786" s="175" t="s">
        <v>243</v>
      </c>
      <c r="D786" s="186">
        <v>5434</v>
      </c>
      <c r="E786" s="198" t="s">
        <v>1219</v>
      </c>
      <c r="F786" s="192" t="s">
        <v>628</v>
      </c>
      <c r="G786" s="176"/>
      <c r="H786" s="175"/>
    </row>
    <row r="787" spans="2:8" x14ac:dyDescent="0.25">
      <c r="B787" s="186">
        <v>2205</v>
      </c>
      <c r="C787" s="175" t="s">
        <v>243</v>
      </c>
      <c r="D787" s="186">
        <v>1064</v>
      </c>
      <c r="E787" s="198" t="s">
        <v>1220</v>
      </c>
      <c r="F787" s="192" t="s">
        <v>628</v>
      </c>
      <c r="G787" s="176"/>
      <c r="H787" s="175"/>
    </row>
    <row r="788" spans="2:8" x14ac:dyDescent="0.25">
      <c r="B788" s="184">
        <v>2249</v>
      </c>
      <c r="C788" s="185" t="s">
        <v>245</v>
      </c>
      <c r="D788" s="184">
        <v>2249</v>
      </c>
      <c r="E788" s="197" t="s">
        <v>245</v>
      </c>
      <c r="F788" s="191" t="s">
        <v>626</v>
      </c>
      <c r="G788" s="176"/>
      <c r="H788" s="175"/>
    </row>
    <row r="789" spans="2:8" x14ac:dyDescent="0.25">
      <c r="B789" s="186">
        <v>2249</v>
      </c>
      <c r="C789" s="175" t="s">
        <v>245</v>
      </c>
      <c r="D789" s="186">
        <v>5440</v>
      </c>
      <c r="E789" s="198" t="s">
        <v>74</v>
      </c>
      <c r="F789" s="192" t="s">
        <v>631</v>
      </c>
      <c r="G789" s="176"/>
      <c r="H789" s="175"/>
    </row>
    <row r="790" spans="2:8" x14ac:dyDescent="0.25">
      <c r="B790" s="186">
        <v>2249</v>
      </c>
      <c r="C790" s="175" t="s">
        <v>245</v>
      </c>
      <c r="D790" s="186">
        <v>5441</v>
      </c>
      <c r="E790" s="198" t="s">
        <v>102</v>
      </c>
      <c r="F790" s="192" t="s">
        <v>631</v>
      </c>
      <c r="G790" s="176"/>
      <c r="H790" s="175"/>
    </row>
    <row r="791" spans="2:8" x14ac:dyDescent="0.25">
      <c r="B791" s="186">
        <v>2249</v>
      </c>
      <c r="C791" s="175" t="s">
        <v>245</v>
      </c>
      <c r="D791" s="186">
        <v>5150</v>
      </c>
      <c r="E791" s="198" t="s">
        <v>140</v>
      </c>
      <c r="F791" s="192" t="s">
        <v>631</v>
      </c>
      <c r="G791" s="176"/>
      <c r="H791" s="175"/>
    </row>
    <row r="792" spans="2:8" x14ac:dyDescent="0.25">
      <c r="B792" s="186">
        <v>2249</v>
      </c>
      <c r="C792" s="175" t="s">
        <v>245</v>
      </c>
      <c r="D792" s="186">
        <v>3404</v>
      </c>
      <c r="E792" s="198" t="s">
        <v>1221</v>
      </c>
      <c r="F792" s="192" t="s">
        <v>628</v>
      </c>
      <c r="G792" s="176"/>
      <c r="H792" s="175"/>
    </row>
    <row r="793" spans="2:8" x14ac:dyDescent="0.25">
      <c r="B793" s="184">
        <v>1925</v>
      </c>
      <c r="C793" s="185" t="s">
        <v>247</v>
      </c>
      <c r="D793" s="184">
        <v>1925</v>
      </c>
      <c r="E793" s="197" t="s">
        <v>247</v>
      </c>
      <c r="F793" s="191" t="s">
        <v>626</v>
      </c>
      <c r="G793" s="176"/>
      <c r="H793" s="175"/>
    </row>
    <row r="794" spans="2:8" x14ac:dyDescent="0.25">
      <c r="B794" s="186">
        <v>1925</v>
      </c>
      <c r="C794" s="175" t="s">
        <v>247</v>
      </c>
      <c r="D794" s="186">
        <v>93</v>
      </c>
      <c r="E794" s="198" t="s">
        <v>1222</v>
      </c>
      <c r="F794" s="192" t="s">
        <v>628</v>
      </c>
      <c r="G794" s="176"/>
      <c r="H794" s="175"/>
    </row>
    <row r="795" spans="2:8" x14ac:dyDescent="0.25">
      <c r="B795" s="186">
        <v>1925</v>
      </c>
      <c r="C795" s="175" t="s">
        <v>247</v>
      </c>
      <c r="D795" s="186">
        <v>94</v>
      </c>
      <c r="E795" s="198" t="s">
        <v>1223</v>
      </c>
      <c r="F795" s="192" t="s">
        <v>628</v>
      </c>
      <c r="G795" s="176"/>
      <c r="H795" s="175"/>
    </row>
    <row r="796" spans="2:8" x14ac:dyDescent="0.25">
      <c r="B796" s="186">
        <v>1925</v>
      </c>
      <c r="C796" s="175" t="s">
        <v>247</v>
      </c>
      <c r="D796" s="186">
        <v>142</v>
      </c>
      <c r="E796" s="198" t="s">
        <v>1224</v>
      </c>
      <c r="F796" s="192" t="s">
        <v>628</v>
      </c>
      <c r="G796" s="176"/>
      <c r="H796" s="175"/>
    </row>
    <row r="797" spans="2:8" x14ac:dyDescent="0.25">
      <c r="B797" s="186">
        <v>1925</v>
      </c>
      <c r="C797" s="175" t="s">
        <v>247</v>
      </c>
      <c r="D797" s="186">
        <v>4745</v>
      </c>
      <c r="E797" s="198" t="s">
        <v>177</v>
      </c>
      <c r="F797" s="192" t="s">
        <v>631</v>
      </c>
      <c r="G797" s="176"/>
      <c r="H797" s="175"/>
    </row>
    <row r="798" spans="2:8" x14ac:dyDescent="0.25">
      <c r="B798" s="186">
        <v>1925</v>
      </c>
      <c r="C798" s="175" t="s">
        <v>247</v>
      </c>
      <c r="D798" s="186">
        <v>95</v>
      </c>
      <c r="E798" s="198" t="s">
        <v>1225</v>
      </c>
      <c r="F798" s="192" t="s">
        <v>628</v>
      </c>
      <c r="G798" s="176"/>
      <c r="H798" s="175"/>
    </row>
    <row r="799" spans="2:8" x14ac:dyDescent="0.25">
      <c r="B799" s="186">
        <v>1925</v>
      </c>
      <c r="C799" s="175" t="s">
        <v>247</v>
      </c>
      <c r="D799" s="186">
        <v>121</v>
      </c>
      <c r="E799" s="198" t="s">
        <v>1226</v>
      </c>
      <c r="F799" s="192" t="s">
        <v>628</v>
      </c>
      <c r="G799" s="176"/>
      <c r="H799" s="175"/>
    </row>
    <row r="800" spans="2:8" x14ac:dyDescent="0.25">
      <c r="B800" s="186">
        <v>1925</v>
      </c>
      <c r="C800" s="175" t="s">
        <v>247</v>
      </c>
      <c r="D800" s="186">
        <v>128</v>
      </c>
      <c r="E800" s="198" t="s">
        <v>1227</v>
      </c>
      <c r="F800" s="192" t="s">
        <v>628</v>
      </c>
      <c r="G800" s="176"/>
      <c r="H800" s="175"/>
    </row>
    <row r="801" spans="2:8" x14ac:dyDescent="0.25">
      <c r="B801" s="184">
        <v>1898</v>
      </c>
      <c r="C801" s="185" t="s">
        <v>248</v>
      </c>
      <c r="D801" s="184">
        <v>1898</v>
      </c>
      <c r="E801" s="197" t="s">
        <v>248</v>
      </c>
      <c r="F801" s="191" t="s">
        <v>626</v>
      </c>
      <c r="G801" s="176"/>
      <c r="H801" s="175"/>
    </row>
    <row r="802" spans="2:8" x14ac:dyDescent="0.25">
      <c r="B802" s="186">
        <v>1898</v>
      </c>
      <c r="C802" s="175" t="s">
        <v>248</v>
      </c>
      <c r="D802" s="186">
        <v>1321</v>
      </c>
      <c r="E802" s="198" t="s">
        <v>1228</v>
      </c>
      <c r="F802" s="192" t="s">
        <v>628</v>
      </c>
      <c r="G802" s="176"/>
      <c r="H802" s="175"/>
    </row>
    <row r="803" spans="2:8" x14ac:dyDescent="0.25">
      <c r="B803" s="186">
        <v>1898</v>
      </c>
      <c r="C803" s="175" t="s">
        <v>248</v>
      </c>
      <c r="D803" s="186">
        <v>43</v>
      </c>
      <c r="E803" s="198" t="s">
        <v>1229</v>
      </c>
      <c r="F803" s="192" t="s">
        <v>628</v>
      </c>
      <c r="G803" s="176"/>
      <c r="H803" s="175"/>
    </row>
    <row r="804" spans="2:8" x14ac:dyDescent="0.25">
      <c r="B804" s="184">
        <v>2010</v>
      </c>
      <c r="C804" s="185" t="s">
        <v>250</v>
      </c>
      <c r="D804" s="184">
        <v>2010</v>
      </c>
      <c r="E804" s="197" t="s">
        <v>250</v>
      </c>
      <c r="F804" s="191" t="s">
        <v>626</v>
      </c>
      <c r="G804" s="176"/>
      <c r="H804" s="175"/>
    </row>
    <row r="805" spans="2:8" x14ac:dyDescent="0.25">
      <c r="B805" s="186">
        <v>2010</v>
      </c>
      <c r="C805" s="175" t="s">
        <v>250</v>
      </c>
      <c r="D805" s="186">
        <v>3350</v>
      </c>
      <c r="E805" s="198" t="s">
        <v>1230</v>
      </c>
      <c r="F805" s="192" t="s">
        <v>628</v>
      </c>
      <c r="G805" s="176"/>
      <c r="H805" s="175"/>
    </row>
    <row r="806" spans="2:8" x14ac:dyDescent="0.25">
      <c r="B806" s="184">
        <v>2147</v>
      </c>
      <c r="C806" s="185" t="s">
        <v>251</v>
      </c>
      <c r="D806" s="184">
        <v>2147</v>
      </c>
      <c r="E806" s="197" t="s">
        <v>251</v>
      </c>
      <c r="F806" s="191" t="s">
        <v>626</v>
      </c>
      <c r="G806" s="176"/>
      <c r="H806" s="175"/>
    </row>
    <row r="807" spans="2:8" x14ac:dyDescent="0.25">
      <c r="B807" s="186">
        <v>2147</v>
      </c>
      <c r="C807" s="175" t="s">
        <v>251</v>
      </c>
      <c r="D807" s="186">
        <v>813</v>
      </c>
      <c r="E807" s="198" t="s">
        <v>1231</v>
      </c>
      <c r="F807" s="192" t="s">
        <v>628</v>
      </c>
      <c r="G807" s="176"/>
      <c r="H807" s="175"/>
    </row>
    <row r="808" spans="2:8" x14ac:dyDescent="0.25">
      <c r="B808" s="186">
        <v>2147</v>
      </c>
      <c r="C808" s="175" t="s">
        <v>251</v>
      </c>
      <c r="D808" s="186">
        <v>815</v>
      </c>
      <c r="E808" s="198" t="s">
        <v>1232</v>
      </c>
      <c r="F808" s="192" t="s">
        <v>628</v>
      </c>
      <c r="G808" s="176"/>
      <c r="H808" s="175"/>
    </row>
    <row r="809" spans="2:8" x14ac:dyDescent="0.25">
      <c r="B809" s="186">
        <v>2147</v>
      </c>
      <c r="C809" s="175" t="s">
        <v>251</v>
      </c>
      <c r="D809" s="186">
        <v>818</v>
      </c>
      <c r="E809" s="198" t="s">
        <v>1233</v>
      </c>
      <c r="F809" s="192" t="s">
        <v>628</v>
      </c>
      <c r="G809" s="176"/>
      <c r="H809" s="175"/>
    </row>
    <row r="810" spans="2:8" x14ac:dyDescent="0.25">
      <c r="B810" s="186">
        <v>2147</v>
      </c>
      <c r="C810" s="175" t="s">
        <v>251</v>
      </c>
      <c r="D810" s="186">
        <v>4048</v>
      </c>
      <c r="E810" s="198" t="s">
        <v>1234</v>
      </c>
      <c r="F810" s="192" t="s">
        <v>628</v>
      </c>
      <c r="G810" s="176"/>
      <c r="H810" s="175"/>
    </row>
    <row r="811" spans="2:8" x14ac:dyDescent="0.25">
      <c r="B811" s="186">
        <v>2147</v>
      </c>
      <c r="C811" s="175" t="s">
        <v>251</v>
      </c>
      <c r="D811" s="186">
        <v>817</v>
      </c>
      <c r="E811" s="198" t="s">
        <v>1235</v>
      </c>
      <c r="F811" s="192" t="s">
        <v>628</v>
      </c>
      <c r="G811" s="176"/>
      <c r="H811" s="175"/>
    </row>
    <row r="812" spans="2:8" x14ac:dyDescent="0.25">
      <c r="B812" s="186">
        <v>2147</v>
      </c>
      <c r="C812" s="175" t="s">
        <v>251</v>
      </c>
      <c r="D812" s="186">
        <v>5433</v>
      </c>
      <c r="E812" s="198" t="s">
        <v>1236</v>
      </c>
      <c r="F812" s="192" t="s">
        <v>656</v>
      </c>
      <c r="G812" s="176"/>
      <c r="H812" s="175"/>
    </row>
    <row r="813" spans="2:8" x14ac:dyDescent="0.25">
      <c r="B813" s="186">
        <v>2147</v>
      </c>
      <c r="C813" s="175" t="s">
        <v>251</v>
      </c>
      <c r="D813" s="186">
        <v>820</v>
      </c>
      <c r="E813" s="198" t="s">
        <v>1237</v>
      </c>
      <c r="F813" s="192" t="s">
        <v>628</v>
      </c>
      <c r="G813" s="176"/>
      <c r="H813" s="175"/>
    </row>
    <row r="814" spans="2:8" x14ac:dyDescent="0.25">
      <c r="B814" s="186">
        <v>2147</v>
      </c>
      <c r="C814" s="175" t="s">
        <v>251</v>
      </c>
      <c r="D814" s="186">
        <v>814</v>
      </c>
      <c r="E814" s="198" t="s">
        <v>1238</v>
      </c>
      <c r="F814" s="192" t="s">
        <v>628</v>
      </c>
      <c r="G814" s="176"/>
      <c r="H814" s="175"/>
    </row>
    <row r="815" spans="2:8" x14ac:dyDescent="0.25">
      <c r="B815" s="186">
        <v>2147</v>
      </c>
      <c r="C815" s="175" t="s">
        <v>251</v>
      </c>
      <c r="D815" s="186">
        <v>4047</v>
      </c>
      <c r="E815" s="198" t="s">
        <v>1239</v>
      </c>
      <c r="F815" s="192" t="s">
        <v>628</v>
      </c>
      <c r="G815" s="176"/>
      <c r="H815" s="175"/>
    </row>
    <row r="816" spans="2:8" x14ac:dyDescent="0.25">
      <c r="B816" s="184">
        <v>2145</v>
      </c>
      <c r="C816" s="185" t="s">
        <v>253</v>
      </c>
      <c r="D816" s="184">
        <v>2145</v>
      </c>
      <c r="E816" s="197" t="s">
        <v>253</v>
      </c>
      <c r="F816" s="191" t="s">
        <v>626</v>
      </c>
      <c r="G816" s="176"/>
      <c r="H816" s="175"/>
    </row>
    <row r="817" spans="2:8" x14ac:dyDescent="0.25">
      <c r="B817" s="186">
        <v>2145</v>
      </c>
      <c r="C817" s="175" t="s">
        <v>253</v>
      </c>
      <c r="D817" s="186">
        <v>794</v>
      </c>
      <c r="E817" s="198" t="s">
        <v>1240</v>
      </c>
      <c r="F817" s="192" t="s">
        <v>628</v>
      </c>
      <c r="G817" s="176"/>
      <c r="H817" s="175"/>
    </row>
    <row r="818" spans="2:8" x14ac:dyDescent="0.25">
      <c r="B818" s="186">
        <v>2145</v>
      </c>
      <c r="C818" s="175" t="s">
        <v>253</v>
      </c>
      <c r="D818" s="186">
        <v>792</v>
      </c>
      <c r="E818" s="198" t="s">
        <v>1241</v>
      </c>
      <c r="F818" s="192" t="s">
        <v>628</v>
      </c>
      <c r="G818" s="176"/>
      <c r="H818" s="175"/>
    </row>
    <row r="819" spans="2:8" x14ac:dyDescent="0.25">
      <c r="B819" s="186">
        <v>2145</v>
      </c>
      <c r="C819" s="175" t="s">
        <v>253</v>
      </c>
      <c r="D819" s="186">
        <v>793</v>
      </c>
      <c r="E819" s="198" t="s">
        <v>1242</v>
      </c>
      <c r="F819" s="192" t="s">
        <v>628</v>
      </c>
      <c r="G819" s="176"/>
      <c r="H819" s="175"/>
    </row>
    <row r="820" spans="2:8" x14ac:dyDescent="0.25">
      <c r="B820" s="184">
        <v>2148</v>
      </c>
      <c r="C820" s="185" t="s">
        <v>371</v>
      </c>
      <c r="D820" s="184">
        <v>2148</v>
      </c>
      <c r="E820" s="197" t="s">
        <v>371</v>
      </c>
      <c r="F820" s="191" t="s">
        <v>810</v>
      </c>
      <c r="G820" s="176"/>
      <c r="H820" s="175"/>
    </row>
    <row r="821" spans="2:8" x14ac:dyDescent="0.25">
      <c r="B821" s="186">
        <v>2148</v>
      </c>
      <c r="C821" s="175" t="s">
        <v>371</v>
      </c>
      <c r="D821" s="186">
        <v>1298</v>
      </c>
      <c r="E821" s="198" t="s">
        <v>1243</v>
      </c>
      <c r="F821" s="192" t="s">
        <v>656</v>
      </c>
      <c r="G821" s="176"/>
      <c r="H821" s="175"/>
    </row>
    <row r="822" spans="2:8" x14ac:dyDescent="0.25">
      <c r="B822" s="186">
        <v>2148</v>
      </c>
      <c r="C822" s="175" t="s">
        <v>371</v>
      </c>
      <c r="D822" s="186">
        <v>3168</v>
      </c>
      <c r="E822" s="198" t="s">
        <v>1244</v>
      </c>
      <c r="F822" s="192" t="s">
        <v>656</v>
      </c>
      <c r="G822" s="176"/>
      <c r="H822" s="175"/>
    </row>
    <row r="823" spans="2:8" x14ac:dyDescent="0.25">
      <c r="B823" s="184">
        <v>1968</v>
      </c>
      <c r="C823" s="185" t="s">
        <v>255</v>
      </c>
      <c r="D823" s="184">
        <v>1968</v>
      </c>
      <c r="E823" s="197" t="s">
        <v>255</v>
      </c>
      <c r="F823" s="191" t="s">
        <v>626</v>
      </c>
      <c r="G823" s="176"/>
      <c r="H823" s="175"/>
    </row>
    <row r="824" spans="2:8" x14ac:dyDescent="0.25">
      <c r="B824" s="186">
        <v>1968</v>
      </c>
      <c r="C824" s="175" t="s">
        <v>255</v>
      </c>
      <c r="D824" s="186">
        <v>214</v>
      </c>
      <c r="E824" s="198" t="s">
        <v>1245</v>
      </c>
      <c r="F824" s="192" t="s">
        <v>628</v>
      </c>
      <c r="G824" s="176"/>
      <c r="H824" s="175"/>
    </row>
    <row r="825" spans="2:8" x14ac:dyDescent="0.25">
      <c r="B825" s="186">
        <v>1968</v>
      </c>
      <c r="C825" s="175" t="s">
        <v>255</v>
      </c>
      <c r="D825" s="186">
        <v>215</v>
      </c>
      <c r="E825" s="198" t="s">
        <v>1246</v>
      </c>
      <c r="F825" s="192" t="s">
        <v>628</v>
      </c>
      <c r="G825" s="176"/>
      <c r="H825" s="175"/>
    </row>
    <row r="826" spans="2:8" x14ac:dyDescent="0.25">
      <c r="B826" s="184">
        <v>2198</v>
      </c>
      <c r="C826" s="185" t="s">
        <v>256</v>
      </c>
      <c r="D826" s="184">
        <v>2198</v>
      </c>
      <c r="E826" s="197" t="s">
        <v>256</v>
      </c>
      <c r="F826" s="191" t="s">
        <v>626</v>
      </c>
      <c r="G826" s="176"/>
      <c r="H826" s="175"/>
    </row>
    <row r="827" spans="2:8" x14ac:dyDescent="0.25">
      <c r="B827" s="186">
        <v>2198</v>
      </c>
      <c r="C827" s="175" t="s">
        <v>256</v>
      </c>
      <c r="D827" s="186">
        <v>1020</v>
      </c>
      <c r="E827" s="198" t="s">
        <v>1247</v>
      </c>
      <c r="F827" s="192" t="s">
        <v>628</v>
      </c>
      <c r="G827" s="176"/>
      <c r="H827" s="175"/>
    </row>
    <row r="828" spans="2:8" x14ac:dyDescent="0.25">
      <c r="B828" s="186">
        <v>2198</v>
      </c>
      <c r="C828" s="175" t="s">
        <v>256</v>
      </c>
      <c r="D828" s="186">
        <v>1022</v>
      </c>
      <c r="E828" s="198" t="s">
        <v>1248</v>
      </c>
      <c r="F828" s="192" t="s">
        <v>628</v>
      </c>
      <c r="G828" s="176"/>
      <c r="H828" s="175"/>
    </row>
    <row r="829" spans="2:8" x14ac:dyDescent="0.25">
      <c r="B829" s="186">
        <v>2198</v>
      </c>
      <c r="C829" s="175" t="s">
        <v>256</v>
      </c>
      <c r="D829" s="186">
        <v>4481</v>
      </c>
      <c r="E829" s="198" t="s">
        <v>1249</v>
      </c>
      <c r="F829" s="192" t="s">
        <v>628</v>
      </c>
      <c r="G829" s="176"/>
      <c r="H829" s="175"/>
    </row>
    <row r="830" spans="2:8" x14ac:dyDescent="0.25">
      <c r="B830" s="186">
        <v>2198</v>
      </c>
      <c r="C830" s="175" t="s">
        <v>256</v>
      </c>
      <c r="D830" s="186">
        <v>1021</v>
      </c>
      <c r="E830" s="198" t="s">
        <v>1250</v>
      </c>
      <c r="F830" s="192" t="s">
        <v>628</v>
      </c>
      <c r="G830" s="176"/>
      <c r="H830" s="175"/>
    </row>
    <row r="831" spans="2:8" x14ac:dyDescent="0.25">
      <c r="B831" s="184">
        <v>2199</v>
      </c>
      <c r="C831" s="185" t="s">
        <v>258</v>
      </c>
      <c r="D831" s="184">
        <v>2199</v>
      </c>
      <c r="E831" s="197" t="s">
        <v>258</v>
      </c>
      <c r="F831" s="191" t="s">
        <v>626</v>
      </c>
      <c r="G831" s="176"/>
      <c r="H831" s="175"/>
    </row>
    <row r="832" spans="2:8" x14ac:dyDescent="0.25">
      <c r="B832" s="186">
        <v>2199</v>
      </c>
      <c r="C832" s="175" t="s">
        <v>1251</v>
      </c>
      <c r="D832" s="186">
        <v>1023</v>
      </c>
      <c r="E832" s="198" t="s">
        <v>1252</v>
      </c>
      <c r="F832" s="192" t="s">
        <v>628</v>
      </c>
      <c r="G832" s="176"/>
      <c r="H832" s="175"/>
    </row>
    <row r="833" spans="2:8" x14ac:dyDescent="0.25">
      <c r="B833" s="186">
        <v>2199</v>
      </c>
      <c r="C833" s="175" t="s">
        <v>1251</v>
      </c>
      <c r="D833" s="186">
        <v>1019</v>
      </c>
      <c r="E833" s="198" t="s">
        <v>1253</v>
      </c>
      <c r="F833" s="192" t="s">
        <v>628</v>
      </c>
      <c r="G833" s="176"/>
      <c r="H833" s="175"/>
    </row>
    <row r="834" spans="2:8" x14ac:dyDescent="0.25">
      <c r="B834" s="184">
        <v>2254</v>
      </c>
      <c r="C834" s="185" t="s">
        <v>260</v>
      </c>
      <c r="D834" s="184">
        <v>2254</v>
      </c>
      <c r="E834" s="197" t="s">
        <v>260</v>
      </c>
      <c r="F834" s="191" t="s">
        <v>626</v>
      </c>
      <c r="G834" s="176"/>
      <c r="H834" s="175"/>
    </row>
    <row r="835" spans="2:8" x14ac:dyDescent="0.25">
      <c r="B835" s="186">
        <v>2254</v>
      </c>
      <c r="C835" s="175" t="s">
        <v>260</v>
      </c>
      <c r="D835" s="186">
        <v>1335</v>
      </c>
      <c r="E835" s="198" t="s">
        <v>1254</v>
      </c>
      <c r="F835" s="192" t="s">
        <v>628</v>
      </c>
      <c r="G835" s="176"/>
      <c r="H835" s="175"/>
    </row>
    <row r="836" spans="2:8" x14ac:dyDescent="0.25">
      <c r="B836" s="186">
        <v>2254</v>
      </c>
      <c r="C836" s="175" t="s">
        <v>260</v>
      </c>
      <c r="D836" s="186">
        <v>1336</v>
      </c>
      <c r="E836" s="198" t="s">
        <v>1255</v>
      </c>
      <c r="F836" s="192" t="s">
        <v>628</v>
      </c>
      <c r="G836" s="176"/>
      <c r="H836" s="175"/>
    </row>
    <row r="837" spans="2:8" x14ac:dyDescent="0.25">
      <c r="B837" s="186">
        <v>2254</v>
      </c>
      <c r="C837" s="175" t="s">
        <v>260</v>
      </c>
      <c r="D837" s="186">
        <v>1216</v>
      </c>
      <c r="E837" s="198" t="s">
        <v>1256</v>
      </c>
      <c r="F837" s="192" t="s">
        <v>628</v>
      </c>
      <c r="G837" s="176"/>
      <c r="H837" s="175"/>
    </row>
    <row r="838" spans="2:8" x14ac:dyDescent="0.25">
      <c r="B838" s="186">
        <v>2254</v>
      </c>
      <c r="C838" s="175" t="s">
        <v>260</v>
      </c>
      <c r="D838" s="186">
        <v>1217</v>
      </c>
      <c r="E838" s="198" t="s">
        <v>1257</v>
      </c>
      <c r="F838" s="192" t="s">
        <v>628</v>
      </c>
      <c r="G838" s="176"/>
      <c r="H838" s="175"/>
    </row>
    <row r="839" spans="2:8" x14ac:dyDescent="0.25">
      <c r="B839" s="186">
        <v>2254</v>
      </c>
      <c r="C839" s="175" t="s">
        <v>260</v>
      </c>
      <c r="D839" s="186">
        <v>1218</v>
      </c>
      <c r="E839" s="198" t="s">
        <v>1258</v>
      </c>
      <c r="F839" s="192" t="s">
        <v>628</v>
      </c>
      <c r="G839" s="176"/>
      <c r="H839" s="175"/>
    </row>
    <row r="840" spans="2:8" x14ac:dyDescent="0.25">
      <c r="B840" s="186">
        <v>2254</v>
      </c>
      <c r="C840" s="175" t="s">
        <v>260</v>
      </c>
      <c r="D840" s="186">
        <v>4342</v>
      </c>
      <c r="E840" s="198" t="s">
        <v>1259</v>
      </c>
      <c r="F840" s="192" t="s">
        <v>628</v>
      </c>
      <c r="G840" s="176"/>
      <c r="H840" s="175"/>
    </row>
    <row r="841" spans="2:8" x14ac:dyDescent="0.25">
      <c r="B841" s="186">
        <v>2254</v>
      </c>
      <c r="C841" s="175" t="s">
        <v>260</v>
      </c>
      <c r="D841" s="186">
        <v>1219</v>
      </c>
      <c r="E841" s="198" t="s">
        <v>1260</v>
      </c>
      <c r="F841" s="192" t="s">
        <v>628</v>
      </c>
      <c r="G841" s="176"/>
      <c r="H841" s="175"/>
    </row>
    <row r="842" spans="2:8" x14ac:dyDescent="0.25">
      <c r="B842" s="186">
        <v>2254</v>
      </c>
      <c r="C842" s="175" t="s">
        <v>260</v>
      </c>
      <c r="D842" s="186">
        <v>1221</v>
      </c>
      <c r="E842" s="198" t="s">
        <v>698</v>
      </c>
      <c r="F842" s="192" t="s">
        <v>628</v>
      </c>
      <c r="G842" s="176"/>
      <c r="H842" s="175"/>
    </row>
    <row r="843" spans="2:8" x14ac:dyDescent="0.25">
      <c r="B843" s="186">
        <v>2254</v>
      </c>
      <c r="C843" s="175" t="s">
        <v>260</v>
      </c>
      <c r="D843" s="186">
        <v>1222</v>
      </c>
      <c r="E843" s="198" t="s">
        <v>1261</v>
      </c>
      <c r="F843" s="192" t="s">
        <v>628</v>
      </c>
      <c r="G843" s="176"/>
      <c r="H843" s="175"/>
    </row>
    <row r="844" spans="2:8" x14ac:dyDescent="0.25">
      <c r="B844" s="184">
        <v>1966</v>
      </c>
      <c r="C844" s="185" t="s">
        <v>262</v>
      </c>
      <c r="D844" s="184">
        <v>1966</v>
      </c>
      <c r="E844" s="197" t="s">
        <v>262</v>
      </c>
      <c r="F844" s="191" t="s">
        <v>626</v>
      </c>
      <c r="G844" s="176"/>
      <c r="H844" s="175"/>
    </row>
    <row r="845" spans="2:8" x14ac:dyDescent="0.25">
      <c r="B845" s="186">
        <v>1966</v>
      </c>
      <c r="C845" s="175" t="s">
        <v>262</v>
      </c>
      <c r="D845" s="186">
        <v>4690</v>
      </c>
      <c r="E845" s="198" t="s">
        <v>1262</v>
      </c>
      <c r="F845" s="192" t="s">
        <v>631</v>
      </c>
      <c r="G845" s="176"/>
      <c r="H845" s="175"/>
    </row>
    <row r="846" spans="2:8" x14ac:dyDescent="0.25">
      <c r="B846" s="186">
        <v>1966</v>
      </c>
      <c r="C846" s="175" t="s">
        <v>262</v>
      </c>
      <c r="D846" s="186">
        <v>204</v>
      </c>
      <c r="E846" s="198" t="s">
        <v>1263</v>
      </c>
      <c r="F846" s="192" t="s">
        <v>628</v>
      </c>
      <c r="G846" s="176"/>
      <c r="H846" s="175"/>
    </row>
    <row r="847" spans="2:8" x14ac:dyDescent="0.25">
      <c r="B847" s="186">
        <v>1966</v>
      </c>
      <c r="C847" s="175" t="s">
        <v>262</v>
      </c>
      <c r="D847" s="186">
        <v>205</v>
      </c>
      <c r="E847" s="198" t="s">
        <v>1264</v>
      </c>
      <c r="F847" s="192" t="s">
        <v>628</v>
      </c>
      <c r="G847" s="176"/>
      <c r="H847" s="175"/>
    </row>
    <row r="848" spans="2:8" x14ac:dyDescent="0.25">
      <c r="B848" s="186">
        <v>1966</v>
      </c>
      <c r="C848" s="175" t="s">
        <v>262</v>
      </c>
      <c r="D848" s="186">
        <v>208</v>
      </c>
      <c r="E848" s="198" t="s">
        <v>1265</v>
      </c>
      <c r="F848" s="192" t="s">
        <v>628</v>
      </c>
      <c r="G848" s="176"/>
      <c r="H848" s="175"/>
    </row>
    <row r="849" spans="2:8" x14ac:dyDescent="0.25">
      <c r="B849" s="186">
        <v>1966</v>
      </c>
      <c r="C849" s="175" t="s">
        <v>262</v>
      </c>
      <c r="D849" s="186">
        <v>209</v>
      </c>
      <c r="E849" s="198" t="s">
        <v>1266</v>
      </c>
      <c r="F849" s="192" t="s">
        <v>628</v>
      </c>
      <c r="G849" s="176"/>
      <c r="H849" s="175"/>
    </row>
    <row r="850" spans="2:8" x14ac:dyDescent="0.25">
      <c r="B850" s="184">
        <v>2004</v>
      </c>
      <c r="C850" s="185" t="s">
        <v>372</v>
      </c>
      <c r="D850" s="184">
        <v>2004</v>
      </c>
      <c r="E850" s="197" t="s">
        <v>372</v>
      </c>
      <c r="F850" s="191" t="s">
        <v>810</v>
      </c>
      <c r="G850" s="176"/>
      <c r="H850" s="175"/>
    </row>
    <row r="851" spans="2:8" x14ac:dyDescent="0.25">
      <c r="B851" s="184">
        <v>1924</v>
      </c>
      <c r="C851" s="185" t="s">
        <v>264</v>
      </c>
      <c r="D851" s="184">
        <v>1924</v>
      </c>
      <c r="E851" s="197" t="s">
        <v>264</v>
      </c>
      <c r="F851" s="191" t="s">
        <v>626</v>
      </c>
      <c r="G851" s="176"/>
      <c r="H851" s="175"/>
    </row>
    <row r="852" spans="2:8" x14ac:dyDescent="0.25">
      <c r="B852" s="186">
        <v>1924</v>
      </c>
      <c r="C852" s="175" t="s">
        <v>264</v>
      </c>
      <c r="D852" s="186">
        <v>5649</v>
      </c>
      <c r="E852" s="198" t="s">
        <v>1267</v>
      </c>
      <c r="F852" s="192" t="s">
        <v>628</v>
      </c>
      <c r="G852" s="176"/>
      <c r="H852" s="175"/>
    </row>
    <row r="853" spans="2:8" x14ac:dyDescent="0.25">
      <c r="B853" s="186">
        <v>1924</v>
      </c>
      <c r="C853" s="175" t="s">
        <v>264</v>
      </c>
      <c r="D853" s="186">
        <v>3530</v>
      </c>
      <c r="E853" s="198" t="s">
        <v>1268</v>
      </c>
      <c r="F853" s="192" t="s">
        <v>628</v>
      </c>
      <c r="G853" s="176"/>
      <c r="H853" s="175"/>
    </row>
    <row r="854" spans="2:8" x14ac:dyDescent="0.25">
      <c r="B854" s="186">
        <v>1924</v>
      </c>
      <c r="C854" s="175" t="s">
        <v>264</v>
      </c>
      <c r="D854" s="186">
        <v>4762</v>
      </c>
      <c r="E854" s="198" t="s">
        <v>1269</v>
      </c>
      <c r="F854" s="192" t="s">
        <v>628</v>
      </c>
      <c r="G854" s="176"/>
      <c r="H854" s="175"/>
    </row>
    <row r="855" spans="2:8" x14ac:dyDescent="0.25">
      <c r="B855" s="186">
        <v>1924</v>
      </c>
      <c r="C855" s="175" t="s">
        <v>264</v>
      </c>
      <c r="D855" s="186">
        <v>5451</v>
      </c>
      <c r="E855" s="198" t="s">
        <v>1270</v>
      </c>
      <c r="F855" s="192" t="s">
        <v>628</v>
      </c>
      <c r="G855" s="176"/>
      <c r="H855" s="175"/>
    </row>
    <row r="856" spans="2:8" x14ac:dyDescent="0.25">
      <c r="B856" s="186">
        <v>1924</v>
      </c>
      <c r="C856" s="175" t="s">
        <v>264</v>
      </c>
      <c r="D856" s="186">
        <v>65</v>
      </c>
      <c r="E856" s="198" t="s">
        <v>1271</v>
      </c>
      <c r="F856" s="192" t="s">
        <v>628</v>
      </c>
      <c r="G856" s="176"/>
      <c r="H856" s="175"/>
    </row>
    <row r="857" spans="2:8" x14ac:dyDescent="0.25">
      <c r="B857" s="186">
        <v>1924</v>
      </c>
      <c r="C857" s="175" t="s">
        <v>264</v>
      </c>
      <c r="D857" s="186">
        <v>4475</v>
      </c>
      <c r="E857" s="198" t="s">
        <v>72</v>
      </c>
      <c r="F857" s="192" t="s">
        <v>631</v>
      </c>
      <c r="G857" s="176"/>
      <c r="H857" s="175"/>
    </row>
    <row r="858" spans="2:8" x14ac:dyDescent="0.25">
      <c r="B858" s="186">
        <v>1924</v>
      </c>
      <c r="C858" s="175" t="s">
        <v>264</v>
      </c>
      <c r="D858" s="186">
        <v>85</v>
      </c>
      <c r="E858" s="198" t="s">
        <v>1272</v>
      </c>
      <c r="F858" s="192" t="s">
        <v>628</v>
      </c>
      <c r="G858" s="176"/>
      <c r="H858" s="175"/>
    </row>
    <row r="859" spans="2:8" x14ac:dyDescent="0.25">
      <c r="B859" s="186">
        <v>1924</v>
      </c>
      <c r="C859" s="175" t="s">
        <v>264</v>
      </c>
      <c r="D859" s="186">
        <v>4226</v>
      </c>
      <c r="E859" s="198" t="s">
        <v>84</v>
      </c>
      <c r="F859" s="192" t="s">
        <v>631</v>
      </c>
      <c r="G859" s="176"/>
      <c r="H859" s="175"/>
    </row>
    <row r="860" spans="2:8" x14ac:dyDescent="0.25">
      <c r="B860" s="186">
        <v>1924</v>
      </c>
      <c r="C860" s="175" t="s">
        <v>264</v>
      </c>
      <c r="D860" s="186">
        <v>4223</v>
      </c>
      <c r="E860" s="198" t="s">
        <v>86</v>
      </c>
      <c r="F860" s="192" t="s">
        <v>631</v>
      </c>
      <c r="G860" s="176"/>
      <c r="H860" s="175"/>
    </row>
    <row r="861" spans="2:8" x14ac:dyDescent="0.25">
      <c r="B861" s="186">
        <v>1924</v>
      </c>
      <c r="C861" s="175" t="s">
        <v>264</v>
      </c>
      <c r="D861" s="186">
        <v>4763</v>
      </c>
      <c r="E861" s="198" t="s">
        <v>1273</v>
      </c>
      <c r="F861" s="192" t="s">
        <v>628</v>
      </c>
      <c r="G861" s="176"/>
      <c r="H861" s="175"/>
    </row>
    <row r="862" spans="2:8" x14ac:dyDescent="0.25">
      <c r="B862" s="186">
        <v>1924</v>
      </c>
      <c r="C862" s="175" t="s">
        <v>264</v>
      </c>
      <c r="D862" s="186">
        <v>4715</v>
      </c>
      <c r="E862" s="198" t="s">
        <v>1274</v>
      </c>
      <c r="F862" s="192" t="s">
        <v>628</v>
      </c>
      <c r="G862" s="176"/>
      <c r="H862" s="175"/>
    </row>
    <row r="863" spans="2:8" x14ac:dyDescent="0.25">
      <c r="B863" s="186">
        <v>1924</v>
      </c>
      <c r="C863" s="175" t="s">
        <v>264</v>
      </c>
      <c r="D863" s="186">
        <v>4764</v>
      </c>
      <c r="E863" s="198" t="s">
        <v>1275</v>
      </c>
      <c r="F863" s="192" t="s">
        <v>628</v>
      </c>
      <c r="G863" s="176"/>
      <c r="H863" s="175"/>
    </row>
    <row r="864" spans="2:8" x14ac:dyDescent="0.25">
      <c r="B864" s="186">
        <v>1924</v>
      </c>
      <c r="C864" s="175" t="s">
        <v>264</v>
      </c>
      <c r="D864" s="186">
        <v>4765</v>
      </c>
      <c r="E864" s="198" t="s">
        <v>1276</v>
      </c>
      <c r="F864" s="192" t="s">
        <v>628</v>
      </c>
      <c r="G864" s="176"/>
      <c r="H864" s="175"/>
    </row>
    <row r="865" spans="2:8" x14ac:dyDescent="0.25">
      <c r="B865" s="186">
        <v>1924</v>
      </c>
      <c r="C865" s="175" t="s">
        <v>264</v>
      </c>
      <c r="D865" s="186">
        <v>4369</v>
      </c>
      <c r="E865" s="198" t="s">
        <v>175</v>
      </c>
      <c r="F865" s="192" t="s">
        <v>631</v>
      </c>
      <c r="G865" s="176"/>
      <c r="H865" s="175"/>
    </row>
    <row r="866" spans="2:8" x14ac:dyDescent="0.25">
      <c r="B866" s="186">
        <v>1924</v>
      </c>
      <c r="C866" s="175" t="s">
        <v>264</v>
      </c>
      <c r="D866" s="186">
        <v>4005</v>
      </c>
      <c r="E866" s="198" t="s">
        <v>1277</v>
      </c>
      <c r="F866" s="192" t="s">
        <v>628</v>
      </c>
      <c r="G866" s="176"/>
      <c r="H866" s="175"/>
    </row>
    <row r="867" spans="2:8" x14ac:dyDescent="0.25">
      <c r="B867" s="186">
        <v>1924</v>
      </c>
      <c r="C867" s="175" t="s">
        <v>264</v>
      </c>
      <c r="D867" s="186">
        <v>86</v>
      </c>
      <c r="E867" s="198" t="s">
        <v>1278</v>
      </c>
      <c r="F867" s="192" t="s">
        <v>628</v>
      </c>
      <c r="G867" s="176"/>
      <c r="H867" s="175"/>
    </row>
    <row r="868" spans="2:8" x14ac:dyDescent="0.25">
      <c r="B868" s="186">
        <v>1924</v>
      </c>
      <c r="C868" s="175" t="s">
        <v>264</v>
      </c>
      <c r="D868" s="186">
        <v>1264</v>
      </c>
      <c r="E868" s="198" t="s">
        <v>1279</v>
      </c>
      <c r="F868" s="192" t="s">
        <v>628</v>
      </c>
      <c r="G868" s="176"/>
      <c r="H868" s="175"/>
    </row>
    <row r="869" spans="2:8" x14ac:dyDescent="0.25">
      <c r="B869" s="186">
        <v>1924</v>
      </c>
      <c r="C869" s="175" t="s">
        <v>264</v>
      </c>
      <c r="D869" s="186">
        <v>4004</v>
      </c>
      <c r="E869" s="198" t="s">
        <v>1280</v>
      </c>
      <c r="F869" s="192" t="s">
        <v>628</v>
      </c>
      <c r="G869" s="176"/>
      <c r="H869" s="175"/>
    </row>
    <row r="870" spans="2:8" x14ac:dyDescent="0.25">
      <c r="B870" s="186">
        <v>1924</v>
      </c>
      <c r="C870" s="175" t="s">
        <v>264</v>
      </c>
      <c r="D870" s="186">
        <v>3342</v>
      </c>
      <c r="E870" s="198" t="s">
        <v>1281</v>
      </c>
      <c r="F870" s="192" t="s">
        <v>628</v>
      </c>
      <c r="G870" s="176"/>
      <c r="H870" s="175"/>
    </row>
    <row r="871" spans="2:8" x14ac:dyDescent="0.25">
      <c r="B871" s="186">
        <v>1924</v>
      </c>
      <c r="C871" s="175" t="s">
        <v>264</v>
      </c>
      <c r="D871" s="186">
        <v>4766</v>
      </c>
      <c r="E871" s="198" t="s">
        <v>1282</v>
      </c>
      <c r="F871" s="192" t="s">
        <v>628</v>
      </c>
      <c r="G871" s="176"/>
      <c r="H871" s="175"/>
    </row>
    <row r="872" spans="2:8" x14ac:dyDescent="0.25">
      <c r="B872" s="186">
        <v>1924</v>
      </c>
      <c r="C872" s="175" t="s">
        <v>264</v>
      </c>
      <c r="D872" s="186">
        <v>87</v>
      </c>
      <c r="E872" s="198" t="s">
        <v>1283</v>
      </c>
      <c r="F872" s="192" t="s">
        <v>628</v>
      </c>
      <c r="G872" s="176"/>
      <c r="H872" s="175"/>
    </row>
    <row r="873" spans="2:8" x14ac:dyDescent="0.25">
      <c r="B873" s="186">
        <v>1924</v>
      </c>
      <c r="C873" s="175" t="s">
        <v>264</v>
      </c>
      <c r="D873" s="186">
        <v>76</v>
      </c>
      <c r="E873" s="198" t="s">
        <v>984</v>
      </c>
      <c r="F873" s="192" t="s">
        <v>628</v>
      </c>
      <c r="G873" s="176"/>
      <c r="H873" s="175"/>
    </row>
    <row r="874" spans="2:8" x14ac:dyDescent="0.25">
      <c r="B874" s="186">
        <v>1924</v>
      </c>
      <c r="C874" s="175" t="s">
        <v>264</v>
      </c>
      <c r="D874" s="186">
        <v>4767</v>
      </c>
      <c r="E874" s="198" t="s">
        <v>1284</v>
      </c>
      <c r="F874" s="192" t="s">
        <v>628</v>
      </c>
      <c r="G874" s="176"/>
      <c r="H874" s="175"/>
    </row>
    <row r="875" spans="2:8" x14ac:dyDescent="0.25">
      <c r="B875" s="186">
        <v>1924</v>
      </c>
      <c r="C875" s="175" t="s">
        <v>264</v>
      </c>
      <c r="D875" s="186">
        <v>84</v>
      </c>
      <c r="E875" s="198" t="s">
        <v>1285</v>
      </c>
      <c r="F875" s="192" t="s">
        <v>628</v>
      </c>
      <c r="G875" s="176"/>
      <c r="H875" s="175"/>
    </row>
    <row r="876" spans="2:8" x14ac:dyDescent="0.25">
      <c r="B876" s="186">
        <v>1924</v>
      </c>
      <c r="C876" s="175" t="s">
        <v>264</v>
      </c>
      <c r="D876" s="186">
        <v>4713</v>
      </c>
      <c r="E876" s="198" t="s">
        <v>1286</v>
      </c>
      <c r="F876" s="192" t="s">
        <v>628</v>
      </c>
      <c r="G876" s="176"/>
      <c r="H876" s="175"/>
    </row>
    <row r="877" spans="2:8" x14ac:dyDescent="0.25">
      <c r="B877" s="186">
        <v>1924</v>
      </c>
      <c r="C877" s="175" t="s">
        <v>264</v>
      </c>
      <c r="D877" s="186">
        <v>2733</v>
      </c>
      <c r="E877" s="198" t="s">
        <v>1287</v>
      </c>
      <c r="F877" s="192" t="s">
        <v>628</v>
      </c>
      <c r="G877" s="176"/>
      <c r="H877" s="175"/>
    </row>
    <row r="878" spans="2:8" x14ac:dyDescent="0.25">
      <c r="B878" s="186">
        <v>1924</v>
      </c>
      <c r="C878" s="175" t="s">
        <v>264</v>
      </c>
      <c r="D878" s="186">
        <v>3198</v>
      </c>
      <c r="E878" s="198" t="s">
        <v>1288</v>
      </c>
      <c r="F878" s="192" t="s">
        <v>628</v>
      </c>
      <c r="G878" s="176"/>
      <c r="H878" s="175"/>
    </row>
    <row r="879" spans="2:8" x14ac:dyDescent="0.25">
      <c r="B879" s="186">
        <v>1924</v>
      </c>
      <c r="C879" s="175" t="s">
        <v>264</v>
      </c>
      <c r="D879" s="186">
        <v>78</v>
      </c>
      <c r="E879" s="198" t="s">
        <v>1289</v>
      </c>
      <c r="F879" s="192" t="s">
        <v>628</v>
      </c>
      <c r="G879" s="176"/>
      <c r="H879" s="175"/>
    </row>
    <row r="880" spans="2:8" x14ac:dyDescent="0.25">
      <c r="B880" s="186">
        <v>1924</v>
      </c>
      <c r="C880" s="175" t="s">
        <v>264</v>
      </c>
      <c r="D880" s="186">
        <v>4714</v>
      </c>
      <c r="E880" s="198" t="s">
        <v>1290</v>
      </c>
      <c r="F880" s="192" t="s">
        <v>628</v>
      </c>
      <c r="G880" s="176"/>
      <c r="H880" s="175"/>
    </row>
    <row r="881" spans="2:8" x14ac:dyDescent="0.25">
      <c r="B881" s="186">
        <v>1924</v>
      </c>
      <c r="C881" s="175" t="s">
        <v>264</v>
      </c>
      <c r="D881" s="186">
        <v>79</v>
      </c>
      <c r="E881" s="198" t="s">
        <v>1291</v>
      </c>
      <c r="F881" s="192" t="s">
        <v>628</v>
      </c>
      <c r="G881" s="176"/>
      <c r="H881" s="175"/>
    </row>
    <row r="882" spans="2:8" x14ac:dyDescent="0.25">
      <c r="B882" s="186">
        <v>1924</v>
      </c>
      <c r="C882" s="175" t="s">
        <v>264</v>
      </c>
      <c r="D882" s="186">
        <v>72</v>
      </c>
      <c r="E882" s="198" t="s">
        <v>1292</v>
      </c>
      <c r="F882" s="192" t="s">
        <v>628</v>
      </c>
      <c r="G882" s="176"/>
      <c r="H882" s="175"/>
    </row>
    <row r="883" spans="2:8" x14ac:dyDescent="0.25">
      <c r="B883" s="184">
        <v>1996</v>
      </c>
      <c r="C883" s="185" t="s">
        <v>265</v>
      </c>
      <c r="D883" s="184">
        <v>1996</v>
      </c>
      <c r="E883" s="197" t="s">
        <v>265</v>
      </c>
      <c r="F883" s="191" t="s">
        <v>626</v>
      </c>
      <c r="G883" s="176"/>
      <c r="H883" s="175"/>
    </row>
    <row r="884" spans="2:8" x14ac:dyDescent="0.25">
      <c r="B884" s="186">
        <v>1996</v>
      </c>
      <c r="C884" s="175" t="s">
        <v>265</v>
      </c>
      <c r="D884" s="186">
        <v>296</v>
      </c>
      <c r="E884" s="198" t="s">
        <v>1293</v>
      </c>
      <c r="F884" s="192" t="s">
        <v>628</v>
      </c>
      <c r="G884" s="176"/>
      <c r="H884" s="175"/>
    </row>
    <row r="885" spans="2:8" x14ac:dyDescent="0.25">
      <c r="B885" s="186">
        <v>1996</v>
      </c>
      <c r="C885" s="175" t="s">
        <v>265</v>
      </c>
      <c r="D885" s="186">
        <v>297</v>
      </c>
      <c r="E885" s="198" t="s">
        <v>1294</v>
      </c>
      <c r="F885" s="192" t="s">
        <v>628</v>
      </c>
      <c r="G885" s="176"/>
      <c r="H885" s="175"/>
    </row>
    <row r="886" spans="2:8" x14ac:dyDescent="0.25">
      <c r="B886" s="184">
        <v>2061</v>
      </c>
      <c r="C886" s="185" t="s">
        <v>267</v>
      </c>
      <c r="D886" s="184">
        <v>2061</v>
      </c>
      <c r="E886" s="197" t="s">
        <v>267</v>
      </c>
      <c r="F886" s="191" t="s">
        <v>626</v>
      </c>
      <c r="G886" s="176"/>
      <c r="H886" s="175"/>
    </row>
    <row r="887" spans="2:8" x14ac:dyDescent="0.25">
      <c r="B887" s="186">
        <v>2061</v>
      </c>
      <c r="C887" s="175" t="s">
        <v>267</v>
      </c>
      <c r="D887" s="186">
        <v>1289</v>
      </c>
      <c r="E887" s="198" t="s">
        <v>1295</v>
      </c>
      <c r="F887" s="192" t="s">
        <v>628</v>
      </c>
      <c r="G887" s="176"/>
      <c r="H887" s="175"/>
    </row>
    <row r="888" spans="2:8" x14ac:dyDescent="0.25">
      <c r="B888" s="184">
        <v>2141</v>
      </c>
      <c r="C888" s="185" t="s">
        <v>269</v>
      </c>
      <c r="D888" s="184">
        <v>2141</v>
      </c>
      <c r="E888" s="197" t="s">
        <v>269</v>
      </c>
      <c r="F888" s="191" t="s">
        <v>626</v>
      </c>
      <c r="G888" s="176"/>
      <c r="H888" s="175"/>
    </row>
    <row r="889" spans="2:8" x14ac:dyDescent="0.25">
      <c r="B889" s="186">
        <v>2141</v>
      </c>
      <c r="C889" s="175" t="s">
        <v>269</v>
      </c>
      <c r="D889" s="186">
        <v>726</v>
      </c>
      <c r="E889" s="198" t="s">
        <v>1296</v>
      </c>
      <c r="F889" s="192" t="s">
        <v>628</v>
      </c>
      <c r="G889" s="176"/>
      <c r="H889" s="175"/>
    </row>
    <row r="890" spans="2:8" x14ac:dyDescent="0.25">
      <c r="B890" s="186">
        <v>2141</v>
      </c>
      <c r="C890" s="175" t="s">
        <v>269</v>
      </c>
      <c r="D890" s="186">
        <v>724</v>
      </c>
      <c r="E890" s="198" t="s">
        <v>1297</v>
      </c>
      <c r="F890" s="192" t="s">
        <v>628</v>
      </c>
      <c r="G890" s="176"/>
      <c r="H890" s="175"/>
    </row>
    <row r="891" spans="2:8" x14ac:dyDescent="0.25">
      <c r="B891" s="186">
        <v>2141</v>
      </c>
      <c r="C891" s="175" t="s">
        <v>269</v>
      </c>
      <c r="D891" s="186">
        <v>725</v>
      </c>
      <c r="E891" s="198" t="s">
        <v>1298</v>
      </c>
      <c r="F891" s="192" t="s">
        <v>628</v>
      </c>
      <c r="G891" s="176"/>
      <c r="H891" s="175"/>
    </row>
    <row r="892" spans="2:8" x14ac:dyDescent="0.25">
      <c r="B892" s="186">
        <v>2141</v>
      </c>
      <c r="C892" s="175" t="s">
        <v>269</v>
      </c>
      <c r="D892" s="186">
        <v>3146</v>
      </c>
      <c r="E892" s="198" t="s">
        <v>1299</v>
      </c>
      <c r="F892" s="192" t="s">
        <v>628</v>
      </c>
      <c r="G892" s="176"/>
      <c r="H892" s="175"/>
    </row>
    <row r="893" spans="2:8" x14ac:dyDescent="0.25">
      <c r="B893" s="184">
        <v>2214</v>
      </c>
      <c r="C893" s="185" t="s">
        <v>271</v>
      </c>
      <c r="D893" s="184">
        <v>2214</v>
      </c>
      <c r="E893" s="197" t="s">
        <v>271</v>
      </c>
      <c r="F893" s="191" t="s">
        <v>626</v>
      </c>
      <c r="G893" s="176"/>
      <c r="H893" s="175"/>
    </row>
    <row r="894" spans="2:8" x14ac:dyDescent="0.25">
      <c r="B894" s="186">
        <v>2214</v>
      </c>
      <c r="C894" s="175" t="s">
        <v>271</v>
      </c>
      <c r="D894" s="186">
        <v>3365</v>
      </c>
      <c r="E894" s="198" t="s">
        <v>192</v>
      </c>
      <c r="F894" s="192" t="s">
        <v>631</v>
      </c>
      <c r="G894" s="176"/>
      <c r="H894" s="175"/>
    </row>
    <row r="895" spans="2:8" x14ac:dyDescent="0.25">
      <c r="B895" s="184">
        <v>2143</v>
      </c>
      <c r="C895" s="185" t="s">
        <v>273</v>
      </c>
      <c r="D895" s="184">
        <v>2143</v>
      </c>
      <c r="E895" s="197" t="s">
        <v>273</v>
      </c>
      <c r="F895" s="191" t="s">
        <v>626</v>
      </c>
      <c r="G895" s="176"/>
      <c r="H895" s="175"/>
    </row>
    <row r="896" spans="2:8" x14ac:dyDescent="0.25">
      <c r="B896" s="186">
        <v>2143</v>
      </c>
      <c r="C896" s="175" t="s">
        <v>273</v>
      </c>
      <c r="D896" s="186">
        <v>656</v>
      </c>
      <c r="E896" s="198" t="s">
        <v>1300</v>
      </c>
      <c r="F896" s="192" t="s">
        <v>628</v>
      </c>
      <c r="G896" s="176"/>
      <c r="H896" s="175"/>
    </row>
    <row r="897" spans="2:8" x14ac:dyDescent="0.25">
      <c r="B897" s="186">
        <v>2143</v>
      </c>
      <c r="C897" s="175" t="s">
        <v>273</v>
      </c>
      <c r="D897" s="186">
        <v>5620</v>
      </c>
      <c r="E897" s="198" t="s">
        <v>1301</v>
      </c>
      <c r="F897" s="192" t="s">
        <v>656</v>
      </c>
      <c r="G897" s="176"/>
      <c r="H897" s="175"/>
    </row>
    <row r="898" spans="2:8" x14ac:dyDescent="0.25">
      <c r="B898" s="186">
        <v>2143</v>
      </c>
      <c r="C898" s="175" t="s">
        <v>273</v>
      </c>
      <c r="D898" s="186">
        <v>788</v>
      </c>
      <c r="E898" s="198" t="s">
        <v>1302</v>
      </c>
      <c r="F898" s="192" t="s">
        <v>628</v>
      </c>
      <c r="G898" s="176"/>
      <c r="H898" s="175"/>
    </row>
    <row r="899" spans="2:8" x14ac:dyDescent="0.25">
      <c r="B899" s="186">
        <v>2143</v>
      </c>
      <c r="C899" s="175" t="s">
        <v>273</v>
      </c>
      <c r="D899" s="186">
        <v>809</v>
      </c>
      <c r="E899" s="198" t="s">
        <v>1303</v>
      </c>
      <c r="F899" s="192" t="s">
        <v>628</v>
      </c>
      <c r="G899" s="176"/>
      <c r="H899" s="175"/>
    </row>
    <row r="900" spans="2:8" x14ac:dyDescent="0.25">
      <c r="B900" s="186">
        <v>2143</v>
      </c>
      <c r="C900" s="175" t="s">
        <v>273</v>
      </c>
      <c r="D900" s="186">
        <v>789</v>
      </c>
      <c r="E900" s="198" t="s">
        <v>1304</v>
      </c>
      <c r="F900" s="192" t="s">
        <v>628</v>
      </c>
      <c r="G900" s="176"/>
      <c r="H900" s="175"/>
    </row>
    <row r="901" spans="2:8" x14ac:dyDescent="0.25">
      <c r="B901" s="186">
        <v>2143</v>
      </c>
      <c r="C901" s="175" t="s">
        <v>273</v>
      </c>
      <c r="D901" s="186">
        <v>717</v>
      </c>
      <c r="E901" s="198" t="s">
        <v>1305</v>
      </c>
      <c r="F901" s="192" t="s">
        <v>628</v>
      </c>
      <c r="G901" s="176"/>
      <c r="H901" s="175"/>
    </row>
    <row r="902" spans="2:8" x14ac:dyDescent="0.25">
      <c r="B902" s="184">
        <v>4131</v>
      </c>
      <c r="C902" s="185" t="s">
        <v>275</v>
      </c>
      <c r="D902" s="184">
        <v>4131</v>
      </c>
      <c r="E902" s="197" t="s">
        <v>275</v>
      </c>
      <c r="F902" s="191" t="s">
        <v>626</v>
      </c>
      <c r="G902" s="176"/>
      <c r="H902" s="175"/>
    </row>
    <row r="903" spans="2:8" x14ac:dyDescent="0.25">
      <c r="B903" s="186">
        <v>4131</v>
      </c>
      <c r="C903" s="175" t="s">
        <v>275</v>
      </c>
      <c r="D903" s="186">
        <v>1093</v>
      </c>
      <c r="E903" s="198" t="s">
        <v>1306</v>
      </c>
      <c r="F903" s="192" t="s">
        <v>628</v>
      </c>
      <c r="G903" s="176"/>
      <c r="H903" s="175"/>
    </row>
    <row r="904" spans="2:8" x14ac:dyDescent="0.25">
      <c r="B904" s="186">
        <v>4131</v>
      </c>
      <c r="C904" s="175" t="s">
        <v>275</v>
      </c>
      <c r="D904" s="186">
        <v>1097</v>
      </c>
      <c r="E904" s="198" t="s">
        <v>1307</v>
      </c>
      <c r="F904" s="192" t="s">
        <v>628</v>
      </c>
      <c r="G904" s="176"/>
      <c r="H904" s="175"/>
    </row>
    <row r="905" spans="2:8" x14ac:dyDescent="0.25">
      <c r="B905" s="186">
        <v>4131</v>
      </c>
      <c r="C905" s="175" t="s">
        <v>275</v>
      </c>
      <c r="D905" s="186">
        <v>1098</v>
      </c>
      <c r="E905" s="198" t="s">
        <v>1308</v>
      </c>
      <c r="F905" s="192" t="s">
        <v>628</v>
      </c>
      <c r="G905" s="176"/>
      <c r="H905" s="175"/>
    </row>
    <row r="906" spans="2:8" x14ac:dyDescent="0.25">
      <c r="B906" s="186">
        <v>4131</v>
      </c>
      <c r="C906" s="175" t="s">
        <v>275</v>
      </c>
      <c r="D906" s="186">
        <v>5250</v>
      </c>
      <c r="E906" s="198" t="s">
        <v>1309</v>
      </c>
      <c r="F906" s="192" t="s">
        <v>628</v>
      </c>
      <c r="G906" s="176"/>
      <c r="H906" s="175"/>
    </row>
    <row r="907" spans="2:8" x14ac:dyDescent="0.25">
      <c r="B907" s="186">
        <v>4131</v>
      </c>
      <c r="C907" s="175" t="s">
        <v>275</v>
      </c>
      <c r="D907" s="186">
        <v>1095</v>
      </c>
      <c r="E907" s="198" t="s">
        <v>179</v>
      </c>
      <c r="F907" s="192" t="s">
        <v>631</v>
      </c>
      <c r="G907" s="176"/>
      <c r="H907" s="175"/>
    </row>
    <row r="908" spans="2:8" x14ac:dyDescent="0.25">
      <c r="B908" s="186">
        <v>4131</v>
      </c>
      <c r="C908" s="175" t="s">
        <v>275</v>
      </c>
      <c r="D908" s="186">
        <v>1101</v>
      </c>
      <c r="E908" s="198" t="s">
        <v>1310</v>
      </c>
      <c r="F908" s="192" t="s">
        <v>628</v>
      </c>
      <c r="G908" s="176"/>
      <c r="H908" s="175"/>
    </row>
    <row r="909" spans="2:8" x14ac:dyDescent="0.25">
      <c r="B909" s="186">
        <v>4131</v>
      </c>
      <c r="C909" s="175" t="s">
        <v>275</v>
      </c>
      <c r="D909" s="186">
        <v>1100</v>
      </c>
      <c r="E909" s="198" t="s">
        <v>1311</v>
      </c>
      <c r="F909" s="192" t="s">
        <v>628</v>
      </c>
      <c r="G909" s="176"/>
      <c r="H909" s="175"/>
    </row>
    <row r="910" spans="2:8" x14ac:dyDescent="0.25">
      <c r="B910" s="184">
        <v>2230</v>
      </c>
      <c r="C910" s="185" t="s">
        <v>373</v>
      </c>
      <c r="D910" s="184">
        <v>2230</v>
      </c>
      <c r="E910" s="197" t="s">
        <v>373</v>
      </c>
      <c r="F910" s="191" t="s">
        <v>810</v>
      </c>
      <c r="G910" s="176"/>
      <c r="H910" s="175"/>
    </row>
    <row r="911" spans="2:8" x14ac:dyDescent="0.25">
      <c r="B911" s="184">
        <v>2110</v>
      </c>
      <c r="C911" s="185" t="s">
        <v>277</v>
      </c>
      <c r="D911" s="184">
        <v>2110</v>
      </c>
      <c r="E911" s="197" t="s">
        <v>277</v>
      </c>
      <c r="F911" s="191" t="s">
        <v>626</v>
      </c>
      <c r="G911" s="176"/>
      <c r="H911" s="175"/>
    </row>
    <row r="912" spans="2:8" x14ac:dyDescent="0.25">
      <c r="B912" s="186">
        <v>2110</v>
      </c>
      <c r="C912" s="175" t="s">
        <v>277</v>
      </c>
      <c r="D912" s="186">
        <v>702</v>
      </c>
      <c r="E912" s="198" t="s">
        <v>1312</v>
      </c>
      <c r="F912" s="192" t="s">
        <v>628</v>
      </c>
      <c r="G912" s="176"/>
      <c r="H912" s="175"/>
    </row>
    <row r="913" spans="2:8" x14ac:dyDescent="0.25">
      <c r="B913" s="186">
        <v>2110</v>
      </c>
      <c r="C913" s="175" t="s">
        <v>277</v>
      </c>
      <c r="D913" s="186">
        <v>704</v>
      </c>
      <c r="E913" s="198" t="s">
        <v>1313</v>
      </c>
      <c r="F913" s="192" t="s">
        <v>628</v>
      </c>
      <c r="G913" s="176"/>
      <c r="H913" s="175"/>
    </row>
    <row r="914" spans="2:8" x14ac:dyDescent="0.25">
      <c r="B914" s="186">
        <v>2110</v>
      </c>
      <c r="C914" s="175" t="s">
        <v>277</v>
      </c>
      <c r="D914" s="186">
        <v>703</v>
      </c>
      <c r="E914" s="198" t="s">
        <v>1314</v>
      </c>
      <c r="F914" s="192" t="s">
        <v>628</v>
      </c>
      <c r="G914" s="176"/>
      <c r="H914" s="175"/>
    </row>
    <row r="915" spans="2:8" x14ac:dyDescent="0.25">
      <c r="B915" s="186">
        <v>2110</v>
      </c>
      <c r="C915" s="175" t="s">
        <v>277</v>
      </c>
      <c r="D915" s="186">
        <v>5723</v>
      </c>
      <c r="E915" s="198" t="s">
        <v>1315</v>
      </c>
      <c r="F915" s="192" t="s">
        <v>628</v>
      </c>
      <c r="G915" s="176"/>
      <c r="H915" s="175"/>
    </row>
    <row r="916" spans="2:8" x14ac:dyDescent="0.25">
      <c r="B916" s="184">
        <v>1990</v>
      </c>
      <c r="C916" s="185" t="s">
        <v>279</v>
      </c>
      <c r="D916" s="184">
        <v>1990</v>
      </c>
      <c r="E916" s="197" t="s">
        <v>279</v>
      </c>
      <c r="F916" s="191" t="s">
        <v>626</v>
      </c>
      <c r="G916" s="176"/>
      <c r="H916" s="175"/>
    </row>
    <row r="917" spans="2:8" x14ac:dyDescent="0.25">
      <c r="B917" s="186">
        <v>1990</v>
      </c>
      <c r="C917" s="175" t="s">
        <v>279</v>
      </c>
      <c r="D917" s="186">
        <v>266</v>
      </c>
      <c r="E917" s="198" t="s">
        <v>1316</v>
      </c>
      <c r="F917" s="192" t="s">
        <v>628</v>
      </c>
      <c r="G917" s="176"/>
      <c r="H917" s="175"/>
    </row>
    <row r="918" spans="2:8" x14ac:dyDescent="0.25">
      <c r="B918" s="186">
        <v>1990</v>
      </c>
      <c r="C918" s="175" t="s">
        <v>279</v>
      </c>
      <c r="D918" s="186">
        <v>267</v>
      </c>
      <c r="E918" s="198" t="s">
        <v>1317</v>
      </c>
      <c r="F918" s="192" t="s">
        <v>628</v>
      </c>
      <c r="G918" s="176"/>
      <c r="H918" s="175"/>
    </row>
    <row r="919" spans="2:8" x14ac:dyDescent="0.25">
      <c r="B919" s="186">
        <v>1990</v>
      </c>
      <c r="C919" s="175" t="s">
        <v>279</v>
      </c>
      <c r="D919" s="186">
        <v>268</v>
      </c>
      <c r="E919" s="198" t="s">
        <v>1318</v>
      </c>
      <c r="F919" s="192" t="s">
        <v>628</v>
      </c>
      <c r="G919" s="176"/>
      <c r="H919" s="175"/>
    </row>
    <row r="920" spans="2:8" x14ac:dyDescent="0.25">
      <c r="B920" s="184">
        <v>2093</v>
      </c>
      <c r="C920" s="185" t="s">
        <v>281</v>
      </c>
      <c r="D920" s="184">
        <v>2093</v>
      </c>
      <c r="E920" s="197" t="s">
        <v>281</v>
      </c>
      <c r="F920" s="191" t="s">
        <v>626</v>
      </c>
      <c r="G920" s="176"/>
      <c r="H920" s="175"/>
    </row>
    <row r="921" spans="2:8" x14ac:dyDescent="0.25">
      <c r="B921" s="186">
        <v>2093</v>
      </c>
      <c r="C921" s="175" t="s">
        <v>281</v>
      </c>
      <c r="D921" s="186">
        <v>600</v>
      </c>
      <c r="E921" s="198" t="s">
        <v>1319</v>
      </c>
      <c r="F921" s="192" t="s">
        <v>628</v>
      </c>
      <c r="G921" s="176"/>
      <c r="H921" s="175"/>
    </row>
    <row r="922" spans="2:8" x14ac:dyDescent="0.25">
      <c r="B922" s="186">
        <v>2093</v>
      </c>
      <c r="C922" s="175" t="s">
        <v>281</v>
      </c>
      <c r="D922" s="186">
        <v>602</v>
      </c>
      <c r="E922" s="198" t="s">
        <v>1320</v>
      </c>
      <c r="F922" s="192" t="s">
        <v>628</v>
      </c>
      <c r="G922" s="176"/>
      <c r="H922" s="175"/>
    </row>
    <row r="923" spans="2:8" x14ac:dyDescent="0.25">
      <c r="B923" s="186">
        <v>2093</v>
      </c>
      <c r="C923" s="175" t="s">
        <v>281</v>
      </c>
      <c r="D923" s="186">
        <v>601</v>
      </c>
      <c r="E923" s="198" t="s">
        <v>1321</v>
      </c>
      <c r="F923" s="192" t="s">
        <v>628</v>
      </c>
      <c r="G923" s="176"/>
      <c r="H923" s="175"/>
    </row>
    <row r="924" spans="2:8" x14ac:dyDescent="0.25">
      <c r="B924" s="184">
        <v>2108</v>
      </c>
      <c r="C924" s="185" t="s">
        <v>283</v>
      </c>
      <c r="D924" s="184">
        <v>2108</v>
      </c>
      <c r="E924" s="197" t="s">
        <v>283</v>
      </c>
      <c r="F924" s="191" t="s">
        <v>626</v>
      </c>
      <c r="G924" s="176"/>
      <c r="H924" s="175"/>
    </row>
    <row r="925" spans="2:8" x14ac:dyDescent="0.25">
      <c r="B925" s="186">
        <v>2108</v>
      </c>
      <c r="C925" s="175" t="s">
        <v>283</v>
      </c>
      <c r="D925" s="186">
        <v>694</v>
      </c>
      <c r="E925" s="198" t="s">
        <v>1322</v>
      </c>
      <c r="F925" s="192" t="s">
        <v>628</v>
      </c>
      <c r="G925" s="176"/>
      <c r="H925" s="175"/>
    </row>
    <row r="926" spans="2:8" x14ac:dyDescent="0.25">
      <c r="B926" s="186">
        <v>2108</v>
      </c>
      <c r="C926" s="175" t="s">
        <v>283</v>
      </c>
      <c r="D926" s="186">
        <v>692</v>
      </c>
      <c r="E926" s="198" t="s">
        <v>1323</v>
      </c>
      <c r="F926" s="192" t="s">
        <v>628</v>
      </c>
      <c r="G926" s="176"/>
      <c r="H926" s="175"/>
    </row>
    <row r="927" spans="2:8" x14ac:dyDescent="0.25">
      <c r="B927" s="186">
        <v>2108</v>
      </c>
      <c r="C927" s="175" t="s">
        <v>283</v>
      </c>
      <c r="D927" s="186">
        <v>693</v>
      </c>
      <c r="E927" s="198" t="s">
        <v>1324</v>
      </c>
      <c r="F927" s="192" t="s">
        <v>628</v>
      </c>
      <c r="G927" s="176"/>
      <c r="H927" s="175"/>
    </row>
    <row r="928" spans="2:8" x14ac:dyDescent="0.25">
      <c r="B928" s="186">
        <v>2108</v>
      </c>
      <c r="C928" s="175" t="s">
        <v>283</v>
      </c>
      <c r="D928" s="186">
        <v>4040</v>
      </c>
      <c r="E928" s="198" t="s">
        <v>119</v>
      </c>
      <c r="F928" s="192" t="s">
        <v>631</v>
      </c>
      <c r="G928" s="176"/>
      <c r="H928" s="175"/>
    </row>
    <row r="929" spans="2:8" x14ac:dyDescent="0.25">
      <c r="B929" s="186">
        <v>2108</v>
      </c>
      <c r="C929" s="175" t="s">
        <v>283</v>
      </c>
      <c r="D929" s="186">
        <v>696</v>
      </c>
      <c r="E929" s="198" t="s">
        <v>1325</v>
      </c>
      <c r="F929" s="192" t="s">
        <v>628</v>
      </c>
      <c r="G929" s="176"/>
      <c r="H929" s="175"/>
    </row>
    <row r="930" spans="2:8" x14ac:dyDescent="0.25">
      <c r="B930" s="186">
        <v>2108</v>
      </c>
      <c r="C930" s="175" t="s">
        <v>283</v>
      </c>
      <c r="D930" s="186">
        <v>699</v>
      </c>
      <c r="E930" s="198" t="s">
        <v>1326</v>
      </c>
      <c r="F930" s="192" t="s">
        <v>628</v>
      </c>
      <c r="G930" s="176"/>
      <c r="H930" s="175"/>
    </row>
    <row r="931" spans="2:8" x14ac:dyDescent="0.25">
      <c r="B931" s="186">
        <v>2108</v>
      </c>
      <c r="C931" s="175" t="s">
        <v>283</v>
      </c>
      <c r="D931" s="186">
        <v>698</v>
      </c>
      <c r="E931" s="198" t="s">
        <v>1327</v>
      </c>
      <c r="F931" s="192" t="s">
        <v>628</v>
      </c>
      <c r="G931" s="176"/>
      <c r="H931" s="175"/>
    </row>
    <row r="932" spans="2:8" x14ac:dyDescent="0.25">
      <c r="B932" s="186">
        <v>2108</v>
      </c>
      <c r="C932" s="175" t="s">
        <v>283</v>
      </c>
      <c r="D932" s="186">
        <v>697</v>
      </c>
      <c r="E932" s="198" t="s">
        <v>1328</v>
      </c>
      <c r="F932" s="192" t="s">
        <v>628</v>
      </c>
      <c r="G932" s="176"/>
      <c r="H932" s="175"/>
    </row>
    <row r="933" spans="2:8" x14ac:dyDescent="0.25">
      <c r="B933" s="184">
        <v>1928</v>
      </c>
      <c r="C933" s="185" t="s">
        <v>285</v>
      </c>
      <c r="D933" s="184">
        <v>1928</v>
      </c>
      <c r="E933" s="197" t="s">
        <v>285</v>
      </c>
      <c r="F933" s="191" t="s">
        <v>626</v>
      </c>
      <c r="G933" s="176"/>
      <c r="H933" s="175"/>
    </row>
    <row r="934" spans="2:8" x14ac:dyDescent="0.25">
      <c r="B934" s="186">
        <v>1928</v>
      </c>
      <c r="C934" s="175" t="s">
        <v>285</v>
      </c>
      <c r="D934" s="186">
        <v>4585</v>
      </c>
      <c r="E934" s="198" t="s">
        <v>41</v>
      </c>
      <c r="F934" s="192" t="s">
        <v>631</v>
      </c>
      <c r="G934" s="176"/>
      <c r="H934" s="175"/>
    </row>
    <row r="935" spans="2:8" x14ac:dyDescent="0.25">
      <c r="B935" s="186">
        <v>1928</v>
      </c>
      <c r="C935" s="175" t="s">
        <v>285</v>
      </c>
      <c r="D935" s="186">
        <v>105</v>
      </c>
      <c r="E935" s="198" t="s">
        <v>1329</v>
      </c>
      <c r="F935" s="192" t="s">
        <v>628</v>
      </c>
      <c r="G935" s="176"/>
      <c r="H935" s="175"/>
    </row>
    <row r="936" spans="2:8" x14ac:dyDescent="0.25">
      <c r="B936" s="186">
        <v>1928</v>
      </c>
      <c r="C936" s="175" t="s">
        <v>285</v>
      </c>
      <c r="D936" s="186">
        <v>106</v>
      </c>
      <c r="E936" s="198" t="s">
        <v>1330</v>
      </c>
      <c r="F936" s="192" t="s">
        <v>628</v>
      </c>
      <c r="G936" s="176"/>
      <c r="H936" s="175"/>
    </row>
    <row r="937" spans="2:8" x14ac:dyDescent="0.25">
      <c r="B937" s="186">
        <v>1928</v>
      </c>
      <c r="C937" s="175" t="s">
        <v>285</v>
      </c>
      <c r="D937" s="186">
        <v>4802</v>
      </c>
      <c r="E937" s="198" t="s">
        <v>82</v>
      </c>
      <c r="F937" s="192" t="s">
        <v>631</v>
      </c>
      <c r="G937" s="176"/>
      <c r="H937" s="175"/>
    </row>
    <row r="938" spans="2:8" x14ac:dyDescent="0.25">
      <c r="B938" s="186">
        <v>1928</v>
      </c>
      <c r="C938" s="175" t="s">
        <v>285</v>
      </c>
      <c r="D938" s="186">
        <v>109</v>
      </c>
      <c r="E938" s="198" t="s">
        <v>1331</v>
      </c>
      <c r="F938" s="192" t="s">
        <v>628</v>
      </c>
      <c r="G938" s="176"/>
      <c r="H938" s="175"/>
    </row>
    <row r="939" spans="2:8" x14ac:dyDescent="0.25">
      <c r="B939" s="186">
        <v>1928</v>
      </c>
      <c r="C939" s="175" t="s">
        <v>285</v>
      </c>
      <c r="D939" s="186">
        <v>115</v>
      </c>
      <c r="E939" s="198" t="s">
        <v>1332</v>
      </c>
      <c r="F939" s="192" t="s">
        <v>628</v>
      </c>
      <c r="G939" s="176"/>
      <c r="H939" s="175"/>
    </row>
    <row r="940" spans="2:8" x14ac:dyDescent="0.25">
      <c r="B940" s="186">
        <v>1928</v>
      </c>
      <c r="C940" s="175" t="s">
        <v>285</v>
      </c>
      <c r="D940" s="186">
        <v>107</v>
      </c>
      <c r="E940" s="198" t="s">
        <v>1333</v>
      </c>
      <c r="F940" s="192" t="s">
        <v>628</v>
      </c>
      <c r="G940" s="176"/>
      <c r="H940" s="175"/>
    </row>
    <row r="941" spans="2:8" x14ac:dyDescent="0.25">
      <c r="B941" s="186">
        <v>1928</v>
      </c>
      <c r="C941" s="175" t="s">
        <v>285</v>
      </c>
      <c r="D941" s="186">
        <v>110</v>
      </c>
      <c r="E941" s="198" t="s">
        <v>1334</v>
      </c>
      <c r="F941" s="192" t="s">
        <v>628</v>
      </c>
      <c r="G941" s="176"/>
      <c r="H941" s="175"/>
    </row>
    <row r="942" spans="2:8" x14ac:dyDescent="0.25">
      <c r="B942" s="186">
        <v>1928</v>
      </c>
      <c r="C942" s="175" t="s">
        <v>285</v>
      </c>
      <c r="D942" s="186">
        <v>114</v>
      </c>
      <c r="E942" s="198" t="s">
        <v>1335</v>
      </c>
      <c r="F942" s="192" t="s">
        <v>628</v>
      </c>
      <c r="G942" s="176"/>
      <c r="H942" s="175"/>
    </row>
    <row r="943" spans="2:8" x14ac:dyDescent="0.25">
      <c r="B943" s="186">
        <v>1928</v>
      </c>
      <c r="C943" s="175" t="s">
        <v>285</v>
      </c>
      <c r="D943" s="186">
        <v>118</v>
      </c>
      <c r="E943" s="198" t="s">
        <v>1336</v>
      </c>
      <c r="F943" s="192" t="s">
        <v>628</v>
      </c>
      <c r="G943" s="176"/>
      <c r="H943" s="175"/>
    </row>
    <row r="944" spans="2:8" x14ac:dyDescent="0.25">
      <c r="B944" s="186">
        <v>1928</v>
      </c>
      <c r="C944" s="175" t="s">
        <v>285</v>
      </c>
      <c r="D944" s="186">
        <v>2735</v>
      </c>
      <c r="E944" s="198" t="s">
        <v>199</v>
      </c>
      <c r="F944" s="192" t="s">
        <v>631</v>
      </c>
      <c r="G944" s="176"/>
      <c r="H944" s="175"/>
    </row>
    <row r="945" spans="2:8" x14ac:dyDescent="0.25">
      <c r="B945" s="186">
        <v>1928</v>
      </c>
      <c r="C945" s="175" t="s">
        <v>285</v>
      </c>
      <c r="D945" s="186">
        <v>139</v>
      </c>
      <c r="E945" s="198" t="s">
        <v>1337</v>
      </c>
      <c r="F945" s="192" t="s">
        <v>628</v>
      </c>
      <c r="G945" s="176"/>
      <c r="H945" s="175"/>
    </row>
    <row r="946" spans="2:8" x14ac:dyDescent="0.25">
      <c r="B946" s="186">
        <v>1928</v>
      </c>
      <c r="C946" s="175" t="s">
        <v>285</v>
      </c>
      <c r="D946" s="186">
        <v>4480</v>
      </c>
      <c r="E946" s="198" t="s">
        <v>261</v>
      </c>
      <c r="F946" s="192" t="s">
        <v>631</v>
      </c>
      <c r="G946" s="176"/>
      <c r="H946" s="175"/>
    </row>
    <row r="947" spans="2:8" x14ac:dyDescent="0.25">
      <c r="B947" s="186">
        <v>1928</v>
      </c>
      <c r="C947" s="175" t="s">
        <v>285</v>
      </c>
      <c r="D947" s="186">
        <v>116</v>
      </c>
      <c r="E947" s="198" t="s">
        <v>1338</v>
      </c>
      <c r="F947" s="192" t="s">
        <v>628</v>
      </c>
      <c r="G947" s="176"/>
      <c r="H947" s="175"/>
    </row>
    <row r="948" spans="2:8" x14ac:dyDescent="0.25">
      <c r="B948" s="184">
        <v>1926</v>
      </c>
      <c r="C948" s="185" t="s">
        <v>287</v>
      </c>
      <c r="D948" s="184">
        <v>1926</v>
      </c>
      <c r="E948" s="197" t="s">
        <v>287</v>
      </c>
      <c r="F948" s="191" t="s">
        <v>626</v>
      </c>
      <c r="G948" s="176"/>
      <c r="H948" s="175"/>
    </row>
    <row r="949" spans="2:8" x14ac:dyDescent="0.25">
      <c r="B949" s="186">
        <v>1926</v>
      </c>
      <c r="C949" s="175" t="s">
        <v>287</v>
      </c>
      <c r="D949" s="186">
        <v>97</v>
      </c>
      <c r="E949" s="198" t="s">
        <v>1339</v>
      </c>
      <c r="F949" s="192" t="s">
        <v>628</v>
      </c>
      <c r="G949" s="176"/>
      <c r="H949" s="175"/>
    </row>
    <row r="950" spans="2:8" x14ac:dyDescent="0.25">
      <c r="B950" s="186">
        <v>1926</v>
      </c>
      <c r="C950" s="175" t="s">
        <v>287</v>
      </c>
      <c r="D950" s="186">
        <v>102</v>
      </c>
      <c r="E950" s="198" t="s">
        <v>1340</v>
      </c>
      <c r="F950" s="192" t="s">
        <v>628</v>
      </c>
      <c r="G950" s="176"/>
      <c r="H950" s="175"/>
    </row>
    <row r="951" spans="2:8" x14ac:dyDescent="0.25">
      <c r="B951" s="186">
        <v>1926</v>
      </c>
      <c r="C951" s="175" t="s">
        <v>287</v>
      </c>
      <c r="D951" s="186">
        <v>101</v>
      </c>
      <c r="E951" s="198" t="s">
        <v>1341</v>
      </c>
      <c r="F951" s="192" t="s">
        <v>628</v>
      </c>
      <c r="G951" s="176"/>
      <c r="H951" s="175"/>
    </row>
    <row r="952" spans="2:8" x14ac:dyDescent="0.25">
      <c r="B952" s="186">
        <v>1926</v>
      </c>
      <c r="C952" s="175" t="s">
        <v>287</v>
      </c>
      <c r="D952" s="186">
        <v>99</v>
      </c>
      <c r="E952" s="198" t="s">
        <v>1342</v>
      </c>
      <c r="F952" s="192" t="s">
        <v>628</v>
      </c>
      <c r="G952" s="176"/>
      <c r="H952" s="175"/>
    </row>
    <row r="953" spans="2:8" x14ac:dyDescent="0.25">
      <c r="B953" s="186">
        <v>1926</v>
      </c>
      <c r="C953" s="175" t="s">
        <v>287</v>
      </c>
      <c r="D953" s="186">
        <v>96</v>
      </c>
      <c r="E953" s="198" t="s">
        <v>1343</v>
      </c>
      <c r="F953" s="192" t="s">
        <v>628</v>
      </c>
      <c r="G953" s="176"/>
      <c r="H953" s="175"/>
    </row>
    <row r="954" spans="2:8" x14ac:dyDescent="0.25">
      <c r="B954" s="186">
        <v>1926</v>
      </c>
      <c r="C954" s="175" t="s">
        <v>287</v>
      </c>
      <c r="D954" s="186">
        <v>4820</v>
      </c>
      <c r="E954" s="198" t="s">
        <v>207</v>
      </c>
      <c r="F954" s="192" t="s">
        <v>631</v>
      </c>
      <c r="G954" s="176"/>
      <c r="H954" s="175"/>
    </row>
    <row r="955" spans="2:8" x14ac:dyDescent="0.25">
      <c r="B955" s="186">
        <v>1926</v>
      </c>
      <c r="C955" s="175" t="s">
        <v>287</v>
      </c>
      <c r="D955" s="186">
        <v>100</v>
      </c>
      <c r="E955" s="198" t="s">
        <v>1344</v>
      </c>
      <c r="F955" s="192" t="s">
        <v>628</v>
      </c>
      <c r="G955" s="176"/>
      <c r="H955" s="175"/>
    </row>
    <row r="956" spans="2:8" x14ac:dyDescent="0.25">
      <c r="B956" s="186">
        <v>1926</v>
      </c>
      <c r="C956" s="175" t="s">
        <v>287</v>
      </c>
      <c r="D956" s="186">
        <v>141</v>
      </c>
      <c r="E956" s="198" t="s">
        <v>1345</v>
      </c>
      <c r="F956" s="192" t="s">
        <v>628</v>
      </c>
      <c r="G956" s="176"/>
      <c r="H956" s="175"/>
    </row>
    <row r="957" spans="2:8" x14ac:dyDescent="0.25">
      <c r="B957" s="186">
        <v>1926</v>
      </c>
      <c r="C957" s="175" t="s">
        <v>287</v>
      </c>
      <c r="D957" s="186">
        <v>88</v>
      </c>
      <c r="E957" s="198" t="s">
        <v>1346</v>
      </c>
      <c r="F957" s="192" t="s">
        <v>628</v>
      </c>
      <c r="G957" s="176"/>
      <c r="H957" s="175"/>
    </row>
    <row r="958" spans="2:8" x14ac:dyDescent="0.25">
      <c r="B958" s="186">
        <v>1926</v>
      </c>
      <c r="C958" s="175" t="s">
        <v>287</v>
      </c>
      <c r="D958" s="186">
        <v>2392</v>
      </c>
      <c r="E958" s="198" t="s">
        <v>1347</v>
      </c>
      <c r="F958" s="192" t="s">
        <v>628</v>
      </c>
      <c r="G958" s="176"/>
      <c r="H958" s="175"/>
    </row>
    <row r="959" spans="2:8" x14ac:dyDescent="0.25">
      <c r="B959" s="184">
        <v>2060</v>
      </c>
      <c r="C959" s="185" t="s">
        <v>288</v>
      </c>
      <c r="D959" s="184">
        <v>2060</v>
      </c>
      <c r="E959" s="197" t="s">
        <v>288</v>
      </c>
      <c r="F959" s="191" t="s">
        <v>626</v>
      </c>
      <c r="G959" s="176"/>
      <c r="H959" s="175"/>
    </row>
    <row r="960" spans="2:8" x14ac:dyDescent="0.25">
      <c r="B960" s="186">
        <v>2060</v>
      </c>
      <c r="C960" s="175" t="s">
        <v>288</v>
      </c>
      <c r="D960" s="186">
        <v>3360</v>
      </c>
      <c r="E960" s="198" t="s">
        <v>211</v>
      </c>
      <c r="F960" s="192" t="s">
        <v>631</v>
      </c>
      <c r="G960" s="176"/>
      <c r="H960" s="175"/>
    </row>
    <row r="961" spans="2:8" x14ac:dyDescent="0.25">
      <c r="B961" s="184">
        <v>2181</v>
      </c>
      <c r="C961" s="185" t="s">
        <v>290</v>
      </c>
      <c r="D961" s="184">
        <v>2181</v>
      </c>
      <c r="E961" s="197" t="s">
        <v>290</v>
      </c>
      <c r="F961" s="191" t="s">
        <v>626</v>
      </c>
      <c r="G961" s="176"/>
      <c r="H961" s="175"/>
    </row>
    <row r="962" spans="2:8" x14ac:dyDescent="0.25">
      <c r="B962" s="186">
        <v>2181</v>
      </c>
      <c r="C962" s="175" t="s">
        <v>290</v>
      </c>
      <c r="D962" s="186">
        <v>931</v>
      </c>
      <c r="E962" s="198" t="s">
        <v>1348</v>
      </c>
      <c r="F962" s="192" t="s">
        <v>628</v>
      </c>
      <c r="G962" s="176"/>
      <c r="H962" s="175"/>
    </row>
    <row r="963" spans="2:8" x14ac:dyDescent="0.25">
      <c r="B963" s="186">
        <v>2181</v>
      </c>
      <c r="C963" s="175" t="s">
        <v>290</v>
      </c>
      <c r="D963" s="186">
        <v>930</v>
      </c>
      <c r="E963" s="198" t="s">
        <v>1349</v>
      </c>
      <c r="F963" s="192" t="s">
        <v>628</v>
      </c>
      <c r="G963" s="176"/>
      <c r="H963" s="175"/>
    </row>
    <row r="964" spans="2:8" x14ac:dyDescent="0.25">
      <c r="B964" s="186">
        <v>2181</v>
      </c>
      <c r="C964" s="175" t="s">
        <v>290</v>
      </c>
      <c r="D964" s="186">
        <v>925</v>
      </c>
      <c r="E964" s="198" t="s">
        <v>1350</v>
      </c>
      <c r="F964" s="192" t="s">
        <v>628</v>
      </c>
      <c r="G964" s="176"/>
      <c r="H964" s="175"/>
    </row>
    <row r="965" spans="2:8" x14ac:dyDescent="0.25">
      <c r="B965" s="186">
        <v>2181</v>
      </c>
      <c r="C965" s="175" t="s">
        <v>290</v>
      </c>
      <c r="D965" s="186">
        <v>926</v>
      </c>
      <c r="E965" s="198" t="s">
        <v>1351</v>
      </c>
      <c r="F965" s="192" t="s">
        <v>628</v>
      </c>
      <c r="G965" s="176"/>
      <c r="H965" s="175"/>
    </row>
    <row r="966" spans="2:8" x14ac:dyDescent="0.25">
      <c r="B966" s="186">
        <v>2181</v>
      </c>
      <c r="C966" s="175" t="s">
        <v>290</v>
      </c>
      <c r="D966" s="186">
        <v>927</v>
      </c>
      <c r="E966" s="198" t="s">
        <v>1352</v>
      </c>
      <c r="F966" s="192" t="s">
        <v>628</v>
      </c>
      <c r="G966" s="176"/>
      <c r="H966" s="175"/>
    </row>
    <row r="967" spans="2:8" x14ac:dyDescent="0.25">
      <c r="B967" s="186">
        <v>2181</v>
      </c>
      <c r="C967" s="175" t="s">
        <v>290</v>
      </c>
      <c r="D967" s="186">
        <v>928</v>
      </c>
      <c r="E967" s="198" t="s">
        <v>1353</v>
      </c>
      <c r="F967" s="192" t="s">
        <v>628</v>
      </c>
      <c r="G967" s="176"/>
      <c r="H967" s="175"/>
    </row>
    <row r="968" spans="2:8" x14ac:dyDescent="0.25">
      <c r="B968" s="184">
        <v>2207</v>
      </c>
      <c r="C968" s="185" t="s">
        <v>292</v>
      </c>
      <c r="D968" s="184">
        <v>2207</v>
      </c>
      <c r="E968" s="197" t="s">
        <v>292</v>
      </c>
      <c r="F968" s="191" t="s">
        <v>626</v>
      </c>
      <c r="G968" s="176"/>
      <c r="H968" s="175"/>
    </row>
    <row r="969" spans="2:8" x14ac:dyDescent="0.25">
      <c r="B969" s="186">
        <v>2207</v>
      </c>
      <c r="C969" s="175" t="s">
        <v>292</v>
      </c>
      <c r="D969" s="186">
        <v>4116</v>
      </c>
      <c r="E969" s="198" t="s">
        <v>1354</v>
      </c>
      <c r="F969" s="192" t="s">
        <v>656</v>
      </c>
      <c r="G969" s="176"/>
      <c r="H969" s="175"/>
    </row>
    <row r="970" spans="2:8" x14ac:dyDescent="0.25">
      <c r="B970" s="186">
        <v>2207</v>
      </c>
      <c r="C970" s="175" t="s">
        <v>292</v>
      </c>
      <c r="D970" s="186">
        <v>1047</v>
      </c>
      <c r="E970" s="198" t="s">
        <v>1355</v>
      </c>
      <c r="F970" s="192" t="s">
        <v>628</v>
      </c>
      <c r="G970" s="176"/>
      <c r="H970" s="175"/>
    </row>
    <row r="971" spans="2:8" x14ac:dyDescent="0.25">
      <c r="B971" s="186">
        <v>2207</v>
      </c>
      <c r="C971" s="175" t="s">
        <v>292</v>
      </c>
      <c r="D971" s="186">
        <v>4202</v>
      </c>
      <c r="E971" s="198" t="s">
        <v>189</v>
      </c>
      <c r="F971" s="192" t="s">
        <v>631</v>
      </c>
      <c r="G971" s="176"/>
      <c r="H971" s="175"/>
    </row>
    <row r="972" spans="2:8" x14ac:dyDescent="0.25">
      <c r="B972" s="186">
        <v>2207</v>
      </c>
      <c r="C972" s="175" t="s">
        <v>292</v>
      </c>
      <c r="D972" s="186">
        <v>5287</v>
      </c>
      <c r="E972" s="198" t="s">
        <v>1356</v>
      </c>
      <c r="F972" s="192" t="s">
        <v>628</v>
      </c>
      <c r="G972" s="176"/>
      <c r="H972" s="175"/>
    </row>
    <row r="973" spans="2:8" x14ac:dyDescent="0.25">
      <c r="B973" s="186">
        <v>2207</v>
      </c>
      <c r="C973" s="175" t="s">
        <v>292</v>
      </c>
      <c r="D973" s="186">
        <v>1052</v>
      </c>
      <c r="E973" s="198" t="s">
        <v>1357</v>
      </c>
      <c r="F973" s="192" t="s">
        <v>628</v>
      </c>
      <c r="G973" s="176"/>
      <c r="H973" s="175"/>
    </row>
    <row r="974" spans="2:8" x14ac:dyDescent="0.25">
      <c r="B974" s="186">
        <v>2207</v>
      </c>
      <c r="C974" s="175" t="s">
        <v>292</v>
      </c>
      <c r="D974" s="186">
        <v>1048</v>
      </c>
      <c r="E974" s="198" t="s">
        <v>1358</v>
      </c>
      <c r="F974" s="192" t="s">
        <v>628</v>
      </c>
      <c r="G974" s="176"/>
      <c r="H974" s="175"/>
    </row>
    <row r="975" spans="2:8" x14ac:dyDescent="0.25">
      <c r="B975" s="186">
        <v>2207</v>
      </c>
      <c r="C975" s="175" t="s">
        <v>292</v>
      </c>
      <c r="D975" s="186">
        <v>1051</v>
      </c>
      <c r="E975" s="198" t="s">
        <v>1359</v>
      </c>
      <c r="F975" s="192" t="s">
        <v>628</v>
      </c>
      <c r="G975" s="176"/>
      <c r="H975" s="175"/>
    </row>
    <row r="976" spans="2:8" x14ac:dyDescent="0.25">
      <c r="B976" s="186">
        <v>2207</v>
      </c>
      <c r="C976" s="175" t="s">
        <v>292</v>
      </c>
      <c r="D976" s="186">
        <v>1049</v>
      </c>
      <c r="E976" s="198" t="s">
        <v>1215</v>
      </c>
      <c r="F976" s="192" t="s">
        <v>628</v>
      </c>
      <c r="G976" s="176"/>
      <c r="H976" s="175"/>
    </row>
    <row r="977" spans="2:8" x14ac:dyDescent="0.25">
      <c r="B977" s="184">
        <v>2192</v>
      </c>
      <c r="C977" s="185" t="s">
        <v>294</v>
      </c>
      <c r="D977" s="184">
        <v>2192</v>
      </c>
      <c r="E977" s="197" t="s">
        <v>294</v>
      </c>
      <c r="F977" s="191" t="s">
        <v>626</v>
      </c>
      <c r="G977" s="176"/>
      <c r="H977" s="175"/>
    </row>
    <row r="978" spans="2:8" x14ac:dyDescent="0.25">
      <c r="B978" s="186">
        <v>2192</v>
      </c>
      <c r="C978" s="175" t="s">
        <v>294</v>
      </c>
      <c r="D978" s="186">
        <v>3378</v>
      </c>
      <c r="E978" s="198" t="s">
        <v>1360</v>
      </c>
      <c r="F978" s="192" t="s">
        <v>628</v>
      </c>
      <c r="G978" s="176"/>
      <c r="H978" s="175"/>
    </row>
    <row r="979" spans="2:8" x14ac:dyDescent="0.25">
      <c r="B979" s="184">
        <v>1900</v>
      </c>
      <c r="C979" s="185" t="s">
        <v>295</v>
      </c>
      <c r="D979" s="184">
        <v>1900</v>
      </c>
      <c r="E979" s="197" t="s">
        <v>295</v>
      </c>
      <c r="F979" s="191" t="s">
        <v>626</v>
      </c>
      <c r="G979" s="176"/>
      <c r="H979" s="175"/>
    </row>
    <row r="980" spans="2:8" x14ac:dyDescent="0.25">
      <c r="B980" s="186">
        <v>1900</v>
      </c>
      <c r="C980" s="175" t="s">
        <v>295</v>
      </c>
      <c r="D980" s="186">
        <v>18</v>
      </c>
      <c r="E980" s="198" t="s">
        <v>1361</v>
      </c>
      <c r="F980" s="192" t="s">
        <v>628</v>
      </c>
      <c r="G980" s="176"/>
      <c r="H980" s="175"/>
    </row>
    <row r="981" spans="2:8" x14ac:dyDescent="0.25">
      <c r="B981" s="186">
        <v>1900</v>
      </c>
      <c r="C981" s="175" t="s">
        <v>295</v>
      </c>
      <c r="D981" s="186">
        <v>3162</v>
      </c>
      <c r="E981" s="198" t="s">
        <v>1362</v>
      </c>
      <c r="F981" s="192" t="s">
        <v>628</v>
      </c>
      <c r="G981" s="176"/>
      <c r="H981" s="175"/>
    </row>
    <row r="982" spans="2:8" x14ac:dyDescent="0.25">
      <c r="B982" s="186">
        <v>1900</v>
      </c>
      <c r="C982" s="175" t="s">
        <v>295</v>
      </c>
      <c r="D982" s="186">
        <v>3440</v>
      </c>
      <c r="E982" s="198" t="s">
        <v>154</v>
      </c>
      <c r="F982" s="192" t="s">
        <v>631</v>
      </c>
      <c r="G982" s="176"/>
      <c r="H982" s="175"/>
    </row>
    <row r="983" spans="2:8" x14ac:dyDescent="0.25">
      <c r="B983" s="186">
        <v>1900</v>
      </c>
      <c r="C983" s="175" t="s">
        <v>295</v>
      </c>
      <c r="D983" s="186">
        <v>5492</v>
      </c>
      <c r="E983" s="198" t="s">
        <v>1363</v>
      </c>
      <c r="F983" s="192" t="s">
        <v>656</v>
      </c>
      <c r="G983" s="176"/>
      <c r="H983" s="175"/>
    </row>
    <row r="984" spans="2:8" x14ac:dyDescent="0.25">
      <c r="B984" s="186">
        <v>1900</v>
      </c>
      <c r="C984" s="175" t="s">
        <v>295</v>
      </c>
      <c r="D984" s="186">
        <v>20</v>
      </c>
      <c r="E984" s="198" t="s">
        <v>1364</v>
      </c>
      <c r="F984" s="192" t="s">
        <v>628</v>
      </c>
      <c r="G984" s="176"/>
      <c r="H984" s="175"/>
    </row>
    <row r="985" spans="2:8" x14ac:dyDescent="0.25">
      <c r="B985" s="186">
        <v>1900</v>
      </c>
      <c r="C985" s="175" t="s">
        <v>295</v>
      </c>
      <c r="D985" s="186">
        <v>22</v>
      </c>
      <c r="E985" s="198" t="s">
        <v>1365</v>
      </c>
      <c r="F985" s="192" t="s">
        <v>628</v>
      </c>
      <c r="G985" s="176"/>
      <c r="H985" s="175"/>
    </row>
    <row r="986" spans="2:8" x14ac:dyDescent="0.25">
      <c r="B986" s="186">
        <v>1900</v>
      </c>
      <c r="C986" s="175" t="s">
        <v>295</v>
      </c>
      <c r="D986" s="186">
        <v>21</v>
      </c>
      <c r="E986" s="198" t="s">
        <v>1366</v>
      </c>
      <c r="F986" s="192" t="s">
        <v>628</v>
      </c>
      <c r="G986" s="176"/>
      <c r="H986" s="175"/>
    </row>
    <row r="987" spans="2:8" x14ac:dyDescent="0.25">
      <c r="B987" s="184">
        <v>2039</v>
      </c>
      <c r="C987" s="185" t="s">
        <v>297</v>
      </c>
      <c r="D987" s="184">
        <v>2039</v>
      </c>
      <c r="E987" s="197" t="s">
        <v>297</v>
      </c>
      <c r="F987" s="191" t="s">
        <v>626</v>
      </c>
      <c r="G987" s="176"/>
      <c r="H987" s="175"/>
    </row>
    <row r="988" spans="2:8" x14ac:dyDescent="0.25">
      <c r="B988" s="186">
        <v>2039</v>
      </c>
      <c r="C988" s="175" t="s">
        <v>297</v>
      </c>
      <c r="D988" s="186">
        <v>3247</v>
      </c>
      <c r="E988" s="198" t="s">
        <v>51</v>
      </c>
      <c r="F988" s="192" t="s">
        <v>631</v>
      </c>
      <c r="G988" s="176"/>
      <c r="H988" s="175"/>
    </row>
    <row r="989" spans="2:8" x14ac:dyDescent="0.25">
      <c r="B989" s="186">
        <v>2039</v>
      </c>
      <c r="C989" s="175" t="s">
        <v>297</v>
      </c>
      <c r="D989" s="186">
        <v>370</v>
      </c>
      <c r="E989" s="198" t="s">
        <v>1367</v>
      </c>
      <c r="F989" s="192" t="s">
        <v>628</v>
      </c>
      <c r="G989" s="176"/>
      <c r="H989" s="175"/>
    </row>
    <row r="990" spans="2:8" x14ac:dyDescent="0.25">
      <c r="B990" s="186">
        <v>2039</v>
      </c>
      <c r="C990" s="175" t="s">
        <v>297</v>
      </c>
      <c r="D990" s="186">
        <v>371</v>
      </c>
      <c r="E990" s="198" t="s">
        <v>1368</v>
      </c>
      <c r="F990" s="192" t="s">
        <v>628</v>
      </c>
      <c r="G990" s="176"/>
      <c r="H990" s="175"/>
    </row>
    <row r="991" spans="2:8" x14ac:dyDescent="0.25">
      <c r="B991" s="186">
        <v>2039</v>
      </c>
      <c r="C991" s="175" t="s">
        <v>297</v>
      </c>
      <c r="D991" s="186">
        <v>374</v>
      </c>
      <c r="E991" s="198" t="s">
        <v>1369</v>
      </c>
      <c r="F991" s="192" t="s">
        <v>628</v>
      </c>
      <c r="G991" s="176"/>
      <c r="H991" s="175"/>
    </row>
    <row r="992" spans="2:8" x14ac:dyDescent="0.25">
      <c r="B992" s="186">
        <v>2039</v>
      </c>
      <c r="C992" s="175" t="s">
        <v>297</v>
      </c>
      <c r="D992" s="186">
        <v>5685</v>
      </c>
      <c r="E992" s="198" t="s">
        <v>1370</v>
      </c>
      <c r="F992" s="192" t="s">
        <v>628</v>
      </c>
      <c r="G992" s="176"/>
      <c r="H992" s="175"/>
    </row>
    <row r="993" spans="2:8" x14ac:dyDescent="0.25">
      <c r="B993" s="186">
        <v>2039</v>
      </c>
      <c r="C993" s="175" t="s">
        <v>297</v>
      </c>
      <c r="D993" s="186">
        <v>372</v>
      </c>
      <c r="E993" s="198" t="s">
        <v>1371</v>
      </c>
      <c r="F993" s="192" t="s">
        <v>628</v>
      </c>
      <c r="G993" s="176"/>
      <c r="H993" s="175"/>
    </row>
    <row r="994" spans="2:8" x14ac:dyDescent="0.25">
      <c r="B994" s="186">
        <v>2039</v>
      </c>
      <c r="C994" s="175" t="s">
        <v>297</v>
      </c>
      <c r="D994" s="186">
        <v>373</v>
      </c>
      <c r="E994" s="198" t="s">
        <v>1372</v>
      </c>
      <c r="F994" s="192" t="s">
        <v>628</v>
      </c>
      <c r="G994" s="176"/>
      <c r="H994" s="175"/>
    </row>
    <row r="995" spans="2:8" x14ac:dyDescent="0.25">
      <c r="B995" s="184">
        <v>2202</v>
      </c>
      <c r="C995" s="185" t="s">
        <v>299</v>
      </c>
      <c r="D995" s="184">
        <v>2202</v>
      </c>
      <c r="E995" s="197" t="s">
        <v>299</v>
      </c>
      <c r="F995" s="191" t="s">
        <v>626</v>
      </c>
      <c r="G995" s="176"/>
      <c r="H995" s="175"/>
    </row>
    <row r="996" spans="2:8" x14ac:dyDescent="0.25">
      <c r="B996" s="186">
        <v>2202</v>
      </c>
      <c r="C996" s="175" t="s">
        <v>299</v>
      </c>
      <c r="D996" s="186">
        <v>1027</v>
      </c>
      <c r="E996" s="198" t="s">
        <v>1373</v>
      </c>
      <c r="F996" s="192" t="s">
        <v>628</v>
      </c>
      <c r="G996" s="176"/>
      <c r="H996" s="175"/>
    </row>
    <row r="997" spans="2:8" x14ac:dyDescent="0.25">
      <c r="B997" s="186">
        <v>2202</v>
      </c>
      <c r="C997" s="175" t="s">
        <v>299</v>
      </c>
      <c r="D997" s="186">
        <v>1028</v>
      </c>
      <c r="E997" s="198" t="s">
        <v>1374</v>
      </c>
      <c r="F997" s="192" t="s">
        <v>628</v>
      </c>
      <c r="G997" s="176"/>
      <c r="H997" s="175"/>
    </row>
    <row r="998" spans="2:8" x14ac:dyDescent="0.25">
      <c r="B998" s="184">
        <v>2016</v>
      </c>
      <c r="C998" s="185" t="s">
        <v>301</v>
      </c>
      <c r="D998" s="184">
        <v>2016</v>
      </c>
      <c r="E998" s="197" t="s">
        <v>301</v>
      </c>
      <c r="F998" s="191" t="s">
        <v>626</v>
      </c>
      <c r="G998" s="176"/>
      <c r="H998" s="175"/>
    </row>
    <row r="999" spans="2:8" x14ac:dyDescent="0.25">
      <c r="B999" s="186">
        <v>2016</v>
      </c>
      <c r="C999" s="175" t="s">
        <v>301</v>
      </c>
      <c r="D999" s="186">
        <v>347</v>
      </c>
      <c r="E999" s="198" t="s">
        <v>1375</v>
      </c>
      <c r="F999" s="192" t="s">
        <v>628</v>
      </c>
      <c r="G999" s="176"/>
      <c r="H999" s="175"/>
    </row>
    <row r="1000" spans="2:8" x14ac:dyDescent="0.25">
      <c r="B1000" s="184">
        <v>1897</v>
      </c>
      <c r="C1000" s="185" t="s">
        <v>303</v>
      </c>
      <c r="D1000" s="184">
        <v>1897</v>
      </c>
      <c r="E1000" s="197" t="s">
        <v>303</v>
      </c>
      <c r="F1000" s="191" t="s">
        <v>626</v>
      </c>
      <c r="G1000" s="176"/>
      <c r="H1000" s="175"/>
    </row>
    <row r="1001" spans="2:8" x14ac:dyDescent="0.25">
      <c r="B1001" s="186">
        <v>1897</v>
      </c>
      <c r="C1001" s="175" t="s">
        <v>303</v>
      </c>
      <c r="D1001" s="186">
        <v>15</v>
      </c>
      <c r="E1001" s="198" t="s">
        <v>215</v>
      </c>
      <c r="F1001" s="192" t="s">
        <v>631</v>
      </c>
      <c r="G1001" s="176"/>
      <c r="H1001" s="175"/>
    </row>
    <row r="1002" spans="2:8" x14ac:dyDescent="0.25">
      <c r="B1002" s="184">
        <v>2047</v>
      </c>
      <c r="C1002" s="185" t="s">
        <v>304</v>
      </c>
      <c r="D1002" s="184">
        <v>2047</v>
      </c>
      <c r="E1002" s="197" t="s">
        <v>304</v>
      </c>
      <c r="F1002" s="191" t="s">
        <v>626</v>
      </c>
      <c r="G1002" s="176"/>
      <c r="H1002" s="175"/>
    </row>
    <row r="1003" spans="2:8" x14ac:dyDescent="0.25">
      <c r="B1003" s="186">
        <v>2047</v>
      </c>
      <c r="C1003" s="175" t="s">
        <v>304</v>
      </c>
      <c r="D1003" s="186">
        <v>407</v>
      </c>
      <c r="E1003" s="198" t="s">
        <v>1376</v>
      </c>
      <c r="F1003" s="192" t="s">
        <v>628</v>
      </c>
      <c r="G1003" s="176"/>
      <c r="H1003" s="175"/>
    </row>
    <row r="1004" spans="2:8" x14ac:dyDescent="0.25">
      <c r="B1004" s="184">
        <v>2081</v>
      </c>
      <c r="C1004" s="185" t="s">
        <v>305</v>
      </c>
      <c r="D1004" s="184">
        <v>2081</v>
      </c>
      <c r="E1004" s="197" t="s">
        <v>305</v>
      </c>
      <c r="F1004" s="191" t="s">
        <v>626</v>
      </c>
      <c r="G1004" s="176"/>
      <c r="H1004" s="175"/>
    </row>
    <row r="1005" spans="2:8" x14ac:dyDescent="0.25">
      <c r="B1005" s="186">
        <v>2081</v>
      </c>
      <c r="C1005" s="175" t="s">
        <v>305</v>
      </c>
      <c r="D1005" s="186">
        <v>500</v>
      </c>
      <c r="E1005" s="198" t="s">
        <v>1377</v>
      </c>
      <c r="F1005" s="192" t="s">
        <v>628</v>
      </c>
      <c r="G1005" s="176"/>
      <c r="H1005" s="175"/>
    </row>
    <row r="1006" spans="2:8" x14ac:dyDescent="0.25">
      <c r="B1006" s="186">
        <v>2081</v>
      </c>
      <c r="C1006" s="175" t="s">
        <v>305</v>
      </c>
      <c r="D1006" s="186">
        <v>502</v>
      </c>
      <c r="E1006" s="198" t="s">
        <v>1378</v>
      </c>
      <c r="F1006" s="192" t="s">
        <v>628</v>
      </c>
      <c r="G1006" s="176"/>
      <c r="H1006" s="175"/>
    </row>
    <row r="1007" spans="2:8" x14ac:dyDescent="0.25">
      <c r="B1007" s="184">
        <v>2062</v>
      </c>
      <c r="C1007" s="185" t="s">
        <v>306</v>
      </c>
      <c r="D1007" s="184">
        <v>2062</v>
      </c>
      <c r="E1007" s="197" t="s">
        <v>306</v>
      </c>
      <c r="F1007" s="191" t="s">
        <v>626</v>
      </c>
      <c r="G1007" s="176"/>
      <c r="H1007" s="175"/>
    </row>
    <row r="1008" spans="2:8" x14ac:dyDescent="0.25">
      <c r="B1008" s="186">
        <v>2062</v>
      </c>
      <c r="C1008" s="175" t="s">
        <v>306</v>
      </c>
      <c r="D1008" s="186">
        <v>497</v>
      </c>
      <c r="E1008" s="198" t="s">
        <v>1379</v>
      </c>
      <c r="F1008" s="192" t="s">
        <v>628</v>
      </c>
      <c r="G1008" s="176"/>
      <c r="H1008" s="175"/>
    </row>
    <row r="1009" spans="2:8" x14ac:dyDescent="0.25">
      <c r="B1009" s="184">
        <v>1973</v>
      </c>
      <c r="C1009" s="185" t="s">
        <v>307</v>
      </c>
      <c r="D1009" s="184">
        <v>1973</v>
      </c>
      <c r="E1009" s="197" t="s">
        <v>307</v>
      </c>
      <c r="F1009" s="191" t="s">
        <v>626</v>
      </c>
      <c r="G1009" s="176"/>
      <c r="H1009" s="175"/>
    </row>
    <row r="1010" spans="2:8" x14ac:dyDescent="0.25">
      <c r="B1010" s="186">
        <v>1973</v>
      </c>
      <c r="C1010" s="175" t="s">
        <v>307</v>
      </c>
      <c r="D1010" s="186">
        <v>228</v>
      </c>
      <c r="E1010" s="198" t="s">
        <v>1380</v>
      </c>
      <c r="F1010" s="192" t="s">
        <v>628</v>
      </c>
      <c r="G1010" s="176"/>
      <c r="H1010" s="175"/>
    </row>
    <row r="1011" spans="2:8" x14ac:dyDescent="0.25">
      <c r="B1011" s="186">
        <v>1973</v>
      </c>
      <c r="C1011" s="175" t="s">
        <v>307</v>
      </c>
      <c r="D1011" s="186">
        <v>229</v>
      </c>
      <c r="E1011" s="198" t="s">
        <v>1381</v>
      </c>
      <c r="F1011" s="192" t="s">
        <v>628</v>
      </c>
      <c r="G1011" s="176"/>
      <c r="H1011" s="175"/>
    </row>
    <row r="1012" spans="2:8" x14ac:dyDescent="0.25">
      <c r="B1012" s="184">
        <v>2180</v>
      </c>
      <c r="C1012" s="185" t="s">
        <v>308</v>
      </c>
      <c r="D1012" s="184">
        <v>2180</v>
      </c>
      <c r="E1012" s="197" t="s">
        <v>308</v>
      </c>
      <c r="F1012" s="191" t="s">
        <v>626</v>
      </c>
      <c r="G1012" s="176"/>
      <c r="H1012" s="175"/>
    </row>
    <row r="1013" spans="2:8" x14ac:dyDescent="0.25">
      <c r="B1013" s="186">
        <v>2180</v>
      </c>
      <c r="C1013" s="175" t="s">
        <v>308</v>
      </c>
      <c r="D1013" s="186">
        <v>822</v>
      </c>
      <c r="E1013" s="198" t="s">
        <v>1382</v>
      </c>
      <c r="F1013" s="192" t="s">
        <v>628</v>
      </c>
      <c r="G1013" s="176"/>
      <c r="H1013" s="175"/>
    </row>
    <row r="1014" spans="2:8" x14ac:dyDescent="0.25">
      <c r="B1014" s="186">
        <v>2180</v>
      </c>
      <c r="C1014" s="175" t="s">
        <v>308</v>
      </c>
      <c r="D1014" s="186">
        <v>823</v>
      </c>
      <c r="E1014" s="198" t="s">
        <v>1383</v>
      </c>
      <c r="F1014" s="192" t="s">
        <v>628</v>
      </c>
      <c r="G1014" s="176"/>
      <c r="H1014" s="175"/>
    </row>
    <row r="1015" spans="2:8" x14ac:dyDescent="0.25">
      <c r="B1015" s="186">
        <v>2180</v>
      </c>
      <c r="C1015" s="175" t="s">
        <v>308</v>
      </c>
      <c r="D1015" s="186">
        <v>824</v>
      </c>
      <c r="E1015" s="198" t="s">
        <v>1323</v>
      </c>
      <c r="F1015" s="192" t="s">
        <v>628</v>
      </c>
      <c r="G1015" s="176"/>
      <c r="H1015" s="175"/>
    </row>
    <row r="1016" spans="2:8" x14ac:dyDescent="0.25">
      <c r="B1016" s="186">
        <v>2180</v>
      </c>
      <c r="C1016" s="175" t="s">
        <v>308</v>
      </c>
      <c r="D1016" s="186">
        <v>4507</v>
      </c>
      <c r="E1016" s="198" t="s">
        <v>1384</v>
      </c>
      <c r="F1016" s="192" t="s">
        <v>656</v>
      </c>
      <c r="G1016" s="176"/>
      <c r="H1016" s="175"/>
    </row>
    <row r="1017" spans="2:8" x14ac:dyDescent="0.25">
      <c r="B1017" s="186">
        <v>2180</v>
      </c>
      <c r="C1017" s="175" t="s">
        <v>308</v>
      </c>
      <c r="D1017" s="186">
        <v>826</v>
      </c>
      <c r="E1017" s="198" t="s">
        <v>1385</v>
      </c>
      <c r="F1017" s="192" t="s">
        <v>628</v>
      </c>
      <c r="G1017" s="176"/>
      <c r="H1017" s="175"/>
    </row>
    <row r="1018" spans="2:8" x14ac:dyDescent="0.25">
      <c r="B1018" s="186">
        <v>2180</v>
      </c>
      <c r="C1018" s="175" t="s">
        <v>308</v>
      </c>
      <c r="D1018" s="186">
        <v>827</v>
      </c>
      <c r="E1018" s="198" t="s">
        <v>643</v>
      </c>
      <c r="F1018" s="192" t="s">
        <v>628</v>
      </c>
      <c r="G1018" s="176"/>
      <c r="H1018" s="175"/>
    </row>
    <row r="1019" spans="2:8" x14ac:dyDescent="0.25">
      <c r="B1019" s="186">
        <v>2180</v>
      </c>
      <c r="C1019" s="175" t="s">
        <v>308</v>
      </c>
      <c r="D1019" s="186">
        <v>828</v>
      </c>
      <c r="E1019" s="198" t="s">
        <v>1386</v>
      </c>
      <c r="F1019" s="192" t="s">
        <v>628</v>
      </c>
      <c r="G1019" s="176"/>
      <c r="H1019" s="175"/>
    </row>
    <row r="1020" spans="2:8" x14ac:dyDescent="0.25">
      <c r="B1020" s="186">
        <v>2180</v>
      </c>
      <c r="C1020" s="175" t="s">
        <v>308</v>
      </c>
      <c r="D1020" s="186">
        <v>830</v>
      </c>
      <c r="E1020" s="198" t="s">
        <v>1387</v>
      </c>
      <c r="F1020" s="192" t="s">
        <v>628</v>
      </c>
      <c r="G1020" s="176"/>
      <c r="H1020" s="175"/>
    </row>
    <row r="1021" spans="2:8" x14ac:dyDescent="0.25">
      <c r="B1021" s="186">
        <v>2180</v>
      </c>
      <c r="C1021" s="175" t="s">
        <v>308</v>
      </c>
      <c r="D1021" s="186">
        <v>831</v>
      </c>
      <c r="E1021" s="198" t="s">
        <v>1388</v>
      </c>
      <c r="F1021" s="192" t="s">
        <v>628</v>
      </c>
      <c r="G1021" s="176"/>
      <c r="H1021" s="175"/>
    </row>
    <row r="1022" spans="2:8" x14ac:dyDescent="0.25">
      <c r="B1022" s="186">
        <v>2180</v>
      </c>
      <c r="C1022" s="175" t="s">
        <v>308</v>
      </c>
      <c r="D1022" s="186">
        <v>906</v>
      </c>
      <c r="E1022" s="198" t="s">
        <v>1389</v>
      </c>
      <c r="F1022" s="192" t="s">
        <v>628</v>
      </c>
      <c r="G1022" s="176"/>
      <c r="H1022" s="175"/>
    </row>
    <row r="1023" spans="2:8" x14ac:dyDescent="0.25">
      <c r="B1023" s="186">
        <v>2180</v>
      </c>
      <c r="C1023" s="175" t="s">
        <v>308</v>
      </c>
      <c r="D1023" s="186">
        <v>857</v>
      </c>
      <c r="E1023" s="198" t="s">
        <v>1390</v>
      </c>
      <c r="F1023" s="192" t="s">
        <v>628</v>
      </c>
      <c r="G1023" s="176"/>
      <c r="H1023" s="175"/>
    </row>
    <row r="1024" spans="2:8" x14ac:dyDescent="0.25">
      <c r="B1024" s="186">
        <v>2180</v>
      </c>
      <c r="C1024" s="175" t="s">
        <v>308</v>
      </c>
      <c r="D1024" s="186">
        <v>833</v>
      </c>
      <c r="E1024" s="198" t="s">
        <v>1391</v>
      </c>
      <c r="F1024" s="192" t="s">
        <v>628</v>
      </c>
      <c r="G1024" s="176"/>
      <c r="H1024" s="175"/>
    </row>
    <row r="1025" spans="2:8" x14ac:dyDescent="0.25">
      <c r="B1025" s="186">
        <v>2180</v>
      </c>
      <c r="C1025" s="175" t="s">
        <v>308</v>
      </c>
      <c r="D1025" s="186">
        <v>834</v>
      </c>
      <c r="E1025" s="198" t="s">
        <v>1392</v>
      </c>
      <c r="F1025" s="192" t="s">
        <v>628</v>
      </c>
      <c r="G1025" s="176"/>
      <c r="H1025" s="175"/>
    </row>
    <row r="1026" spans="2:8" x14ac:dyDescent="0.25">
      <c r="B1026" s="186">
        <v>2180</v>
      </c>
      <c r="C1026" s="175" t="s">
        <v>308</v>
      </c>
      <c r="D1026" s="186">
        <v>835</v>
      </c>
      <c r="E1026" s="198" t="s">
        <v>1393</v>
      </c>
      <c r="F1026" s="192" t="s">
        <v>628</v>
      </c>
      <c r="G1026" s="176"/>
      <c r="H1026" s="175"/>
    </row>
    <row r="1027" spans="2:8" x14ac:dyDescent="0.25">
      <c r="B1027" s="186">
        <v>2180</v>
      </c>
      <c r="C1027" s="175" t="s">
        <v>308</v>
      </c>
      <c r="D1027" s="186">
        <v>837</v>
      </c>
      <c r="E1027" s="198" t="s">
        <v>1394</v>
      </c>
      <c r="F1027" s="192" t="s">
        <v>628</v>
      </c>
      <c r="G1027" s="176"/>
      <c r="H1027" s="175"/>
    </row>
    <row r="1028" spans="2:8" x14ac:dyDescent="0.25">
      <c r="B1028" s="186">
        <v>2180</v>
      </c>
      <c r="C1028" s="175" t="s">
        <v>308</v>
      </c>
      <c r="D1028" s="186">
        <v>838</v>
      </c>
      <c r="E1028" s="198" t="s">
        <v>1395</v>
      </c>
      <c r="F1028" s="192" t="s">
        <v>628</v>
      </c>
      <c r="G1028" s="176"/>
      <c r="H1028" s="175"/>
    </row>
    <row r="1029" spans="2:8" x14ac:dyDescent="0.25">
      <c r="B1029" s="186">
        <v>2180</v>
      </c>
      <c r="C1029" s="175" t="s">
        <v>308</v>
      </c>
      <c r="D1029" s="186">
        <v>841</v>
      </c>
      <c r="E1029" s="198" t="s">
        <v>1396</v>
      </c>
      <c r="F1029" s="192" t="s">
        <v>628</v>
      </c>
      <c r="G1029" s="176"/>
      <c r="H1029" s="175"/>
    </row>
    <row r="1030" spans="2:8" x14ac:dyDescent="0.25">
      <c r="B1030" s="186">
        <v>2180</v>
      </c>
      <c r="C1030" s="175" t="s">
        <v>308</v>
      </c>
      <c r="D1030" s="186">
        <v>839</v>
      </c>
      <c r="E1030" s="198" t="s">
        <v>1397</v>
      </c>
      <c r="F1030" s="192" t="s">
        <v>628</v>
      </c>
      <c r="G1030" s="176"/>
      <c r="H1030" s="175"/>
    </row>
    <row r="1031" spans="2:8" x14ac:dyDescent="0.25">
      <c r="B1031" s="186">
        <v>2180</v>
      </c>
      <c r="C1031" s="175" t="s">
        <v>308</v>
      </c>
      <c r="D1031" s="186">
        <v>840</v>
      </c>
      <c r="E1031" s="198" t="s">
        <v>1398</v>
      </c>
      <c r="F1031" s="192" t="s">
        <v>628</v>
      </c>
      <c r="G1031" s="176"/>
      <c r="H1031" s="175"/>
    </row>
    <row r="1032" spans="2:8" x14ac:dyDescent="0.25">
      <c r="B1032" s="186">
        <v>2180</v>
      </c>
      <c r="C1032" s="175" t="s">
        <v>308</v>
      </c>
      <c r="D1032" s="186" t="s">
        <v>1399</v>
      </c>
      <c r="E1032" s="198" t="s">
        <v>1400</v>
      </c>
      <c r="F1032" s="193" t="s">
        <v>628</v>
      </c>
      <c r="G1032" s="176"/>
      <c r="H1032" s="175"/>
    </row>
    <row r="1033" spans="2:8" x14ac:dyDescent="0.25">
      <c r="B1033" s="186">
        <v>2180</v>
      </c>
      <c r="C1033" s="175" t="s">
        <v>308</v>
      </c>
      <c r="D1033" s="186">
        <v>909</v>
      </c>
      <c r="E1033" s="198" t="s">
        <v>1401</v>
      </c>
      <c r="F1033" s="192" t="s">
        <v>628</v>
      </c>
      <c r="G1033" s="176"/>
      <c r="H1033" s="175"/>
    </row>
    <row r="1034" spans="2:8" x14ac:dyDescent="0.25">
      <c r="B1034" s="186">
        <v>2180</v>
      </c>
      <c r="C1034" s="175" t="s">
        <v>308</v>
      </c>
      <c r="D1034" s="186">
        <v>4640</v>
      </c>
      <c r="E1034" s="198" t="s">
        <v>1402</v>
      </c>
      <c r="F1034" s="192" t="s">
        <v>656</v>
      </c>
      <c r="G1034" s="176"/>
      <c r="H1034" s="175"/>
    </row>
    <row r="1035" spans="2:8" x14ac:dyDescent="0.25">
      <c r="B1035" s="186">
        <v>2180</v>
      </c>
      <c r="C1035" s="175" t="s">
        <v>308</v>
      </c>
      <c r="D1035" s="186">
        <v>843</v>
      </c>
      <c r="E1035" s="198" t="s">
        <v>1403</v>
      </c>
      <c r="F1035" s="192" t="s">
        <v>628</v>
      </c>
      <c r="G1035" s="176"/>
      <c r="H1035" s="175"/>
    </row>
    <row r="1036" spans="2:8" x14ac:dyDescent="0.25">
      <c r="B1036" s="186">
        <v>2180</v>
      </c>
      <c r="C1036" s="175" t="s">
        <v>308</v>
      </c>
      <c r="D1036" s="186">
        <v>1363</v>
      </c>
      <c r="E1036" s="198" t="s">
        <v>1404</v>
      </c>
      <c r="F1036" s="192" t="s">
        <v>628</v>
      </c>
      <c r="G1036" s="176"/>
      <c r="H1036" s="175"/>
    </row>
    <row r="1037" spans="2:8" x14ac:dyDescent="0.25">
      <c r="B1037" s="186">
        <v>2180</v>
      </c>
      <c r="C1037" s="175" t="s">
        <v>308</v>
      </c>
      <c r="D1037" s="186">
        <v>866</v>
      </c>
      <c r="E1037" s="198" t="s">
        <v>1405</v>
      </c>
      <c r="F1037" s="192" t="s">
        <v>628</v>
      </c>
      <c r="G1037" s="176"/>
      <c r="H1037" s="175"/>
    </row>
    <row r="1038" spans="2:8" x14ac:dyDescent="0.25">
      <c r="B1038" s="186">
        <v>2180</v>
      </c>
      <c r="C1038" s="175" t="s">
        <v>308</v>
      </c>
      <c r="D1038" s="186">
        <v>844</v>
      </c>
      <c r="E1038" s="198" t="s">
        <v>1406</v>
      </c>
      <c r="F1038" s="192" t="s">
        <v>628</v>
      </c>
      <c r="G1038" s="176"/>
      <c r="H1038" s="175"/>
    </row>
    <row r="1039" spans="2:8" x14ac:dyDescent="0.25">
      <c r="B1039" s="186">
        <v>2180</v>
      </c>
      <c r="C1039" s="175" t="s">
        <v>308</v>
      </c>
      <c r="D1039" s="186">
        <v>3991</v>
      </c>
      <c r="E1039" s="198" t="s">
        <v>112</v>
      </c>
      <c r="F1039" s="192" t="s">
        <v>631</v>
      </c>
      <c r="G1039" s="176"/>
      <c r="H1039" s="175"/>
    </row>
    <row r="1040" spans="2:8" x14ac:dyDescent="0.25">
      <c r="B1040" s="186">
        <v>2180</v>
      </c>
      <c r="C1040" s="175" t="s">
        <v>308</v>
      </c>
      <c r="D1040" s="186">
        <v>847</v>
      </c>
      <c r="E1040" s="198" t="s">
        <v>1407</v>
      </c>
      <c r="F1040" s="192" t="s">
        <v>628</v>
      </c>
      <c r="G1040" s="176"/>
      <c r="H1040" s="175"/>
    </row>
    <row r="1041" spans="2:8" x14ac:dyDescent="0.25">
      <c r="B1041" s="186">
        <v>2180</v>
      </c>
      <c r="C1041" s="175" t="s">
        <v>308</v>
      </c>
      <c r="D1041" s="186">
        <v>2413</v>
      </c>
      <c r="E1041" s="198" t="s">
        <v>1408</v>
      </c>
      <c r="F1041" s="192" t="s">
        <v>628</v>
      </c>
      <c r="G1041" s="176"/>
      <c r="H1041" s="175"/>
    </row>
    <row r="1042" spans="2:8" x14ac:dyDescent="0.25">
      <c r="B1042" s="186">
        <v>2180</v>
      </c>
      <c r="C1042" s="175" t="s">
        <v>308</v>
      </c>
      <c r="D1042" s="186">
        <v>911</v>
      </c>
      <c r="E1042" s="198" t="s">
        <v>1409</v>
      </c>
      <c r="F1042" s="192" t="s">
        <v>628</v>
      </c>
      <c r="G1042" s="176"/>
      <c r="H1042" s="175"/>
    </row>
    <row r="1043" spans="2:8" x14ac:dyDescent="0.25">
      <c r="B1043" s="186">
        <v>2180</v>
      </c>
      <c r="C1043" s="175" t="s">
        <v>308</v>
      </c>
      <c r="D1043" s="186">
        <v>849</v>
      </c>
      <c r="E1043" s="198" t="s">
        <v>1410</v>
      </c>
      <c r="F1043" s="192" t="s">
        <v>628</v>
      </c>
      <c r="G1043" s="176"/>
      <c r="H1043" s="175"/>
    </row>
    <row r="1044" spans="2:8" x14ac:dyDescent="0.25">
      <c r="B1044" s="186">
        <v>2180</v>
      </c>
      <c r="C1044" s="175" t="s">
        <v>308</v>
      </c>
      <c r="D1044" s="186">
        <v>850</v>
      </c>
      <c r="E1044" s="198" t="s">
        <v>1411</v>
      </c>
      <c r="F1044" s="192" t="s">
        <v>628</v>
      </c>
      <c r="G1044" s="176"/>
      <c r="H1044" s="175"/>
    </row>
    <row r="1045" spans="2:8" x14ac:dyDescent="0.25">
      <c r="B1045" s="186">
        <v>2180</v>
      </c>
      <c r="C1045" s="175" t="s">
        <v>308</v>
      </c>
      <c r="D1045" s="186">
        <v>912</v>
      </c>
      <c r="E1045" s="198" t="s">
        <v>1412</v>
      </c>
      <c r="F1045" s="192" t="s">
        <v>628</v>
      </c>
      <c r="G1045" s="176"/>
      <c r="H1045" s="175"/>
    </row>
    <row r="1046" spans="2:8" x14ac:dyDescent="0.25">
      <c r="B1046" s="186">
        <v>2180</v>
      </c>
      <c r="C1046" s="175" t="s">
        <v>308</v>
      </c>
      <c r="D1046" s="186">
        <v>852</v>
      </c>
      <c r="E1046" s="198" t="s">
        <v>1413</v>
      </c>
      <c r="F1046" s="192" t="s">
        <v>628</v>
      </c>
      <c r="G1046" s="176"/>
      <c r="H1046" s="175"/>
    </row>
    <row r="1047" spans="2:8" x14ac:dyDescent="0.25">
      <c r="B1047" s="186">
        <v>2180</v>
      </c>
      <c r="C1047" s="175" t="s">
        <v>308</v>
      </c>
      <c r="D1047" s="186">
        <v>854</v>
      </c>
      <c r="E1047" s="198" t="s">
        <v>1414</v>
      </c>
      <c r="F1047" s="192" t="s">
        <v>628</v>
      </c>
      <c r="G1047" s="176"/>
      <c r="H1047" s="175"/>
    </row>
    <row r="1048" spans="2:8" x14ac:dyDescent="0.25">
      <c r="B1048" s="186">
        <v>2180</v>
      </c>
      <c r="C1048" s="175" t="s">
        <v>308</v>
      </c>
      <c r="D1048" s="186">
        <v>894</v>
      </c>
      <c r="E1048" s="198" t="s">
        <v>1415</v>
      </c>
      <c r="F1048" s="192" t="s">
        <v>628</v>
      </c>
      <c r="G1048" s="176"/>
      <c r="H1048" s="175"/>
    </row>
    <row r="1049" spans="2:8" x14ac:dyDescent="0.25">
      <c r="B1049" s="186">
        <v>2180</v>
      </c>
      <c r="C1049" s="175" t="s">
        <v>308</v>
      </c>
      <c r="D1049" s="186">
        <v>842</v>
      </c>
      <c r="E1049" s="198" t="s">
        <v>1416</v>
      </c>
      <c r="F1049" s="192" t="s">
        <v>628</v>
      </c>
      <c r="G1049" s="176"/>
      <c r="H1049" s="175"/>
    </row>
    <row r="1050" spans="2:8" x14ac:dyDescent="0.25">
      <c r="B1050" s="186">
        <v>2180</v>
      </c>
      <c r="C1050" s="175" t="s">
        <v>308</v>
      </c>
      <c r="D1050" s="186">
        <v>855</v>
      </c>
      <c r="E1050" s="198" t="s">
        <v>1417</v>
      </c>
      <c r="F1050" s="192" t="s">
        <v>628</v>
      </c>
      <c r="G1050" s="176"/>
      <c r="H1050" s="175"/>
    </row>
    <row r="1051" spans="2:8" x14ac:dyDescent="0.25">
      <c r="B1051" s="186">
        <v>2180</v>
      </c>
      <c r="C1051" s="175" t="s">
        <v>308</v>
      </c>
      <c r="D1051" s="186">
        <v>858</v>
      </c>
      <c r="E1051" s="198" t="s">
        <v>1418</v>
      </c>
      <c r="F1051" s="192" t="s">
        <v>628</v>
      </c>
      <c r="G1051" s="176"/>
      <c r="H1051" s="175"/>
    </row>
    <row r="1052" spans="2:8" x14ac:dyDescent="0.25">
      <c r="B1052" s="186">
        <v>2180</v>
      </c>
      <c r="C1052" s="175" t="s">
        <v>308</v>
      </c>
      <c r="D1052" s="186">
        <v>922</v>
      </c>
      <c r="E1052" s="198" t="s">
        <v>1419</v>
      </c>
      <c r="F1052" s="192" t="s">
        <v>628</v>
      </c>
      <c r="G1052" s="176"/>
      <c r="H1052" s="175"/>
    </row>
    <row r="1053" spans="2:8" x14ac:dyDescent="0.25">
      <c r="B1053" s="186">
        <v>2180</v>
      </c>
      <c r="C1053" s="175" t="s">
        <v>308</v>
      </c>
      <c r="D1053" s="186">
        <v>861</v>
      </c>
      <c r="E1053" s="198" t="s">
        <v>1420</v>
      </c>
      <c r="F1053" s="192" t="s">
        <v>628</v>
      </c>
      <c r="G1053" s="176"/>
      <c r="H1053" s="175"/>
    </row>
    <row r="1054" spans="2:8" x14ac:dyDescent="0.25">
      <c r="B1054" s="186">
        <v>2180</v>
      </c>
      <c r="C1054" s="175" t="s">
        <v>308</v>
      </c>
      <c r="D1054" s="186">
        <v>1277</v>
      </c>
      <c r="E1054" s="198" t="s">
        <v>1421</v>
      </c>
      <c r="F1054" s="192" t="s">
        <v>628</v>
      </c>
      <c r="G1054" s="176"/>
      <c r="H1054" s="175"/>
    </row>
    <row r="1055" spans="2:8" x14ac:dyDescent="0.25">
      <c r="B1055" s="186">
        <v>2180</v>
      </c>
      <c r="C1055" s="175" t="s">
        <v>308</v>
      </c>
      <c r="D1055" s="186">
        <v>862</v>
      </c>
      <c r="E1055" s="198" t="s">
        <v>1422</v>
      </c>
      <c r="F1055" s="192" t="s">
        <v>628</v>
      </c>
      <c r="G1055" s="176"/>
      <c r="H1055" s="175"/>
    </row>
    <row r="1056" spans="2:8" x14ac:dyDescent="0.25">
      <c r="B1056" s="186">
        <v>2180</v>
      </c>
      <c r="C1056" s="175" t="s">
        <v>308</v>
      </c>
      <c r="D1056" s="186">
        <v>913</v>
      </c>
      <c r="E1056" s="198" t="s">
        <v>1095</v>
      </c>
      <c r="F1056" s="192" t="s">
        <v>628</v>
      </c>
      <c r="G1056" s="176"/>
      <c r="H1056" s="175"/>
    </row>
    <row r="1057" spans="2:8" x14ac:dyDescent="0.25">
      <c r="B1057" s="186">
        <v>2180</v>
      </c>
      <c r="C1057" s="175" t="s">
        <v>308</v>
      </c>
      <c r="D1057" s="186">
        <v>5218</v>
      </c>
      <c r="E1057" s="198" t="s">
        <v>148</v>
      </c>
      <c r="F1057" s="192" t="s">
        <v>631</v>
      </c>
      <c r="G1057" s="176"/>
      <c r="H1057" s="175"/>
    </row>
    <row r="1058" spans="2:8" x14ac:dyDescent="0.25">
      <c r="B1058" s="186">
        <v>2180</v>
      </c>
      <c r="C1058" s="175" t="s">
        <v>308</v>
      </c>
      <c r="D1058" s="186">
        <v>863</v>
      </c>
      <c r="E1058" s="198" t="s">
        <v>1423</v>
      </c>
      <c r="F1058" s="192" t="s">
        <v>628</v>
      </c>
      <c r="G1058" s="176"/>
      <c r="H1058" s="175"/>
    </row>
    <row r="1059" spans="2:8" x14ac:dyDescent="0.25">
      <c r="B1059" s="186">
        <v>2180</v>
      </c>
      <c r="C1059" s="175" t="s">
        <v>308</v>
      </c>
      <c r="D1059" s="186">
        <v>864</v>
      </c>
      <c r="E1059" s="198" t="s">
        <v>1424</v>
      </c>
      <c r="F1059" s="192" t="s">
        <v>628</v>
      </c>
      <c r="G1059" s="176"/>
      <c r="H1059" s="175"/>
    </row>
    <row r="1060" spans="2:8" x14ac:dyDescent="0.25">
      <c r="B1060" s="186">
        <v>2180</v>
      </c>
      <c r="C1060" s="175" t="s">
        <v>308</v>
      </c>
      <c r="D1060" s="186">
        <v>1243</v>
      </c>
      <c r="E1060" s="198" t="s">
        <v>1425</v>
      </c>
      <c r="F1060" s="192" t="s">
        <v>628</v>
      </c>
      <c r="G1060" s="176"/>
      <c r="H1060" s="175"/>
    </row>
    <row r="1061" spans="2:8" x14ac:dyDescent="0.25">
      <c r="B1061" s="186">
        <v>2180</v>
      </c>
      <c r="C1061" s="175" t="s">
        <v>308</v>
      </c>
      <c r="D1061" s="186">
        <v>868</v>
      </c>
      <c r="E1061" s="198" t="s">
        <v>1426</v>
      </c>
      <c r="F1061" s="192" t="s">
        <v>628</v>
      </c>
      <c r="G1061" s="176"/>
      <c r="H1061" s="175"/>
    </row>
    <row r="1062" spans="2:8" x14ac:dyDescent="0.25">
      <c r="B1062" s="186">
        <v>2180</v>
      </c>
      <c r="C1062" s="175" t="s">
        <v>308</v>
      </c>
      <c r="D1062" s="186">
        <v>5060</v>
      </c>
      <c r="E1062" s="198" t="s">
        <v>156</v>
      </c>
      <c r="F1062" s="192" t="s">
        <v>631</v>
      </c>
      <c r="G1062" s="176"/>
      <c r="H1062" s="175"/>
    </row>
    <row r="1063" spans="2:8" x14ac:dyDescent="0.25">
      <c r="B1063" s="186">
        <v>2180</v>
      </c>
      <c r="C1063" s="175" t="s">
        <v>308</v>
      </c>
      <c r="D1063" s="186">
        <v>869</v>
      </c>
      <c r="E1063" s="198" t="s">
        <v>1427</v>
      </c>
      <c r="F1063" s="192" t="s">
        <v>628</v>
      </c>
      <c r="G1063" s="176"/>
      <c r="H1063" s="175"/>
    </row>
    <row r="1064" spans="2:8" x14ac:dyDescent="0.25">
      <c r="B1064" s="186">
        <v>2180</v>
      </c>
      <c r="C1064" s="175" t="s">
        <v>308</v>
      </c>
      <c r="D1064" s="186">
        <v>870</v>
      </c>
      <c r="E1064" s="198" t="s">
        <v>1428</v>
      </c>
      <c r="F1064" s="192" t="s">
        <v>628</v>
      </c>
      <c r="G1064" s="176"/>
      <c r="H1064" s="175"/>
    </row>
    <row r="1065" spans="2:8" x14ac:dyDescent="0.25">
      <c r="B1065" s="186">
        <v>2180</v>
      </c>
      <c r="C1065" s="175" t="s">
        <v>308</v>
      </c>
      <c r="D1065" s="186">
        <v>915</v>
      </c>
      <c r="E1065" s="198" t="s">
        <v>1429</v>
      </c>
      <c r="F1065" s="192" t="s">
        <v>628</v>
      </c>
      <c r="G1065" s="176"/>
      <c r="H1065" s="175"/>
    </row>
    <row r="1066" spans="2:8" x14ac:dyDescent="0.25">
      <c r="B1066" s="186">
        <v>2180</v>
      </c>
      <c r="C1066" s="175" t="s">
        <v>308</v>
      </c>
      <c r="D1066" s="186">
        <v>871</v>
      </c>
      <c r="E1066" s="198" t="s">
        <v>1430</v>
      </c>
      <c r="F1066" s="192" t="s">
        <v>628</v>
      </c>
      <c r="G1066" s="176"/>
      <c r="H1066" s="175"/>
    </row>
    <row r="1067" spans="2:8" x14ac:dyDescent="0.25">
      <c r="B1067" s="186">
        <v>2180</v>
      </c>
      <c r="C1067" s="175" t="s">
        <v>308</v>
      </c>
      <c r="D1067" s="186">
        <v>914</v>
      </c>
      <c r="E1067" s="198" t="s">
        <v>1431</v>
      </c>
      <c r="F1067" s="192" t="s">
        <v>628</v>
      </c>
      <c r="G1067" s="176"/>
      <c r="H1067" s="175"/>
    </row>
    <row r="1068" spans="2:8" x14ac:dyDescent="0.25">
      <c r="B1068" s="186">
        <v>2180</v>
      </c>
      <c r="C1068" s="175" t="s">
        <v>308</v>
      </c>
      <c r="D1068" s="186">
        <v>872</v>
      </c>
      <c r="E1068" s="198" t="s">
        <v>1432</v>
      </c>
      <c r="F1068" s="192" t="s">
        <v>628</v>
      </c>
      <c r="G1068" s="176"/>
      <c r="H1068" s="175"/>
    </row>
    <row r="1069" spans="2:8" x14ac:dyDescent="0.25">
      <c r="B1069" s="186">
        <v>2180</v>
      </c>
      <c r="C1069" s="175" t="s">
        <v>308</v>
      </c>
      <c r="D1069" s="186">
        <v>873</v>
      </c>
      <c r="E1069" s="198" t="s">
        <v>1433</v>
      </c>
      <c r="F1069" s="192" t="s">
        <v>628</v>
      </c>
      <c r="G1069" s="176"/>
      <c r="H1069" s="175"/>
    </row>
    <row r="1070" spans="2:8" x14ac:dyDescent="0.25">
      <c r="B1070" s="186">
        <v>2180</v>
      </c>
      <c r="C1070" s="175" t="s">
        <v>308</v>
      </c>
      <c r="D1070" s="186">
        <v>1278</v>
      </c>
      <c r="E1070" s="198" t="s">
        <v>1434</v>
      </c>
      <c r="F1070" s="192" t="s">
        <v>628</v>
      </c>
      <c r="G1070" s="176"/>
      <c r="H1070" s="175"/>
    </row>
    <row r="1071" spans="2:8" x14ac:dyDescent="0.25">
      <c r="B1071" s="186">
        <v>2180</v>
      </c>
      <c r="C1071" s="175" t="s">
        <v>308</v>
      </c>
      <c r="D1071" s="186">
        <v>875</v>
      </c>
      <c r="E1071" s="198" t="s">
        <v>1435</v>
      </c>
      <c r="F1071" s="192" t="s">
        <v>628</v>
      </c>
      <c r="G1071" s="176"/>
      <c r="H1071" s="175"/>
    </row>
    <row r="1072" spans="2:8" x14ac:dyDescent="0.25">
      <c r="B1072" s="186">
        <v>2180</v>
      </c>
      <c r="C1072" s="175" t="s">
        <v>308</v>
      </c>
      <c r="D1072" s="186">
        <v>916</v>
      </c>
      <c r="E1072" s="198" t="s">
        <v>1436</v>
      </c>
      <c r="F1072" s="192" t="s">
        <v>656</v>
      </c>
      <c r="G1072" s="176"/>
      <c r="H1072" s="175"/>
    </row>
    <row r="1073" spans="2:8" x14ac:dyDescent="0.25">
      <c r="B1073" s="186">
        <v>2180</v>
      </c>
      <c r="C1073" s="175" t="s">
        <v>308</v>
      </c>
      <c r="D1073" s="186">
        <v>877</v>
      </c>
      <c r="E1073" s="198" t="s">
        <v>1437</v>
      </c>
      <c r="F1073" s="192" t="s">
        <v>628</v>
      </c>
      <c r="G1073" s="176"/>
      <c r="H1073" s="175"/>
    </row>
    <row r="1074" spans="2:8" x14ac:dyDescent="0.25">
      <c r="B1074" s="186">
        <v>2180</v>
      </c>
      <c r="C1074" s="175" t="s">
        <v>308</v>
      </c>
      <c r="D1074" s="186">
        <v>878</v>
      </c>
      <c r="E1074" s="198" t="s">
        <v>1438</v>
      </c>
      <c r="F1074" s="192" t="s">
        <v>628</v>
      </c>
      <c r="G1074" s="176"/>
      <c r="H1074" s="175"/>
    </row>
    <row r="1075" spans="2:8" x14ac:dyDescent="0.25">
      <c r="B1075" s="186">
        <v>2180</v>
      </c>
      <c r="C1075" s="175" t="s">
        <v>308</v>
      </c>
      <c r="D1075" s="186">
        <v>879</v>
      </c>
      <c r="E1075" s="198" t="s">
        <v>1439</v>
      </c>
      <c r="F1075" s="192" t="s">
        <v>628</v>
      </c>
      <c r="G1075" s="176"/>
      <c r="H1075" s="175"/>
    </row>
    <row r="1076" spans="2:8" x14ac:dyDescent="0.25">
      <c r="B1076" s="186">
        <v>2180</v>
      </c>
      <c r="C1076" s="175" t="s">
        <v>308</v>
      </c>
      <c r="D1076" s="186">
        <v>4400</v>
      </c>
      <c r="E1076" s="198" t="s">
        <v>217</v>
      </c>
      <c r="F1076" s="192" t="s">
        <v>631</v>
      </c>
      <c r="G1076" s="176"/>
      <c r="H1076" s="175"/>
    </row>
    <row r="1077" spans="2:8" x14ac:dyDescent="0.25">
      <c r="B1077" s="186">
        <v>2180</v>
      </c>
      <c r="C1077" s="175" t="s">
        <v>308</v>
      </c>
      <c r="D1077" s="186">
        <v>4534</v>
      </c>
      <c r="E1077" s="198" t="s">
        <v>219</v>
      </c>
      <c r="F1077" s="192" t="s">
        <v>631</v>
      </c>
      <c r="G1077" s="176"/>
      <c r="H1077" s="175"/>
    </row>
    <row r="1078" spans="2:8" x14ac:dyDescent="0.25">
      <c r="B1078" s="186">
        <v>2180</v>
      </c>
      <c r="C1078" s="175" t="s">
        <v>308</v>
      </c>
      <c r="D1078" s="186">
        <v>883</v>
      </c>
      <c r="E1078" s="198" t="s">
        <v>1440</v>
      </c>
      <c r="F1078" s="192" t="s">
        <v>628</v>
      </c>
      <c r="G1078" s="176"/>
      <c r="H1078" s="175"/>
    </row>
    <row r="1079" spans="2:8" x14ac:dyDescent="0.25">
      <c r="B1079" s="186">
        <v>2180</v>
      </c>
      <c r="C1079" s="175" t="s">
        <v>308</v>
      </c>
      <c r="D1079" s="186">
        <v>1299</v>
      </c>
      <c r="E1079" s="198" t="s">
        <v>1441</v>
      </c>
      <c r="F1079" s="192" t="s">
        <v>628</v>
      </c>
      <c r="G1079" s="176"/>
      <c r="H1079" s="175"/>
    </row>
    <row r="1080" spans="2:8" x14ac:dyDescent="0.25">
      <c r="B1080" s="186">
        <v>2180</v>
      </c>
      <c r="C1080" s="175" t="s">
        <v>308</v>
      </c>
      <c r="D1080" s="186">
        <v>884</v>
      </c>
      <c r="E1080" s="198" t="s">
        <v>1442</v>
      </c>
      <c r="F1080" s="192" t="s">
        <v>628</v>
      </c>
      <c r="G1080" s="176"/>
      <c r="H1080" s="175"/>
    </row>
    <row r="1081" spans="2:8" x14ac:dyDescent="0.25">
      <c r="B1081" s="186">
        <v>2180</v>
      </c>
      <c r="C1081" s="175" t="s">
        <v>308</v>
      </c>
      <c r="D1081" s="186">
        <v>918</v>
      </c>
      <c r="E1081" s="198" t="s">
        <v>1443</v>
      </c>
      <c r="F1081" s="192" t="s">
        <v>628</v>
      </c>
      <c r="G1081" s="176"/>
      <c r="H1081" s="175"/>
    </row>
    <row r="1082" spans="2:8" x14ac:dyDescent="0.25">
      <c r="B1082" s="186">
        <v>2180</v>
      </c>
      <c r="C1082" s="175" t="s">
        <v>308</v>
      </c>
      <c r="D1082" s="186">
        <v>829</v>
      </c>
      <c r="E1082" s="198" t="s">
        <v>1444</v>
      </c>
      <c r="F1082" s="192" t="s">
        <v>628</v>
      </c>
      <c r="G1082" s="176"/>
      <c r="H1082" s="175"/>
    </row>
    <row r="1083" spans="2:8" x14ac:dyDescent="0.25">
      <c r="B1083" s="186">
        <v>2180</v>
      </c>
      <c r="C1083" s="175" t="s">
        <v>308</v>
      </c>
      <c r="D1083" s="186">
        <v>5427</v>
      </c>
      <c r="E1083" s="198" t="s">
        <v>1445</v>
      </c>
      <c r="F1083" s="192" t="s">
        <v>628</v>
      </c>
      <c r="G1083" s="176"/>
      <c r="H1083" s="175"/>
    </row>
    <row r="1084" spans="2:8" x14ac:dyDescent="0.25">
      <c r="B1084" s="186">
        <v>2180</v>
      </c>
      <c r="C1084" s="175" t="s">
        <v>308</v>
      </c>
      <c r="D1084" s="186">
        <v>885</v>
      </c>
      <c r="E1084" s="198" t="s">
        <v>1446</v>
      </c>
      <c r="F1084" s="192" t="s">
        <v>628</v>
      </c>
      <c r="G1084" s="176"/>
      <c r="H1084" s="175"/>
    </row>
    <row r="1085" spans="2:8" x14ac:dyDescent="0.25">
      <c r="B1085" s="186">
        <v>2180</v>
      </c>
      <c r="C1085" s="175" t="s">
        <v>308</v>
      </c>
      <c r="D1085" s="186">
        <v>886</v>
      </c>
      <c r="E1085" s="198" t="s">
        <v>1447</v>
      </c>
      <c r="F1085" s="192" t="s">
        <v>628</v>
      </c>
      <c r="G1085" s="176"/>
      <c r="H1085" s="175"/>
    </row>
    <row r="1086" spans="2:8" x14ac:dyDescent="0.25">
      <c r="B1086" s="186">
        <v>2180</v>
      </c>
      <c r="C1086" s="175" t="s">
        <v>308</v>
      </c>
      <c r="D1086" s="186">
        <v>887</v>
      </c>
      <c r="E1086" s="198" t="s">
        <v>1448</v>
      </c>
      <c r="F1086" s="192" t="s">
        <v>628</v>
      </c>
      <c r="G1086" s="176"/>
      <c r="H1086" s="175"/>
    </row>
    <row r="1087" spans="2:8" x14ac:dyDescent="0.25">
      <c r="B1087" s="186">
        <v>2180</v>
      </c>
      <c r="C1087" s="175" t="s">
        <v>308</v>
      </c>
      <c r="D1087" s="186">
        <v>888</v>
      </c>
      <c r="E1087" s="198" t="s">
        <v>1449</v>
      </c>
      <c r="F1087" s="192" t="s">
        <v>628</v>
      </c>
      <c r="G1087" s="176"/>
      <c r="H1087" s="175"/>
    </row>
    <row r="1088" spans="2:8" x14ac:dyDescent="0.25">
      <c r="B1088" s="186">
        <v>2180</v>
      </c>
      <c r="C1088" s="175" t="s">
        <v>308</v>
      </c>
      <c r="D1088" s="186">
        <v>889</v>
      </c>
      <c r="E1088" s="198" t="s">
        <v>1450</v>
      </c>
      <c r="F1088" s="192" t="s">
        <v>628</v>
      </c>
      <c r="G1088" s="176"/>
      <c r="H1088" s="175"/>
    </row>
    <row r="1089" spans="2:8" x14ac:dyDescent="0.25">
      <c r="B1089" s="186">
        <v>2180</v>
      </c>
      <c r="C1089" s="175" t="s">
        <v>308</v>
      </c>
      <c r="D1089" s="186">
        <v>890</v>
      </c>
      <c r="E1089" s="198" t="s">
        <v>1451</v>
      </c>
      <c r="F1089" s="192" t="s">
        <v>628</v>
      </c>
      <c r="G1089" s="176"/>
      <c r="H1089" s="175"/>
    </row>
    <row r="1090" spans="2:8" x14ac:dyDescent="0.25">
      <c r="B1090" s="186">
        <v>2180</v>
      </c>
      <c r="C1090" s="175" t="s">
        <v>308</v>
      </c>
      <c r="D1090" s="186">
        <v>892</v>
      </c>
      <c r="E1090" s="198" t="s">
        <v>1452</v>
      </c>
      <c r="F1090" s="192" t="s">
        <v>628</v>
      </c>
      <c r="G1090" s="176"/>
      <c r="H1090" s="175"/>
    </row>
    <row r="1091" spans="2:8" x14ac:dyDescent="0.25">
      <c r="B1091" s="186">
        <v>2180</v>
      </c>
      <c r="C1091" s="175" t="s">
        <v>308</v>
      </c>
      <c r="D1091" s="186">
        <v>893</v>
      </c>
      <c r="E1091" s="198" t="s">
        <v>1453</v>
      </c>
      <c r="F1091" s="192" t="s">
        <v>628</v>
      </c>
      <c r="G1091" s="176"/>
      <c r="H1091" s="175"/>
    </row>
    <row r="1092" spans="2:8" x14ac:dyDescent="0.25">
      <c r="B1092" s="186">
        <v>2180</v>
      </c>
      <c r="C1092" s="175" t="s">
        <v>308</v>
      </c>
      <c r="D1092" s="186">
        <v>4604</v>
      </c>
      <c r="E1092" s="198" t="s">
        <v>278</v>
      </c>
      <c r="F1092" s="192" t="s">
        <v>631</v>
      </c>
      <c r="G1092" s="176"/>
      <c r="H1092" s="175"/>
    </row>
    <row r="1093" spans="2:8" x14ac:dyDescent="0.25">
      <c r="B1093" s="186">
        <v>2180</v>
      </c>
      <c r="C1093" s="175" t="s">
        <v>308</v>
      </c>
      <c r="D1093" s="186">
        <v>4720</v>
      </c>
      <c r="E1093" s="198" t="s">
        <v>280</v>
      </c>
      <c r="F1093" s="192" t="s">
        <v>631</v>
      </c>
      <c r="G1093" s="176"/>
      <c r="H1093" s="175"/>
    </row>
    <row r="1094" spans="2:8" x14ac:dyDescent="0.25">
      <c r="B1094" s="186">
        <v>2180</v>
      </c>
      <c r="C1094" s="175" t="s">
        <v>308</v>
      </c>
      <c r="D1094" s="186">
        <v>895</v>
      </c>
      <c r="E1094" s="198" t="s">
        <v>1454</v>
      </c>
      <c r="F1094" s="192" t="s">
        <v>628</v>
      </c>
      <c r="G1094" s="176"/>
      <c r="H1094" s="175"/>
    </row>
    <row r="1095" spans="2:8" x14ac:dyDescent="0.25">
      <c r="B1095" s="186">
        <v>2180</v>
      </c>
      <c r="C1095" s="175" t="s">
        <v>308</v>
      </c>
      <c r="D1095" s="186">
        <v>896</v>
      </c>
      <c r="E1095" s="198" t="s">
        <v>1455</v>
      </c>
      <c r="F1095" s="192" t="s">
        <v>628</v>
      </c>
      <c r="G1095" s="176"/>
      <c r="H1095" s="175"/>
    </row>
    <row r="1096" spans="2:8" x14ac:dyDescent="0.25">
      <c r="B1096" s="186">
        <v>2180</v>
      </c>
      <c r="C1096" s="175" t="s">
        <v>308</v>
      </c>
      <c r="D1096" s="186">
        <v>898</v>
      </c>
      <c r="E1096" s="198" t="s">
        <v>1456</v>
      </c>
      <c r="F1096" s="192" t="s">
        <v>628</v>
      </c>
      <c r="G1096" s="176"/>
      <c r="H1096" s="175"/>
    </row>
    <row r="1097" spans="2:8" x14ac:dyDescent="0.25">
      <c r="B1097" s="186">
        <v>2180</v>
      </c>
      <c r="C1097" s="175" t="s">
        <v>308</v>
      </c>
      <c r="D1097" s="186">
        <v>900</v>
      </c>
      <c r="E1097" s="198" t="s">
        <v>1457</v>
      </c>
      <c r="F1097" s="192" t="s">
        <v>628</v>
      </c>
      <c r="G1097" s="176"/>
      <c r="H1097" s="175"/>
    </row>
    <row r="1098" spans="2:8" x14ac:dyDescent="0.25">
      <c r="B1098" s="186">
        <v>2180</v>
      </c>
      <c r="C1098" s="175" t="s">
        <v>308</v>
      </c>
      <c r="D1098" s="186">
        <v>1364</v>
      </c>
      <c r="E1098" s="198" t="s">
        <v>1458</v>
      </c>
      <c r="F1098" s="192" t="s">
        <v>628</v>
      </c>
      <c r="G1098" s="176"/>
      <c r="H1098" s="175"/>
    </row>
    <row r="1099" spans="2:8" x14ac:dyDescent="0.25">
      <c r="B1099" s="186">
        <v>2180</v>
      </c>
      <c r="C1099" s="175" t="s">
        <v>308</v>
      </c>
      <c r="D1099" s="186">
        <v>902</v>
      </c>
      <c r="E1099" s="198" t="s">
        <v>1459</v>
      </c>
      <c r="F1099" s="192" t="s">
        <v>628</v>
      </c>
      <c r="G1099" s="176"/>
      <c r="H1099" s="175"/>
    </row>
    <row r="1100" spans="2:8" x14ac:dyDescent="0.25">
      <c r="B1100" s="186">
        <v>2180</v>
      </c>
      <c r="C1100" s="175" t="s">
        <v>308</v>
      </c>
      <c r="D1100" s="186">
        <v>903</v>
      </c>
      <c r="E1100" s="198" t="s">
        <v>1460</v>
      </c>
      <c r="F1100" s="192" t="s">
        <v>628</v>
      </c>
      <c r="G1100" s="176"/>
      <c r="H1100" s="175"/>
    </row>
    <row r="1101" spans="2:8" x14ac:dyDescent="0.25">
      <c r="B1101" s="186">
        <v>2180</v>
      </c>
      <c r="C1101" s="175" t="s">
        <v>308</v>
      </c>
      <c r="D1101" s="186">
        <v>904</v>
      </c>
      <c r="E1101" s="198" t="s">
        <v>1461</v>
      </c>
      <c r="F1101" s="192" t="s">
        <v>628</v>
      </c>
      <c r="G1101" s="176"/>
      <c r="H1101" s="175"/>
    </row>
    <row r="1102" spans="2:8" x14ac:dyDescent="0.25">
      <c r="B1102" s="184">
        <v>1967</v>
      </c>
      <c r="C1102" s="185" t="s">
        <v>309</v>
      </c>
      <c r="D1102" s="184">
        <v>1967</v>
      </c>
      <c r="E1102" s="197" t="s">
        <v>309</v>
      </c>
      <c r="F1102" s="191" t="s">
        <v>626</v>
      </c>
      <c r="G1102" s="176"/>
      <c r="H1102" s="175"/>
    </row>
    <row r="1103" spans="2:8" x14ac:dyDescent="0.25">
      <c r="B1103" s="186">
        <v>1967</v>
      </c>
      <c r="C1103" s="175" t="s">
        <v>309</v>
      </c>
      <c r="D1103" s="186">
        <v>210</v>
      </c>
      <c r="E1103" s="198" t="s">
        <v>1462</v>
      </c>
      <c r="F1103" s="192" t="s">
        <v>628</v>
      </c>
      <c r="G1103" s="176"/>
      <c r="H1103" s="175"/>
    </row>
    <row r="1104" spans="2:8" x14ac:dyDescent="0.25">
      <c r="B1104" s="186">
        <v>1967</v>
      </c>
      <c r="C1104" s="175" t="s">
        <v>309</v>
      </c>
      <c r="D1104" s="186">
        <v>211</v>
      </c>
      <c r="E1104" s="198" t="s">
        <v>1463</v>
      </c>
      <c r="F1104" s="192" t="s">
        <v>628</v>
      </c>
      <c r="G1104" s="176"/>
      <c r="H1104" s="175"/>
    </row>
    <row r="1105" spans="2:8" x14ac:dyDescent="0.25">
      <c r="B1105" s="184">
        <v>2009</v>
      </c>
      <c r="C1105" s="185" t="s">
        <v>310</v>
      </c>
      <c r="D1105" s="184">
        <v>2009</v>
      </c>
      <c r="E1105" s="197" t="s">
        <v>310</v>
      </c>
      <c r="F1105" s="191" t="s">
        <v>626</v>
      </c>
      <c r="G1105" s="176"/>
      <c r="H1105" s="175"/>
    </row>
    <row r="1106" spans="2:8" x14ac:dyDescent="0.25">
      <c r="B1106" s="186">
        <v>2009</v>
      </c>
      <c r="C1106" s="175" t="s">
        <v>310</v>
      </c>
      <c r="D1106" s="186">
        <v>5622</v>
      </c>
      <c r="E1106" s="198" t="s">
        <v>201</v>
      </c>
      <c r="F1106" s="192" t="s">
        <v>631</v>
      </c>
      <c r="G1106" s="176"/>
      <c r="H1106" s="175"/>
    </row>
    <row r="1107" spans="2:8" x14ac:dyDescent="0.25">
      <c r="B1107" s="186">
        <v>2009</v>
      </c>
      <c r="C1107" s="175" t="s">
        <v>310</v>
      </c>
      <c r="D1107" s="186">
        <v>3349</v>
      </c>
      <c r="E1107" s="198" t="s">
        <v>1464</v>
      </c>
      <c r="F1107" s="192" t="s">
        <v>628</v>
      </c>
      <c r="G1107" s="176"/>
      <c r="H1107" s="175"/>
    </row>
    <row r="1108" spans="2:8" x14ac:dyDescent="0.25">
      <c r="B1108" s="186">
        <v>2009</v>
      </c>
      <c r="C1108" s="175" t="s">
        <v>310</v>
      </c>
      <c r="D1108" s="186">
        <v>5809</v>
      </c>
      <c r="E1108" s="198" t="s">
        <v>563</v>
      </c>
      <c r="F1108" s="192" t="s">
        <v>631</v>
      </c>
      <c r="G1108" s="176"/>
      <c r="H1108" s="175"/>
    </row>
    <row r="1109" spans="2:8" x14ac:dyDescent="0.25">
      <c r="B1109" s="184">
        <v>2045</v>
      </c>
      <c r="C1109" s="185" t="s">
        <v>311</v>
      </c>
      <c r="D1109" s="184">
        <v>2045</v>
      </c>
      <c r="E1109" s="197" t="s">
        <v>311</v>
      </c>
      <c r="F1109" s="191" t="s">
        <v>626</v>
      </c>
      <c r="G1109" s="176"/>
      <c r="H1109" s="175"/>
    </row>
    <row r="1110" spans="2:8" x14ac:dyDescent="0.25">
      <c r="B1110" s="186">
        <v>2045</v>
      </c>
      <c r="C1110" s="175" t="s">
        <v>311</v>
      </c>
      <c r="D1110" s="186">
        <v>3356</v>
      </c>
      <c r="E1110" s="198" t="s">
        <v>223</v>
      </c>
      <c r="F1110" s="192" t="s">
        <v>631</v>
      </c>
      <c r="G1110" s="176"/>
      <c r="H1110" s="175"/>
    </row>
    <row r="1111" spans="2:8" x14ac:dyDescent="0.25">
      <c r="B1111" s="184">
        <v>1946</v>
      </c>
      <c r="C1111" s="185" t="s">
        <v>312</v>
      </c>
      <c r="D1111" s="184">
        <v>1946</v>
      </c>
      <c r="E1111" s="197" t="s">
        <v>312</v>
      </c>
      <c r="F1111" s="191" t="s">
        <v>626</v>
      </c>
      <c r="G1111" s="176"/>
      <c r="H1111" s="175"/>
    </row>
    <row r="1112" spans="2:8" x14ac:dyDescent="0.25">
      <c r="B1112" s="186">
        <v>1946</v>
      </c>
      <c r="C1112" s="175" t="s">
        <v>312</v>
      </c>
      <c r="D1112" s="186">
        <v>171</v>
      </c>
      <c r="E1112" s="198" t="s">
        <v>1465</v>
      </c>
      <c r="F1112" s="192" t="s">
        <v>628</v>
      </c>
      <c r="G1112" s="176"/>
      <c r="H1112" s="175"/>
    </row>
    <row r="1113" spans="2:8" x14ac:dyDescent="0.25">
      <c r="B1113" s="186">
        <v>1946</v>
      </c>
      <c r="C1113" s="175" t="s">
        <v>312</v>
      </c>
      <c r="D1113" s="186">
        <v>174</v>
      </c>
      <c r="E1113" s="198" t="s">
        <v>1466</v>
      </c>
      <c r="F1113" s="192" t="s">
        <v>628</v>
      </c>
      <c r="G1113" s="176"/>
      <c r="H1113" s="175"/>
    </row>
    <row r="1114" spans="2:8" x14ac:dyDescent="0.25">
      <c r="B1114" s="184">
        <v>1977</v>
      </c>
      <c r="C1114" s="185" t="s">
        <v>313</v>
      </c>
      <c r="D1114" s="184">
        <v>1977</v>
      </c>
      <c r="E1114" s="197" t="s">
        <v>313</v>
      </c>
      <c r="F1114" s="191" t="s">
        <v>626</v>
      </c>
      <c r="G1114" s="176"/>
      <c r="H1114" s="175"/>
    </row>
    <row r="1115" spans="2:8" x14ac:dyDescent="0.25">
      <c r="B1115" s="186">
        <v>1977</v>
      </c>
      <c r="C1115" s="175" t="s">
        <v>313</v>
      </c>
      <c r="D1115" s="186">
        <v>1326</v>
      </c>
      <c r="E1115" s="198" t="s">
        <v>1467</v>
      </c>
      <c r="F1115" s="192" t="s">
        <v>628</v>
      </c>
      <c r="G1115" s="176"/>
      <c r="H1115" s="175"/>
    </row>
    <row r="1116" spans="2:8" x14ac:dyDescent="0.25">
      <c r="B1116" s="186">
        <v>1977</v>
      </c>
      <c r="C1116" s="175" t="s">
        <v>313</v>
      </c>
      <c r="D1116" s="186">
        <v>5500</v>
      </c>
      <c r="E1116" s="198" t="s">
        <v>1468</v>
      </c>
      <c r="F1116" s="192" t="s">
        <v>628</v>
      </c>
      <c r="G1116" s="176"/>
      <c r="H1116" s="175"/>
    </row>
    <row r="1117" spans="2:8" x14ac:dyDescent="0.25">
      <c r="B1117" s="186">
        <v>1977</v>
      </c>
      <c r="C1117" s="175" t="s">
        <v>313</v>
      </c>
      <c r="D1117" s="186">
        <v>258</v>
      </c>
      <c r="E1117" s="198" t="s">
        <v>1469</v>
      </c>
      <c r="F1117" s="192" t="s">
        <v>628</v>
      </c>
      <c r="G1117" s="176"/>
      <c r="H1117" s="175"/>
    </row>
    <row r="1118" spans="2:8" x14ac:dyDescent="0.25">
      <c r="B1118" s="186">
        <v>1977</v>
      </c>
      <c r="C1118" s="175" t="s">
        <v>313</v>
      </c>
      <c r="D1118" s="186">
        <v>259</v>
      </c>
      <c r="E1118" s="198" t="s">
        <v>1470</v>
      </c>
      <c r="F1118" s="192" t="s">
        <v>628</v>
      </c>
      <c r="G1118" s="176"/>
      <c r="H1118" s="175"/>
    </row>
    <row r="1119" spans="2:8" x14ac:dyDescent="0.25">
      <c r="B1119" s="186">
        <v>1977</v>
      </c>
      <c r="C1119" s="175" t="s">
        <v>313</v>
      </c>
      <c r="D1119" s="186">
        <v>262</v>
      </c>
      <c r="E1119" s="198" t="s">
        <v>1471</v>
      </c>
      <c r="F1119" s="192" t="s">
        <v>628</v>
      </c>
      <c r="G1119" s="176"/>
      <c r="H1119" s="175"/>
    </row>
    <row r="1120" spans="2:8" x14ac:dyDescent="0.25">
      <c r="B1120" s="186">
        <v>1977</v>
      </c>
      <c r="C1120" s="175" t="s">
        <v>313</v>
      </c>
      <c r="D1120" s="186">
        <v>263</v>
      </c>
      <c r="E1120" s="198" t="s">
        <v>1472</v>
      </c>
      <c r="F1120" s="192" t="s">
        <v>628</v>
      </c>
      <c r="G1120" s="176"/>
      <c r="H1120" s="175"/>
    </row>
    <row r="1121" spans="2:8" x14ac:dyDescent="0.25">
      <c r="B1121" s="186">
        <v>1977</v>
      </c>
      <c r="C1121" s="175" t="s">
        <v>313</v>
      </c>
      <c r="D1121" s="186">
        <v>4729</v>
      </c>
      <c r="E1121" s="198" t="s">
        <v>225</v>
      </c>
      <c r="F1121" s="192" t="s">
        <v>631</v>
      </c>
      <c r="G1121" s="176"/>
      <c r="H1121" s="175"/>
    </row>
    <row r="1122" spans="2:8" x14ac:dyDescent="0.25">
      <c r="B1122" s="186">
        <v>1977</v>
      </c>
      <c r="C1122" s="175" t="s">
        <v>313</v>
      </c>
      <c r="D1122" s="186">
        <v>5058</v>
      </c>
      <c r="E1122" s="198" t="s">
        <v>1473</v>
      </c>
      <c r="F1122" s="192" t="s">
        <v>628</v>
      </c>
      <c r="G1122" s="176"/>
      <c r="H1122" s="175"/>
    </row>
    <row r="1123" spans="2:8" x14ac:dyDescent="0.25">
      <c r="B1123" s="186">
        <v>1977</v>
      </c>
      <c r="C1123" s="175" t="s">
        <v>313</v>
      </c>
      <c r="D1123" s="186">
        <v>256</v>
      </c>
      <c r="E1123" s="198" t="s">
        <v>1474</v>
      </c>
      <c r="F1123" s="192" t="s">
        <v>628</v>
      </c>
      <c r="G1123" s="176"/>
      <c r="H1123" s="175"/>
    </row>
    <row r="1124" spans="2:8" x14ac:dyDescent="0.25">
      <c r="B1124" s="186">
        <v>1977</v>
      </c>
      <c r="C1124" s="175" t="s">
        <v>313</v>
      </c>
      <c r="D1124" s="186">
        <v>260</v>
      </c>
      <c r="E1124" s="198" t="s">
        <v>1475</v>
      </c>
      <c r="F1124" s="192" t="s">
        <v>628</v>
      </c>
      <c r="G1124" s="176"/>
      <c r="H1124" s="175"/>
    </row>
    <row r="1125" spans="2:8" x14ac:dyDescent="0.25">
      <c r="B1125" s="186">
        <v>1977</v>
      </c>
      <c r="C1125" s="175" t="s">
        <v>313</v>
      </c>
      <c r="D1125" s="186">
        <v>4429</v>
      </c>
      <c r="E1125" s="198" t="s">
        <v>1476</v>
      </c>
      <c r="F1125" s="192" t="s">
        <v>628</v>
      </c>
      <c r="G1125" s="176"/>
      <c r="H1125" s="175"/>
    </row>
    <row r="1126" spans="2:8" x14ac:dyDescent="0.25">
      <c r="B1126" s="186">
        <v>1977</v>
      </c>
      <c r="C1126" s="175" t="s">
        <v>313</v>
      </c>
      <c r="D1126" s="186">
        <v>261</v>
      </c>
      <c r="E1126" s="198" t="s">
        <v>1477</v>
      </c>
      <c r="F1126" s="192" t="s">
        <v>628</v>
      </c>
      <c r="G1126" s="176"/>
      <c r="H1126" s="175"/>
    </row>
    <row r="1127" spans="2:8" x14ac:dyDescent="0.25">
      <c r="B1127" s="186">
        <v>1977</v>
      </c>
      <c r="C1127" s="175" t="s">
        <v>313</v>
      </c>
      <c r="D1127" s="186">
        <v>1325</v>
      </c>
      <c r="E1127" s="198" t="s">
        <v>1478</v>
      </c>
      <c r="F1127" s="192" t="s">
        <v>628</v>
      </c>
      <c r="G1127" s="176"/>
      <c r="H1127" s="175"/>
    </row>
    <row r="1128" spans="2:8" x14ac:dyDescent="0.25">
      <c r="B1128" s="184">
        <v>2001</v>
      </c>
      <c r="C1128" s="185" t="s">
        <v>314</v>
      </c>
      <c r="D1128" s="184">
        <v>2001</v>
      </c>
      <c r="E1128" s="197" t="s">
        <v>314</v>
      </c>
      <c r="F1128" s="191" t="s">
        <v>626</v>
      </c>
      <c r="G1128" s="176"/>
      <c r="H1128" s="175"/>
    </row>
    <row r="1129" spans="2:8" x14ac:dyDescent="0.25">
      <c r="B1129" s="186">
        <v>2001</v>
      </c>
      <c r="C1129" s="175" t="s">
        <v>314</v>
      </c>
      <c r="D1129" s="186">
        <v>310</v>
      </c>
      <c r="E1129" s="198" t="s">
        <v>227</v>
      </c>
      <c r="F1129" s="192" t="s">
        <v>631</v>
      </c>
      <c r="G1129" s="176"/>
      <c r="H1129" s="175"/>
    </row>
    <row r="1130" spans="2:8" x14ac:dyDescent="0.25">
      <c r="B1130" s="184">
        <v>2218</v>
      </c>
      <c r="C1130" s="185" t="s">
        <v>374</v>
      </c>
      <c r="D1130" s="184">
        <v>2218</v>
      </c>
      <c r="E1130" s="197" t="s">
        <v>374</v>
      </c>
      <c r="F1130" s="191" t="s">
        <v>810</v>
      </c>
      <c r="G1130" s="176"/>
      <c r="H1130" s="175"/>
    </row>
    <row r="1131" spans="2:8" x14ac:dyDescent="0.25">
      <c r="B1131" s="184">
        <v>2182</v>
      </c>
      <c r="C1131" s="185" t="s">
        <v>315</v>
      </c>
      <c r="D1131" s="184">
        <v>2182</v>
      </c>
      <c r="E1131" s="197" t="s">
        <v>315</v>
      </c>
      <c r="F1131" s="191" t="s">
        <v>626</v>
      </c>
      <c r="G1131" s="176"/>
      <c r="H1131" s="175"/>
    </row>
    <row r="1132" spans="2:8" x14ac:dyDescent="0.25">
      <c r="B1132" s="186">
        <v>2182</v>
      </c>
      <c r="C1132" s="175" t="s">
        <v>315</v>
      </c>
      <c r="D1132" s="186">
        <v>943</v>
      </c>
      <c r="E1132" s="198" t="s">
        <v>1479</v>
      </c>
      <c r="F1132" s="192" t="s">
        <v>628</v>
      </c>
      <c r="G1132" s="176"/>
      <c r="H1132" s="175"/>
    </row>
    <row r="1133" spans="2:8" x14ac:dyDescent="0.25">
      <c r="B1133" s="186">
        <v>2182</v>
      </c>
      <c r="C1133" s="175" t="s">
        <v>315</v>
      </c>
      <c r="D1133" s="186">
        <v>949</v>
      </c>
      <c r="E1133" s="198" t="s">
        <v>1480</v>
      </c>
      <c r="F1133" s="192" t="s">
        <v>628</v>
      </c>
      <c r="G1133" s="176"/>
      <c r="H1133" s="175"/>
    </row>
    <row r="1134" spans="2:8" x14ac:dyDescent="0.25">
      <c r="B1134" s="186">
        <v>2182</v>
      </c>
      <c r="C1134" s="175" t="s">
        <v>315</v>
      </c>
      <c r="D1134" s="186">
        <v>945</v>
      </c>
      <c r="E1134" s="198" t="s">
        <v>1481</v>
      </c>
      <c r="F1134" s="192" t="s">
        <v>628</v>
      </c>
      <c r="G1134" s="176"/>
      <c r="H1134" s="175"/>
    </row>
    <row r="1135" spans="2:8" x14ac:dyDescent="0.25">
      <c r="B1135" s="186">
        <v>2182</v>
      </c>
      <c r="C1135" s="175" t="s">
        <v>315</v>
      </c>
      <c r="D1135" s="186">
        <v>946</v>
      </c>
      <c r="E1135" s="198" t="s">
        <v>1482</v>
      </c>
      <c r="F1135" s="192" t="s">
        <v>628</v>
      </c>
      <c r="G1135" s="176"/>
      <c r="H1135" s="175"/>
    </row>
    <row r="1136" spans="2:8" x14ac:dyDescent="0.25">
      <c r="B1136" s="186">
        <v>2182</v>
      </c>
      <c r="C1136" s="175" t="s">
        <v>315</v>
      </c>
      <c r="D1136" s="186">
        <v>947</v>
      </c>
      <c r="E1136" s="198" t="s">
        <v>1483</v>
      </c>
      <c r="F1136" s="192" t="s">
        <v>628</v>
      </c>
      <c r="G1136" s="176"/>
      <c r="H1136" s="175"/>
    </row>
    <row r="1137" spans="2:8" x14ac:dyDescent="0.25">
      <c r="B1137" s="186">
        <v>2182</v>
      </c>
      <c r="C1137" s="175" t="s">
        <v>315</v>
      </c>
      <c r="D1137" s="186">
        <v>954</v>
      </c>
      <c r="E1137" s="198" t="s">
        <v>1484</v>
      </c>
      <c r="F1137" s="192" t="s">
        <v>628</v>
      </c>
      <c r="G1137" s="176"/>
      <c r="H1137" s="175"/>
    </row>
    <row r="1138" spans="2:8" x14ac:dyDescent="0.25">
      <c r="B1138" s="186">
        <v>2182</v>
      </c>
      <c r="C1138" s="175" t="s">
        <v>315</v>
      </c>
      <c r="D1138" s="186">
        <v>5732</v>
      </c>
      <c r="E1138" s="198" t="s">
        <v>561</v>
      </c>
      <c r="F1138" s="192" t="s">
        <v>631</v>
      </c>
      <c r="G1138" s="176"/>
      <c r="H1138" s="175"/>
    </row>
    <row r="1139" spans="2:8" x14ac:dyDescent="0.25">
      <c r="B1139" s="186">
        <v>2182</v>
      </c>
      <c r="C1139" s="175" t="s">
        <v>315</v>
      </c>
      <c r="D1139" s="186">
        <v>948</v>
      </c>
      <c r="E1139" s="198" t="s">
        <v>1485</v>
      </c>
      <c r="F1139" s="192" t="s">
        <v>628</v>
      </c>
      <c r="G1139" s="176"/>
      <c r="H1139" s="175"/>
    </row>
    <row r="1140" spans="2:8" x14ac:dyDescent="0.25">
      <c r="B1140" s="186">
        <v>2182</v>
      </c>
      <c r="C1140" s="175" t="s">
        <v>315</v>
      </c>
      <c r="D1140" s="186">
        <v>3490</v>
      </c>
      <c r="E1140" s="198" t="s">
        <v>185</v>
      </c>
      <c r="F1140" s="192" t="s">
        <v>631</v>
      </c>
      <c r="G1140" s="176"/>
      <c r="H1140" s="175"/>
    </row>
    <row r="1141" spans="2:8" x14ac:dyDescent="0.25">
      <c r="B1141" s="186">
        <v>2182</v>
      </c>
      <c r="C1141" s="175" t="s">
        <v>315</v>
      </c>
      <c r="D1141" s="186">
        <v>4216</v>
      </c>
      <c r="E1141" s="198" t="s">
        <v>232</v>
      </c>
      <c r="F1141" s="192" t="s">
        <v>631</v>
      </c>
      <c r="G1141" s="176"/>
      <c r="H1141" s="175"/>
    </row>
    <row r="1142" spans="2:8" x14ac:dyDescent="0.25">
      <c r="B1142" s="186">
        <v>2182</v>
      </c>
      <c r="C1142" s="175" t="s">
        <v>315</v>
      </c>
      <c r="D1142" s="186">
        <v>957</v>
      </c>
      <c r="E1142" s="198" t="s">
        <v>1486</v>
      </c>
      <c r="F1142" s="192" t="s">
        <v>628</v>
      </c>
      <c r="G1142" s="176"/>
      <c r="H1142" s="175"/>
    </row>
    <row r="1143" spans="2:8" x14ac:dyDescent="0.25">
      <c r="B1143" s="186">
        <v>2182</v>
      </c>
      <c r="C1143" s="175" t="s">
        <v>315</v>
      </c>
      <c r="D1143" s="186">
        <v>1343</v>
      </c>
      <c r="E1143" s="198" t="s">
        <v>1487</v>
      </c>
      <c r="F1143" s="192" t="s">
        <v>656</v>
      </c>
      <c r="G1143" s="176"/>
      <c r="H1143" s="175"/>
    </row>
    <row r="1144" spans="2:8" x14ac:dyDescent="0.25">
      <c r="B1144" s="186">
        <v>2182</v>
      </c>
      <c r="C1144" s="175" t="s">
        <v>315</v>
      </c>
      <c r="D1144" s="186">
        <v>1254</v>
      </c>
      <c r="E1144" s="198" t="s">
        <v>1488</v>
      </c>
      <c r="F1144" s="192" t="s">
        <v>628</v>
      </c>
      <c r="G1144" s="176"/>
      <c r="H1144" s="175"/>
    </row>
    <row r="1145" spans="2:8" x14ac:dyDescent="0.25">
      <c r="B1145" s="186">
        <v>2182</v>
      </c>
      <c r="C1145" s="175" t="s">
        <v>315</v>
      </c>
      <c r="D1145" s="186">
        <v>4822</v>
      </c>
      <c r="E1145" s="198" t="s">
        <v>239</v>
      </c>
      <c r="F1145" s="192" t="s">
        <v>631</v>
      </c>
      <c r="G1145" s="176"/>
      <c r="H1145" s="175"/>
    </row>
    <row r="1146" spans="2:8" x14ac:dyDescent="0.25">
      <c r="B1146" s="186">
        <v>2182</v>
      </c>
      <c r="C1146" s="175" t="s">
        <v>315</v>
      </c>
      <c r="D1146" s="186">
        <v>3989</v>
      </c>
      <c r="E1146" s="198" t="s">
        <v>1489</v>
      </c>
      <c r="F1146" s="192" t="s">
        <v>628</v>
      </c>
      <c r="G1146" s="176"/>
      <c r="H1146" s="175"/>
    </row>
    <row r="1147" spans="2:8" x14ac:dyDescent="0.25">
      <c r="B1147" s="186">
        <v>2182</v>
      </c>
      <c r="C1147" s="175" t="s">
        <v>315</v>
      </c>
      <c r="D1147" s="186">
        <v>950</v>
      </c>
      <c r="E1147" s="198" t="s">
        <v>1490</v>
      </c>
      <c r="F1147" s="192" t="s">
        <v>628</v>
      </c>
      <c r="G1147" s="176"/>
      <c r="H1147" s="175"/>
    </row>
    <row r="1148" spans="2:8" x14ac:dyDescent="0.25">
      <c r="B1148" s="186">
        <v>2182</v>
      </c>
      <c r="C1148" s="175" t="s">
        <v>315</v>
      </c>
      <c r="D1148" s="186">
        <v>951</v>
      </c>
      <c r="E1148" s="198" t="s">
        <v>1491</v>
      </c>
      <c r="F1148" s="192" t="s">
        <v>628</v>
      </c>
      <c r="G1148" s="176"/>
      <c r="H1148" s="175"/>
    </row>
    <row r="1149" spans="2:8" x14ac:dyDescent="0.25">
      <c r="B1149" s="186">
        <v>2182</v>
      </c>
      <c r="C1149" s="175" t="s">
        <v>315</v>
      </c>
      <c r="D1149" s="186">
        <v>2263</v>
      </c>
      <c r="E1149" s="198" t="s">
        <v>1492</v>
      </c>
      <c r="F1149" s="192" t="s">
        <v>628</v>
      </c>
      <c r="G1149" s="176"/>
      <c r="H1149" s="175"/>
    </row>
    <row r="1150" spans="2:8" x14ac:dyDescent="0.25">
      <c r="B1150" s="186">
        <v>2182</v>
      </c>
      <c r="C1150" s="175" t="s">
        <v>315</v>
      </c>
      <c r="D1150" s="186">
        <v>952</v>
      </c>
      <c r="E1150" s="198" t="s">
        <v>1493</v>
      </c>
      <c r="F1150" s="192" t="s">
        <v>628</v>
      </c>
      <c r="G1150" s="176"/>
      <c r="H1150" s="175"/>
    </row>
    <row r="1151" spans="2:8" x14ac:dyDescent="0.25">
      <c r="B1151" s="186">
        <v>2182</v>
      </c>
      <c r="C1151" s="175" t="s">
        <v>315</v>
      </c>
      <c r="D1151" s="186">
        <v>1365</v>
      </c>
      <c r="E1151" s="198" t="s">
        <v>1494</v>
      </c>
      <c r="F1151" s="192" t="s">
        <v>628</v>
      </c>
      <c r="G1151" s="176"/>
      <c r="H1151" s="175"/>
    </row>
    <row r="1152" spans="2:8" x14ac:dyDescent="0.25">
      <c r="B1152" s="184">
        <v>1999</v>
      </c>
      <c r="C1152" s="185" t="s">
        <v>316</v>
      </c>
      <c r="D1152" s="184">
        <v>1999</v>
      </c>
      <c r="E1152" s="197" t="s">
        <v>316</v>
      </c>
      <c r="F1152" s="191" t="s">
        <v>626</v>
      </c>
      <c r="G1152" s="176"/>
      <c r="H1152" s="175"/>
    </row>
    <row r="1153" spans="2:8" x14ac:dyDescent="0.25">
      <c r="B1153" s="186">
        <v>1999</v>
      </c>
      <c r="C1153" s="175" t="s">
        <v>316</v>
      </c>
      <c r="D1153" s="186">
        <v>304</v>
      </c>
      <c r="E1153" s="198" t="s">
        <v>1495</v>
      </c>
      <c r="F1153" s="192" t="s">
        <v>628</v>
      </c>
      <c r="G1153" s="176"/>
      <c r="H1153" s="175"/>
    </row>
    <row r="1154" spans="2:8" x14ac:dyDescent="0.25">
      <c r="B1154" s="186">
        <v>1999</v>
      </c>
      <c r="C1154" s="175" t="s">
        <v>316</v>
      </c>
      <c r="D1154" s="186">
        <v>305</v>
      </c>
      <c r="E1154" s="198" t="s">
        <v>1496</v>
      </c>
      <c r="F1154" s="192" t="s">
        <v>628</v>
      </c>
      <c r="G1154" s="176"/>
      <c r="H1154" s="175"/>
    </row>
    <row r="1155" spans="2:8" x14ac:dyDescent="0.25">
      <c r="B1155" s="184">
        <v>2188</v>
      </c>
      <c r="C1155" s="185" t="s">
        <v>317</v>
      </c>
      <c r="D1155" s="184">
        <v>2188</v>
      </c>
      <c r="E1155" s="197" t="s">
        <v>317</v>
      </c>
      <c r="F1155" s="191" t="s">
        <v>626</v>
      </c>
      <c r="G1155" s="176"/>
      <c r="H1155" s="175"/>
    </row>
    <row r="1156" spans="2:8" x14ac:dyDescent="0.25">
      <c r="B1156" s="186">
        <v>2188</v>
      </c>
      <c r="C1156" s="175" t="s">
        <v>317</v>
      </c>
      <c r="D1156" s="186">
        <v>985</v>
      </c>
      <c r="E1156" s="198" t="s">
        <v>1497</v>
      </c>
      <c r="F1156" s="192" t="s">
        <v>628</v>
      </c>
      <c r="G1156" s="176"/>
      <c r="H1156" s="175"/>
    </row>
    <row r="1157" spans="2:8" x14ac:dyDescent="0.25">
      <c r="B1157" s="186">
        <v>2188</v>
      </c>
      <c r="C1157" s="175" t="s">
        <v>317</v>
      </c>
      <c r="D1157" s="186">
        <v>1345</v>
      </c>
      <c r="E1157" s="198" t="s">
        <v>1498</v>
      </c>
      <c r="F1157" s="192" t="s">
        <v>628</v>
      </c>
      <c r="G1157" s="176"/>
      <c r="H1157" s="175"/>
    </row>
    <row r="1158" spans="2:8" x14ac:dyDescent="0.25">
      <c r="B1158" s="184">
        <v>2044</v>
      </c>
      <c r="C1158" s="185" t="s">
        <v>318</v>
      </c>
      <c r="D1158" s="184">
        <v>2044</v>
      </c>
      <c r="E1158" s="197" t="s">
        <v>318</v>
      </c>
      <c r="F1158" s="191" t="s">
        <v>626</v>
      </c>
      <c r="G1158" s="176"/>
      <c r="H1158" s="175"/>
    </row>
    <row r="1159" spans="2:8" x14ac:dyDescent="0.25">
      <c r="B1159" s="186">
        <v>2044</v>
      </c>
      <c r="C1159" s="175" t="s">
        <v>318</v>
      </c>
      <c r="D1159" s="186">
        <v>4856</v>
      </c>
      <c r="E1159" s="198" t="s">
        <v>237</v>
      </c>
      <c r="F1159" s="192" t="s">
        <v>631</v>
      </c>
      <c r="G1159" s="176"/>
      <c r="H1159" s="175"/>
    </row>
    <row r="1160" spans="2:8" x14ac:dyDescent="0.25">
      <c r="B1160" s="186">
        <v>2044</v>
      </c>
      <c r="C1160" s="175" t="s">
        <v>318</v>
      </c>
      <c r="D1160" s="186">
        <v>399</v>
      </c>
      <c r="E1160" s="198" t="s">
        <v>1499</v>
      </c>
      <c r="F1160" s="192" t="s">
        <v>628</v>
      </c>
      <c r="G1160" s="176"/>
      <c r="H1160" s="175"/>
    </row>
    <row r="1161" spans="2:8" x14ac:dyDescent="0.25">
      <c r="B1161" s="186">
        <v>2044</v>
      </c>
      <c r="C1161" s="175" t="s">
        <v>318</v>
      </c>
      <c r="D1161" s="186">
        <v>401</v>
      </c>
      <c r="E1161" s="198" t="s">
        <v>1500</v>
      </c>
      <c r="F1161" s="192" t="s">
        <v>628</v>
      </c>
      <c r="G1161" s="176"/>
      <c r="H1161" s="175"/>
    </row>
    <row r="1162" spans="2:8" x14ac:dyDescent="0.25">
      <c r="B1162" s="186">
        <v>2044</v>
      </c>
      <c r="C1162" s="175" t="s">
        <v>318</v>
      </c>
      <c r="D1162" s="186">
        <v>5443</v>
      </c>
      <c r="E1162" s="198" t="s">
        <v>1501</v>
      </c>
      <c r="F1162" s="192" t="s">
        <v>628</v>
      </c>
      <c r="G1162" s="176"/>
      <c r="H1162" s="175"/>
    </row>
    <row r="1163" spans="2:8" x14ac:dyDescent="0.25">
      <c r="B1163" s="184">
        <v>2142</v>
      </c>
      <c r="C1163" s="185" t="s">
        <v>319</v>
      </c>
      <c r="D1163" s="184">
        <v>2142</v>
      </c>
      <c r="E1163" s="197" t="s">
        <v>319</v>
      </c>
      <c r="F1163" s="191" t="s">
        <v>626</v>
      </c>
      <c r="G1163" s="176"/>
      <c r="H1163" s="175"/>
    </row>
    <row r="1164" spans="2:8" x14ac:dyDescent="0.25">
      <c r="B1164" s="186">
        <v>2142</v>
      </c>
      <c r="C1164" s="175" t="s">
        <v>319</v>
      </c>
      <c r="D1164" s="186">
        <v>728</v>
      </c>
      <c r="E1164" s="198" t="s">
        <v>1502</v>
      </c>
      <c r="F1164" s="192" t="s">
        <v>628</v>
      </c>
      <c r="G1164" s="176"/>
      <c r="H1164" s="175"/>
    </row>
    <row r="1165" spans="2:8" x14ac:dyDescent="0.25">
      <c r="B1165" s="186">
        <v>2142</v>
      </c>
      <c r="C1165" s="175" t="s">
        <v>319</v>
      </c>
      <c r="D1165" s="186">
        <v>5066</v>
      </c>
      <c r="E1165" s="198" t="s">
        <v>1503</v>
      </c>
      <c r="F1165" s="192" t="s">
        <v>628</v>
      </c>
      <c r="G1165" s="176"/>
      <c r="H1165" s="175"/>
    </row>
    <row r="1166" spans="2:8" x14ac:dyDescent="0.25">
      <c r="B1166" s="186">
        <v>2142</v>
      </c>
      <c r="C1166" s="175" t="s">
        <v>319</v>
      </c>
      <c r="D1166" s="186">
        <v>731</v>
      </c>
      <c r="E1166" s="198" t="s">
        <v>1504</v>
      </c>
      <c r="F1166" s="192" t="s">
        <v>628</v>
      </c>
      <c r="G1166" s="176"/>
      <c r="H1166" s="175"/>
    </row>
    <row r="1167" spans="2:8" x14ac:dyDescent="0.25">
      <c r="B1167" s="186">
        <v>2142</v>
      </c>
      <c r="C1167" s="175" t="s">
        <v>319</v>
      </c>
      <c r="D1167" s="186">
        <v>732</v>
      </c>
      <c r="E1167" s="198" t="s">
        <v>1505</v>
      </c>
      <c r="F1167" s="192" t="s">
        <v>628</v>
      </c>
      <c r="G1167" s="176"/>
      <c r="H1167" s="175"/>
    </row>
    <row r="1168" spans="2:8" x14ac:dyDescent="0.25">
      <c r="B1168" s="186">
        <v>2142</v>
      </c>
      <c r="C1168" s="175" t="s">
        <v>319</v>
      </c>
      <c r="D1168" s="186">
        <v>733</v>
      </c>
      <c r="E1168" s="198" t="s">
        <v>1506</v>
      </c>
      <c r="F1168" s="192" t="s">
        <v>628</v>
      </c>
      <c r="G1168" s="176"/>
      <c r="H1168" s="175"/>
    </row>
    <row r="1169" spans="2:8" x14ac:dyDescent="0.25">
      <c r="B1169" s="186">
        <v>2142</v>
      </c>
      <c r="C1169" s="175" t="s">
        <v>319</v>
      </c>
      <c r="D1169" s="186">
        <v>5064</v>
      </c>
      <c r="E1169" s="198" t="s">
        <v>1507</v>
      </c>
      <c r="F1169" s="192" t="s">
        <v>628</v>
      </c>
      <c r="G1169" s="176"/>
      <c r="H1169" s="175"/>
    </row>
    <row r="1170" spans="2:8" x14ac:dyDescent="0.25">
      <c r="B1170" s="186">
        <v>2142</v>
      </c>
      <c r="C1170" s="175" t="s">
        <v>319</v>
      </c>
      <c r="D1170" s="186">
        <v>1244</v>
      </c>
      <c r="E1170" s="198" t="s">
        <v>1508</v>
      </c>
      <c r="F1170" s="192" t="s">
        <v>628</v>
      </c>
      <c r="G1170" s="176"/>
      <c r="H1170" s="175"/>
    </row>
    <row r="1171" spans="2:8" x14ac:dyDescent="0.25">
      <c r="B1171" s="186">
        <v>2142</v>
      </c>
      <c r="C1171" s="175" t="s">
        <v>319</v>
      </c>
      <c r="D1171" s="186">
        <v>3373</v>
      </c>
      <c r="E1171" s="198" t="s">
        <v>1509</v>
      </c>
      <c r="F1171" s="192" t="s">
        <v>628</v>
      </c>
      <c r="G1171" s="176"/>
      <c r="H1171" s="175"/>
    </row>
    <row r="1172" spans="2:8" x14ac:dyDescent="0.25">
      <c r="B1172" s="186">
        <v>2142</v>
      </c>
      <c r="C1172" s="175" t="s">
        <v>319</v>
      </c>
      <c r="D1172" s="186">
        <v>734</v>
      </c>
      <c r="E1172" s="198" t="s">
        <v>753</v>
      </c>
      <c r="F1172" s="192" t="s">
        <v>628</v>
      </c>
      <c r="G1172" s="176"/>
      <c r="H1172" s="175"/>
    </row>
    <row r="1173" spans="2:8" x14ac:dyDescent="0.25">
      <c r="B1173" s="186">
        <v>2142</v>
      </c>
      <c r="C1173" s="175" t="s">
        <v>319</v>
      </c>
      <c r="D1173" s="186">
        <v>1329</v>
      </c>
      <c r="E1173" s="198" t="s">
        <v>1510</v>
      </c>
      <c r="F1173" s="192" t="s">
        <v>628</v>
      </c>
      <c r="G1173" s="176"/>
      <c r="H1173" s="175"/>
    </row>
    <row r="1174" spans="2:8" x14ac:dyDescent="0.25">
      <c r="B1174" s="186">
        <v>2142</v>
      </c>
      <c r="C1174" s="175" t="s">
        <v>319</v>
      </c>
      <c r="D1174" s="186">
        <v>735</v>
      </c>
      <c r="E1174" s="198" t="s">
        <v>1511</v>
      </c>
      <c r="F1174" s="192" t="s">
        <v>628</v>
      </c>
      <c r="G1174" s="176"/>
      <c r="H1174" s="175"/>
    </row>
    <row r="1175" spans="2:8" x14ac:dyDescent="0.25">
      <c r="B1175" s="186">
        <v>2142</v>
      </c>
      <c r="C1175" s="175" t="s">
        <v>319</v>
      </c>
      <c r="D1175" s="186">
        <v>4850</v>
      </c>
      <c r="E1175" s="198" t="s">
        <v>104</v>
      </c>
      <c r="F1175" s="192" t="s">
        <v>631</v>
      </c>
      <c r="G1175" s="176"/>
      <c r="H1175" s="175"/>
    </row>
    <row r="1176" spans="2:8" x14ac:dyDescent="0.25">
      <c r="B1176" s="186">
        <v>2142</v>
      </c>
      <c r="C1176" s="175" t="s">
        <v>319</v>
      </c>
      <c r="D1176" s="186">
        <v>4589</v>
      </c>
      <c r="E1176" s="198" t="s">
        <v>1512</v>
      </c>
      <c r="F1176" s="192" t="s">
        <v>656</v>
      </c>
      <c r="G1176" s="176"/>
      <c r="H1176" s="175"/>
    </row>
    <row r="1177" spans="2:8" x14ac:dyDescent="0.25">
      <c r="B1177" s="186">
        <v>2142</v>
      </c>
      <c r="C1177" s="175" t="s">
        <v>319</v>
      </c>
      <c r="D1177" s="186">
        <v>736</v>
      </c>
      <c r="E1177" s="198" t="s">
        <v>1513</v>
      </c>
      <c r="F1177" s="192" t="s">
        <v>628</v>
      </c>
      <c r="G1177" s="176"/>
      <c r="H1177" s="175"/>
    </row>
    <row r="1178" spans="2:8" x14ac:dyDescent="0.25">
      <c r="B1178" s="186">
        <v>2142</v>
      </c>
      <c r="C1178" s="175" t="s">
        <v>319</v>
      </c>
      <c r="D1178" s="186">
        <v>751</v>
      </c>
      <c r="E1178" s="198" t="s">
        <v>1514</v>
      </c>
      <c r="F1178" s="192" t="s">
        <v>628</v>
      </c>
      <c r="G1178" s="176"/>
      <c r="H1178" s="175"/>
    </row>
    <row r="1179" spans="2:8" x14ac:dyDescent="0.25">
      <c r="B1179" s="186">
        <v>2142</v>
      </c>
      <c r="C1179" s="175" t="s">
        <v>319</v>
      </c>
      <c r="D1179" s="186">
        <v>3529</v>
      </c>
      <c r="E1179" s="198" t="s">
        <v>1515</v>
      </c>
      <c r="F1179" s="192" t="s">
        <v>628</v>
      </c>
      <c r="G1179" s="176"/>
      <c r="H1179" s="175"/>
    </row>
    <row r="1180" spans="2:8" x14ac:dyDescent="0.25">
      <c r="B1180" s="186">
        <v>2142</v>
      </c>
      <c r="C1180" s="175" t="s">
        <v>319</v>
      </c>
      <c r="D1180" s="186">
        <v>738</v>
      </c>
      <c r="E1180" s="198" t="s">
        <v>1516</v>
      </c>
      <c r="F1180" s="192" t="s">
        <v>628</v>
      </c>
      <c r="G1180" s="176"/>
      <c r="H1180" s="175"/>
    </row>
    <row r="1181" spans="2:8" x14ac:dyDescent="0.25">
      <c r="B1181" s="186">
        <v>2142</v>
      </c>
      <c r="C1181" s="175" t="s">
        <v>319</v>
      </c>
      <c r="D1181" s="186">
        <v>740</v>
      </c>
      <c r="E1181" s="198" t="s">
        <v>1517</v>
      </c>
      <c r="F1181" s="192" t="s">
        <v>628</v>
      </c>
      <c r="G1181" s="176"/>
      <c r="H1181" s="175"/>
    </row>
    <row r="1182" spans="2:8" x14ac:dyDescent="0.25">
      <c r="B1182" s="186">
        <v>2142</v>
      </c>
      <c r="C1182" s="175" t="s">
        <v>319</v>
      </c>
      <c r="D1182" s="186">
        <v>745</v>
      </c>
      <c r="E1182" s="198" t="s">
        <v>1518</v>
      </c>
      <c r="F1182" s="192" t="s">
        <v>628</v>
      </c>
      <c r="G1182" s="176"/>
      <c r="H1182" s="175"/>
    </row>
    <row r="1183" spans="2:8" x14ac:dyDescent="0.25">
      <c r="B1183" s="186">
        <v>2142</v>
      </c>
      <c r="C1183" s="175" t="s">
        <v>319</v>
      </c>
      <c r="D1183" s="186">
        <v>3377</v>
      </c>
      <c r="E1183" s="198" t="s">
        <v>1519</v>
      </c>
      <c r="F1183" s="192" t="s">
        <v>628</v>
      </c>
      <c r="G1183" s="176"/>
      <c r="H1183" s="175"/>
    </row>
    <row r="1184" spans="2:8" x14ac:dyDescent="0.25">
      <c r="B1184" s="186">
        <v>2142</v>
      </c>
      <c r="C1184" s="175" t="s">
        <v>319</v>
      </c>
      <c r="D1184" s="186">
        <v>3376</v>
      </c>
      <c r="E1184" s="198" t="s">
        <v>1520</v>
      </c>
      <c r="F1184" s="192" t="s">
        <v>628</v>
      </c>
      <c r="G1184" s="176"/>
      <c r="H1184" s="175"/>
    </row>
    <row r="1185" spans="2:8" x14ac:dyDescent="0.25">
      <c r="B1185" s="186">
        <v>2142</v>
      </c>
      <c r="C1185" s="175" t="s">
        <v>319</v>
      </c>
      <c r="D1185" s="186">
        <v>4068</v>
      </c>
      <c r="E1185" s="198" t="s">
        <v>1521</v>
      </c>
      <c r="F1185" s="192" t="s">
        <v>628</v>
      </c>
      <c r="G1185" s="176"/>
      <c r="H1185" s="175"/>
    </row>
    <row r="1186" spans="2:8" x14ac:dyDescent="0.25">
      <c r="B1186" s="186">
        <v>2142</v>
      </c>
      <c r="C1186" s="175" t="s">
        <v>319</v>
      </c>
      <c r="D1186" s="186">
        <v>755</v>
      </c>
      <c r="E1186" s="198" t="s">
        <v>1522</v>
      </c>
      <c r="F1186" s="192" t="s">
        <v>628</v>
      </c>
      <c r="G1186" s="176"/>
      <c r="H1186" s="175"/>
    </row>
    <row r="1187" spans="2:8" x14ac:dyDescent="0.25">
      <c r="B1187" s="186">
        <v>2142</v>
      </c>
      <c r="C1187" s="175" t="s">
        <v>319</v>
      </c>
      <c r="D1187" s="186">
        <v>743</v>
      </c>
      <c r="E1187" s="198" t="s">
        <v>980</v>
      </c>
      <c r="F1187" s="192" t="s">
        <v>628</v>
      </c>
      <c r="G1187" s="176"/>
      <c r="H1187" s="175"/>
    </row>
    <row r="1188" spans="2:8" x14ac:dyDescent="0.25">
      <c r="B1188" s="186">
        <v>2142</v>
      </c>
      <c r="C1188" s="175" t="s">
        <v>319</v>
      </c>
      <c r="D1188" s="186">
        <v>744</v>
      </c>
      <c r="E1188" s="198" t="s">
        <v>1203</v>
      </c>
      <c r="F1188" s="192" t="s">
        <v>628</v>
      </c>
      <c r="G1188" s="176"/>
      <c r="H1188" s="175"/>
    </row>
    <row r="1189" spans="2:8" x14ac:dyDescent="0.25">
      <c r="B1189" s="186">
        <v>2142</v>
      </c>
      <c r="C1189" s="175" t="s">
        <v>319</v>
      </c>
      <c r="D1189" s="186">
        <v>1330</v>
      </c>
      <c r="E1189" s="198" t="s">
        <v>1523</v>
      </c>
      <c r="F1189" s="192" t="s">
        <v>628</v>
      </c>
      <c r="G1189" s="176"/>
      <c r="H1189" s="175"/>
    </row>
    <row r="1190" spans="2:8" x14ac:dyDescent="0.25">
      <c r="B1190" s="186">
        <v>2142</v>
      </c>
      <c r="C1190" s="175" t="s">
        <v>319</v>
      </c>
      <c r="D1190" s="186">
        <v>1358</v>
      </c>
      <c r="E1190" s="198" t="s">
        <v>132</v>
      </c>
      <c r="F1190" s="192" t="s">
        <v>631</v>
      </c>
      <c r="G1190" s="176"/>
      <c r="H1190" s="175"/>
    </row>
    <row r="1191" spans="2:8" x14ac:dyDescent="0.25">
      <c r="B1191" s="186">
        <v>2142</v>
      </c>
      <c r="C1191" s="175" t="s">
        <v>319</v>
      </c>
      <c r="D1191" s="186">
        <v>4210</v>
      </c>
      <c r="E1191" s="198" t="s">
        <v>144</v>
      </c>
      <c r="F1191" s="192" t="s">
        <v>631</v>
      </c>
      <c r="G1191" s="176"/>
      <c r="H1191" s="175"/>
    </row>
    <row r="1192" spans="2:8" x14ac:dyDescent="0.25">
      <c r="B1192" s="186">
        <v>2142</v>
      </c>
      <c r="C1192" s="175" t="s">
        <v>319</v>
      </c>
      <c r="D1192" s="186">
        <v>765</v>
      </c>
      <c r="E1192" s="198" t="s">
        <v>1524</v>
      </c>
      <c r="F1192" s="192" t="s">
        <v>628</v>
      </c>
      <c r="G1192" s="176"/>
      <c r="H1192" s="175"/>
    </row>
    <row r="1193" spans="2:8" x14ac:dyDescent="0.25">
      <c r="B1193" s="186">
        <v>2142</v>
      </c>
      <c r="C1193" s="175" t="s">
        <v>319</v>
      </c>
      <c r="D1193" s="186">
        <v>4858</v>
      </c>
      <c r="E1193" s="198" t="s">
        <v>1525</v>
      </c>
      <c r="F1193" s="192" t="s">
        <v>628</v>
      </c>
      <c r="G1193" s="176"/>
      <c r="H1193" s="175"/>
    </row>
    <row r="1194" spans="2:8" x14ac:dyDescent="0.25">
      <c r="B1194" s="186">
        <v>2142</v>
      </c>
      <c r="C1194" s="175" t="s">
        <v>319</v>
      </c>
      <c r="D1194" s="186">
        <v>747</v>
      </c>
      <c r="E1194" s="198" t="s">
        <v>1526</v>
      </c>
      <c r="F1194" s="192" t="s">
        <v>628</v>
      </c>
      <c r="G1194" s="176"/>
      <c r="H1194" s="175"/>
    </row>
    <row r="1195" spans="2:8" x14ac:dyDescent="0.25">
      <c r="B1195" s="186">
        <v>2142</v>
      </c>
      <c r="C1195" s="175" t="s">
        <v>319</v>
      </c>
      <c r="D1195" s="186">
        <v>746</v>
      </c>
      <c r="E1195" s="198" t="s">
        <v>1206</v>
      </c>
      <c r="F1195" s="192" t="s">
        <v>628</v>
      </c>
      <c r="G1195" s="176"/>
      <c r="H1195" s="175"/>
    </row>
    <row r="1196" spans="2:8" x14ac:dyDescent="0.25">
      <c r="B1196" s="186">
        <v>2142</v>
      </c>
      <c r="C1196" s="175" t="s">
        <v>319</v>
      </c>
      <c r="D1196" s="186">
        <v>3375</v>
      </c>
      <c r="E1196" s="198" t="s">
        <v>1527</v>
      </c>
      <c r="F1196" s="192" t="s">
        <v>628</v>
      </c>
      <c r="G1196" s="176"/>
      <c r="H1196" s="175"/>
    </row>
    <row r="1197" spans="2:8" x14ac:dyDescent="0.25">
      <c r="B1197" s="186">
        <v>2142</v>
      </c>
      <c r="C1197" s="175" t="s">
        <v>319</v>
      </c>
      <c r="D1197" s="186">
        <v>3526</v>
      </c>
      <c r="E1197" s="198" t="s">
        <v>1427</v>
      </c>
      <c r="F1197" s="192" t="s">
        <v>628</v>
      </c>
      <c r="G1197" s="176"/>
      <c r="H1197" s="175"/>
    </row>
    <row r="1198" spans="2:8" x14ac:dyDescent="0.25">
      <c r="B1198" s="186">
        <v>2142</v>
      </c>
      <c r="C1198" s="175" t="s">
        <v>319</v>
      </c>
      <c r="D1198" s="186">
        <v>766</v>
      </c>
      <c r="E1198" s="198" t="s">
        <v>1528</v>
      </c>
      <c r="F1198" s="192" t="s">
        <v>628</v>
      </c>
      <c r="G1198" s="176"/>
      <c r="H1198" s="175"/>
    </row>
    <row r="1199" spans="2:8" x14ac:dyDescent="0.25">
      <c r="B1199" s="186">
        <v>2142</v>
      </c>
      <c r="C1199" s="175" t="s">
        <v>319</v>
      </c>
      <c r="D1199" s="186">
        <v>749</v>
      </c>
      <c r="E1199" s="198" t="s">
        <v>990</v>
      </c>
      <c r="F1199" s="192" t="s">
        <v>628</v>
      </c>
      <c r="G1199" s="176"/>
      <c r="H1199" s="175"/>
    </row>
    <row r="1200" spans="2:8" x14ac:dyDescent="0.25">
      <c r="B1200" s="186">
        <v>2142</v>
      </c>
      <c r="C1200" s="175" t="s">
        <v>319</v>
      </c>
      <c r="D1200" s="186">
        <v>771</v>
      </c>
      <c r="E1200" s="198" t="s">
        <v>1529</v>
      </c>
      <c r="F1200" s="192" t="s">
        <v>628</v>
      </c>
      <c r="G1200" s="176"/>
      <c r="H1200" s="175"/>
    </row>
    <row r="1201" spans="2:8" x14ac:dyDescent="0.25">
      <c r="B1201" s="186">
        <v>2142</v>
      </c>
      <c r="C1201" s="175" t="s">
        <v>319</v>
      </c>
      <c r="D1201" s="186">
        <v>750</v>
      </c>
      <c r="E1201" s="198" t="s">
        <v>695</v>
      </c>
      <c r="F1201" s="192" t="s">
        <v>628</v>
      </c>
      <c r="G1201" s="176"/>
      <c r="H1201" s="175"/>
    </row>
    <row r="1202" spans="2:8" x14ac:dyDescent="0.25">
      <c r="B1202" s="186">
        <v>2142</v>
      </c>
      <c r="C1202" s="175" t="s">
        <v>319</v>
      </c>
      <c r="D1202" s="186">
        <v>772</v>
      </c>
      <c r="E1202" s="198" t="s">
        <v>1530</v>
      </c>
      <c r="F1202" s="192" t="s">
        <v>628</v>
      </c>
      <c r="G1202" s="176"/>
      <c r="H1202" s="175"/>
    </row>
    <row r="1203" spans="2:8" x14ac:dyDescent="0.25">
      <c r="B1203" s="186">
        <v>2142</v>
      </c>
      <c r="C1203" s="175" t="s">
        <v>319</v>
      </c>
      <c r="D1203" s="186">
        <v>3215</v>
      </c>
      <c r="E1203" s="198" t="s">
        <v>1531</v>
      </c>
      <c r="F1203" s="192" t="s">
        <v>628</v>
      </c>
      <c r="G1203" s="176"/>
      <c r="H1203" s="175"/>
    </row>
    <row r="1204" spans="2:8" x14ac:dyDescent="0.25">
      <c r="B1204" s="186">
        <v>2142</v>
      </c>
      <c r="C1204" s="175" t="s">
        <v>319</v>
      </c>
      <c r="D1204" s="186">
        <v>753</v>
      </c>
      <c r="E1204" s="198" t="s">
        <v>1532</v>
      </c>
      <c r="F1204" s="192" t="s">
        <v>628</v>
      </c>
      <c r="G1204" s="176"/>
      <c r="H1204" s="175"/>
    </row>
    <row r="1205" spans="2:8" x14ac:dyDescent="0.25">
      <c r="B1205" s="186">
        <v>2142</v>
      </c>
      <c r="C1205" s="175" t="s">
        <v>319</v>
      </c>
      <c r="D1205" s="186">
        <v>754</v>
      </c>
      <c r="E1205" s="198" t="s">
        <v>1533</v>
      </c>
      <c r="F1205" s="192" t="s">
        <v>628</v>
      </c>
      <c r="G1205" s="176"/>
      <c r="H1205" s="175"/>
    </row>
    <row r="1206" spans="2:8" x14ac:dyDescent="0.25">
      <c r="B1206" s="186">
        <v>2142</v>
      </c>
      <c r="C1206" s="175" t="s">
        <v>319</v>
      </c>
      <c r="D1206" s="186">
        <v>773</v>
      </c>
      <c r="E1206" s="198" t="s">
        <v>1534</v>
      </c>
      <c r="F1206" s="192" t="s">
        <v>628</v>
      </c>
      <c r="G1206" s="176"/>
      <c r="H1206" s="175"/>
    </row>
    <row r="1207" spans="2:8" x14ac:dyDescent="0.25">
      <c r="B1207" s="186">
        <v>2142</v>
      </c>
      <c r="C1207" s="175" t="s">
        <v>319</v>
      </c>
      <c r="D1207" s="186">
        <v>3528</v>
      </c>
      <c r="E1207" s="198" t="s">
        <v>195</v>
      </c>
      <c r="F1207" s="192" t="s">
        <v>631</v>
      </c>
      <c r="G1207" s="176"/>
      <c r="H1207" s="175"/>
    </row>
    <row r="1208" spans="2:8" x14ac:dyDescent="0.25">
      <c r="B1208" s="186">
        <v>2142</v>
      </c>
      <c r="C1208" s="175" t="s">
        <v>319</v>
      </c>
      <c r="D1208" s="186">
        <v>767</v>
      </c>
      <c r="E1208" s="198" t="s">
        <v>1535</v>
      </c>
      <c r="F1208" s="192" t="s">
        <v>628</v>
      </c>
      <c r="G1208" s="176"/>
      <c r="H1208" s="175"/>
    </row>
    <row r="1209" spans="2:8" x14ac:dyDescent="0.25">
      <c r="B1209" s="186">
        <v>2142</v>
      </c>
      <c r="C1209" s="175" t="s">
        <v>319</v>
      </c>
      <c r="D1209" s="186">
        <v>756</v>
      </c>
      <c r="E1209" s="198" t="s">
        <v>1536</v>
      </c>
      <c r="F1209" s="192" t="s">
        <v>628</v>
      </c>
      <c r="G1209" s="176"/>
      <c r="H1209" s="175"/>
    </row>
    <row r="1210" spans="2:8" x14ac:dyDescent="0.25">
      <c r="B1210" s="186">
        <v>2142</v>
      </c>
      <c r="C1210" s="175" t="s">
        <v>319</v>
      </c>
      <c r="D1210" s="186">
        <v>757</v>
      </c>
      <c r="E1210" s="198" t="s">
        <v>1440</v>
      </c>
      <c r="F1210" s="192" t="s">
        <v>628</v>
      </c>
      <c r="G1210" s="176"/>
      <c r="H1210" s="175"/>
    </row>
    <row r="1211" spans="2:8" x14ac:dyDescent="0.25">
      <c r="B1211" s="186">
        <v>2142</v>
      </c>
      <c r="C1211" s="175" t="s">
        <v>319</v>
      </c>
      <c r="D1211" s="186">
        <v>4596</v>
      </c>
      <c r="E1211" s="198" t="s">
        <v>1537</v>
      </c>
      <c r="F1211" s="192" t="s">
        <v>656</v>
      </c>
      <c r="G1211" s="176"/>
      <c r="H1211" s="175"/>
    </row>
    <row r="1212" spans="2:8" x14ac:dyDescent="0.25">
      <c r="B1212" s="186">
        <v>2142</v>
      </c>
      <c r="C1212" s="175" t="s">
        <v>319</v>
      </c>
      <c r="D1212" s="186">
        <v>759</v>
      </c>
      <c r="E1212" s="198" t="s">
        <v>1538</v>
      </c>
      <c r="F1212" s="192" t="s">
        <v>628</v>
      </c>
      <c r="G1212" s="176"/>
      <c r="H1212" s="175"/>
    </row>
    <row r="1213" spans="2:8" x14ac:dyDescent="0.25">
      <c r="B1213" s="186">
        <v>2142</v>
      </c>
      <c r="C1213" s="175" t="s">
        <v>319</v>
      </c>
      <c r="D1213" s="186">
        <v>760</v>
      </c>
      <c r="E1213" s="198" t="s">
        <v>1539</v>
      </c>
      <c r="F1213" s="192" t="s">
        <v>628</v>
      </c>
      <c r="G1213" s="176"/>
      <c r="H1213" s="175"/>
    </row>
    <row r="1214" spans="2:8" x14ac:dyDescent="0.25">
      <c r="B1214" s="186">
        <v>2142</v>
      </c>
      <c r="C1214" s="175" t="s">
        <v>319</v>
      </c>
      <c r="D1214" s="186">
        <v>741</v>
      </c>
      <c r="E1214" s="198" t="s">
        <v>1448</v>
      </c>
      <c r="F1214" s="192" t="s">
        <v>628</v>
      </c>
      <c r="G1214" s="176"/>
      <c r="H1214" s="175"/>
    </row>
    <row r="1215" spans="2:8" x14ac:dyDescent="0.25">
      <c r="B1215" s="186">
        <v>2142</v>
      </c>
      <c r="C1215" s="175" t="s">
        <v>319</v>
      </c>
      <c r="D1215" s="186">
        <v>775</v>
      </c>
      <c r="E1215" s="198" t="s">
        <v>1540</v>
      </c>
      <c r="F1215" s="192" t="s">
        <v>628</v>
      </c>
      <c r="G1215" s="176"/>
      <c r="H1215" s="175"/>
    </row>
    <row r="1216" spans="2:8" x14ac:dyDescent="0.25">
      <c r="B1216" s="186">
        <v>2142</v>
      </c>
      <c r="C1216" s="175" t="s">
        <v>319</v>
      </c>
      <c r="D1216" s="186">
        <v>774</v>
      </c>
      <c r="E1216" s="198" t="s">
        <v>1541</v>
      </c>
      <c r="F1216" s="192" t="s">
        <v>628</v>
      </c>
      <c r="G1216" s="176"/>
      <c r="H1216" s="175"/>
    </row>
    <row r="1217" spans="2:8" x14ac:dyDescent="0.25">
      <c r="B1217" s="186">
        <v>2142</v>
      </c>
      <c r="C1217" s="175" t="s">
        <v>319</v>
      </c>
      <c r="D1217" s="186">
        <v>1331</v>
      </c>
      <c r="E1217" s="198" t="s">
        <v>1542</v>
      </c>
      <c r="F1217" s="192" t="s">
        <v>628</v>
      </c>
      <c r="G1217" s="176"/>
      <c r="H1217" s="175"/>
    </row>
    <row r="1218" spans="2:8" x14ac:dyDescent="0.25">
      <c r="B1218" s="186">
        <v>2142</v>
      </c>
      <c r="C1218" s="175" t="s">
        <v>319</v>
      </c>
      <c r="D1218" s="186">
        <v>4859</v>
      </c>
      <c r="E1218" s="198" t="s">
        <v>1543</v>
      </c>
      <c r="F1218" s="192" t="s">
        <v>628</v>
      </c>
      <c r="G1218" s="176"/>
      <c r="H1218" s="175"/>
    </row>
    <row r="1219" spans="2:8" x14ac:dyDescent="0.25">
      <c r="B1219" s="186">
        <v>2142</v>
      </c>
      <c r="C1219" s="175" t="s">
        <v>319</v>
      </c>
      <c r="D1219" s="186">
        <v>761</v>
      </c>
      <c r="E1219" s="198" t="s">
        <v>1544</v>
      </c>
      <c r="F1219" s="192" t="s">
        <v>628</v>
      </c>
      <c r="G1219" s="176"/>
      <c r="H1219" s="175"/>
    </row>
    <row r="1220" spans="2:8" x14ac:dyDescent="0.25">
      <c r="B1220" s="186">
        <v>2142</v>
      </c>
      <c r="C1220" s="175" t="s">
        <v>319</v>
      </c>
      <c r="D1220" s="186">
        <v>762</v>
      </c>
      <c r="E1220" s="198" t="s">
        <v>1545</v>
      </c>
      <c r="F1220" s="192" t="s">
        <v>628</v>
      </c>
      <c r="G1220" s="176"/>
      <c r="H1220" s="175"/>
    </row>
    <row r="1221" spans="2:8" x14ac:dyDescent="0.25">
      <c r="B1221" s="186">
        <v>2142</v>
      </c>
      <c r="C1221" s="175" t="s">
        <v>319</v>
      </c>
      <c r="D1221" s="186">
        <v>4390</v>
      </c>
      <c r="E1221" s="198" t="s">
        <v>291</v>
      </c>
      <c r="F1221" s="192" t="s">
        <v>631</v>
      </c>
      <c r="G1221" s="176"/>
      <c r="H1221" s="175"/>
    </row>
    <row r="1222" spans="2:8" x14ac:dyDescent="0.25">
      <c r="B1222" s="186">
        <v>2142</v>
      </c>
      <c r="C1222" s="175" t="s">
        <v>319</v>
      </c>
      <c r="D1222" s="186">
        <v>768</v>
      </c>
      <c r="E1222" s="198" t="s">
        <v>1546</v>
      </c>
      <c r="F1222" s="192" t="s">
        <v>628</v>
      </c>
      <c r="G1222" s="176"/>
      <c r="H1222" s="175"/>
    </row>
    <row r="1223" spans="2:8" x14ac:dyDescent="0.25">
      <c r="B1223" s="186">
        <v>2142</v>
      </c>
      <c r="C1223" s="175" t="s">
        <v>319</v>
      </c>
      <c r="D1223" s="186">
        <v>769</v>
      </c>
      <c r="E1223" s="198" t="s">
        <v>1547</v>
      </c>
      <c r="F1223" s="192" t="s">
        <v>628</v>
      </c>
      <c r="G1223" s="176"/>
      <c r="H1223" s="175"/>
    </row>
    <row r="1224" spans="2:8" x14ac:dyDescent="0.25">
      <c r="B1224" s="186">
        <v>2142</v>
      </c>
      <c r="C1224" s="175" t="s">
        <v>319</v>
      </c>
      <c r="D1224" s="186">
        <v>763</v>
      </c>
      <c r="E1224" s="198" t="s">
        <v>1215</v>
      </c>
      <c r="F1224" s="192" t="s">
        <v>628</v>
      </c>
      <c r="G1224" s="176"/>
      <c r="H1224" s="175"/>
    </row>
    <row r="1225" spans="2:8" x14ac:dyDescent="0.25">
      <c r="B1225" s="186">
        <v>2142</v>
      </c>
      <c r="C1225" s="175" t="s">
        <v>319</v>
      </c>
      <c r="D1225" s="186">
        <v>3374</v>
      </c>
      <c r="E1225" s="198" t="s">
        <v>1548</v>
      </c>
      <c r="F1225" s="192" t="s">
        <v>628</v>
      </c>
      <c r="G1225" s="176"/>
      <c r="H1225" s="175"/>
    </row>
    <row r="1226" spans="2:8" x14ac:dyDescent="0.25">
      <c r="B1226" s="186">
        <v>2142</v>
      </c>
      <c r="C1226" s="175" t="s">
        <v>319</v>
      </c>
      <c r="D1226" s="186">
        <v>3463</v>
      </c>
      <c r="E1226" s="198" t="s">
        <v>1549</v>
      </c>
      <c r="F1226" s="192" t="s">
        <v>628</v>
      </c>
      <c r="G1226" s="176"/>
      <c r="H1226" s="175"/>
    </row>
    <row r="1227" spans="2:8" x14ac:dyDescent="0.25">
      <c r="B1227" s="186">
        <v>2142</v>
      </c>
      <c r="C1227" s="175" t="s">
        <v>319</v>
      </c>
      <c r="D1227" s="186">
        <v>770</v>
      </c>
      <c r="E1227" s="198" t="s">
        <v>1550</v>
      </c>
      <c r="F1227" s="192" t="s">
        <v>628</v>
      </c>
      <c r="G1227" s="176"/>
      <c r="H1227" s="175"/>
    </row>
    <row r="1228" spans="2:8" x14ac:dyDescent="0.25">
      <c r="B1228" s="186">
        <v>2142</v>
      </c>
      <c r="C1228" s="175" t="s">
        <v>319</v>
      </c>
      <c r="D1228" s="186">
        <v>737</v>
      </c>
      <c r="E1228" s="198" t="s">
        <v>1551</v>
      </c>
      <c r="F1228" s="192" t="s">
        <v>628</v>
      </c>
      <c r="G1228" s="176"/>
      <c r="H1228" s="175"/>
    </row>
    <row r="1229" spans="2:8" x14ac:dyDescent="0.25">
      <c r="B1229" s="186">
        <v>2142</v>
      </c>
      <c r="C1229" s="175" t="s">
        <v>319</v>
      </c>
      <c r="D1229" s="186">
        <v>764</v>
      </c>
      <c r="E1229" s="198" t="s">
        <v>1552</v>
      </c>
      <c r="F1229" s="192" t="s">
        <v>628</v>
      </c>
      <c r="G1229" s="176"/>
      <c r="H1229" s="175"/>
    </row>
    <row r="1230" spans="2:8" x14ac:dyDescent="0.25">
      <c r="B1230" s="184">
        <v>2104</v>
      </c>
      <c r="C1230" s="185" t="s">
        <v>320</v>
      </c>
      <c r="D1230" s="184">
        <v>2104</v>
      </c>
      <c r="E1230" s="197" t="s">
        <v>320</v>
      </c>
      <c r="F1230" s="191" t="s">
        <v>626</v>
      </c>
      <c r="G1230" s="176"/>
      <c r="H1230" s="175"/>
    </row>
    <row r="1231" spans="2:8" x14ac:dyDescent="0.25">
      <c r="B1231" s="186">
        <v>2104</v>
      </c>
      <c r="C1231" s="175" t="s">
        <v>320</v>
      </c>
      <c r="D1231" s="186">
        <v>4399</v>
      </c>
      <c r="E1231" s="198" t="s">
        <v>197</v>
      </c>
      <c r="F1231" s="192" t="s">
        <v>631</v>
      </c>
      <c r="G1231" s="176"/>
      <c r="H1231" s="175"/>
    </row>
    <row r="1232" spans="2:8" x14ac:dyDescent="0.25">
      <c r="B1232" s="186">
        <v>2104</v>
      </c>
      <c r="C1232" s="175" t="s">
        <v>320</v>
      </c>
      <c r="D1232" s="186">
        <v>681</v>
      </c>
      <c r="E1232" s="198" t="s">
        <v>1553</v>
      </c>
      <c r="F1232" s="192" t="s">
        <v>628</v>
      </c>
      <c r="G1232" s="176"/>
      <c r="H1232" s="175"/>
    </row>
    <row r="1233" spans="2:8" x14ac:dyDescent="0.25">
      <c r="B1233" s="186">
        <v>2104</v>
      </c>
      <c r="C1233" s="175" t="s">
        <v>320</v>
      </c>
      <c r="D1233" s="186">
        <v>683</v>
      </c>
      <c r="E1233" s="198" t="s">
        <v>1554</v>
      </c>
      <c r="F1233" s="192" t="s">
        <v>628</v>
      </c>
      <c r="G1233" s="176"/>
      <c r="H1233" s="175"/>
    </row>
    <row r="1234" spans="2:8" x14ac:dyDescent="0.25">
      <c r="B1234" s="184">
        <v>1944</v>
      </c>
      <c r="C1234" s="185" t="s">
        <v>321</v>
      </c>
      <c r="D1234" s="184">
        <v>1944</v>
      </c>
      <c r="E1234" s="197" t="s">
        <v>321</v>
      </c>
      <c r="F1234" s="191" t="s">
        <v>626</v>
      </c>
      <c r="G1234" s="176"/>
      <c r="H1234" s="175"/>
    </row>
    <row r="1235" spans="2:8" x14ac:dyDescent="0.25">
      <c r="B1235" s="186">
        <v>1944</v>
      </c>
      <c r="C1235" s="175" t="s">
        <v>321</v>
      </c>
      <c r="D1235" s="186">
        <v>158</v>
      </c>
      <c r="E1235" s="198" t="s">
        <v>1555</v>
      </c>
      <c r="F1235" s="192" t="s">
        <v>628</v>
      </c>
      <c r="G1235" s="176"/>
      <c r="H1235" s="175"/>
    </row>
    <row r="1236" spans="2:8" x14ac:dyDescent="0.25">
      <c r="B1236" s="186">
        <v>1944</v>
      </c>
      <c r="C1236" s="175" t="s">
        <v>321</v>
      </c>
      <c r="D1236" s="186">
        <v>159</v>
      </c>
      <c r="E1236" s="198" t="s">
        <v>1556</v>
      </c>
      <c r="F1236" s="192" t="s">
        <v>628</v>
      </c>
      <c r="G1236" s="176"/>
      <c r="H1236" s="175"/>
    </row>
    <row r="1237" spans="2:8" x14ac:dyDescent="0.25">
      <c r="B1237" s="186">
        <v>1944</v>
      </c>
      <c r="C1237" s="175" t="s">
        <v>321</v>
      </c>
      <c r="D1237" s="186">
        <v>958</v>
      </c>
      <c r="E1237" s="198" t="s">
        <v>244</v>
      </c>
      <c r="F1237" s="192" t="s">
        <v>631</v>
      </c>
      <c r="G1237" s="176"/>
      <c r="H1237" s="175"/>
    </row>
    <row r="1238" spans="2:8" x14ac:dyDescent="0.25">
      <c r="B1238" s="186">
        <v>1944</v>
      </c>
      <c r="C1238" s="175" t="s">
        <v>321</v>
      </c>
      <c r="D1238" s="186">
        <v>162</v>
      </c>
      <c r="E1238" s="198" t="s">
        <v>1557</v>
      </c>
      <c r="F1238" s="192" t="s">
        <v>628</v>
      </c>
      <c r="G1238" s="176"/>
      <c r="H1238" s="175"/>
    </row>
    <row r="1239" spans="2:8" x14ac:dyDescent="0.25">
      <c r="B1239" s="186">
        <v>1944</v>
      </c>
      <c r="C1239" s="175" t="s">
        <v>321</v>
      </c>
      <c r="D1239" s="186">
        <v>161</v>
      </c>
      <c r="E1239" s="198" t="s">
        <v>1558</v>
      </c>
      <c r="F1239" s="192" t="s">
        <v>628</v>
      </c>
      <c r="G1239" s="176"/>
      <c r="H1239" s="175"/>
    </row>
    <row r="1240" spans="2:8" x14ac:dyDescent="0.25">
      <c r="B1240" s="186">
        <v>1944</v>
      </c>
      <c r="C1240" s="175" t="s">
        <v>321</v>
      </c>
      <c r="D1240" s="186">
        <v>5668</v>
      </c>
      <c r="E1240" s="198" t="s">
        <v>1559</v>
      </c>
      <c r="F1240" s="192" t="s">
        <v>628</v>
      </c>
      <c r="G1240" s="176"/>
      <c r="H1240" s="175"/>
    </row>
    <row r="1241" spans="2:8" x14ac:dyDescent="0.25">
      <c r="B1241" s="186">
        <v>1944</v>
      </c>
      <c r="C1241" s="175" t="s">
        <v>321</v>
      </c>
      <c r="D1241" s="186">
        <v>4221</v>
      </c>
      <c r="E1241" s="198" t="s">
        <v>257</v>
      </c>
      <c r="F1241" s="192" t="s">
        <v>631</v>
      </c>
      <c r="G1241" s="176"/>
      <c r="H1241" s="175"/>
    </row>
    <row r="1242" spans="2:8" x14ac:dyDescent="0.25">
      <c r="B1242" s="186">
        <v>1944</v>
      </c>
      <c r="C1242" s="175" t="s">
        <v>321</v>
      </c>
      <c r="D1242" s="186">
        <v>160</v>
      </c>
      <c r="E1242" s="198" t="s">
        <v>1560</v>
      </c>
      <c r="F1242" s="192" t="s">
        <v>628</v>
      </c>
      <c r="G1242" s="176"/>
      <c r="H1242" s="175"/>
    </row>
    <row r="1243" spans="2:8" x14ac:dyDescent="0.25">
      <c r="B1243" s="184">
        <v>2103</v>
      </c>
      <c r="C1243" s="185" t="s">
        <v>322</v>
      </c>
      <c r="D1243" s="184">
        <v>2103</v>
      </c>
      <c r="E1243" s="197" t="s">
        <v>322</v>
      </c>
      <c r="F1243" s="191" t="s">
        <v>626</v>
      </c>
      <c r="G1243" s="176"/>
      <c r="H1243" s="175"/>
    </row>
    <row r="1244" spans="2:8" x14ac:dyDescent="0.25">
      <c r="B1244" s="186">
        <v>2103</v>
      </c>
      <c r="C1244" s="175" t="s">
        <v>322</v>
      </c>
      <c r="D1244" s="186">
        <v>676</v>
      </c>
      <c r="E1244" s="198" t="s">
        <v>1561</v>
      </c>
      <c r="F1244" s="192" t="s">
        <v>628</v>
      </c>
      <c r="G1244" s="176"/>
      <c r="H1244" s="175"/>
    </row>
    <row r="1245" spans="2:8" x14ac:dyDescent="0.25">
      <c r="B1245" s="186">
        <v>2103</v>
      </c>
      <c r="C1245" s="175" t="s">
        <v>322</v>
      </c>
      <c r="D1245" s="186">
        <v>2994</v>
      </c>
      <c r="E1245" s="198" t="s">
        <v>165</v>
      </c>
      <c r="F1245" s="192" t="s">
        <v>631</v>
      </c>
      <c r="G1245" s="176"/>
      <c r="H1245" s="175"/>
    </row>
    <row r="1246" spans="2:8" x14ac:dyDescent="0.25">
      <c r="B1246" s="186">
        <v>2103</v>
      </c>
      <c r="C1246" s="175" t="s">
        <v>322</v>
      </c>
      <c r="D1246" s="186">
        <v>678</v>
      </c>
      <c r="E1246" s="198" t="s">
        <v>1562</v>
      </c>
      <c r="F1246" s="192" t="s">
        <v>628</v>
      </c>
      <c r="G1246" s="176"/>
      <c r="H1246" s="175"/>
    </row>
    <row r="1247" spans="2:8" x14ac:dyDescent="0.25">
      <c r="B1247" s="186">
        <v>2103</v>
      </c>
      <c r="C1247" s="175" t="s">
        <v>322</v>
      </c>
      <c r="D1247" s="186">
        <v>677</v>
      </c>
      <c r="E1247" s="198" t="s">
        <v>1563</v>
      </c>
      <c r="F1247" s="192" t="s">
        <v>628</v>
      </c>
      <c r="G1247" s="176"/>
      <c r="H1247" s="175"/>
    </row>
    <row r="1248" spans="2:8" x14ac:dyDescent="0.25">
      <c r="B1248" s="186">
        <v>2103</v>
      </c>
      <c r="C1248" s="175" t="s">
        <v>322</v>
      </c>
      <c r="D1248" s="186">
        <v>5457</v>
      </c>
      <c r="E1248" s="198" t="s">
        <v>296</v>
      </c>
      <c r="F1248" s="192" t="s">
        <v>631</v>
      </c>
      <c r="G1248" s="176"/>
      <c r="H1248" s="175"/>
    </row>
    <row r="1249" spans="2:8" x14ac:dyDescent="0.25">
      <c r="B1249" s="184">
        <v>1935</v>
      </c>
      <c r="C1249" s="185" t="s">
        <v>323</v>
      </c>
      <c r="D1249" s="184">
        <v>1935</v>
      </c>
      <c r="E1249" s="197" t="s">
        <v>323</v>
      </c>
      <c r="F1249" s="191" t="s">
        <v>626</v>
      </c>
      <c r="G1249" s="176"/>
      <c r="H1249" s="175"/>
    </row>
    <row r="1250" spans="2:8" x14ac:dyDescent="0.25">
      <c r="B1250" s="186">
        <v>1935</v>
      </c>
      <c r="C1250" s="175" t="s">
        <v>323</v>
      </c>
      <c r="D1250" s="186">
        <v>152</v>
      </c>
      <c r="E1250" s="198" t="s">
        <v>1564</v>
      </c>
      <c r="F1250" s="192" t="s">
        <v>628</v>
      </c>
      <c r="G1250" s="176"/>
      <c r="H1250" s="175"/>
    </row>
    <row r="1251" spans="2:8" x14ac:dyDescent="0.25">
      <c r="B1251" s="186">
        <v>1935</v>
      </c>
      <c r="C1251" s="175" t="s">
        <v>323</v>
      </c>
      <c r="D1251" s="186">
        <v>154</v>
      </c>
      <c r="E1251" s="198" t="s">
        <v>1565</v>
      </c>
      <c r="F1251" s="192" t="s">
        <v>628</v>
      </c>
      <c r="G1251" s="176"/>
      <c r="H1251" s="175"/>
    </row>
    <row r="1252" spans="2:8" x14ac:dyDescent="0.25">
      <c r="B1252" s="186">
        <v>1935</v>
      </c>
      <c r="C1252" s="175" t="s">
        <v>323</v>
      </c>
      <c r="D1252" s="186">
        <v>150</v>
      </c>
      <c r="E1252" s="198" t="s">
        <v>1566</v>
      </c>
      <c r="F1252" s="192" t="s">
        <v>628</v>
      </c>
      <c r="G1252" s="176"/>
      <c r="H1252" s="175"/>
    </row>
    <row r="1253" spans="2:8" x14ac:dyDescent="0.25">
      <c r="B1253" s="186">
        <v>1935</v>
      </c>
      <c r="C1253" s="175" t="s">
        <v>323</v>
      </c>
      <c r="D1253" s="186">
        <v>5385</v>
      </c>
      <c r="E1253" s="198" t="s">
        <v>274</v>
      </c>
      <c r="F1253" s="192" t="s">
        <v>631</v>
      </c>
      <c r="G1253" s="176"/>
      <c r="H1253" s="175"/>
    </row>
    <row r="1254" spans="2:8" x14ac:dyDescent="0.25">
      <c r="B1254" s="184">
        <v>2257</v>
      </c>
      <c r="C1254" s="185" t="s">
        <v>324</v>
      </c>
      <c r="D1254" s="184">
        <v>2257</v>
      </c>
      <c r="E1254" s="197" t="s">
        <v>324</v>
      </c>
      <c r="F1254" s="191" t="s">
        <v>626</v>
      </c>
      <c r="G1254" s="176"/>
      <c r="H1254" s="175"/>
    </row>
    <row r="1255" spans="2:8" x14ac:dyDescent="0.25">
      <c r="B1255" s="186">
        <v>2257</v>
      </c>
      <c r="C1255" s="175" t="s">
        <v>324</v>
      </c>
      <c r="D1255" s="186">
        <v>1235</v>
      </c>
      <c r="E1255" s="198" t="s">
        <v>1567</v>
      </c>
      <c r="F1255" s="192" t="s">
        <v>628</v>
      </c>
      <c r="G1255" s="176"/>
      <c r="H1255" s="175"/>
    </row>
    <row r="1256" spans="2:8" x14ac:dyDescent="0.25">
      <c r="B1256" s="186">
        <v>2257</v>
      </c>
      <c r="C1256" s="175" t="s">
        <v>324</v>
      </c>
      <c r="D1256" s="186">
        <v>4833</v>
      </c>
      <c r="E1256" s="198" t="s">
        <v>246</v>
      </c>
      <c r="F1256" s="192" t="s">
        <v>631</v>
      </c>
      <c r="G1256" s="176"/>
      <c r="H1256" s="175"/>
    </row>
    <row r="1257" spans="2:8" x14ac:dyDescent="0.25">
      <c r="B1257" s="186">
        <v>2257</v>
      </c>
      <c r="C1257" s="175" t="s">
        <v>324</v>
      </c>
      <c r="D1257" s="186">
        <v>1237</v>
      </c>
      <c r="E1257" s="198" t="s">
        <v>1568</v>
      </c>
      <c r="F1257" s="192" t="s">
        <v>628</v>
      </c>
      <c r="G1257" s="176"/>
      <c r="H1257" s="175"/>
    </row>
    <row r="1258" spans="2:8" x14ac:dyDescent="0.25">
      <c r="B1258" s="184">
        <v>2195</v>
      </c>
      <c r="C1258" s="185" t="s">
        <v>325</v>
      </c>
      <c r="D1258" s="184">
        <v>2195</v>
      </c>
      <c r="E1258" s="197" t="s">
        <v>325</v>
      </c>
      <c r="F1258" s="191" t="s">
        <v>626</v>
      </c>
      <c r="G1258" s="176"/>
      <c r="H1258" s="175"/>
    </row>
    <row r="1259" spans="2:8" x14ac:dyDescent="0.25">
      <c r="B1259" s="186">
        <v>2195</v>
      </c>
      <c r="C1259" s="175" t="s">
        <v>325</v>
      </c>
      <c r="D1259" s="186">
        <v>1010</v>
      </c>
      <c r="E1259" s="198" t="s">
        <v>1569</v>
      </c>
      <c r="F1259" s="192" t="s">
        <v>628</v>
      </c>
      <c r="G1259" s="176"/>
      <c r="H1259" s="175"/>
    </row>
    <row r="1260" spans="2:8" x14ac:dyDescent="0.25">
      <c r="B1260" s="184">
        <v>2244</v>
      </c>
      <c r="C1260" s="185" t="s">
        <v>326</v>
      </c>
      <c r="D1260" s="184">
        <v>2244</v>
      </c>
      <c r="E1260" s="197" t="s">
        <v>326</v>
      </c>
      <c r="F1260" s="191" t="s">
        <v>626</v>
      </c>
      <c r="G1260" s="176"/>
      <c r="H1260" s="175"/>
    </row>
    <row r="1261" spans="2:8" x14ac:dyDescent="0.25">
      <c r="B1261" s="186">
        <v>2244</v>
      </c>
      <c r="C1261" s="175" t="s">
        <v>326</v>
      </c>
      <c r="D1261" s="186">
        <v>1334</v>
      </c>
      <c r="E1261" s="198" t="s">
        <v>1570</v>
      </c>
      <c r="F1261" s="192" t="s">
        <v>628</v>
      </c>
      <c r="G1261" s="176"/>
      <c r="H1261" s="175"/>
    </row>
    <row r="1262" spans="2:8" x14ac:dyDescent="0.25">
      <c r="B1262" s="186">
        <v>2244</v>
      </c>
      <c r="C1262" s="175" t="s">
        <v>326</v>
      </c>
      <c r="D1262" s="186">
        <v>1191</v>
      </c>
      <c r="E1262" s="198" t="s">
        <v>1571</v>
      </c>
      <c r="F1262" s="192" t="s">
        <v>628</v>
      </c>
      <c r="G1262" s="176"/>
      <c r="H1262" s="175"/>
    </row>
    <row r="1263" spans="2:8" x14ac:dyDescent="0.25">
      <c r="B1263" s="186">
        <v>2244</v>
      </c>
      <c r="C1263" s="175" t="s">
        <v>326</v>
      </c>
      <c r="D1263" s="186">
        <v>3222</v>
      </c>
      <c r="E1263" s="198" t="s">
        <v>1572</v>
      </c>
      <c r="F1263" s="192" t="s">
        <v>628</v>
      </c>
      <c r="G1263" s="176"/>
      <c r="H1263" s="175"/>
    </row>
    <row r="1264" spans="2:8" x14ac:dyDescent="0.25">
      <c r="B1264" s="186">
        <v>2244</v>
      </c>
      <c r="C1264" s="175" t="s">
        <v>326</v>
      </c>
      <c r="D1264" s="186">
        <v>4730</v>
      </c>
      <c r="E1264" s="198" t="s">
        <v>1573</v>
      </c>
      <c r="F1264" s="192" t="s">
        <v>628</v>
      </c>
      <c r="G1264" s="176"/>
      <c r="H1264" s="175"/>
    </row>
    <row r="1265" spans="2:8" x14ac:dyDescent="0.25">
      <c r="B1265" s="186">
        <v>2244</v>
      </c>
      <c r="C1265" s="175" t="s">
        <v>326</v>
      </c>
      <c r="D1265" s="186">
        <v>4220</v>
      </c>
      <c r="E1265" s="198" t="s">
        <v>249</v>
      </c>
      <c r="F1265" s="192" t="s">
        <v>631</v>
      </c>
      <c r="G1265" s="176"/>
      <c r="H1265" s="175"/>
    </row>
    <row r="1266" spans="2:8" x14ac:dyDescent="0.25">
      <c r="B1266" s="186">
        <v>2244</v>
      </c>
      <c r="C1266" s="175" t="s">
        <v>326</v>
      </c>
      <c r="D1266" s="186">
        <v>1193</v>
      </c>
      <c r="E1266" s="198" t="s">
        <v>1574</v>
      </c>
      <c r="F1266" s="192" t="s">
        <v>628</v>
      </c>
      <c r="G1266" s="176"/>
      <c r="H1266" s="175"/>
    </row>
    <row r="1267" spans="2:8" x14ac:dyDescent="0.25">
      <c r="B1267" s="186">
        <v>2244</v>
      </c>
      <c r="C1267" s="175" t="s">
        <v>326</v>
      </c>
      <c r="D1267" s="186">
        <v>1192</v>
      </c>
      <c r="E1267" s="198" t="s">
        <v>1575</v>
      </c>
      <c r="F1267" s="192" t="s">
        <v>628</v>
      </c>
      <c r="G1267" s="176"/>
      <c r="H1267" s="175"/>
    </row>
    <row r="1268" spans="2:8" x14ac:dyDescent="0.25">
      <c r="B1268" s="184">
        <v>2138</v>
      </c>
      <c r="C1268" s="185" t="s">
        <v>327</v>
      </c>
      <c r="D1268" s="184">
        <v>2138</v>
      </c>
      <c r="E1268" s="197" t="s">
        <v>327</v>
      </c>
      <c r="F1268" s="191" t="s">
        <v>626</v>
      </c>
      <c r="G1268" s="176"/>
      <c r="H1268" s="175"/>
    </row>
    <row r="1269" spans="2:8" x14ac:dyDescent="0.25">
      <c r="B1269" s="186">
        <v>2138</v>
      </c>
      <c r="C1269" s="175" t="s">
        <v>327</v>
      </c>
      <c r="D1269" s="186">
        <v>784</v>
      </c>
      <c r="E1269" s="198" t="s">
        <v>61</v>
      </c>
      <c r="F1269" s="192" t="s">
        <v>631</v>
      </c>
      <c r="G1269" s="176"/>
      <c r="H1269" s="175"/>
    </row>
    <row r="1270" spans="2:8" x14ac:dyDescent="0.25">
      <c r="B1270" s="186">
        <v>2138</v>
      </c>
      <c r="C1270" s="175" t="s">
        <v>327</v>
      </c>
      <c r="D1270" s="186">
        <v>119</v>
      </c>
      <c r="E1270" s="198" t="s">
        <v>1576</v>
      </c>
      <c r="F1270" s="192" t="s">
        <v>628</v>
      </c>
      <c r="G1270" s="176"/>
      <c r="H1270" s="175"/>
    </row>
    <row r="1271" spans="2:8" x14ac:dyDescent="0.25">
      <c r="B1271" s="186">
        <v>2138</v>
      </c>
      <c r="C1271" s="175" t="s">
        <v>327</v>
      </c>
      <c r="D1271" s="186">
        <v>807</v>
      </c>
      <c r="E1271" s="198" t="s">
        <v>1577</v>
      </c>
      <c r="F1271" s="192" t="s">
        <v>628</v>
      </c>
      <c r="G1271" s="176"/>
      <c r="H1271" s="175"/>
    </row>
    <row r="1272" spans="2:8" x14ac:dyDescent="0.25">
      <c r="B1272" s="186">
        <v>2138</v>
      </c>
      <c r="C1272" s="175" t="s">
        <v>327</v>
      </c>
      <c r="D1272" s="186">
        <v>718</v>
      </c>
      <c r="E1272" s="198" t="s">
        <v>1578</v>
      </c>
      <c r="F1272" s="192" t="s">
        <v>628</v>
      </c>
      <c r="G1272" s="176"/>
      <c r="H1272" s="175"/>
    </row>
    <row r="1273" spans="2:8" x14ac:dyDescent="0.25">
      <c r="B1273" s="186">
        <v>2138</v>
      </c>
      <c r="C1273" s="175" t="s">
        <v>327</v>
      </c>
      <c r="D1273" s="186">
        <v>714</v>
      </c>
      <c r="E1273" s="198" t="s">
        <v>1579</v>
      </c>
      <c r="F1273" s="192" t="s">
        <v>628</v>
      </c>
      <c r="G1273" s="176"/>
      <c r="H1273" s="175"/>
    </row>
    <row r="1274" spans="2:8" x14ac:dyDescent="0.25">
      <c r="B1274" s="186">
        <v>2138</v>
      </c>
      <c r="C1274" s="175" t="s">
        <v>327</v>
      </c>
      <c r="D1274" s="186">
        <v>780</v>
      </c>
      <c r="E1274" s="198" t="s">
        <v>1580</v>
      </c>
      <c r="F1274" s="192" t="s">
        <v>628</v>
      </c>
      <c r="G1274" s="176"/>
      <c r="H1274" s="175"/>
    </row>
    <row r="1275" spans="2:8" x14ac:dyDescent="0.25">
      <c r="B1275" s="186">
        <v>2138</v>
      </c>
      <c r="C1275" s="175" t="s">
        <v>327</v>
      </c>
      <c r="D1275" s="186">
        <v>716</v>
      </c>
      <c r="E1275" s="198" t="s">
        <v>1581</v>
      </c>
      <c r="F1275" s="192" t="s">
        <v>628</v>
      </c>
      <c r="G1275" s="176"/>
      <c r="H1275" s="175"/>
    </row>
    <row r="1276" spans="2:8" x14ac:dyDescent="0.25">
      <c r="B1276" s="186">
        <v>2138</v>
      </c>
      <c r="C1276" s="175" t="s">
        <v>327</v>
      </c>
      <c r="D1276" s="186">
        <v>785</v>
      </c>
      <c r="E1276" s="198" t="s">
        <v>1582</v>
      </c>
      <c r="F1276" s="192" t="s">
        <v>628</v>
      </c>
      <c r="G1276" s="176"/>
      <c r="H1276" s="175"/>
    </row>
    <row r="1277" spans="2:8" x14ac:dyDescent="0.25">
      <c r="B1277" s="186">
        <v>2138</v>
      </c>
      <c r="C1277" s="175" t="s">
        <v>327</v>
      </c>
      <c r="D1277" s="186">
        <v>795</v>
      </c>
      <c r="E1277" s="198" t="s">
        <v>1583</v>
      </c>
      <c r="F1277" s="192" t="s">
        <v>628</v>
      </c>
      <c r="G1277" s="176"/>
      <c r="H1277" s="175"/>
    </row>
    <row r="1278" spans="2:8" x14ac:dyDescent="0.25">
      <c r="B1278" s="186">
        <v>2138</v>
      </c>
      <c r="C1278" s="175" t="s">
        <v>327</v>
      </c>
      <c r="D1278" s="186">
        <v>812</v>
      </c>
      <c r="E1278" s="198" t="s">
        <v>1584</v>
      </c>
      <c r="F1278" s="192" t="s">
        <v>628</v>
      </c>
      <c r="G1278" s="176"/>
      <c r="H1278" s="175"/>
    </row>
    <row r="1279" spans="2:8" x14ac:dyDescent="0.25">
      <c r="B1279" s="186">
        <v>2138</v>
      </c>
      <c r="C1279" s="175" t="s">
        <v>327</v>
      </c>
      <c r="D1279" s="186">
        <v>715</v>
      </c>
      <c r="E1279" s="198" t="s">
        <v>1585</v>
      </c>
      <c r="F1279" s="192" t="s">
        <v>628</v>
      </c>
      <c r="G1279" s="176"/>
      <c r="H1279" s="175"/>
    </row>
    <row r="1280" spans="2:8" x14ac:dyDescent="0.25">
      <c r="B1280" s="186">
        <v>2138</v>
      </c>
      <c r="C1280" s="175" t="s">
        <v>327</v>
      </c>
      <c r="D1280" s="186">
        <v>4746</v>
      </c>
      <c r="E1280" s="198" t="s">
        <v>276</v>
      </c>
      <c r="F1280" s="192" t="s">
        <v>631</v>
      </c>
      <c r="G1280" s="176"/>
      <c r="H1280" s="175"/>
    </row>
    <row r="1281" spans="2:8" x14ac:dyDescent="0.25">
      <c r="B1281" s="186">
        <v>2138</v>
      </c>
      <c r="C1281" s="175" t="s">
        <v>327</v>
      </c>
      <c r="D1281" s="186">
        <v>777</v>
      </c>
      <c r="E1281" s="198" t="s">
        <v>1586</v>
      </c>
      <c r="F1281" s="192" t="s">
        <v>628</v>
      </c>
      <c r="G1281" s="176"/>
      <c r="H1281" s="175"/>
    </row>
    <row r="1282" spans="2:8" x14ac:dyDescent="0.25">
      <c r="B1282" s="184">
        <v>1978</v>
      </c>
      <c r="C1282" s="185" t="s">
        <v>328</v>
      </c>
      <c r="D1282" s="184">
        <v>1978</v>
      </c>
      <c r="E1282" s="197" t="s">
        <v>328</v>
      </c>
      <c r="F1282" s="191" t="s">
        <v>626</v>
      </c>
      <c r="G1282" s="176"/>
      <c r="H1282" s="175"/>
    </row>
    <row r="1283" spans="2:8" x14ac:dyDescent="0.25">
      <c r="B1283" s="186">
        <v>1978</v>
      </c>
      <c r="C1283" s="175" t="s">
        <v>328</v>
      </c>
      <c r="D1283" s="186">
        <v>264</v>
      </c>
      <c r="E1283" s="198" t="s">
        <v>1587</v>
      </c>
      <c r="F1283" s="192" t="s">
        <v>628</v>
      </c>
      <c r="G1283" s="176"/>
      <c r="H1283" s="175"/>
    </row>
    <row r="1284" spans="2:8" x14ac:dyDescent="0.25">
      <c r="B1284" s="186">
        <v>1978</v>
      </c>
      <c r="C1284" s="175" t="s">
        <v>328</v>
      </c>
      <c r="D1284" s="186">
        <v>1294</v>
      </c>
      <c r="E1284" s="198" t="s">
        <v>1588</v>
      </c>
      <c r="F1284" s="192" t="s">
        <v>628</v>
      </c>
      <c r="G1284" s="176"/>
      <c r="H1284" s="175"/>
    </row>
    <row r="1285" spans="2:8" x14ac:dyDescent="0.25">
      <c r="B1285" s="186">
        <v>1978</v>
      </c>
      <c r="C1285" s="175" t="s">
        <v>328</v>
      </c>
      <c r="D1285" s="186">
        <v>1293</v>
      </c>
      <c r="E1285" s="198" t="s">
        <v>1589</v>
      </c>
      <c r="F1285" s="192" t="s">
        <v>628</v>
      </c>
      <c r="G1285" s="176"/>
      <c r="H1285" s="175"/>
    </row>
    <row r="1286" spans="2:8" x14ac:dyDescent="0.25">
      <c r="B1286" s="184">
        <v>2096</v>
      </c>
      <c r="C1286" s="185" t="s">
        <v>329</v>
      </c>
      <c r="D1286" s="184">
        <v>2096</v>
      </c>
      <c r="E1286" s="197" t="s">
        <v>329</v>
      </c>
      <c r="F1286" s="191" t="s">
        <v>626</v>
      </c>
      <c r="G1286" s="176"/>
      <c r="H1286" s="175"/>
    </row>
    <row r="1287" spans="2:8" x14ac:dyDescent="0.25">
      <c r="B1287" s="186">
        <v>2096</v>
      </c>
      <c r="C1287" s="175" t="s">
        <v>329</v>
      </c>
      <c r="D1287" s="186">
        <v>609</v>
      </c>
      <c r="E1287" s="198" t="s">
        <v>1590</v>
      </c>
      <c r="F1287" s="192" t="s">
        <v>628</v>
      </c>
      <c r="G1287" s="176"/>
      <c r="H1287" s="175"/>
    </row>
    <row r="1288" spans="2:8" x14ac:dyDescent="0.25">
      <c r="B1288" s="186">
        <v>2096</v>
      </c>
      <c r="C1288" s="175" t="s">
        <v>329</v>
      </c>
      <c r="D1288" s="186">
        <v>610</v>
      </c>
      <c r="E1288" s="198" t="s">
        <v>1591</v>
      </c>
      <c r="F1288" s="192" t="s">
        <v>628</v>
      </c>
      <c r="G1288" s="176"/>
      <c r="H1288" s="175"/>
    </row>
    <row r="1289" spans="2:8" x14ac:dyDescent="0.25">
      <c r="B1289" s="186">
        <v>2096</v>
      </c>
      <c r="C1289" s="175" t="s">
        <v>329</v>
      </c>
      <c r="D1289" s="186">
        <v>608</v>
      </c>
      <c r="E1289" s="198" t="s">
        <v>1592</v>
      </c>
      <c r="F1289" s="192" t="s">
        <v>628</v>
      </c>
      <c r="G1289" s="176"/>
      <c r="H1289" s="175"/>
    </row>
    <row r="1290" spans="2:8" x14ac:dyDescent="0.25">
      <c r="B1290" s="184">
        <v>1949</v>
      </c>
      <c r="C1290" s="185" t="s">
        <v>375</v>
      </c>
      <c r="D1290" s="184">
        <v>1949</v>
      </c>
      <c r="E1290" s="197" t="s">
        <v>375</v>
      </c>
      <c r="F1290" s="191" t="s">
        <v>810</v>
      </c>
      <c r="G1290" s="176"/>
      <c r="H1290" s="175"/>
    </row>
    <row r="1291" spans="2:8" x14ac:dyDescent="0.25">
      <c r="B1291" s="184">
        <v>2022</v>
      </c>
      <c r="C1291" s="185" t="s">
        <v>330</v>
      </c>
      <c r="D1291" s="184">
        <v>2022</v>
      </c>
      <c r="E1291" s="197" t="s">
        <v>330</v>
      </c>
      <c r="F1291" s="191" t="s">
        <v>626</v>
      </c>
      <c r="G1291" s="176"/>
      <c r="H1291" s="175"/>
    </row>
    <row r="1292" spans="2:8" x14ac:dyDescent="0.25">
      <c r="B1292" s="186">
        <v>2022</v>
      </c>
      <c r="C1292" s="175" t="s">
        <v>330</v>
      </c>
      <c r="D1292" s="186">
        <v>357</v>
      </c>
      <c r="E1292" s="198" t="s">
        <v>1593</v>
      </c>
      <c r="F1292" s="192" t="s">
        <v>628</v>
      </c>
      <c r="G1292" s="176"/>
      <c r="H1292" s="175"/>
    </row>
    <row r="1293" spans="2:8" x14ac:dyDescent="0.25">
      <c r="B1293" s="184">
        <v>2087</v>
      </c>
      <c r="C1293" s="185" t="s">
        <v>331</v>
      </c>
      <c r="D1293" s="184">
        <v>2087</v>
      </c>
      <c r="E1293" s="197" t="s">
        <v>331</v>
      </c>
      <c r="F1293" s="191" t="s">
        <v>626</v>
      </c>
      <c r="G1293" s="176"/>
      <c r="H1293" s="175"/>
    </row>
    <row r="1294" spans="2:8" x14ac:dyDescent="0.25">
      <c r="B1294" s="186">
        <v>2087</v>
      </c>
      <c r="C1294" s="175" t="s">
        <v>331</v>
      </c>
      <c r="D1294" s="186">
        <v>4555</v>
      </c>
      <c r="E1294" s="198" t="s">
        <v>39</v>
      </c>
      <c r="F1294" s="192" t="s">
        <v>631</v>
      </c>
      <c r="G1294" s="176"/>
      <c r="H1294" s="175"/>
    </row>
    <row r="1295" spans="2:8" x14ac:dyDescent="0.25">
      <c r="B1295" s="186">
        <v>2087</v>
      </c>
      <c r="C1295" s="175" t="s">
        <v>331</v>
      </c>
      <c r="D1295" s="186">
        <v>1791</v>
      </c>
      <c r="E1295" s="198" t="s">
        <v>1594</v>
      </c>
      <c r="F1295" s="192" t="s">
        <v>656</v>
      </c>
      <c r="G1295" s="176"/>
      <c r="H1295" s="175"/>
    </row>
    <row r="1296" spans="2:8" x14ac:dyDescent="0.25">
      <c r="B1296" s="186">
        <v>2087</v>
      </c>
      <c r="C1296" s="175" t="s">
        <v>331</v>
      </c>
      <c r="D1296" s="186">
        <v>573</v>
      </c>
      <c r="E1296" s="198" t="s">
        <v>1595</v>
      </c>
      <c r="F1296" s="192" t="s">
        <v>628</v>
      </c>
      <c r="G1296" s="176"/>
      <c r="H1296" s="175"/>
    </row>
    <row r="1297" spans="2:8" x14ac:dyDescent="0.25">
      <c r="B1297" s="186">
        <v>2087</v>
      </c>
      <c r="C1297" s="175" t="s">
        <v>331</v>
      </c>
      <c r="D1297" s="186">
        <v>4395</v>
      </c>
      <c r="E1297" s="198" t="s">
        <v>78</v>
      </c>
      <c r="F1297" s="192" t="s">
        <v>631</v>
      </c>
      <c r="G1297" s="176"/>
      <c r="H1297" s="175"/>
    </row>
    <row r="1298" spans="2:8" x14ac:dyDescent="0.25">
      <c r="B1298" s="186">
        <v>2087</v>
      </c>
      <c r="C1298" s="175" t="s">
        <v>331</v>
      </c>
      <c r="D1298" s="186">
        <v>580</v>
      </c>
      <c r="E1298" s="198" t="s">
        <v>1596</v>
      </c>
      <c r="F1298" s="192" t="s">
        <v>628</v>
      </c>
      <c r="G1298" s="176"/>
      <c r="H1298" s="175"/>
    </row>
    <row r="1299" spans="2:8" x14ac:dyDescent="0.25">
      <c r="B1299" s="186">
        <v>2087</v>
      </c>
      <c r="C1299" s="175" t="s">
        <v>331</v>
      </c>
      <c r="D1299" s="186">
        <v>574</v>
      </c>
      <c r="E1299" s="198" t="s">
        <v>1597</v>
      </c>
      <c r="F1299" s="192" t="s">
        <v>628</v>
      </c>
      <c r="G1299" s="176"/>
      <c r="H1299" s="175"/>
    </row>
    <row r="1300" spans="2:8" x14ac:dyDescent="0.25">
      <c r="B1300" s="186">
        <v>2087</v>
      </c>
      <c r="C1300" s="175" t="s">
        <v>331</v>
      </c>
      <c r="D1300" s="186">
        <v>576</v>
      </c>
      <c r="E1300" s="198" t="s">
        <v>1598</v>
      </c>
      <c r="F1300" s="192" t="s">
        <v>628</v>
      </c>
      <c r="G1300" s="176"/>
      <c r="H1300" s="175"/>
    </row>
    <row r="1301" spans="2:8" x14ac:dyDescent="0.25">
      <c r="B1301" s="186">
        <v>2087</v>
      </c>
      <c r="C1301" s="175" t="s">
        <v>331</v>
      </c>
      <c r="D1301" s="186">
        <v>579</v>
      </c>
      <c r="E1301" s="198" t="s">
        <v>1316</v>
      </c>
      <c r="F1301" s="192" t="s">
        <v>628</v>
      </c>
      <c r="G1301" s="176"/>
      <c r="H1301" s="175"/>
    </row>
    <row r="1302" spans="2:8" x14ac:dyDescent="0.25">
      <c r="B1302" s="186">
        <v>2087</v>
      </c>
      <c r="C1302" s="175" t="s">
        <v>331</v>
      </c>
      <c r="D1302" s="186">
        <v>578</v>
      </c>
      <c r="E1302" s="198" t="s">
        <v>1599</v>
      </c>
      <c r="F1302" s="192" t="s">
        <v>628</v>
      </c>
      <c r="G1302" s="176"/>
      <c r="H1302" s="175"/>
    </row>
    <row r="1303" spans="2:8" x14ac:dyDescent="0.25">
      <c r="B1303" s="186">
        <v>2087</v>
      </c>
      <c r="C1303" s="175" t="s">
        <v>331</v>
      </c>
      <c r="D1303" s="186">
        <v>5676</v>
      </c>
      <c r="E1303" s="198" t="s">
        <v>1600</v>
      </c>
      <c r="F1303" s="192" t="s">
        <v>628</v>
      </c>
      <c r="G1303" s="176"/>
      <c r="H1303" s="175"/>
    </row>
    <row r="1304" spans="2:8" x14ac:dyDescent="0.25">
      <c r="B1304" s="184">
        <v>1994</v>
      </c>
      <c r="C1304" s="185" t="s">
        <v>332</v>
      </c>
      <c r="D1304" s="184">
        <v>1994</v>
      </c>
      <c r="E1304" s="197" t="s">
        <v>332</v>
      </c>
      <c r="F1304" s="191" t="s">
        <v>626</v>
      </c>
      <c r="G1304" s="176"/>
      <c r="H1304" s="175"/>
    </row>
    <row r="1305" spans="2:8" x14ac:dyDescent="0.25">
      <c r="B1305" s="186">
        <v>1994</v>
      </c>
      <c r="C1305" s="175" t="s">
        <v>332</v>
      </c>
      <c r="D1305" s="186">
        <v>289</v>
      </c>
      <c r="E1305" s="198" t="s">
        <v>1601</v>
      </c>
      <c r="F1305" s="192" t="s">
        <v>628</v>
      </c>
      <c r="G1305" s="176"/>
      <c r="H1305" s="175"/>
    </row>
    <row r="1306" spans="2:8" x14ac:dyDescent="0.25">
      <c r="B1306" s="186">
        <v>1994</v>
      </c>
      <c r="C1306" s="175" t="s">
        <v>332</v>
      </c>
      <c r="D1306" s="186">
        <v>291</v>
      </c>
      <c r="E1306" s="198" t="s">
        <v>1602</v>
      </c>
      <c r="F1306" s="192" t="s">
        <v>628</v>
      </c>
      <c r="G1306" s="176"/>
      <c r="H1306" s="175"/>
    </row>
    <row r="1307" spans="2:8" x14ac:dyDescent="0.25">
      <c r="B1307" s="186">
        <v>1994</v>
      </c>
      <c r="C1307" s="175" t="s">
        <v>332</v>
      </c>
      <c r="D1307" s="186">
        <v>290</v>
      </c>
      <c r="E1307" s="198" t="s">
        <v>1603</v>
      </c>
      <c r="F1307" s="192" t="s">
        <v>628</v>
      </c>
      <c r="G1307" s="176"/>
      <c r="H1307" s="175"/>
    </row>
    <row r="1308" spans="2:8" x14ac:dyDescent="0.25">
      <c r="B1308" s="186">
        <v>1994</v>
      </c>
      <c r="C1308" s="175" t="s">
        <v>332</v>
      </c>
      <c r="D1308" s="186">
        <v>293</v>
      </c>
      <c r="E1308" s="198" t="s">
        <v>1604</v>
      </c>
      <c r="F1308" s="192" t="s">
        <v>628</v>
      </c>
      <c r="G1308" s="176"/>
      <c r="H1308" s="175"/>
    </row>
    <row r="1309" spans="2:8" x14ac:dyDescent="0.25">
      <c r="B1309" s="186">
        <v>1994</v>
      </c>
      <c r="C1309" s="175" t="s">
        <v>332</v>
      </c>
      <c r="D1309" s="186">
        <v>5669</v>
      </c>
      <c r="E1309" s="198" t="s">
        <v>1605</v>
      </c>
      <c r="F1309" s="192" t="s">
        <v>628</v>
      </c>
      <c r="G1309" s="176"/>
      <c r="H1309" s="175"/>
    </row>
    <row r="1310" spans="2:8" x14ac:dyDescent="0.25">
      <c r="B1310" s="186">
        <v>1994</v>
      </c>
      <c r="C1310" s="175" t="s">
        <v>332</v>
      </c>
      <c r="D1310" s="186">
        <v>292</v>
      </c>
      <c r="E1310" s="198" t="s">
        <v>1606</v>
      </c>
      <c r="F1310" s="192" t="s">
        <v>628</v>
      </c>
      <c r="G1310" s="176"/>
      <c r="H1310" s="175"/>
    </row>
    <row r="1311" spans="2:8" x14ac:dyDescent="0.25">
      <c r="B1311" s="184">
        <v>2225</v>
      </c>
      <c r="C1311" s="185" t="s">
        <v>333</v>
      </c>
      <c r="D1311" s="184">
        <v>2225</v>
      </c>
      <c r="E1311" s="197" t="s">
        <v>333</v>
      </c>
      <c r="F1311" s="191" t="s">
        <v>626</v>
      </c>
      <c r="G1311" s="176"/>
      <c r="H1311" s="175"/>
    </row>
    <row r="1312" spans="2:8" x14ac:dyDescent="0.25">
      <c r="B1312" s="186">
        <v>2225</v>
      </c>
      <c r="C1312" s="175" t="s">
        <v>333</v>
      </c>
      <c r="D1312" s="186">
        <v>1108</v>
      </c>
      <c r="E1312" s="198" t="s">
        <v>1607</v>
      </c>
      <c r="F1312" s="192" t="s">
        <v>628</v>
      </c>
      <c r="G1312" s="176"/>
      <c r="H1312" s="175"/>
    </row>
    <row r="1313" spans="2:8" x14ac:dyDescent="0.25">
      <c r="B1313" s="186">
        <v>2225</v>
      </c>
      <c r="C1313" s="175" t="s">
        <v>333</v>
      </c>
      <c r="D1313" s="186">
        <v>1109</v>
      </c>
      <c r="E1313" s="198" t="s">
        <v>1608</v>
      </c>
      <c r="F1313" s="192" t="s">
        <v>628</v>
      </c>
      <c r="G1313" s="176"/>
      <c r="H1313" s="175"/>
    </row>
    <row r="1314" spans="2:8" x14ac:dyDescent="0.25">
      <c r="B1314" s="184">
        <v>2025</v>
      </c>
      <c r="C1314" s="185" t="s">
        <v>376</v>
      </c>
      <c r="D1314" s="184">
        <v>2025</v>
      </c>
      <c r="E1314" s="197" t="s">
        <v>376</v>
      </c>
      <c r="F1314" s="191" t="s">
        <v>810</v>
      </c>
      <c r="G1314" s="176"/>
      <c r="H1314" s="175"/>
    </row>
    <row r="1315" spans="2:8" x14ac:dyDescent="0.25">
      <c r="B1315" s="184">
        <v>2247</v>
      </c>
      <c r="C1315" s="185" t="s">
        <v>334</v>
      </c>
      <c r="D1315" s="184">
        <v>2247</v>
      </c>
      <c r="E1315" s="197" t="s">
        <v>334</v>
      </c>
      <c r="F1315" s="191" t="s">
        <v>626</v>
      </c>
      <c r="G1315" s="176"/>
      <c r="H1315" s="175"/>
    </row>
    <row r="1316" spans="2:8" x14ac:dyDescent="0.25">
      <c r="B1316" s="186">
        <v>2247</v>
      </c>
      <c r="C1316" s="175" t="s">
        <v>334</v>
      </c>
      <c r="D1316" s="186">
        <v>3403</v>
      </c>
      <c r="E1316" s="198" t="s">
        <v>1609</v>
      </c>
      <c r="F1316" s="192" t="s">
        <v>628</v>
      </c>
      <c r="G1316" s="176"/>
      <c r="H1316" s="175"/>
    </row>
    <row r="1317" spans="2:8" x14ac:dyDescent="0.25">
      <c r="B1317" s="184">
        <v>2083</v>
      </c>
      <c r="C1317" s="185" t="s">
        <v>335</v>
      </c>
      <c r="D1317" s="184">
        <v>2083</v>
      </c>
      <c r="E1317" s="197" t="s">
        <v>335</v>
      </c>
      <c r="F1317" s="191" t="s">
        <v>626</v>
      </c>
      <c r="G1317" s="176"/>
      <c r="H1317" s="175"/>
    </row>
    <row r="1318" spans="2:8" x14ac:dyDescent="0.25">
      <c r="B1318" s="186">
        <v>2083</v>
      </c>
      <c r="C1318" s="175" t="s">
        <v>335</v>
      </c>
      <c r="D1318" s="186">
        <v>4440</v>
      </c>
      <c r="E1318" s="198" t="s">
        <v>1610</v>
      </c>
      <c r="F1318" s="192" t="s">
        <v>628</v>
      </c>
      <c r="G1318" s="176"/>
      <c r="H1318" s="175"/>
    </row>
    <row r="1319" spans="2:8" x14ac:dyDescent="0.25">
      <c r="B1319" s="186">
        <v>2083</v>
      </c>
      <c r="C1319" s="175" t="s">
        <v>335</v>
      </c>
      <c r="D1319" s="186">
        <v>1353</v>
      </c>
      <c r="E1319" s="198" t="s">
        <v>1611</v>
      </c>
      <c r="F1319" s="192" t="s">
        <v>628</v>
      </c>
      <c r="G1319" s="176"/>
      <c r="H1319" s="175"/>
    </row>
    <row r="1320" spans="2:8" x14ac:dyDescent="0.25">
      <c r="B1320" s="186">
        <v>2083</v>
      </c>
      <c r="C1320" s="175" t="s">
        <v>335</v>
      </c>
      <c r="D1320" s="186">
        <v>542</v>
      </c>
      <c r="E1320" s="198" t="s">
        <v>1612</v>
      </c>
      <c r="F1320" s="192" t="s">
        <v>628</v>
      </c>
      <c r="G1320" s="176"/>
      <c r="H1320" s="175"/>
    </row>
    <row r="1321" spans="2:8" x14ac:dyDescent="0.25">
      <c r="B1321" s="186">
        <v>2083</v>
      </c>
      <c r="C1321" s="175" t="s">
        <v>335</v>
      </c>
      <c r="D1321" s="186">
        <v>544</v>
      </c>
      <c r="E1321" s="198" t="s">
        <v>1561</v>
      </c>
      <c r="F1321" s="192" t="s">
        <v>628</v>
      </c>
      <c r="G1321" s="176"/>
      <c r="H1321" s="175"/>
    </row>
    <row r="1322" spans="2:8" x14ac:dyDescent="0.25">
      <c r="B1322" s="186">
        <v>2083</v>
      </c>
      <c r="C1322" s="175" t="s">
        <v>335</v>
      </c>
      <c r="D1322" s="186">
        <v>545</v>
      </c>
      <c r="E1322" s="198" t="s">
        <v>1613</v>
      </c>
      <c r="F1322" s="192" t="s">
        <v>628</v>
      </c>
      <c r="G1322" s="176"/>
      <c r="H1322" s="175"/>
    </row>
    <row r="1323" spans="2:8" x14ac:dyDescent="0.25">
      <c r="B1323" s="186">
        <v>2083</v>
      </c>
      <c r="C1323" s="175" t="s">
        <v>335</v>
      </c>
      <c r="D1323" s="186">
        <v>546</v>
      </c>
      <c r="E1323" s="198" t="s">
        <v>1614</v>
      </c>
      <c r="F1323" s="192" t="s">
        <v>628</v>
      </c>
      <c r="G1323" s="176"/>
      <c r="H1323" s="175"/>
    </row>
    <row r="1324" spans="2:8" x14ac:dyDescent="0.25">
      <c r="B1324" s="186">
        <v>2083</v>
      </c>
      <c r="C1324" s="175" t="s">
        <v>335</v>
      </c>
      <c r="D1324" s="186">
        <v>1354</v>
      </c>
      <c r="E1324" s="198" t="s">
        <v>1615</v>
      </c>
      <c r="F1324" s="192" t="s">
        <v>628</v>
      </c>
      <c r="G1324" s="176"/>
      <c r="H1324" s="175"/>
    </row>
    <row r="1325" spans="2:8" x14ac:dyDescent="0.25">
      <c r="B1325" s="186">
        <v>2083</v>
      </c>
      <c r="C1325" s="175" t="s">
        <v>335</v>
      </c>
      <c r="D1325" s="186">
        <v>548</v>
      </c>
      <c r="E1325" s="198" t="s">
        <v>1616</v>
      </c>
      <c r="F1325" s="192" t="s">
        <v>628</v>
      </c>
      <c r="G1325" s="176"/>
      <c r="H1325" s="175"/>
    </row>
    <row r="1326" spans="2:8" x14ac:dyDescent="0.25">
      <c r="B1326" s="186">
        <v>2083</v>
      </c>
      <c r="C1326" s="175" t="s">
        <v>335</v>
      </c>
      <c r="D1326" s="186">
        <v>549</v>
      </c>
      <c r="E1326" s="198" t="s">
        <v>1617</v>
      </c>
      <c r="F1326" s="192" t="s">
        <v>628</v>
      </c>
      <c r="G1326" s="176"/>
      <c r="H1326" s="175"/>
    </row>
    <row r="1327" spans="2:8" x14ac:dyDescent="0.25">
      <c r="B1327" s="186">
        <v>2083</v>
      </c>
      <c r="C1327" s="175" t="s">
        <v>335</v>
      </c>
      <c r="D1327" s="186">
        <v>550</v>
      </c>
      <c r="E1327" s="198" t="s">
        <v>1618</v>
      </c>
      <c r="F1327" s="192" t="s">
        <v>628</v>
      </c>
      <c r="G1327" s="176"/>
      <c r="H1327" s="175"/>
    </row>
    <row r="1328" spans="2:8" x14ac:dyDescent="0.25">
      <c r="B1328" s="186">
        <v>2083</v>
      </c>
      <c r="C1328" s="175" t="s">
        <v>335</v>
      </c>
      <c r="D1328" s="186">
        <v>554</v>
      </c>
      <c r="E1328" s="198" t="s">
        <v>1619</v>
      </c>
      <c r="F1328" s="192" t="s">
        <v>628</v>
      </c>
      <c r="G1328" s="176"/>
      <c r="H1328" s="175"/>
    </row>
    <row r="1329" spans="2:8" x14ac:dyDescent="0.25">
      <c r="B1329" s="186">
        <v>2083</v>
      </c>
      <c r="C1329" s="175" t="s">
        <v>335</v>
      </c>
      <c r="D1329" s="186">
        <v>553</v>
      </c>
      <c r="E1329" s="198" t="s">
        <v>1620</v>
      </c>
      <c r="F1329" s="192" t="s">
        <v>628</v>
      </c>
      <c r="G1329" s="176"/>
      <c r="H1329" s="175"/>
    </row>
    <row r="1330" spans="2:8" x14ac:dyDescent="0.25">
      <c r="B1330" s="186">
        <v>2083</v>
      </c>
      <c r="C1330" s="175" t="s">
        <v>335</v>
      </c>
      <c r="D1330" s="186">
        <v>1352</v>
      </c>
      <c r="E1330" s="198" t="s">
        <v>1621</v>
      </c>
      <c r="F1330" s="192" t="s">
        <v>628</v>
      </c>
      <c r="G1330" s="176"/>
      <c r="H1330" s="175"/>
    </row>
    <row r="1331" spans="2:8" x14ac:dyDescent="0.25">
      <c r="B1331" s="186">
        <v>2083</v>
      </c>
      <c r="C1331" s="175" t="s">
        <v>335</v>
      </c>
      <c r="D1331" s="186">
        <v>560</v>
      </c>
      <c r="E1331" s="198" t="s">
        <v>1622</v>
      </c>
      <c r="F1331" s="192" t="s">
        <v>628</v>
      </c>
      <c r="G1331" s="176"/>
      <c r="H1331" s="175"/>
    </row>
    <row r="1332" spans="2:8" x14ac:dyDescent="0.25">
      <c r="B1332" s="186">
        <v>2083</v>
      </c>
      <c r="C1332" s="175" t="s">
        <v>335</v>
      </c>
      <c r="D1332" s="186">
        <v>556</v>
      </c>
      <c r="E1332" s="198" t="s">
        <v>1623</v>
      </c>
      <c r="F1332" s="192" t="s">
        <v>628</v>
      </c>
      <c r="G1332" s="176"/>
      <c r="H1332" s="175"/>
    </row>
    <row r="1333" spans="2:8" x14ac:dyDescent="0.25">
      <c r="B1333" s="186">
        <v>2083</v>
      </c>
      <c r="C1333" s="175" t="s">
        <v>335</v>
      </c>
      <c r="D1333" s="186">
        <v>561</v>
      </c>
      <c r="E1333" s="198" t="s">
        <v>1624</v>
      </c>
      <c r="F1333" s="192" t="s">
        <v>628</v>
      </c>
      <c r="G1333" s="176"/>
      <c r="H1333" s="175"/>
    </row>
    <row r="1334" spans="2:8" x14ac:dyDescent="0.25">
      <c r="B1334" s="186">
        <v>2083</v>
      </c>
      <c r="C1334" s="175" t="s">
        <v>335</v>
      </c>
      <c r="D1334" s="186">
        <v>557</v>
      </c>
      <c r="E1334" s="198" t="s">
        <v>1625</v>
      </c>
      <c r="F1334" s="192" t="s">
        <v>628</v>
      </c>
      <c r="G1334" s="176"/>
      <c r="H1334" s="175"/>
    </row>
    <row r="1335" spans="2:8" x14ac:dyDescent="0.25">
      <c r="B1335" s="186">
        <v>2083</v>
      </c>
      <c r="C1335" s="175" t="s">
        <v>335</v>
      </c>
      <c r="D1335" s="186">
        <v>5059</v>
      </c>
      <c r="E1335" s="198" t="s">
        <v>1626</v>
      </c>
      <c r="F1335" s="192" t="s">
        <v>628</v>
      </c>
      <c r="G1335" s="176"/>
      <c r="H1335" s="175"/>
    </row>
    <row r="1336" spans="2:8" x14ac:dyDescent="0.25">
      <c r="B1336" s="186">
        <v>2083</v>
      </c>
      <c r="C1336" s="175" t="s">
        <v>335</v>
      </c>
      <c r="D1336" s="186">
        <v>558</v>
      </c>
      <c r="E1336" s="198" t="s">
        <v>1627</v>
      </c>
      <c r="F1336" s="192" t="s">
        <v>628</v>
      </c>
      <c r="G1336" s="176"/>
      <c r="H1336" s="175"/>
    </row>
    <row r="1337" spans="2:8" x14ac:dyDescent="0.25">
      <c r="B1337" s="186">
        <v>2083</v>
      </c>
      <c r="C1337" s="175" t="s">
        <v>335</v>
      </c>
      <c r="D1337" s="186">
        <v>4058</v>
      </c>
      <c r="E1337" s="198" t="s">
        <v>298</v>
      </c>
      <c r="F1337" s="192" t="s">
        <v>631</v>
      </c>
      <c r="G1337" s="176"/>
      <c r="H1337" s="175"/>
    </row>
    <row r="1338" spans="2:8" x14ac:dyDescent="0.25">
      <c r="B1338" s="186">
        <v>2083</v>
      </c>
      <c r="C1338" s="175" t="s">
        <v>335</v>
      </c>
      <c r="D1338" s="186">
        <v>559</v>
      </c>
      <c r="E1338" s="198" t="s">
        <v>1628</v>
      </c>
      <c r="F1338" s="192" t="s">
        <v>628</v>
      </c>
      <c r="G1338" s="176"/>
      <c r="H1338" s="175"/>
    </row>
    <row r="1339" spans="2:8" x14ac:dyDescent="0.25">
      <c r="B1339" s="184">
        <v>1948</v>
      </c>
      <c r="C1339" s="185" t="s">
        <v>336</v>
      </c>
      <c r="D1339" s="184">
        <v>1948</v>
      </c>
      <c r="E1339" s="197" t="s">
        <v>336</v>
      </c>
      <c r="F1339" s="191" t="s">
        <v>626</v>
      </c>
      <c r="G1339" s="176"/>
      <c r="H1339" s="175"/>
    </row>
    <row r="1340" spans="2:8" x14ac:dyDescent="0.25">
      <c r="B1340" s="186">
        <v>1948</v>
      </c>
      <c r="C1340" s="175" t="s">
        <v>336</v>
      </c>
      <c r="D1340" s="186">
        <v>179</v>
      </c>
      <c r="E1340" s="198" t="s">
        <v>1629</v>
      </c>
      <c r="F1340" s="192" t="s">
        <v>628</v>
      </c>
      <c r="G1340" s="176"/>
      <c r="H1340" s="175"/>
    </row>
    <row r="1341" spans="2:8" x14ac:dyDescent="0.25">
      <c r="B1341" s="186">
        <v>1948</v>
      </c>
      <c r="C1341" s="175" t="s">
        <v>336</v>
      </c>
      <c r="D1341" s="186">
        <v>3569</v>
      </c>
      <c r="E1341" s="198" t="s">
        <v>646</v>
      </c>
      <c r="F1341" s="192" t="s">
        <v>628</v>
      </c>
      <c r="G1341" s="176"/>
      <c r="H1341" s="175"/>
    </row>
    <row r="1342" spans="2:8" x14ac:dyDescent="0.25">
      <c r="B1342" s="186">
        <v>1948</v>
      </c>
      <c r="C1342" s="175" t="s">
        <v>336</v>
      </c>
      <c r="D1342" s="186">
        <v>182</v>
      </c>
      <c r="E1342" s="198" t="s">
        <v>1630</v>
      </c>
      <c r="F1342" s="192" t="s">
        <v>628</v>
      </c>
      <c r="G1342" s="176"/>
      <c r="H1342" s="175"/>
    </row>
    <row r="1343" spans="2:8" x14ac:dyDescent="0.25">
      <c r="B1343" s="186">
        <v>1948</v>
      </c>
      <c r="C1343" s="175" t="s">
        <v>336</v>
      </c>
      <c r="D1343" s="186">
        <v>2716</v>
      </c>
      <c r="E1343" s="198" t="s">
        <v>1631</v>
      </c>
      <c r="F1343" s="192" t="s">
        <v>656</v>
      </c>
      <c r="G1343" s="176"/>
      <c r="H1343" s="175"/>
    </row>
    <row r="1344" spans="2:8" x14ac:dyDescent="0.25">
      <c r="B1344" s="186">
        <v>1948</v>
      </c>
      <c r="C1344" s="175" t="s">
        <v>336</v>
      </c>
      <c r="D1344" s="186">
        <v>4602</v>
      </c>
      <c r="E1344" s="198" t="s">
        <v>263</v>
      </c>
      <c r="F1344" s="192" t="s">
        <v>631</v>
      </c>
      <c r="G1344" s="176"/>
      <c r="H1344" s="175"/>
    </row>
    <row r="1345" spans="2:8" x14ac:dyDescent="0.25">
      <c r="B1345" s="186">
        <v>1948</v>
      </c>
      <c r="C1345" s="175" t="s">
        <v>336</v>
      </c>
      <c r="D1345" s="186">
        <v>185</v>
      </c>
      <c r="E1345" s="198" t="s">
        <v>1632</v>
      </c>
      <c r="F1345" s="192" t="s">
        <v>628</v>
      </c>
      <c r="G1345" s="176"/>
      <c r="H1345" s="175"/>
    </row>
    <row r="1346" spans="2:8" x14ac:dyDescent="0.25">
      <c r="B1346" s="186">
        <v>1948</v>
      </c>
      <c r="C1346" s="175" t="s">
        <v>336</v>
      </c>
      <c r="D1346" s="186">
        <v>184</v>
      </c>
      <c r="E1346" s="198" t="s">
        <v>1633</v>
      </c>
      <c r="F1346" s="192" t="s">
        <v>628</v>
      </c>
      <c r="G1346" s="176"/>
      <c r="H1346" s="175"/>
    </row>
    <row r="1347" spans="2:8" x14ac:dyDescent="0.25">
      <c r="B1347" s="186">
        <v>1948</v>
      </c>
      <c r="C1347" s="175" t="s">
        <v>336</v>
      </c>
      <c r="D1347" s="186">
        <v>5686</v>
      </c>
      <c r="E1347" s="198" t="s">
        <v>1634</v>
      </c>
      <c r="F1347" s="192" t="s">
        <v>628</v>
      </c>
      <c r="G1347" s="176"/>
      <c r="H1347" s="175"/>
    </row>
    <row r="1348" spans="2:8" x14ac:dyDescent="0.25">
      <c r="B1348" s="184">
        <v>2144</v>
      </c>
      <c r="C1348" s="185" t="s">
        <v>337</v>
      </c>
      <c r="D1348" s="184">
        <v>2144</v>
      </c>
      <c r="E1348" s="197" t="s">
        <v>337</v>
      </c>
      <c r="F1348" s="191" t="s">
        <v>626</v>
      </c>
      <c r="G1348" s="176"/>
      <c r="H1348" s="175"/>
    </row>
    <row r="1349" spans="2:8" x14ac:dyDescent="0.25">
      <c r="B1349" s="186">
        <v>2144</v>
      </c>
      <c r="C1349" s="175" t="s">
        <v>337</v>
      </c>
      <c r="D1349" s="186">
        <v>778</v>
      </c>
      <c r="E1349" s="198" t="s">
        <v>1635</v>
      </c>
      <c r="F1349" s="192" t="s">
        <v>628</v>
      </c>
      <c r="G1349" s="176"/>
      <c r="H1349" s="175"/>
    </row>
    <row r="1350" spans="2:8" x14ac:dyDescent="0.25">
      <c r="B1350" s="186">
        <v>2144</v>
      </c>
      <c r="C1350" s="175" t="s">
        <v>337</v>
      </c>
      <c r="D1350" s="186">
        <v>779</v>
      </c>
      <c r="E1350" s="198" t="s">
        <v>1636</v>
      </c>
      <c r="F1350" s="192" t="s">
        <v>628</v>
      </c>
      <c r="G1350" s="176"/>
      <c r="H1350" s="175"/>
    </row>
    <row r="1351" spans="2:8" x14ac:dyDescent="0.25">
      <c r="B1351" s="184">
        <v>2209</v>
      </c>
      <c r="C1351" s="185" t="s">
        <v>338</v>
      </c>
      <c r="D1351" s="184">
        <v>2209</v>
      </c>
      <c r="E1351" s="197" t="s">
        <v>338</v>
      </c>
      <c r="F1351" s="191" t="s">
        <v>626</v>
      </c>
      <c r="G1351" s="176"/>
      <c r="H1351" s="175"/>
    </row>
    <row r="1352" spans="2:8" x14ac:dyDescent="0.25">
      <c r="B1352" s="186">
        <v>2209</v>
      </c>
      <c r="C1352" s="175" t="s">
        <v>338</v>
      </c>
      <c r="D1352" s="186">
        <v>1060</v>
      </c>
      <c r="E1352" s="198" t="s">
        <v>1637</v>
      </c>
      <c r="F1352" s="192" t="s">
        <v>628</v>
      </c>
      <c r="G1352" s="176"/>
      <c r="H1352" s="175"/>
    </row>
    <row r="1353" spans="2:8" x14ac:dyDescent="0.25">
      <c r="B1353" s="186">
        <v>2209</v>
      </c>
      <c r="C1353" s="175" t="s">
        <v>338</v>
      </c>
      <c r="D1353" s="186">
        <v>1061</v>
      </c>
      <c r="E1353" s="198" t="s">
        <v>1638</v>
      </c>
      <c r="F1353" s="192" t="s">
        <v>628</v>
      </c>
      <c r="G1353" s="176"/>
      <c r="H1353" s="175"/>
    </row>
    <row r="1354" spans="2:8" x14ac:dyDescent="0.25">
      <c r="B1354" s="184">
        <v>2018</v>
      </c>
      <c r="C1354" s="185" t="s">
        <v>339</v>
      </c>
      <c r="D1354" s="184">
        <v>2018</v>
      </c>
      <c r="E1354" s="197" t="s">
        <v>339</v>
      </c>
      <c r="F1354" s="191" t="s">
        <v>626</v>
      </c>
      <c r="G1354" s="176"/>
      <c r="H1354" s="175"/>
    </row>
    <row r="1355" spans="2:8" x14ac:dyDescent="0.25">
      <c r="B1355" s="186">
        <v>2018</v>
      </c>
      <c r="C1355" s="175" t="s">
        <v>339</v>
      </c>
      <c r="D1355" s="186">
        <v>349</v>
      </c>
      <c r="E1355" s="198" t="s">
        <v>1639</v>
      </c>
      <c r="F1355" s="192" t="s">
        <v>628</v>
      </c>
      <c r="G1355" s="176"/>
      <c r="H1355" s="175"/>
    </row>
    <row r="1356" spans="2:8" x14ac:dyDescent="0.25">
      <c r="B1356" s="184">
        <v>2003</v>
      </c>
      <c r="C1356" s="185" t="s">
        <v>340</v>
      </c>
      <c r="D1356" s="184">
        <v>2003</v>
      </c>
      <c r="E1356" s="197" t="s">
        <v>340</v>
      </c>
      <c r="F1356" s="191" t="s">
        <v>626</v>
      </c>
      <c r="G1356" s="176"/>
      <c r="H1356" s="175"/>
    </row>
    <row r="1357" spans="2:8" x14ac:dyDescent="0.25">
      <c r="B1357" s="186">
        <v>2003</v>
      </c>
      <c r="C1357" s="175" t="s">
        <v>340</v>
      </c>
      <c r="D1357" s="186">
        <v>318</v>
      </c>
      <c r="E1357" s="198" t="s">
        <v>1640</v>
      </c>
      <c r="F1357" s="192" t="s">
        <v>628</v>
      </c>
      <c r="G1357" s="176"/>
      <c r="H1357" s="175"/>
    </row>
    <row r="1358" spans="2:8" x14ac:dyDescent="0.25">
      <c r="B1358" s="186">
        <v>2003</v>
      </c>
      <c r="C1358" s="175" t="s">
        <v>340</v>
      </c>
      <c r="D1358" s="186">
        <v>321</v>
      </c>
      <c r="E1358" s="198" t="s">
        <v>1641</v>
      </c>
      <c r="F1358" s="192" t="s">
        <v>628</v>
      </c>
      <c r="G1358" s="176"/>
      <c r="H1358" s="175"/>
    </row>
    <row r="1359" spans="2:8" x14ac:dyDescent="0.25">
      <c r="B1359" s="186">
        <v>2003</v>
      </c>
      <c r="C1359" s="175" t="s">
        <v>340</v>
      </c>
      <c r="D1359" s="186">
        <v>319</v>
      </c>
      <c r="E1359" s="198" t="s">
        <v>1642</v>
      </c>
      <c r="F1359" s="192" t="s">
        <v>628</v>
      </c>
      <c r="G1359" s="176"/>
      <c r="H1359" s="175"/>
    </row>
    <row r="1360" spans="2:8" x14ac:dyDescent="0.25">
      <c r="B1360" s="186">
        <v>2003</v>
      </c>
      <c r="C1360" s="175" t="s">
        <v>340</v>
      </c>
      <c r="D1360" s="186">
        <v>5357</v>
      </c>
      <c r="E1360" s="198" t="s">
        <v>1643</v>
      </c>
      <c r="F1360" s="192" t="s">
        <v>628</v>
      </c>
      <c r="G1360" s="176"/>
      <c r="H1360" s="175"/>
    </row>
    <row r="1361" spans="2:8" x14ac:dyDescent="0.25">
      <c r="B1361" s="186">
        <v>2003</v>
      </c>
      <c r="C1361" s="175" t="s">
        <v>340</v>
      </c>
      <c r="D1361" s="186">
        <v>320</v>
      </c>
      <c r="E1361" s="198" t="s">
        <v>1644</v>
      </c>
      <c r="F1361" s="192" t="s">
        <v>628</v>
      </c>
      <c r="G1361" s="176"/>
      <c r="H1361" s="175"/>
    </row>
    <row r="1362" spans="2:8" x14ac:dyDescent="0.25">
      <c r="B1362" s="184">
        <v>2102</v>
      </c>
      <c r="C1362" s="185" t="s">
        <v>341</v>
      </c>
      <c r="D1362" s="184">
        <v>2102</v>
      </c>
      <c r="E1362" s="197" t="s">
        <v>341</v>
      </c>
      <c r="F1362" s="191" t="s">
        <v>626</v>
      </c>
      <c r="G1362" s="176"/>
      <c r="H1362" s="175"/>
    </row>
    <row r="1363" spans="2:8" x14ac:dyDescent="0.25">
      <c r="B1363" s="186">
        <v>2102</v>
      </c>
      <c r="C1363" s="175" t="s">
        <v>341</v>
      </c>
      <c r="D1363" s="186">
        <v>662</v>
      </c>
      <c r="E1363" s="198" t="s">
        <v>1645</v>
      </c>
      <c r="F1363" s="192" t="s">
        <v>628</v>
      </c>
      <c r="G1363" s="176"/>
      <c r="H1363" s="175"/>
    </row>
    <row r="1364" spans="2:8" x14ac:dyDescent="0.25">
      <c r="B1364" s="186">
        <v>2102</v>
      </c>
      <c r="C1364" s="175" t="s">
        <v>341</v>
      </c>
      <c r="D1364" s="186">
        <v>663</v>
      </c>
      <c r="E1364" s="198" t="s">
        <v>1646</v>
      </c>
      <c r="F1364" s="192" t="s">
        <v>628</v>
      </c>
      <c r="G1364" s="176"/>
      <c r="H1364" s="175"/>
    </row>
    <row r="1365" spans="2:8" x14ac:dyDescent="0.25">
      <c r="B1365" s="186">
        <v>2102</v>
      </c>
      <c r="C1365" s="175" t="s">
        <v>341</v>
      </c>
      <c r="D1365" s="186">
        <v>664</v>
      </c>
      <c r="E1365" s="198" t="s">
        <v>1647</v>
      </c>
      <c r="F1365" s="192" t="s">
        <v>628</v>
      </c>
      <c r="G1365" s="176"/>
      <c r="H1365" s="175"/>
    </row>
    <row r="1366" spans="2:8" x14ac:dyDescent="0.25">
      <c r="B1366" s="186">
        <v>2102</v>
      </c>
      <c r="C1366" s="175" t="s">
        <v>341</v>
      </c>
      <c r="D1366" s="186">
        <v>666</v>
      </c>
      <c r="E1366" s="198" t="s">
        <v>1648</v>
      </c>
      <c r="F1366" s="192" t="s">
        <v>628</v>
      </c>
      <c r="G1366" s="176"/>
      <c r="H1366" s="175"/>
    </row>
    <row r="1367" spans="2:8" x14ac:dyDescent="0.25">
      <c r="B1367" s="186">
        <v>2102</v>
      </c>
      <c r="C1367" s="175" t="s">
        <v>341</v>
      </c>
      <c r="D1367" s="186">
        <v>4484</v>
      </c>
      <c r="E1367" s="198" t="s">
        <v>270</v>
      </c>
      <c r="F1367" s="192" t="s">
        <v>631</v>
      </c>
      <c r="G1367" s="176"/>
      <c r="H1367" s="175"/>
    </row>
    <row r="1368" spans="2:8" x14ac:dyDescent="0.25">
      <c r="B1368" s="186">
        <v>2102</v>
      </c>
      <c r="C1368" s="175" t="s">
        <v>341</v>
      </c>
      <c r="D1368" s="186">
        <v>669</v>
      </c>
      <c r="E1368" s="198" t="s">
        <v>1649</v>
      </c>
      <c r="F1368" s="192" t="s">
        <v>628</v>
      </c>
      <c r="G1368" s="176"/>
      <c r="H1368" s="175"/>
    </row>
    <row r="1369" spans="2:8" x14ac:dyDescent="0.25">
      <c r="B1369" s="186">
        <v>2102</v>
      </c>
      <c r="C1369" s="175" t="s">
        <v>341</v>
      </c>
      <c r="D1369" s="186">
        <v>668</v>
      </c>
      <c r="E1369" s="198" t="s">
        <v>1650</v>
      </c>
      <c r="F1369" s="192" t="s">
        <v>628</v>
      </c>
      <c r="G1369" s="176"/>
      <c r="H1369" s="175"/>
    </row>
    <row r="1370" spans="2:8" x14ac:dyDescent="0.25">
      <c r="B1370" s="184">
        <v>2055</v>
      </c>
      <c r="C1370" s="185" t="s">
        <v>342</v>
      </c>
      <c r="D1370" s="184">
        <v>2055</v>
      </c>
      <c r="E1370" s="197" t="s">
        <v>342</v>
      </c>
      <c r="F1370" s="191" t="s">
        <v>626</v>
      </c>
      <c r="G1370" s="176"/>
      <c r="H1370" s="175"/>
    </row>
    <row r="1371" spans="2:8" x14ac:dyDescent="0.25">
      <c r="B1371" s="186">
        <v>2055</v>
      </c>
      <c r="C1371" s="175" t="s">
        <v>342</v>
      </c>
      <c r="D1371" s="186">
        <v>402</v>
      </c>
      <c r="E1371" s="198" t="s">
        <v>854</v>
      </c>
      <c r="F1371" s="192" t="s">
        <v>628</v>
      </c>
      <c r="G1371" s="176"/>
      <c r="H1371" s="175"/>
    </row>
    <row r="1372" spans="2:8" x14ac:dyDescent="0.25">
      <c r="B1372" s="186">
        <v>2055</v>
      </c>
      <c r="C1372" s="175" t="s">
        <v>342</v>
      </c>
      <c r="D1372" s="186">
        <v>443</v>
      </c>
      <c r="E1372" s="198" t="s">
        <v>1578</v>
      </c>
      <c r="F1372" s="192" t="s">
        <v>628</v>
      </c>
      <c r="G1372" s="176"/>
      <c r="H1372" s="175"/>
    </row>
    <row r="1373" spans="2:8" x14ac:dyDescent="0.25">
      <c r="B1373" s="186">
        <v>2055</v>
      </c>
      <c r="C1373" s="175" t="s">
        <v>342</v>
      </c>
      <c r="D1373" s="186">
        <v>444</v>
      </c>
      <c r="E1373" s="198" t="s">
        <v>1651</v>
      </c>
      <c r="F1373" s="192" t="s">
        <v>628</v>
      </c>
      <c r="G1373" s="176"/>
      <c r="H1373" s="175"/>
    </row>
    <row r="1374" spans="2:8" x14ac:dyDescent="0.25">
      <c r="B1374" s="186">
        <v>2055</v>
      </c>
      <c r="C1374" s="175" t="s">
        <v>342</v>
      </c>
      <c r="D1374" s="186">
        <v>445</v>
      </c>
      <c r="E1374" s="198" t="s">
        <v>1652</v>
      </c>
      <c r="F1374" s="192" t="s">
        <v>628</v>
      </c>
      <c r="G1374" s="176"/>
      <c r="H1374" s="175"/>
    </row>
    <row r="1375" spans="2:8" x14ac:dyDescent="0.25">
      <c r="B1375" s="186">
        <v>2055</v>
      </c>
      <c r="C1375" s="175" t="s">
        <v>342</v>
      </c>
      <c r="D1375" s="186">
        <v>446</v>
      </c>
      <c r="E1375" s="198" t="s">
        <v>1653</v>
      </c>
      <c r="F1375" s="192" t="s">
        <v>628</v>
      </c>
      <c r="G1375" s="176"/>
      <c r="H1375" s="175"/>
    </row>
    <row r="1376" spans="2:8" x14ac:dyDescent="0.25">
      <c r="B1376" s="186">
        <v>2055</v>
      </c>
      <c r="C1376" s="175" t="s">
        <v>342</v>
      </c>
      <c r="D1376" s="186">
        <v>455</v>
      </c>
      <c r="E1376" s="198" t="s">
        <v>1654</v>
      </c>
      <c r="F1376" s="192" t="s">
        <v>628</v>
      </c>
      <c r="G1376" s="176"/>
      <c r="H1376" s="175"/>
    </row>
    <row r="1377" spans="2:8" x14ac:dyDescent="0.25">
      <c r="B1377" s="186">
        <v>2055</v>
      </c>
      <c r="C1377" s="175" t="s">
        <v>342</v>
      </c>
      <c r="D1377" s="186">
        <v>456</v>
      </c>
      <c r="E1377" s="198" t="s">
        <v>1655</v>
      </c>
      <c r="F1377" s="192" t="s">
        <v>628</v>
      </c>
      <c r="G1377" s="176"/>
      <c r="H1377" s="175"/>
    </row>
    <row r="1378" spans="2:8" x14ac:dyDescent="0.25">
      <c r="B1378" s="186">
        <v>2055</v>
      </c>
      <c r="C1378" s="175" t="s">
        <v>342</v>
      </c>
      <c r="D1378" s="186" t="s">
        <v>1656</v>
      </c>
      <c r="E1378" s="198" t="s">
        <v>1657</v>
      </c>
      <c r="F1378" s="192" t="s">
        <v>631</v>
      </c>
      <c r="G1378" s="176"/>
      <c r="H1378" s="175"/>
    </row>
    <row r="1379" spans="2:8" x14ac:dyDescent="0.25">
      <c r="B1379" s="186">
        <v>2055</v>
      </c>
      <c r="C1379" s="175" t="s">
        <v>342</v>
      </c>
      <c r="D1379" s="186">
        <v>448</v>
      </c>
      <c r="E1379" s="198" t="s">
        <v>1658</v>
      </c>
      <c r="F1379" s="192" t="s">
        <v>628</v>
      </c>
      <c r="G1379" s="176"/>
      <c r="H1379" s="175"/>
    </row>
    <row r="1380" spans="2:8" x14ac:dyDescent="0.25">
      <c r="B1380" s="186">
        <v>2055</v>
      </c>
      <c r="C1380" s="175" t="s">
        <v>342</v>
      </c>
      <c r="D1380" s="186">
        <v>449</v>
      </c>
      <c r="E1380" s="198" t="s">
        <v>1659</v>
      </c>
      <c r="F1380" s="192" t="s">
        <v>628</v>
      </c>
      <c r="G1380" s="176"/>
      <c r="H1380" s="175"/>
    </row>
    <row r="1381" spans="2:8" x14ac:dyDescent="0.25">
      <c r="B1381" s="186">
        <v>2055</v>
      </c>
      <c r="C1381" s="175" t="s">
        <v>342</v>
      </c>
      <c r="D1381" s="186">
        <v>450</v>
      </c>
      <c r="E1381" s="198" t="s">
        <v>1660</v>
      </c>
      <c r="F1381" s="192" t="s">
        <v>628</v>
      </c>
      <c r="G1381" s="176"/>
      <c r="H1381" s="175"/>
    </row>
    <row r="1382" spans="2:8" x14ac:dyDescent="0.25">
      <c r="B1382" s="186">
        <v>2055</v>
      </c>
      <c r="C1382" s="175" t="s">
        <v>342</v>
      </c>
      <c r="D1382" s="186">
        <v>451</v>
      </c>
      <c r="E1382" s="198" t="s">
        <v>1661</v>
      </c>
      <c r="F1382" s="192" t="s">
        <v>628</v>
      </c>
      <c r="G1382" s="176"/>
      <c r="H1382" s="175"/>
    </row>
    <row r="1383" spans="2:8" x14ac:dyDescent="0.25">
      <c r="B1383" s="186">
        <v>2055</v>
      </c>
      <c r="C1383" s="175" t="s">
        <v>342</v>
      </c>
      <c r="D1383" s="186">
        <v>5055</v>
      </c>
      <c r="E1383" s="198" t="s">
        <v>1662</v>
      </c>
      <c r="F1383" s="192" t="s">
        <v>656</v>
      </c>
      <c r="G1383" s="176"/>
      <c r="H1383" s="175"/>
    </row>
    <row r="1384" spans="2:8" x14ac:dyDescent="0.25">
      <c r="B1384" s="186">
        <v>2055</v>
      </c>
      <c r="C1384" s="175" t="s">
        <v>342</v>
      </c>
      <c r="D1384" s="186">
        <v>457</v>
      </c>
      <c r="E1384" s="198" t="s">
        <v>1663</v>
      </c>
      <c r="F1384" s="192" t="s">
        <v>628</v>
      </c>
      <c r="G1384" s="176"/>
      <c r="H1384" s="175"/>
    </row>
    <row r="1385" spans="2:8" x14ac:dyDescent="0.25">
      <c r="B1385" s="186">
        <v>2055</v>
      </c>
      <c r="C1385" s="175" t="s">
        <v>342</v>
      </c>
      <c r="D1385" s="186">
        <v>5505</v>
      </c>
      <c r="E1385" s="198" t="s">
        <v>259</v>
      </c>
      <c r="F1385" s="192" t="s">
        <v>628</v>
      </c>
      <c r="G1385" s="176"/>
      <c r="H1385" s="175"/>
    </row>
    <row r="1386" spans="2:8" x14ac:dyDescent="0.25">
      <c r="B1386" s="186">
        <v>2055</v>
      </c>
      <c r="C1386" s="175" t="s">
        <v>342</v>
      </c>
      <c r="D1386" s="186">
        <v>4823</v>
      </c>
      <c r="E1386" s="198" t="s">
        <v>268</v>
      </c>
      <c r="F1386" s="192" t="s">
        <v>631</v>
      </c>
      <c r="G1386" s="176"/>
      <c r="H1386" s="175"/>
    </row>
    <row r="1387" spans="2:8" x14ac:dyDescent="0.25">
      <c r="B1387" s="186">
        <v>2055</v>
      </c>
      <c r="C1387" s="175" t="s">
        <v>342</v>
      </c>
      <c r="D1387" s="186">
        <v>453</v>
      </c>
      <c r="E1387" s="198" t="s">
        <v>1664</v>
      </c>
      <c r="F1387" s="192" t="s">
        <v>628</v>
      </c>
      <c r="G1387" s="176"/>
      <c r="H1387" s="175"/>
    </row>
    <row r="1388" spans="2:8" x14ac:dyDescent="0.25">
      <c r="B1388" s="186">
        <v>2055</v>
      </c>
      <c r="C1388" s="175" t="s">
        <v>342</v>
      </c>
      <c r="D1388" s="186">
        <v>5063</v>
      </c>
      <c r="E1388" s="198" t="s">
        <v>302</v>
      </c>
      <c r="F1388" s="192" t="s">
        <v>631</v>
      </c>
      <c r="G1388" s="176"/>
      <c r="H1388" s="175"/>
    </row>
    <row r="1389" spans="2:8" x14ac:dyDescent="0.25">
      <c r="B1389" s="184">
        <v>2242</v>
      </c>
      <c r="C1389" s="185" t="s">
        <v>343</v>
      </c>
      <c r="D1389" s="184">
        <v>2242</v>
      </c>
      <c r="E1389" s="197" t="s">
        <v>343</v>
      </c>
      <c r="F1389" s="191" t="s">
        <v>626</v>
      </c>
      <c r="G1389" s="176"/>
      <c r="H1389" s="175"/>
    </row>
    <row r="1390" spans="2:8" x14ac:dyDescent="0.25">
      <c r="B1390" s="186">
        <v>2242</v>
      </c>
      <c r="C1390" s="175" t="s">
        <v>343</v>
      </c>
      <c r="D1390" s="186">
        <v>4364</v>
      </c>
      <c r="E1390" s="198" t="s">
        <v>1665</v>
      </c>
      <c r="F1390" s="192" t="s">
        <v>628</v>
      </c>
      <c r="G1390" s="176"/>
      <c r="H1390" s="175"/>
    </row>
    <row r="1391" spans="2:8" x14ac:dyDescent="0.25">
      <c r="B1391" s="186">
        <v>2242</v>
      </c>
      <c r="C1391" s="175" t="s">
        <v>343</v>
      </c>
      <c r="D1391" s="186">
        <v>5819</v>
      </c>
      <c r="E1391" s="198" t="s">
        <v>1666</v>
      </c>
      <c r="F1391" s="192" t="s">
        <v>628</v>
      </c>
      <c r="G1391" s="176"/>
      <c r="H1391" s="175"/>
    </row>
    <row r="1392" spans="2:8" x14ac:dyDescent="0.25">
      <c r="B1392" s="186">
        <v>2242</v>
      </c>
      <c r="C1392" s="175" t="s">
        <v>343</v>
      </c>
      <c r="D1392" s="186">
        <v>1135</v>
      </c>
      <c r="E1392" s="198" t="s">
        <v>1667</v>
      </c>
      <c r="F1392" s="192" t="s">
        <v>628</v>
      </c>
      <c r="G1392" s="176"/>
      <c r="H1392" s="175"/>
    </row>
    <row r="1393" spans="2:8" x14ac:dyDescent="0.25">
      <c r="B1393" s="186">
        <v>2242</v>
      </c>
      <c r="C1393" s="175" t="s">
        <v>343</v>
      </c>
      <c r="D1393" s="186">
        <v>1136</v>
      </c>
      <c r="E1393" s="198" t="s">
        <v>1668</v>
      </c>
      <c r="F1393" s="192" t="s">
        <v>628</v>
      </c>
      <c r="G1393" s="176"/>
      <c r="H1393" s="175"/>
    </row>
    <row r="1394" spans="2:8" x14ac:dyDescent="0.25">
      <c r="B1394" s="186">
        <v>2242</v>
      </c>
      <c r="C1394" s="175" t="s">
        <v>343</v>
      </c>
      <c r="D1394" s="186">
        <v>2714</v>
      </c>
      <c r="E1394" s="198" t="s">
        <v>1669</v>
      </c>
      <c r="F1394" s="192" t="s">
        <v>656</v>
      </c>
      <c r="G1394" s="176"/>
      <c r="H1394" s="175"/>
    </row>
    <row r="1395" spans="2:8" x14ac:dyDescent="0.25">
      <c r="B1395" s="186">
        <v>2242</v>
      </c>
      <c r="C1395" s="175" t="s">
        <v>343</v>
      </c>
      <c r="D1395" s="186">
        <v>1369</v>
      </c>
      <c r="E1395" s="198" t="s">
        <v>1670</v>
      </c>
      <c r="F1395" s="192" t="s">
        <v>628</v>
      </c>
      <c r="G1395" s="176"/>
      <c r="H1395" s="175"/>
    </row>
    <row r="1396" spans="2:8" x14ac:dyDescent="0.25">
      <c r="B1396" s="186">
        <v>2242</v>
      </c>
      <c r="C1396" s="175" t="s">
        <v>343</v>
      </c>
      <c r="D1396" s="186">
        <v>1138</v>
      </c>
      <c r="E1396" s="198" t="s">
        <v>1671</v>
      </c>
      <c r="F1396" s="192" t="s">
        <v>628</v>
      </c>
      <c r="G1396" s="176"/>
      <c r="H1396" s="175"/>
    </row>
    <row r="1397" spans="2:8" x14ac:dyDescent="0.25">
      <c r="B1397" s="186">
        <v>2242</v>
      </c>
      <c r="C1397" s="175" t="s">
        <v>343</v>
      </c>
      <c r="D1397" s="186">
        <v>1142</v>
      </c>
      <c r="E1397" s="198" t="s">
        <v>1672</v>
      </c>
      <c r="F1397" s="192" t="s">
        <v>628</v>
      </c>
      <c r="G1397" s="176"/>
      <c r="H1397" s="175"/>
    </row>
    <row r="1398" spans="2:8" x14ac:dyDescent="0.25">
      <c r="B1398" s="186">
        <v>2242</v>
      </c>
      <c r="C1398" s="175" t="s">
        <v>343</v>
      </c>
      <c r="D1398" s="186">
        <v>1300</v>
      </c>
      <c r="E1398" s="198" t="s">
        <v>1673</v>
      </c>
      <c r="F1398" s="192" t="s">
        <v>628</v>
      </c>
      <c r="G1398" s="176"/>
      <c r="H1398" s="175"/>
    </row>
    <row r="1399" spans="2:8" x14ac:dyDescent="0.25">
      <c r="B1399" s="186">
        <v>2242</v>
      </c>
      <c r="C1399" s="175" t="s">
        <v>343</v>
      </c>
      <c r="D1399" s="186">
        <v>1139</v>
      </c>
      <c r="E1399" s="198" t="s">
        <v>1674</v>
      </c>
      <c r="F1399" s="192" t="s">
        <v>628</v>
      </c>
      <c r="G1399" s="176"/>
      <c r="H1399" s="175"/>
    </row>
    <row r="1400" spans="2:8" x14ac:dyDescent="0.25">
      <c r="B1400" s="186">
        <v>2242</v>
      </c>
      <c r="C1400" s="175" t="s">
        <v>343</v>
      </c>
      <c r="D1400" s="186">
        <v>1137</v>
      </c>
      <c r="E1400" s="198" t="s">
        <v>1675</v>
      </c>
      <c r="F1400" s="192" t="s">
        <v>628</v>
      </c>
      <c r="G1400" s="176"/>
      <c r="H1400" s="175"/>
    </row>
    <row r="1401" spans="2:8" x14ac:dyDescent="0.25">
      <c r="B1401" s="186">
        <v>2242</v>
      </c>
      <c r="C1401" s="175" t="s">
        <v>343</v>
      </c>
      <c r="D1401" s="186">
        <v>1140</v>
      </c>
      <c r="E1401" s="198" t="s">
        <v>1676</v>
      </c>
      <c r="F1401" s="192" t="s">
        <v>628</v>
      </c>
      <c r="G1401" s="176"/>
      <c r="H1401" s="175"/>
    </row>
    <row r="1402" spans="2:8" x14ac:dyDescent="0.25">
      <c r="B1402" s="186">
        <v>2242</v>
      </c>
      <c r="C1402" s="175" t="s">
        <v>343</v>
      </c>
      <c r="D1402" s="186">
        <v>3579</v>
      </c>
      <c r="E1402" s="198" t="s">
        <v>183</v>
      </c>
      <c r="F1402" s="192" t="s">
        <v>631</v>
      </c>
      <c r="G1402" s="176"/>
      <c r="H1402" s="175"/>
    </row>
    <row r="1403" spans="2:8" x14ac:dyDescent="0.25">
      <c r="B1403" s="186">
        <v>2242</v>
      </c>
      <c r="C1403" s="175" t="s">
        <v>343</v>
      </c>
      <c r="D1403" s="186">
        <v>1144</v>
      </c>
      <c r="E1403" s="198" t="s">
        <v>1677</v>
      </c>
      <c r="F1403" s="192" t="s">
        <v>628</v>
      </c>
      <c r="G1403" s="176"/>
      <c r="H1403" s="175"/>
    </row>
    <row r="1404" spans="2:8" x14ac:dyDescent="0.25">
      <c r="B1404" s="186">
        <v>2242</v>
      </c>
      <c r="C1404" s="175" t="s">
        <v>343</v>
      </c>
      <c r="D1404" s="186">
        <v>1146</v>
      </c>
      <c r="E1404" s="198" t="s">
        <v>1678</v>
      </c>
      <c r="F1404" s="192" t="s">
        <v>628</v>
      </c>
      <c r="G1404" s="176"/>
      <c r="H1404" s="175"/>
    </row>
    <row r="1405" spans="2:8" x14ac:dyDescent="0.25">
      <c r="B1405" s="186">
        <v>2242</v>
      </c>
      <c r="C1405" s="175" t="s">
        <v>343</v>
      </c>
      <c r="D1405" s="186">
        <v>5687</v>
      </c>
      <c r="E1405" s="198" t="s">
        <v>1679</v>
      </c>
      <c r="F1405" s="192" t="s">
        <v>628</v>
      </c>
      <c r="G1405" s="176"/>
      <c r="H1405" s="175"/>
    </row>
    <row r="1406" spans="2:8" x14ac:dyDescent="0.25">
      <c r="B1406" s="186">
        <v>2242</v>
      </c>
      <c r="C1406" s="175" t="s">
        <v>343</v>
      </c>
      <c r="D1406" s="186">
        <v>1143</v>
      </c>
      <c r="E1406" s="198" t="s">
        <v>1680</v>
      </c>
      <c r="F1406" s="192" t="s">
        <v>628</v>
      </c>
      <c r="G1406" s="176"/>
      <c r="H1406" s="175"/>
    </row>
    <row r="1407" spans="2:8" x14ac:dyDescent="0.25">
      <c r="B1407" s="186">
        <v>2242</v>
      </c>
      <c r="C1407" s="175" t="s">
        <v>343</v>
      </c>
      <c r="D1407" s="186">
        <v>1301</v>
      </c>
      <c r="E1407" s="198" t="s">
        <v>1681</v>
      </c>
      <c r="F1407" s="192" t="s">
        <v>628</v>
      </c>
      <c r="G1407" s="176"/>
      <c r="H1407" s="175"/>
    </row>
    <row r="1408" spans="2:8" x14ac:dyDescent="0.25">
      <c r="B1408" s="186">
        <v>2242</v>
      </c>
      <c r="C1408" s="175" t="s">
        <v>343</v>
      </c>
      <c r="D1408" s="186">
        <v>1145</v>
      </c>
      <c r="E1408" s="198" t="s">
        <v>1682</v>
      </c>
      <c r="F1408" s="192" t="s">
        <v>628</v>
      </c>
      <c r="G1408" s="176"/>
      <c r="H1408" s="175"/>
    </row>
    <row r="1409" spans="2:8" x14ac:dyDescent="0.25">
      <c r="B1409" s="184">
        <v>2197</v>
      </c>
      <c r="C1409" s="185" t="s">
        <v>344</v>
      </c>
      <c r="D1409" s="184">
        <v>2197</v>
      </c>
      <c r="E1409" s="197" t="s">
        <v>344</v>
      </c>
      <c r="F1409" s="191" t="s">
        <v>626</v>
      </c>
      <c r="G1409" s="176"/>
      <c r="H1409" s="175"/>
    </row>
    <row r="1410" spans="2:8" x14ac:dyDescent="0.25">
      <c r="B1410" s="186">
        <v>2197</v>
      </c>
      <c r="C1410" s="175" t="s">
        <v>344</v>
      </c>
      <c r="D1410" s="186">
        <v>1012</v>
      </c>
      <c r="E1410" s="198" t="s">
        <v>1683</v>
      </c>
      <c r="F1410" s="192" t="s">
        <v>628</v>
      </c>
      <c r="G1410" s="176"/>
      <c r="H1410" s="175"/>
    </row>
    <row r="1411" spans="2:8" x14ac:dyDescent="0.25">
      <c r="B1411" s="186">
        <v>2197</v>
      </c>
      <c r="C1411" s="175" t="s">
        <v>344</v>
      </c>
      <c r="D1411" s="186">
        <v>1013</v>
      </c>
      <c r="E1411" s="198" t="s">
        <v>990</v>
      </c>
      <c r="F1411" s="192" t="s">
        <v>628</v>
      </c>
      <c r="G1411" s="176"/>
      <c r="H1411" s="175"/>
    </row>
    <row r="1412" spans="2:8" x14ac:dyDescent="0.25">
      <c r="B1412" s="186">
        <v>2197</v>
      </c>
      <c r="C1412" s="175" t="s">
        <v>344</v>
      </c>
      <c r="D1412" s="186">
        <v>1014</v>
      </c>
      <c r="E1412" s="198" t="s">
        <v>1684</v>
      </c>
      <c r="F1412" s="192" t="s">
        <v>628</v>
      </c>
      <c r="G1412" s="176"/>
      <c r="H1412" s="175"/>
    </row>
    <row r="1413" spans="2:8" x14ac:dyDescent="0.25">
      <c r="B1413" s="186">
        <v>2197</v>
      </c>
      <c r="C1413" s="175" t="s">
        <v>344</v>
      </c>
      <c r="D1413" s="186">
        <v>1017</v>
      </c>
      <c r="E1413" s="198" t="s">
        <v>1685</v>
      </c>
      <c r="F1413" s="192" t="s">
        <v>628</v>
      </c>
      <c r="G1413" s="176"/>
      <c r="H1413" s="175"/>
    </row>
    <row r="1414" spans="2:8" x14ac:dyDescent="0.25">
      <c r="B1414" s="186">
        <v>2197</v>
      </c>
      <c r="C1414" s="175" t="s">
        <v>344</v>
      </c>
      <c r="D1414" s="186">
        <v>1016</v>
      </c>
      <c r="E1414" s="198" t="s">
        <v>1686</v>
      </c>
      <c r="F1414" s="192" t="s">
        <v>628</v>
      </c>
      <c r="G1414" s="176"/>
      <c r="H1414" s="175"/>
    </row>
    <row r="1415" spans="2:8" x14ac:dyDescent="0.25">
      <c r="B1415" s="184">
        <v>2222</v>
      </c>
      <c r="C1415" s="185" t="s">
        <v>345</v>
      </c>
      <c r="D1415" s="184">
        <v>2222</v>
      </c>
      <c r="E1415" s="197" t="s">
        <v>345</v>
      </c>
      <c r="F1415" s="191" t="s">
        <v>626</v>
      </c>
      <c r="G1415" s="176"/>
      <c r="H1415" s="175"/>
    </row>
    <row r="1416" spans="2:8" x14ac:dyDescent="0.25">
      <c r="B1416" s="186">
        <v>2222</v>
      </c>
      <c r="C1416" s="175" t="s">
        <v>345</v>
      </c>
      <c r="D1416" s="186">
        <v>1092</v>
      </c>
      <c r="E1416" s="198" t="s">
        <v>1687</v>
      </c>
      <c r="F1416" s="192" t="s">
        <v>628</v>
      </c>
      <c r="G1416" s="176"/>
      <c r="H1416" s="175"/>
    </row>
    <row r="1417" spans="2:8" x14ac:dyDescent="0.25">
      <c r="B1417" s="184">
        <v>2210</v>
      </c>
      <c r="C1417" s="185" t="s">
        <v>346</v>
      </c>
      <c r="D1417" s="184">
        <v>2210</v>
      </c>
      <c r="E1417" s="197" t="s">
        <v>346</v>
      </c>
      <c r="F1417" s="191" t="s">
        <v>626</v>
      </c>
      <c r="G1417" s="176"/>
      <c r="H1417" s="175"/>
    </row>
    <row r="1418" spans="2:8" x14ac:dyDescent="0.25">
      <c r="B1418" s="186">
        <v>2210</v>
      </c>
      <c r="C1418" s="175" t="s">
        <v>346</v>
      </c>
      <c r="D1418" s="186">
        <v>3432</v>
      </c>
      <c r="E1418" s="198" t="s">
        <v>562</v>
      </c>
      <c r="F1418" s="192" t="s">
        <v>631</v>
      </c>
      <c r="G1418" s="176"/>
      <c r="H1418" s="175"/>
    </row>
    <row r="1419" spans="2:8" x14ac:dyDescent="0.25">
      <c r="B1419" s="184">
        <v>2204</v>
      </c>
      <c r="C1419" s="185" t="s">
        <v>347</v>
      </c>
      <c r="D1419" s="184">
        <v>2204</v>
      </c>
      <c r="E1419" s="197" t="s">
        <v>347</v>
      </c>
      <c r="F1419" s="191" t="s">
        <v>626</v>
      </c>
      <c r="G1419" s="176"/>
      <c r="H1419" s="175"/>
    </row>
    <row r="1420" spans="2:8" x14ac:dyDescent="0.25">
      <c r="B1420" s="186">
        <v>2204</v>
      </c>
      <c r="C1420" s="175" t="s">
        <v>347</v>
      </c>
      <c r="D1420" s="186">
        <v>1031</v>
      </c>
      <c r="E1420" s="198" t="s">
        <v>1688</v>
      </c>
      <c r="F1420" s="192" t="s">
        <v>628</v>
      </c>
      <c r="G1420" s="176"/>
      <c r="H1420" s="175"/>
    </row>
    <row r="1421" spans="2:8" x14ac:dyDescent="0.25">
      <c r="B1421" s="186">
        <v>2204</v>
      </c>
      <c r="C1421" s="175" t="s">
        <v>347</v>
      </c>
      <c r="D1421" s="186">
        <v>1032</v>
      </c>
      <c r="E1421" s="198" t="s">
        <v>1689</v>
      </c>
      <c r="F1421" s="192" t="s">
        <v>628</v>
      </c>
      <c r="G1421" s="176"/>
      <c r="H1421" s="175"/>
    </row>
    <row r="1422" spans="2:8" x14ac:dyDescent="0.25">
      <c r="B1422" s="186">
        <v>2204</v>
      </c>
      <c r="C1422" s="175" t="s">
        <v>347</v>
      </c>
      <c r="D1422" s="186">
        <v>1033</v>
      </c>
      <c r="E1422" s="198" t="s">
        <v>1690</v>
      </c>
      <c r="F1422" s="192" t="s">
        <v>628</v>
      </c>
      <c r="G1422" s="176"/>
      <c r="H1422" s="175"/>
    </row>
    <row r="1423" spans="2:8" x14ac:dyDescent="0.25">
      <c r="B1423" s="184">
        <v>2213</v>
      </c>
      <c r="C1423" s="185" t="s">
        <v>348</v>
      </c>
      <c r="D1423" s="184">
        <v>2213</v>
      </c>
      <c r="E1423" s="197" t="s">
        <v>348</v>
      </c>
      <c r="F1423" s="191" t="s">
        <v>626</v>
      </c>
      <c r="G1423" s="176"/>
      <c r="H1423" s="175"/>
    </row>
    <row r="1424" spans="2:8" x14ac:dyDescent="0.25">
      <c r="B1424" s="186">
        <v>2213</v>
      </c>
      <c r="C1424" s="175" t="s">
        <v>348</v>
      </c>
      <c r="D1424" s="186">
        <v>1074</v>
      </c>
      <c r="E1424" s="198" t="s">
        <v>1148</v>
      </c>
      <c r="F1424" s="192" t="s">
        <v>628</v>
      </c>
      <c r="G1424" s="176"/>
      <c r="H1424" s="175"/>
    </row>
    <row r="1425" spans="2:8" x14ac:dyDescent="0.25">
      <c r="B1425" s="186">
        <v>2213</v>
      </c>
      <c r="C1425" s="175" t="s">
        <v>348</v>
      </c>
      <c r="D1425" s="186">
        <v>1075</v>
      </c>
      <c r="E1425" s="198" t="s">
        <v>1691</v>
      </c>
      <c r="F1425" s="192" t="s">
        <v>628</v>
      </c>
      <c r="G1425" s="176"/>
      <c r="H1425" s="175"/>
    </row>
    <row r="1426" spans="2:8" x14ac:dyDescent="0.25">
      <c r="B1426" s="184">
        <v>2116</v>
      </c>
      <c r="C1426" s="185" t="s">
        <v>349</v>
      </c>
      <c r="D1426" s="184">
        <v>2116</v>
      </c>
      <c r="E1426" s="197" t="s">
        <v>349</v>
      </c>
      <c r="F1426" s="191" t="s">
        <v>626</v>
      </c>
      <c r="G1426" s="176"/>
      <c r="H1426" s="175"/>
    </row>
    <row r="1427" spans="2:8" x14ac:dyDescent="0.25">
      <c r="B1427" s="186">
        <v>2116</v>
      </c>
      <c r="C1427" s="175" t="s">
        <v>349</v>
      </c>
      <c r="D1427" s="186">
        <v>701</v>
      </c>
      <c r="E1427" s="198" t="s">
        <v>1692</v>
      </c>
      <c r="F1427" s="192" t="s">
        <v>628</v>
      </c>
      <c r="G1427" s="176"/>
      <c r="H1427" s="175"/>
    </row>
    <row r="1428" spans="2:8" x14ac:dyDescent="0.25">
      <c r="B1428" s="186">
        <v>2116</v>
      </c>
      <c r="C1428" s="175" t="s">
        <v>349</v>
      </c>
      <c r="D1428" s="186">
        <v>713</v>
      </c>
      <c r="E1428" s="198" t="s">
        <v>1693</v>
      </c>
      <c r="F1428" s="192" t="s">
        <v>628</v>
      </c>
      <c r="G1428" s="176"/>
      <c r="H1428" s="175"/>
    </row>
    <row r="1429" spans="2:8" x14ac:dyDescent="0.25">
      <c r="B1429" s="186">
        <v>2116</v>
      </c>
      <c r="C1429" s="175" t="s">
        <v>349</v>
      </c>
      <c r="D1429" s="186">
        <v>1357</v>
      </c>
      <c r="E1429" s="198" t="s">
        <v>1694</v>
      </c>
      <c r="F1429" s="192" t="s">
        <v>628</v>
      </c>
      <c r="G1429" s="176"/>
      <c r="H1429" s="175"/>
    </row>
    <row r="1430" spans="2:8" x14ac:dyDescent="0.25">
      <c r="B1430" s="186">
        <v>2116</v>
      </c>
      <c r="C1430" s="175" t="s">
        <v>349</v>
      </c>
      <c r="D1430" s="186">
        <v>706</v>
      </c>
      <c r="E1430" s="198" t="s">
        <v>1695</v>
      </c>
      <c r="F1430" s="192" t="s">
        <v>628</v>
      </c>
      <c r="G1430" s="176"/>
      <c r="H1430" s="175"/>
    </row>
    <row r="1431" spans="2:8" x14ac:dyDescent="0.25">
      <c r="B1431" s="184">
        <v>1947</v>
      </c>
      <c r="C1431" s="185" t="s">
        <v>350</v>
      </c>
      <c r="D1431" s="184">
        <v>1947</v>
      </c>
      <c r="E1431" s="197" t="s">
        <v>350</v>
      </c>
      <c r="F1431" s="191" t="s">
        <v>626</v>
      </c>
      <c r="G1431" s="176"/>
      <c r="H1431" s="175"/>
    </row>
    <row r="1432" spans="2:8" x14ac:dyDescent="0.25">
      <c r="B1432" s="186">
        <v>1947</v>
      </c>
      <c r="C1432" s="175" t="s">
        <v>350</v>
      </c>
      <c r="D1432" s="186">
        <v>176</v>
      </c>
      <c r="E1432" s="198" t="s">
        <v>1696</v>
      </c>
      <c r="F1432" s="192" t="s">
        <v>628</v>
      </c>
      <c r="G1432" s="176"/>
      <c r="H1432" s="175"/>
    </row>
    <row r="1433" spans="2:8" x14ac:dyDescent="0.25">
      <c r="B1433" s="186">
        <v>1947</v>
      </c>
      <c r="C1433" s="175" t="s">
        <v>350</v>
      </c>
      <c r="D1433" s="186">
        <v>177</v>
      </c>
      <c r="E1433" s="198" t="s">
        <v>1697</v>
      </c>
      <c r="F1433" s="192" t="s">
        <v>628</v>
      </c>
      <c r="G1433" s="176"/>
      <c r="H1433" s="175"/>
    </row>
    <row r="1434" spans="2:8" x14ac:dyDescent="0.25">
      <c r="B1434" s="186">
        <v>1947</v>
      </c>
      <c r="C1434" s="175" t="s">
        <v>350</v>
      </c>
      <c r="D1434" s="186">
        <v>178</v>
      </c>
      <c r="E1434" s="198" t="s">
        <v>1698</v>
      </c>
      <c r="F1434" s="192" t="s">
        <v>628</v>
      </c>
      <c r="G1434" s="176"/>
      <c r="H1434" s="175"/>
    </row>
    <row r="1435" spans="2:8" x14ac:dyDescent="0.25">
      <c r="B1435" s="186">
        <v>1947</v>
      </c>
      <c r="C1435" s="175" t="s">
        <v>350</v>
      </c>
      <c r="D1435" s="186">
        <v>4396</v>
      </c>
      <c r="E1435" s="198" t="s">
        <v>1699</v>
      </c>
      <c r="F1435" s="192" t="s">
        <v>628</v>
      </c>
      <c r="G1435" s="176"/>
      <c r="H1435" s="175"/>
    </row>
    <row r="1436" spans="2:8" x14ac:dyDescent="0.25">
      <c r="B1436" s="184">
        <v>2220</v>
      </c>
      <c r="C1436" s="185" t="s">
        <v>351</v>
      </c>
      <c r="D1436" s="184">
        <v>2220</v>
      </c>
      <c r="E1436" s="197" t="s">
        <v>351</v>
      </c>
      <c r="F1436" s="191" t="s">
        <v>626</v>
      </c>
      <c r="G1436" s="176"/>
      <c r="H1436" s="175"/>
    </row>
    <row r="1437" spans="2:8" x14ac:dyDescent="0.25">
      <c r="B1437" s="186">
        <v>2220</v>
      </c>
      <c r="C1437" s="175" t="s">
        <v>351</v>
      </c>
      <c r="D1437" s="186">
        <v>1088</v>
      </c>
      <c r="E1437" s="198" t="s">
        <v>1700</v>
      </c>
      <c r="F1437" s="192" t="s">
        <v>628</v>
      </c>
      <c r="G1437" s="176"/>
      <c r="H1437" s="175"/>
    </row>
    <row r="1438" spans="2:8" x14ac:dyDescent="0.25">
      <c r="B1438" s="186">
        <v>2220</v>
      </c>
      <c r="C1438" s="175" t="s">
        <v>351</v>
      </c>
      <c r="D1438" s="186">
        <v>1089</v>
      </c>
      <c r="E1438" s="198" t="s">
        <v>1701</v>
      </c>
      <c r="F1438" s="192" t="s">
        <v>628</v>
      </c>
      <c r="G1438" s="176"/>
      <c r="H1438" s="175"/>
    </row>
    <row r="1439" spans="2:8" x14ac:dyDescent="0.25">
      <c r="B1439" s="186">
        <v>2220</v>
      </c>
      <c r="C1439" s="175" t="s">
        <v>351</v>
      </c>
      <c r="D1439" s="186">
        <v>5728</v>
      </c>
      <c r="E1439" s="198" t="s">
        <v>1702</v>
      </c>
      <c r="F1439" s="192" t="s">
        <v>628</v>
      </c>
      <c r="G1439" s="176"/>
      <c r="H1439" s="175"/>
    </row>
    <row r="1440" spans="2:8" x14ac:dyDescent="0.25">
      <c r="B1440" s="184">
        <v>1936</v>
      </c>
      <c r="C1440" s="185" t="s">
        <v>352</v>
      </c>
      <c r="D1440" s="184">
        <v>1936</v>
      </c>
      <c r="E1440" s="197" t="s">
        <v>352</v>
      </c>
      <c r="F1440" s="191" t="s">
        <v>626</v>
      </c>
      <c r="G1440" s="176"/>
      <c r="H1440" s="175"/>
    </row>
    <row r="1441" spans="2:8" x14ac:dyDescent="0.25">
      <c r="B1441" s="186">
        <v>1936</v>
      </c>
      <c r="C1441" s="175" t="s">
        <v>352</v>
      </c>
      <c r="D1441" s="186">
        <v>156</v>
      </c>
      <c r="E1441" s="198" t="s">
        <v>1703</v>
      </c>
      <c r="F1441" s="192" t="s">
        <v>628</v>
      </c>
      <c r="G1441" s="176"/>
      <c r="H1441" s="175"/>
    </row>
    <row r="1442" spans="2:8" x14ac:dyDescent="0.25">
      <c r="B1442" s="186">
        <v>1936</v>
      </c>
      <c r="C1442" s="175" t="s">
        <v>352</v>
      </c>
      <c r="D1442" s="186">
        <v>157</v>
      </c>
      <c r="E1442" s="198" t="s">
        <v>1704</v>
      </c>
      <c r="F1442" s="192" t="s">
        <v>628</v>
      </c>
      <c r="G1442" s="176"/>
      <c r="H1442" s="175"/>
    </row>
    <row r="1443" spans="2:8" x14ac:dyDescent="0.25">
      <c r="B1443" s="186">
        <v>1936</v>
      </c>
      <c r="C1443" s="175" t="s">
        <v>352</v>
      </c>
      <c r="D1443" s="186">
        <v>5664</v>
      </c>
      <c r="E1443" s="198" t="s">
        <v>1705</v>
      </c>
      <c r="F1443" s="192" t="s">
        <v>628</v>
      </c>
      <c r="G1443" s="176"/>
      <c r="H1443" s="175"/>
    </row>
    <row r="1444" spans="2:8" x14ac:dyDescent="0.25">
      <c r="B1444" s="186">
        <v>1936</v>
      </c>
      <c r="C1444" s="175" t="s">
        <v>352</v>
      </c>
      <c r="D1444" s="186">
        <v>5722</v>
      </c>
      <c r="E1444" s="198" t="s">
        <v>1706</v>
      </c>
      <c r="F1444" s="192" t="s">
        <v>656</v>
      </c>
      <c r="G1444" s="176"/>
      <c r="H1444" s="175"/>
    </row>
    <row r="1445" spans="2:8" x14ac:dyDescent="0.25">
      <c r="B1445" s="184">
        <v>1922</v>
      </c>
      <c r="C1445" s="185" t="s">
        <v>353</v>
      </c>
      <c r="D1445" s="184">
        <v>1922</v>
      </c>
      <c r="E1445" s="197" t="s">
        <v>353</v>
      </c>
      <c r="F1445" s="191" t="s">
        <v>626</v>
      </c>
      <c r="G1445" s="176"/>
      <c r="H1445" s="175"/>
    </row>
    <row r="1446" spans="2:8" x14ac:dyDescent="0.25">
      <c r="B1446" s="186">
        <v>1922</v>
      </c>
      <c r="C1446" s="175" t="s">
        <v>353</v>
      </c>
      <c r="D1446" s="186">
        <v>1287</v>
      </c>
      <c r="E1446" s="198" t="s">
        <v>1707</v>
      </c>
      <c r="F1446" s="192" t="s">
        <v>628</v>
      </c>
      <c r="G1446" s="176"/>
      <c r="H1446" s="175"/>
    </row>
    <row r="1447" spans="2:8" x14ac:dyDescent="0.25">
      <c r="B1447" s="186">
        <v>1922</v>
      </c>
      <c r="C1447" s="175" t="s">
        <v>353</v>
      </c>
      <c r="D1447" s="186">
        <v>1272</v>
      </c>
      <c r="E1447" s="198" t="s">
        <v>1708</v>
      </c>
      <c r="F1447" s="192" t="s">
        <v>628</v>
      </c>
      <c r="G1447" s="176"/>
      <c r="H1447" s="175"/>
    </row>
    <row r="1448" spans="2:8" x14ac:dyDescent="0.25">
      <c r="B1448" s="186">
        <v>1922</v>
      </c>
      <c r="C1448" s="175" t="s">
        <v>353</v>
      </c>
      <c r="D1448" s="186">
        <v>3455</v>
      </c>
      <c r="E1448" s="198" t="s">
        <v>1709</v>
      </c>
      <c r="F1448" s="192" t="s">
        <v>628</v>
      </c>
      <c r="G1448" s="176"/>
      <c r="H1448" s="175"/>
    </row>
    <row r="1449" spans="2:8" x14ac:dyDescent="0.25">
      <c r="B1449" s="186">
        <v>1922</v>
      </c>
      <c r="C1449" s="175" t="s">
        <v>353</v>
      </c>
      <c r="D1449" s="186">
        <v>3913</v>
      </c>
      <c r="E1449" s="198" t="s">
        <v>1710</v>
      </c>
      <c r="F1449" s="192" t="s">
        <v>628</v>
      </c>
      <c r="G1449" s="176"/>
      <c r="H1449" s="175"/>
    </row>
    <row r="1450" spans="2:8" x14ac:dyDescent="0.25">
      <c r="B1450" s="186">
        <v>1922</v>
      </c>
      <c r="C1450" s="175" t="s">
        <v>353</v>
      </c>
      <c r="D1450" s="186">
        <v>45</v>
      </c>
      <c r="E1450" s="198" t="s">
        <v>1711</v>
      </c>
      <c r="F1450" s="192" t="s">
        <v>628</v>
      </c>
      <c r="G1450" s="176"/>
      <c r="H1450" s="175"/>
    </row>
    <row r="1451" spans="2:8" x14ac:dyDescent="0.25">
      <c r="B1451" s="186">
        <v>1922</v>
      </c>
      <c r="C1451" s="175" t="s">
        <v>353</v>
      </c>
      <c r="D1451" s="186">
        <v>46</v>
      </c>
      <c r="E1451" s="198" t="s">
        <v>1712</v>
      </c>
      <c r="F1451" s="192" t="s">
        <v>628</v>
      </c>
      <c r="G1451" s="176"/>
      <c r="H1451" s="175"/>
    </row>
    <row r="1452" spans="2:8" x14ac:dyDescent="0.25">
      <c r="B1452" s="186">
        <v>1922</v>
      </c>
      <c r="C1452" s="175" t="s">
        <v>353</v>
      </c>
      <c r="D1452" s="186">
        <v>5056</v>
      </c>
      <c r="E1452" s="198" t="s">
        <v>1713</v>
      </c>
      <c r="F1452" s="192" t="s">
        <v>628</v>
      </c>
      <c r="G1452" s="176"/>
      <c r="H1452" s="175"/>
    </row>
    <row r="1453" spans="2:8" x14ac:dyDescent="0.25">
      <c r="B1453" s="186">
        <v>1922</v>
      </c>
      <c r="C1453" s="175" t="s">
        <v>353</v>
      </c>
      <c r="D1453" s="186">
        <v>5377</v>
      </c>
      <c r="E1453" s="198" t="s">
        <v>1714</v>
      </c>
      <c r="F1453" s="192" t="s">
        <v>628</v>
      </c>
      <c r="G1453" s="176"/>
      <c r="H1453" s="175"/>
    </row>
    <row r="1454" spans="2:8" x14ac:dyDescent="0.25">
      <c r="B1454" s="186">
        <v>1922</v>
      </c>
      <c r="C1454" s="175" t="s">
        <v>353</v>
      </c>
      <c r="D1454" s="186">
        <v>5799</v>
      </c>
      <c r="E1454" s="198" t="s">
        <v>1715</v>
      </c>
      <c r="F1454" s="192" t="s">
        <v>628</v>
      </c>
      <c r="G1454" s="176"/>
      <c r="H1454" s="175"/>
    </row>
    <row r="1455" spans="2:8" x14ac:dyDescent="0.25">
      <c r="B1455" s="186">
        <v>1922</v>
      </c>
      <c r="C1455" s="175" t="s">
        <v>353</v>
      </c>
      <c r="D1455" s="186">
        <v>2787</v>
      </c>
      <c r="E1455" s="198" t="s">
        <v>1716</v>
      </c>
      <c r="F1455" s="192" t="s">
        <v>628</v>
      </c>
      <c r="G1455" s="176"/>
      <c r="H1455" s="175"/>
    </row>
    <row r="1456" spans="2:8" x14ac:dyDescent="0.25">
      <c r="B1456" s="186">
        <v>1922</v>
      </c>
      <c r="C1456" s="175" t="s">
        <v>353</v>
      </c>
      <c r="D1456" s="186">
        <v>47</v>
      </c>
      <c r="E1456" s="198" t="s">
        <v>1717</v>
      </c>
      <c r="F1456" s="192" t="s">
        <v>628</v>
      </c>
      <c r="G1456" s="176"/>
      <c r="H1456" s="175"/>
    </row>
    <row r="1457" spans="2:8" x14ac:dyDescent="0.25">
      <c r="B1457" s="186">
        <v>1922</v>
      </c>
      <c r="C1457" s="175" t="s">
        <v>353</v>
      </c>
      <c r="D1457" s="186">
        <v>48</v>
      </c>
      <c r="E1457" s="198" t="s">
        <v>1718</v>
      </c>
      <c r="F1457" s="192" t="s">
        <v>628</v>
      </c>
      <c r="G1457" s="176"/>
      <c r="H1457" s="175"/>
    </row>
    <row r="1458" spans="2:8" x14ac:dyDescent="0.25">
      <c r="B1458" s="186">
        <v>1922</v>
      </c>
      <c r="C1458" s="175" t="s">
        <v>353</v>
      </c>
      <c r="D1458" s="186">
        <v>3452</v>
      </c>
      <c r="E1458" s="198" t="s">
        <v>284</v>
      </c>
      <c r="F1458" s="192" t="s">
        <v>631</v>
      </c>
      <c r="G1458" s="176"/>
      <c r="H1458" s="175"/>
    </row>
    <row r="1459" spans="2:8" x14ac:dyDescent="0.25">
      <c r="B1459" s="186">
        <v>1922</v>
      </c>
      <c r="C1459" s="175" t="s">
        <v>353</v>
      </c>
      <c r="D1459" s="186">
        <v>5057</v>
      </c>
      <c r="E1459" s="198" t="s">
        <v>1719</v>
      </c>
      <c r="F1459" s="192" t="s">
        <v>628</v>
      </c>
      <c r="G1459" s="176"/>
      <c r="H1459" s="175"/>
    </row>
    <row r="1460" spans="2:8" x14ac:dyDescent="0.25">
      <c r="B1460" s="186">
        <v>1922</v>
      </c>
      <c r="C1460" s="175" t="s">
        <v>353</v>
      </c>
      <c r="D1460" s="186">
        <v>51</v>
      </c>
      <c r="E1460" s="198" t="s">
        <v>1720</v>
      </c>
      <c r="F1460" s="192" t="s">
        <v>628</v>
      </c>
      <c r="G1460" s="176"/>
      <c r="H1460" s="175"/>
    </row>
    <row r="1461" spans="2:8" x14ac:dyDescent="0.25">
      <c r="B1461" s="186">
        <v>1922</v>
      </c>
      <c r="C1461" s="175" t="s">
        <v>353</v>
      </c>
      <c r="D1461" s="186">
        <v>1286</v>
      </c>
      <c r="E1461" s="198" t="s">
        <v>1721</v>
      </c>
      <c r="F1461" s="192" t="s">
        <v>628</v>
      </c>
      <c r="G1461" s="176"/>
      <c r="H1461" s="175"/>
    </row>
    <row r="1462" spans="2:8" x14ac:dyDescent="0.25">
      <c r="B1462" s="186">
        <v>1922</v>
      </c>
      <c r="C1462" s="175" t="s">
        <v>353</v>
      </c>
      <c r="D1462" s="186">
        <v>1323</v>
      </c>
      <c r="E1462" s="198" t="s">
        <v>1722</v>
      </c>
      <c r="F1462" s="192" t="s">
        <v>628</v>
      </c>
      <c r="G1462" s="176"/>
      <c r="H1462" s="175"/>
    </row>
    <row r="1463" spans="2:8" x14ac:dyDescent="0.25">
      <c r="B1463" s="184">
        <v>2117</v>
      </c>
      <c r="C1463" s="185" t="s">
        <v>377</v>
      </c>
      <c r="D1463" s="184">
        <v>2117</v>
      </c>
      <c r="E1463" s="197" t="s">
        <v>377</v>
      </c>
      <c r="F1463" s="191" t="s">
        <v>810</v>
      </c>
      <c r="G1463" s="176"/>
      <c r="H1463" s="175"/>
    </row>
    <row r="1464" spans="2:8" x14ac:dyDescent="0.25">
      <c r="B1464" s="184">
        <v>2255</v>
      </c>
      <c r="C1464" s="185" t="s">
        <v>354</v>
      </c>
      <c r="D1464" s="184">
        <v>2255</v>
      </c>
      <c r="E1464" s="197" t="s">
        <v>354</v>
      </c>
      <c r="F1464" s="191" t="s">
        <v>626</v>
      </c>
      <c r="G1464" s="176"/>
      <c r="H1464" s="175"/>
    </row>
    <row r="1465" spans="2:8" x14ac:dyDescent="0.25">
      <c r="B1465" s="186">
        <v>2255</v>
      </c>
      <c r="C1465" s="175" t="s">
        <v>354</v>
      </c>
      <c r="D1465" s="186">
        <v>1224</v>
      </c>
      <c r="E1465" s="198" t="s">
        <v>1723</v>
      </c>
      <c r="F1465" s="192" t="s">
        <v>628</v>
      </c>
      <c r="G1465" s="176"/>
      <c r="H1465" s="175"/>
    </row>
    <row r="1466" spans="2:8" x14ac:dyDescent="0.25">
      <c r="B1466" s="186">
        <v>2255</v>
      </c>
      <c r="C1466" s="175" t="s">
        <v>354</v>
      </c>
      <c r="D1466" s="186">
        <v>1226</v>
      </c>
      <c r="E1466" s="198" t="s">
        <v>1724</v>
      </c>
      <c r="F1466" s="192" t="s">
        <v>628</v>
      </c>
      <c r="G1466" s="176"/>
      <c r="H1466" s="175"/>
    </row>
    <row r="1467" spans="2:8" x14ac:dyDescent="0.25">
      <c r="B1467" s="186">
        <v>2255</v>
      </c>
      <c r="C1467" s="175" t="s">
        <v>354</v>
      </c>
      <c r="D1467" s="186">
        <v>1225</v>
      </c>
      <c r="E1467" s="198" t="s">
        <v>1725</v>
      </c>
      <c r="F1467" s="192" t="s">
        <v>628</v>
      </c>
      <c r="G1467" s="176"/>
      <c r="H1467" s="175"/>
    </row>
    <row r="1468" spans="2:8" x14ac:dyDescent="0.25">
      <c r="B1468" s="184">
        <v>2002</v>
      </c>
      <c r="C1468" s="185" t="s">
        <v>355</v>
      </c>
      <c r="D1468" s="184">
        <v>2002</v>
      </c>
      <c r="E1468" s="197" t="s">
        <v>355</v>
      </c>
      <c r="F1468" s="191" t="s">
        <v>626</v>
      </c>
      <c r="G1468" s="176"/>
      <c r="H1468" s="175"/>
    </row>
    <row r="1469" spans="2:8" x14ac:dyDescent="0.25">
      <c r="B1469" s="186">
        <v>2002</v>
      </c>
      <c r="C1469" s="175" t="s">
        <v>355</v>
      </c>
      <c r="D1469" s="186">
        <v>3624</v>
      </c>
      <c r="E1469" s="198" t="s">
        <v>1726</v>
      </c>
      <c r="F1469" s="192" t="s">
        <v>628</v>
      </c>
      <c r="G1469" s="176"/>
      <c r="H1469" s="175"/>
    </row>
    <row r="1470" spans="2:8" x14ac:dyDescent="0.25">
      <c r="B1470" s="186">
        <v>2002</v>
      </c>
      <c r="C1470" s="175" t="s">
        <v>355</v>
      </c>
      <c r="D1470" s="186">
        <v>5201</v>
      </c>
      <c r="E1470" s="198" t="s">
        <v>1727</v>
      </c>
      <c r="F1470" s="192" t="s">
        <v>656</v>
      </c>
      <c r="G1470" s="176"/>
      <c r="H1470" s="175"/>
    </row>
    <row r="1471" spans="2:8" x14ac:dyDescent="0.25">
      <c r="B1471" s="186">
        <v>2002</v>
      </c>
      <c r="C1471" s="175" t="s">
        <v>355</v>
      </c>
      <c r="D1471" s="186">
        <v>316</v>
      </c>
      <c r="E1471" s="198" t="s">
        <v>1728</v>
      </c>
      <c r="F1471" s="192" t="s">
        <v>628</v>
      </c>
      <c r="G1471" s="176"/>
      <c r="H1471" s="175"/>
    </row>
    <row r="1472" spans="2:8" x14ac:dyDescent="0.25">
      <c r="B1472" s="186">
        <v>2002</v>
      </c>
      <c r="C1472" s="175" t="s">
        <v>355</v>
      </c>
      <c r="D1472" s="186">
        <v>313</v>
      </c>
      <c r="E1472" s="198" t="s">
        <v>1729</v>
      </c>
      <c r="F1472" s="192" t="s">
        <v>628</v>
      </c>
      <c r="G1472" s="176"/>
      <c r="H1472" s="175"/>
    </row>
    <row r="1473" spans="2:8" x14ac:dyDescent="0.25">
      <c r="B1473" s="186">
        <v>2002</v>
      </c>
      <c r="C1473" s="175" t="s">
        <v>355</v>
      </c>
      <c r="D1473" s="186">
        <v>311</v>
      </c>
      <c r="E1473" s="198" t="s">
        <v>1730</v>
      </c>
      <c r="F1473" s="192" t="s">
        <v>628</v>
      </c>
      <c r="G1473" s="176"/>
      <c r="H1473" s="175"/>
    </row>
    <row r="1474" spans="2:8" x14ac:dyDescent="0.25">
      <c r="B1474" s="186">
        <v>2002</v>
      </c>
      <c r="C1474" s="175" t="s">
        <v>355</v>
      </c>
      <c r="D1474" s="186">
        <v>315</v>
      </c>
      <c r="E1474" s="198" t="s">
        <v>1731</v>
      </c>
      <c r="F1474" s="192" t="s">
        <v>628</v>
      </c>
      <c r="G1474" s="176"/>
      <c r="H1474" s="175"/>
    </row>
    <row r="1475" spans="2:8" x14ac:dyDescent="0.25">
      <c r="B1475" s="184">
        <v>2146</v>
      </c>
      <c r="C1475" s="185" t="s">
        <v>356</v>
      </c>
      <c r="D1475" s="184">
        <v>2146</v>
      </c>
      <c r="E1475" s="197" t="s">
        <v>356</v>
      </c>
      <c r="F1475" s="191" t="s">
        <v>626</v>
      </c>
      <c r="G1475" s="176"/>
      <c r="H1475" s="175"/>
    </row>
    <row r="1476" spans="2:8" x14ac:dyDescent="0.25">
      <c r="B1476" s="186">
        <v>2146</v>
      </c>
      <c r="C1476" s="175" t="s">
        <v>356</v>
      </c>
      <c r="D1476" s="186">
        <v>1268</v>
      </c>
      <c r="E1476" s="198" t="s">
        <v>1732</v>
      </c>
      <c r="F1476" s="192" t="s">
        <v>628</v>
      </c>
      <c r="G1476" s="176"/>
      <c r="H1476" s="175"/>
    </row>
    <row r="1477" spans="2:8" x14ac:dyDescent="0.25">
      <c r="B1477" s="186">
        <v>2146</v>
      </c>
      <c r="C1477" s="175" t="s">
        <v>356</v>
      </c>
      <c r="D1477" s="186">
        <v>1359</v>
      </c>
      <c r="E1477" s="198" t="s">
        <v>1733</v>
      </c>
      <c r="F1477" s="192" t="s">
        <v>628</v>
      </c>
      <c r="G1477" s="176"/>
      <c r="H1477" s="175"/>
    </row>
    <row r="1478" spans="2:8" x14ac:dyDescent="0.25">
      <c r="B1478" s="186">
        <v>2146</v>
      </c>
      <c r="C1478" s="175" t="s">
        <v>356</v>
      </c>
      <c r="D1478" s="186">
        <v>1267</v>
      </c>
      <c r="E1478" s="198" t="s">
        <v>840</v>
      </c>
      <c r="F1478" s="192" t="s">
        <v>628</v>
      </c>
      <c r="G1478" s="176"/>
      <c r="H1478" s="175"/>
    </row>
    <row r="1479" spans="2:8" x14ac:dyDescent="0.25">
      <c r="B1479" s="186">
        <v>2146</v>
      </c>
      <c r="C1479" s="175" t="s">
        <v>356</v>
      </c>
      <c r="D1479" s="186">
        <v>796</v>
      </c>
      <c r="E1479" s="198" t="s">
        <v>1734</v>
      </c>
      <c r="F1479" s="192" t="s">
        <v>628</v>
      </c>
      <c r="G1479" s="176"/>
      <c r="H1479" s="175"/>
    </row>
    <row r="1480" spans="2:8" x14ac:dyDescent="0.25">
      <c r="B1480" s="186">
        <v>2146</v>
      </c>
      <c r="C1480" s="175" t="s">
        <v>356</v>
      </c>
      <c r="D1480" s="186">
        <v>1360</v>
      </c>
      <c r="E1480" s="198" t="s">
        <v>1735</v>
      </c>
      <c r="F1480" s="192" t="s">
        <v>628</v>
      </c>
      <c r="G1480" s="176"/>
      <c r="H1480" s="175"/>
    </row>
    <row r="1481" spans="2:8" x14ac:dyDescent="0.25">
      <c r="B1481" s="186">
        <v>2146</v>
      </c>
      <c r="C1481" s="175" t="s">
        <v>356</v>
      </c>
      <c r="D1481" s="186">
        <v>797</v>
      </c>
      <c r="E1481" s="198" t="s">
        <v>1215</v>
      </c>
      <c r="F1481" s="192" t="s">
        <v>628</v>
      </c>
      <c r="G1481" s="176"/>
      <c r="H1481" s="175"/>
    </row>
    <row r="1482" spans="2:8" x14ac:dyDescent="0.25">
      <c r="B1482" s="186">
        <v>2146</v>
      </c>
      <c r="C1482" s="175" t="s">
        <v>356</v>
      </c>
      <c r="D1482" s="186">
        <v>4230</v>
      </c>
      <c r="E1482" s="198" t="s">
        <v>300</v>
      </c>
      <c r="F1482" s="192" t="s">
        <v>631</v>
      </c>
      <c r="G1482" s="176"/>
      <c r="H1482" s="175"/>
    </row>
    <row r="1483" spans="2:8" x14ac:dyDescent="0.25">
      <c r="B1483" s="186">
        <v>2146</v>
      </c>
      <c r="C1483" s="175" t="s">
        <v>356</v>
      </c>
      <c r="D1483" s="186">
        <v>800</v>
      </c>
      <c r="E1483" s="198" t="s">
        <v>1736</v>
      </c>
      <c r="F1483" s="192" t="s">
        <v>628</v>
      </c>
      <c r="G1483" s="176"/>
      <c r="H1483" s="175"/>
    </row>
    <row r="1484" spans="2:8" x14ac:dyDescent="0.25">
      <c r="B1484" s="186">
        <v>2146</v>
      </c>
      <c r="C1484" s="175" t="s">
        <v>356</v>
      </c>
      <c r="D1484" s="186">
        <v>4544</v>
      </c>
      <c r="E1484" s="198" t="s">
        <v>1737</v>
      </c>
      <c r="F1484" s="192" t="s">
        <v>628</v>
      </c>
      <c r="G1484" s="176"/>
      <c r="H1484" s="175"/>
    </row>
    <row r="1485" spans="2:8" x14ac:dyDescent="0.25">
      <c r="B1485" s="184">
        <v>2251</v>
      </c>
      <c r="C1485" s="185" t="s">
        <v>357</v>
      </c>
      <c r="D1485" s="184">
        <v>2251</v>
      </c>
      <c r="E1485" s="197" t="s">
        <v>357</v>
      </c>
      <c r="F1485" s="191" t="s">
        <v>626</v>
      </c>
      <c r="G1485" s="176"/>
      <c r="H1485" s="175"/>
    </row>
    <row r="1486" spans="2:8" x14ac:dyDescent="0.25">
      <c r="B1486" s="186">
        <v>2251</v>
      </c>
      <c r="C1486" s="175" t="s">
        <v>357</v>
      </c>
      <c r="D1486" s="186">
        <v>1213</v>
      </c>
      <c r="E1486" s="198" t="s">
        <v>1738</v>
      </c>
      <c r="F1486" s="192" t="s">
        <v>628</v>
      </c>
      <c r="G1486" s="176"/>
      <c r="H1486" s="175"/>
    </row>
    <row r="1487" spans="2:8" x14ac:dyDescent="0.25">
      <c r="B1487" s="186">
        <v>2251</v>
      </c>
      <c r="C1487" s="175" t="s">
        <v>357</v>
      </c>
      <c r="D1487" s="186">
        <v>1238</v>
      </c>
      <c r="E1487" s="198" t="s">
        <v>1739</v>
      </c>
      <c r="F1487" s="192" t="s">
        <v>628</v>
      </c>
      <c r="G1487" s="176"/>
      <c r="H1487" s="175"/>
    </row>
    <row r="1488" spans="2:8" x14ac:dyDescent="0.25">
      <c r="B1488" s="186">
        <v>2251</v>
      </c>
      <c r="C1488" s="175" t="s">
        <v>357</v>
      </c>
      <c r="D1488" s="186">
        <v>4564</v>
      </c>
      <c r="E1488" s="198" t="s">
        <v>1740</v>
      </c>
      <c r="F1488" s="192" t="s">
        <v>628</v>
      </c>
      <c r="G1488" s="176"/>
      <c r="H1488" s="175"/>
    </row>
    <row r="1489" spans="2:8" x14ac:dyDescent="0.25">
      <c r="B1489" s="184">
        <v>1997</v>
      </c>
      <c r="C1489" s="185" t="s">
        <v>358</v>
      </c>
      <c r="D1489" s="184">
        <v>1997</v>
      </c>
      <c r="E1489" s="197" t="s">
        <v>358</v>
      </c>
      <c r="F1489" s="191" t="s">
        <v>626</v>
      </c>
      <c r="G1489" s="176"/>
      <c r="H1489" s="175"/>
    </row>
    <row r="1490" spans="2:8" x14ac:dyDescent="0.25">
      <c r="B1490" s="186">
        <v>1997</v>
      </c>
      <c r="C1490" s="175" t="s">
        <v>358</v>
      </c>
      <c r="D1490" s="186">
        <v>299</v>
      </c>
      <c r="E1490" s="198" t="s">
        <v>1741</v>
      </c>
      <c r="F1490" s="192" t="s">
        <v>628</v>
      </c>
      <c r="G1490" s="176"/>
      <c r="H1490" s="175"/>
    </row>
    <row r="1491" spans="2:8" x14ac:dyDescent="0.25">
      <c r="B1491" s="186">
        <v>1997</v>
      </c>
      <c r="C1491" s="175" t="s">
        <v>358</v>
      </c>
      <c r="D1491" s="186">
        <v>300</v>
      </c>
      <c r="E1491" s="198" t="s">
        <v>1742</v>
      </c>
      <c r="F1491" s="192" t="s">
        <v>628</v>
      </c>
      <c r="G1491" s="176"/>
      <c r="H1491" s="175"/>
    </row>
    <row r="1492" spans="2:8" ht="15.75" x14ac:dyDescent="0.25">
      <c r="B1492" s="203"/>
      <c r="C1492" s="203"/>
      <c r="D1492" s="203"/>
      <c r="E1492" s="203"/>
      <c r="F1492" s="174"/>
      <c r="G1492" s="176"/>
      <c r="H1492" s="175"/>
    </row>
  </sheetData>
  <sheetProtection sheet="1" objects="1" scenarios="1" sort="0" autoFilter="0" pivotTables="0"/>
  <conditionalFormatting sqref="B3:F1491">
    <cfRule type="expression" dxfId="14" priority="253">
      <formula>OR($F3="District",$F3="ESD")</formula>
    </cfRule>
  </conditionalFormatting>
  <conditionalFormatting sqref="D3:D1491">
    <cfRule type="expression" dxfId="13" priority="258">
      <formula>COUNTIF($G$3:$G$1279,$D3)&gt;0</formula>
    </cfRule>
    <cfRule type="duplicateValues" dxfId="12" priority="259"/>
  </conditionalFormatting>
  <conditionalFormatting sqref="F3:F1491">
    <cfRule type="expression" dxfId="11" priority="2">
      <formula>$F3&lt;&gt;#REF!</formula>
    </cfRule>
  </conditionalFormatting>
  <conditionalFormatting sqref="G3:G1279">
    <cfRule type="expression" dxfId="10" priority="260">
      <formula>COUNTIF($D$3:$D$1491,$G3)&gt;0</formula>
    </cfRule>
  </conditionalFormatting>
  <pageMargins left="0.7" right="0.7" top="0.75" bottom="0.75" header="0.3" footer="0.3"/>
  <pageSetup orientation="portrait" horizontalDpi="1200" verticalDpi="12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C9E3F7"/>
  </sheetPr>
  <dimension ref="A1:T33"/>
  <sheetViews>
    <sheetView showGridLines="0" showRowColHeaders="0" workbookViewId="0"/>
  </sheetViews>
  <sheetFormatPr defaultRowHeight="15" x14ac:dyDescent="0.25"/>
  <cols>
    <col min="1" max="1" width="2.7109375" style="98" customWidth="1"/>
    <col min="2" max="2" width="23.85546875" style="105" customWidth="1"/>
    <col min="3" max="3" width="15.42578125" style="105" customWidth="1"/>
    <col min="4" max="4" width="36.28515625" style="105" customWidth="1"/>
    <col min="5" max="7" width="8.42578125" style="105" bestFit="1" customWidth="1"/>
    <col min="8" max="8" width="9.28515625" style="105" bestFit="1" customWidth="1"/>
    <col min="9" max="9" width="9.85546875" style="105" customWidth="1"/>
    <col min="10" max="10" width="9.28515625" style="105" bestFit="1" customWidth="1"/>
    <col min="11" max="11" width="14.28515625" style="105" bestFit="1" customWidth="1"/>
    <col min="12" max="12" width="5.7109375" style="105" customWidth="1"/>
    <col min="13" max="13" width="11" style="105" customWidth="1"/>
    <col min="14" max="14" width="8.42578125" style="105" bestFit="1" customWidth="1"/>
    <col min="15" max="15" width="9.42578125" style="105" customWidth="1"/>
    <col min="16" max="16" width="11.5703125" style="105" bestFit="1" customWidth="1"/>
    <col min="17" max="19" width="9.85546875" style="105" customWidth="1"/>
    <col min="20" max="20" width="14.28515625" style="105" customWidth="1"/>
    <col min="21" max="16384" width="9.140625" style="105"/>
  </cols>
  <sheetData>
    <row r="1" spans="1:20" s="49" customFormat="1" ht="26.25" x14ac:dyDescent="0.25">
      <c r="A1" s="51" t="s">
        <v>12</v>
      </c>
      <c r="B1" s="261" t="s">
        <v>556</v>
      </c>
      <c r="C1" s="262"/>
      <c r="D1" s="262"/>
      <c r="E1" s="262"/>
      <c r="F1" s="262"/>
      <c r="G1" s="262"/>
      <c r="H1" s="262"/>
      <c r="I1" s="262"/>
      <c r="J1" s="262"/>
      <c r="K1" s="262"/>
      <c r="L1" s="262"/>
      <c r="M1" s="262"/>
      <c r="N1" s="262"/>
      <c r="O1" s="262"/>
      <c r="P1" s="262"/>
      <c r="Q1" s="262"/>
      <c r="R1" s="262"/>
      <c r="S1" s="262"/>
      <c r="T1" s="263"/>
    </row>
    <row r="2" spans="1:20" s="49" customFormat="1" ht="9" customHeight="1" x14ac:dyDescent="0.25">
      <c r="A2" s="51" t="s">
        <v>12</v>
      </c>
      <c r="C2" s="36" t="s">
        <v>12</v>
      </c>
    </row>
    <row r="3" spans="1:20" s="49" customFormat="1" ht="15" customHeight="1" x14ac:dyDescent="0.25">
      <c r="A3" s="51" t="s">
        <v>12</v>
      </c>
      <c r="B3" s="5" t="s">
        <v>393</v>
      </c>
      <c r="C3" s="116" t="str">
        <f>IF('START HERE'!$D$4="[enter Inst. ID]   ","[autofill]",'START HERE'!$D$4)</f>
        <v>[autofill]</v>
      </c>
      <c r="D3" s="42" t="s">
        <v>12</v>
      </c>
    </row>
    <row r="4" spans="1:20" s="49" customFormat="1" x14ac:dyDescent="0.25">
      <c r="A4" s="51" t="s">
        <v>12</v>
      </c>
      <c r="B4" s="6" t="s">
        <v>379</v>
      </c>
      <c r="C4" s="273" t="str">
        <f>IF('START HERE'!$D$5="[enter Inst. ID]   ","[autofill]",'START HERE'!$D$5)</f>
        <v>[autofill]</v>
      </c>
      <c r="D4" s="274"/>
    </row>
    <row r="5" spans="1:20" s="49" customFormat="1" x14ac:dyDescent="0.25">
      <c r="A5" s="51" t="s">
        <v>12</v>
      </c>
      <c r="B5" s="170" t="s">
        <v>619</v>
      </c>
      <c r="C5" s="172" t="str">
        <f>IF('START HERE'!$D$6="[enter Inst. ID]   ","[autofill]",'START HERE'!$D$6)</f>
        <v>[autofill]</v>
      </c>
      <c r="D5" s="171"/>
    </row>
    <row r="6" spans="1:20" s="49" customFormat="1" x14ac:dyDescent="0.25">
      <c r="A6" s="51" t="s">
        <v>12</v>
      </c>
      <c r="B6" s="65" t="s">
        <v>558</v>
      </c>
      <c r="C6" s="271" t="str">
        <f>IF('START HERE'!$D$7="[enter school name]   ","[autofill]",'START HERE'!$D$7)</f>
        <v>[autofill]</v>
      </c>
      <c r="D6" s="272"/>
    </row>
    <row r="7" spans="1:20" customFormat="1" ht="9" customHeight="1" x14ac:dyDescent="0.25">
      <c r="A7" s="51" t="s">
        <v>12</v>
      </c>
      <c r="C7" s="19" t="s">
        <v>12</v>
      </c>
    </row>
    <row r="8" spans="1:20" customFormat="1" x14ac:dyDescent="0.25">
      <c r="A8" s="51" t="s">
        <v>12</v>
      </c>
      <c r="B8" s="5" t="s">
        <v>553</v>
      </c>
      <c r="C8" s="268" t="str">
        <f>IF('START HERE'!$D$9="[enter name]   ","[autofill]",'START HERE'!$D$9)</f>
        <v>[autofill]</v>
      </c>
      <c r="D8" s="270"/>
    </row>
    <row r="9" spans="1:20" customFormat="1" ht="15.75" x14ac:dyDescent="0.25">
      <c r="A9" s="51" t="s">
        <v>12</v>
      </c>
      <c r="B9" s="7" t="s">
        <v>423</v>
      </c>
      <c r="C9" s="231" t="str">
        <f>IF('START HERE'!$D$10="[enter email]   ","[autofill]",'START HERE'!$D$10)</f>
        <v>[autofill]</v>
      </c>
      <c r="D9" s="232"/>
      <c r="E9" s="19" t="s">
        <v>12</v>
      </c>
      <c r="F9" s="163" t="s">
        <v>617</v>
      </c>
      <c r="G9" s="166">
        <f>SUM(TestingDataSummary[Total Samples Tested])</f>
        <v>0</v>
      </c>
      <c r="K9" s="162">
        <f>SUM(TestingDataSummary[Total Disbursement Request])</f>
        <v>0</v>
      </c>
      <c r="M9" s="163" t="s">
        <v>617</v>
      </c>
      <c r="N9" s="166">
        <f>SUM(InvoiceSummary['# of Samples])</f>
        <v>0</v>
      </c>
      <c r="T9" s="162">
        <f>SUM(InvoiceSummary[Invoice Total])</f>
        <v>0</v>
      </c>
    </row>
    <row r="10" spans="1:20" s="49" customFormat="1" ht="9" customHeight="1" x14ac:dyDescent="0.25">
      <c r="A10" s="51" t="s">
        <v>12</v>
      </c>
      <c r="B10" s="50"/>
      <c r="C10" s="19" t="s">
        <v>12</v>
      </c>
      <c r="D10" s="50"/>
      <c r="F10"/>
    </row>
    <row r="11" spans="1:20" s="49" customFormat="1" ht="45" x14ac:dyDescent="0.25">
      <c r="A11" s="51" t="s">
        <v>12</v>
      </c>
      <c r="B11" s="66" t="s">
        <v>544</v>
      </c>
      <c r="C11" s="67" t="s">
        <v>542</v>
      </c>
      <c r="D11" s="66" t="s">
        <v>543</v>
      </c>
      <c r="E11" s="72" t="s">
        <v>550</v>
      </c>
      <c r="F11" s="72" t="s">
        <v>551</v>
      </c>
      <c r="G11" s="67" t="s">
        <v>552</v>
      </c>
      <c r="H11" s="67" t="s">
        <v>546</v>
      </c>
      <c r="I11" s="67" t="s">
        <v>549</v>
      </c>
      <c r="J11" s="67" t="s">
        <v>548</v>
      </c>
      <c r="K11" s="74" t="s">
        <v>547</v>
      </c>
      <c r="M11" s="157" t="s">
        <v>611</v>
      </c>
      <c r="N11" s="72" t="s">
        <v>618</v>
      </c>
      <c r="O11" s="72" t="s">
        <v>616</v>
      </c>
      <c r="P11" s="157" t="s">
        <v>612</v>
      </c>
      <c r="Q11" s="158" t="s">
        <v>613</v>
      </c>
      <c r="R11" s="158" t="s">
        <v>419</v>
      </c>
      <c r="S11" s="158" t="s">
        <v>614</v>
      </c>
      <c r="T11" s="157" t="s">
        <v>615</v>
      </c>
    </row>
    <row r="12" spans="1:20" s="49" customFormat="1" ht="15" customHeight="1" x14ac:dyDescent="0.25">
      <c r="A12" s="51" t="s">
        <v>12</v>
      </c>
      <c r="B12" s="106" t="s">
        <v>610</v>
      </c>
      <c r="C12" s="107" t="s">
        <v>555</v>
      </c>
      <c r="D12" s="77" t="str">
        <f>IF(TestingDataSummary[[Building ID '#]:[Building ID '#]]="   [enter ID]   ","[autofill]   ",IF(TestingDataSummary[[#This Row],[Building ID '#]:[Building ID '#]]="","   -",IFERROR(VLOOKUP(TestingDataSummary[[#This Row],[Building ID '#]:[Building ID '#]],SummaryDataFormulas[],2,0),"  -")))</f>
        <v xml:space="preserve">[autofill]   </v>
      </c>
      <c r="E12" s="78" t="str">
        <f>IF(TestingDataSummary[[Building ID '#]:[Building ID '#]]="   [enter ID]   ","   [auto]   ",IF(TestingDataSummary[[#This Row],[Building ID '#]:[Building ID '#]]="",0,IFERROR(VLOOKUP(TestingDataSummary[[#This Row],[Building ID '#]:[Building ID '#]],SummaryDataFormulas[],3,0),"-")))</f>
        <v xml:space="preserve">   [auto]   </v>
      </c>
      <c r="F12" s="78" t="str">
        <f>IF(TestingDataSummary[[Building ID '#]:[Building ID '#]]="   [enter ID]   ","   [auto]   ",IF(TestingDataSummary[[#This Row],[Building ID '#]:[Building ID '#]]="",0,IFERROR(VLOOKUP(TestingDataSummary[[#This Row],[Building ID '#]:[Building ID '#]],SummaryDataFormulas[],4,0),"-")))</f>
        <v xml:space="preserve">   [auto]   </v>
      </c>
      <c r="G12" s="78" t="str">
        <f>IF(TestingDataSummary[[Building ID '#]:[Building ID '#]]="   [enter ID]   ","   [auto]   ",IF(TestingDataSummary[[#This Row],[Building ID '#]:[Building ID '#]]="",0,IFERROR(VLOOKUP(TestingDataSummary[[#This Row],[Building ID '#]:[Building ID '#]],SummaryDataFormulas[],5,0),"-")))</f>
        <v xml:space="preserve">   [auto]   </v>
      </c>
      <c r="H12" s="79" t="str">
        <f>IF(TestingDataSummary[[Building ID '#]:[Building ID '#]]="   [enter ID]   ","  [auto]   ",IF(TestingDataSummary[[#This Row],[Building ID '#]:[Building ID '#]]="",0,IFERROR(VLOOKUP(TestingDataSummary[[#This Row],[Building ID '#]:[Building ID '#]],SummaryDataFormulas[],6,0),"-")))</f>
        <v xml:space="preserve">  [auto]   </v>
      </c>
      <c r="I12" s="79" t="str">
        <f>IF(TestingDataSummary[[Building ID '#]:[Building ID '#]]="   [enter ID]   ","  [auto]   ",IF(TestingDataSummary[[#This Row],[Building ID '#]:[Building ID '#]]="",0,IFERROR(VLOOKUP(TestingDataSummary[[#This Row],[Building ID '#]:[Building ID '#]],SummaryDataFormulas[],7,0),"-")))</f>
        <v xml:space="preserve">  [auto]   </v>
      </c>
      <c r="J12" s="79" t="str">
        <f>IF(TestingDataSummary[[Building ID '#]:[Building ID '#]]="   [enter ID]   ","  [auto]   ",IF(TestingDataSummary[[#This Row],[Building ID '#]:[Building ID '#]]="",0,IFERROR(VLOOKUP(TestingDataSummary[[#This Row],[Building ID '#]:[Building ID '#]],SummaryDataFormulas[],8,0),"-")))</f>
        <v xml:space="preserve">  [auto]   </v>
      </c>
      <c r="K12" s="76" t="str">
        <f>IF(TestingDataSummary[[Building ID '#]:[Building ID '#]]="   [enter ID]   ","[autofill]   ",IF(TestingDataSummary[[#This Row],[Building ID '#]:[Building ID '#]]="",0,IFERROR(SUM(TestingDataSummary[[#This Row],[Total Sample Costs]:[Total Shipping Expenses]]),"-")))</f>
        <v xml:space="preserve">[autofill]   </v>
      </c>
      <c r="M12" s="168"/>
      <c r="N12" s="159"/>
      <c r="O12" s="161"/>
      <c r="P12" s="164">
        <f>ROUND(InvoiceSummary[[#This Row],['# of Samples]]*InvoiceSummary[[#This Row],[Cost Per Sample]],2)</f>
        <v>0</v>
      </c>
      <c r="Q12" s="160"/>
      <c r="R12" s="160"/>
      <c r="S12" s="160"/>
      <c r="T12" s="165">
        <f>SUM(InvoiceSummary[[#This Row],[Subtotal]:[Misc Fee]])</f>
        <v>0</v>
      </c>
    </row>
    <row r="13" spans="1:20" s="49" customFormat="1" x14ac:dyDescent="0.25">
      <c r="A13" s="51"/>
      <c r="B13" s="108"/>
      <c r="C13" s="109"/>
      <c r="D13" s="82" t="str">
        <f>IF(TestingDataSummary[[Building ID '#]:[Building ID '#]]="   [enter ID]   ","[autofill]   ",IF(TestingDataSummary[[#This Row],[Building ID '#]:[Building ID '#]]="","   -",IFERROR(VLOOKUP(TestingDataSummary[[#This Row],[Building ID '#]:[Building ID '#]],SummaryDataFormulas[],2,0),"  -")))</f>
        <v xml:space="preserve">   -</v>
      </c>
      <c r="E13" s="80">
        <f>IF(TestingDataSummary[[Building ID '#]:[Building ID '#]]="   [enter ID]   ","   [auto]   ",IF(TestingDataSummary[[#This Row],[Building ID '#]:[Building ID '#]]="",0,IFERROR(VLOOKUP(TestingDataSummary[[#This Row],[Building ID '#]:[Building ID '#]],SummaryDataFormulas[],3,0),"-")))</f>
        <v>0</v>
      </c>
      <c r="F13" s="80">
        <f>IF(TestingDataSummary[[Building ID '#]:[Building ID '#]]="   [enter ID]   ","   [auto]   ",IF(TestingDataSummary[[#This Row],[Building ID '#]:[Building ID '#]]="",0,IFERROR(VLOOKUP(TestingDataSummary[[#This Row],[Building ID '#]:[Building ID '#]],SummaryDataFormulas[],4,0),"-")))</f>
        <v>0</v>
      </c>
      <c r="G13" s="80">
        <f>IF(TestingDataSummary[[Building ID '#]:[Building ID '#]]="   [enter ID]   ","   [auto]   ",IF(TestingDataSummary[[#This Row],[Building ID '#]:[Building ID '#]]="",0,IFERROR(VLOOKUP(TestingDataSummary[[#This Row],[Building ID '#]:[Building ID '#]],SummaryDataFormulas[],5,0),"-")))</f>
        <v>0</v>
      </c>
      <c r="H13" s="81">
        <f>IF(TestingDataSummary[[Building ID '#]:[Building ID '#]]="   [enter ID]   ","  [auto]   ",IF(TestingDataSummary[[#This Row],[Building ID '#]:[Building ID '#]]="",0,IFERROR(VLOOKUP(TestingDataSummary[[#This Row],[Building ID '#]:[Building ID '#]],SummaryDataFormulas[],6,0),"-")))</f>
        <v>0</v>
      </c>
      <c r="I13" s="81">
        <f>IF(TestingDataSummary[[Building ID '#]:[Building ID '#]]="   [enter ID]   ","  [auto]   ",IF(TestingDataSummary[[#This Row],[Building ID '#]:[Building ID '#]]="",0,IFERROR(VLOOKUP(TestingDataSummary[[#This Row],[Building ID '#]:[Building ID '#]],SummaryDataFormulas[],7,0),"-")))</f>
        <v>0</v>
      </c>
      <c r="J13" s="81">
        <f>IF(TestingDataSummary[[Building ID '#]:[Building ID '#]]="   [enter ID]   ","  [auto]   ",IF(TestingDataSummary[[#This Row],[Building ID '#]:[Building ID '#]]="",0,IFERROR(VLOOKUP(TestingDataSummary[[#This Row],[Building ID '#]:[Building ID '#]],SummaryDataFormulas[],8,0),"-")))</f>
        <v>0</v>
      </c>
      <c r="K13" s="75">
        <f>IF(TestingDataSummary[[Building ID '#]:[Building ID '#]]="   [enter ID]   ","[autofill]   ",IF(TestingDataSummary[[#This Row],[Building ID '#]:[Building ID '#]]="",0,IFERROR(SUM(TestingDataSummary[[#This Row],[Total Sample Costs]:[Total Shipping Expenses]]),"-")))</f>
        <v>0</v>
      </c>
      <c r="M13" s="168"/>
      <c r="N13" s="159"/>
      <c r="O13" s="161"/>
      <c r="P13" s="164">
        <f>ROUND(InvoiceSummary[[#This Row],['# of Samples]]*InvoiceSummary[[#This Row],[Cost Per Sample]],2)</f>
        <v>0</v>
      </c>
      <c r="Q13" s="160"/>
      <c r="R13" s="160"/>
      <c r="S13" s="160"/>
      <c r="T13" s="165">
        <f>SUM(InvoiceSummary[[#This Row],[Subtotal]:[Misc Fee]])</f>
        <v>0</v>
      </c>
    </row>
    <row r="14" spans="1:20" s="49" customFormat="1" x14ac:dyDescent="0.25">
      <c r="A14" s="51" t="s">
        <v>12</v>
      </c>
      <c r="B14" s="108"/>
      <c r="C14" s="109"/>
      <c r="D14" s="82" t="str">
        <f>IF(TestingDataSummary[[Building ID '#]:[Building ID '#]]="   [enter ID]   ","[autofill]   ",IF(TestingDataSummary[[#This Row],[Building ID '#]:[Building ID '#]]="","   -",IFERROR(VLOOKUP(TestingDataSummary[[#This Row],[Building ID '#]:[Building ID '#]],SummaryDataFormulas[],2,0),"  -")))</f>
        <v xml:space="preserve">   -</v>
      </c>
      <c r="E14" s="80">
        <f>IF(TestingDataSummary[[Building ID '#]:[Building ID '#]]="   [enter ID]   ","   [auto]   ",IF(TestingDataSummary[[#This Row],[Building ID '#]:[Building ID '#]]="",0,IFERROR(VLOOKUP(TestingDataSummary[[#This Row],[Building ID '#]:[Building ID '#]],SummaryDataFormulas[],3,0),"-")))</f>
        <v>0</v>
      </c>
      <c r="F14" s="80">
        <f>IF(TestingDataSummary[[Building ID '#]:[Building ID '#]]="   [enter ID]   ","   [auto]   ",IF(TestingDataSummary[[#This Row],[Building ID '#]:[Building ID '#]]="",0,IFERROR(VLOOKUP(TestingDataSummary[[#This Row],[Building ID '#]:[Building ID '#]],SummaryDataFormulas[],4,0),"-")))</f>
        <v>0</v>
      </c>
      <c r="G14" s="80">
        <f>IF(TestingDataSummary[[Building ID '#]:[Building ID '#]]="   [enter ID]   ","   [auto]   ",IF(TestingDataSummary[[#This Row],[Building ID '#]:[Building ID '#]]="",0,IFERROR(VLOOKUP(TestingDataSummary[[#This Row],[Building ID '#]:[Building ID '#]],SummaryDataFormulas[],5,0),"-")))</f>
        <v>0</v>
      </c>
      <c r="H14" s="81">
        <f>IF(TestingDataSummary[[Building ID '#]:[Building ID '#]]="   [enter ID]   ","  [auto]   ",IF(TestingDataSummary[[#This Row],[Building ID '#]:[Building ID '#]]="",0,IFERROR(VLOOKUP(TestingDataSummary[[#This Row],[Building ID '#]:[Building ID '#]],SummaryDataFormulas[],6,0),"-")))</f>
        <v>0</v>
      </c>
      <c r="I14" s="81">
        <f>IF(TestingDataSummary[[Building ID '#]:[Building ID '#]]="   [enter ID]   ","  [auto]   ",IF(TestingDataSummary[[#This Row],[Building ID '#]:[Building ID '#]]="",0,IFERROR(VLOOKUP(TestingDataSummary[[#This Row],[Building ID '#]:[Building ID '#]],SummaryDataFormulas[],7,0),"-")))</f>
        <v>0</v>
      </c>
      <c r="J14" s="81">
        <f>IF(TestingDataSummary[[Building ID '#]:[Building ID '#]]="   [enter ID]   ","  [auto]   ",IF(TestingDataSummary[[#This Row],[Building ID '#]:[Building ID '#]]="",0,IFERROR(VLOOKUP(TestingDataSummary[[#This Row],[Building ID '#]:[Building ID '#]],SummaryDataFormulas[],8,0),"-")))</f>
        <v>0</v>
      </c>
      <c r="K14" s="75">
        <f>IF(TestingDataSummary[[Building ID '#]:[Building ID '#]]="   [enter ID]   ","[autofill]   ",IF(TestingDataSummary[[#This Row],[Building ID '#]:[Building ID '#]]="",0,IFERROR(SUM(TestingDataSummary[[#This Row],[Total Sample Costs]:[Total Shipping Expenses]]),"-")))</f>
        <v>0</v>
      </c>
      <c r="M14" s="168"/>
      <c r="N14" s="159"/>
      <c r="O14" s="161"/>
      <c r="P14" s="164">
        <f>ROUND(InvoiceSummary[[#This Row],['# of Samples]]*InvoiceSummary[[#This Row],[Cost Per Sample]],2)</f>
        <v>0</v>
      </c>
      <c r="Q14" s="160"/>
      <c r="R14" s="160"/>
      <c r="S14" s="160"/>
      <c r="T14" s="165">
        <f>SUM(InvoiceSummary[[#This Row],[Subtotal]:[Misc Fee]])</f>
        <v>0</v>
      </c>
    </row>
    <row r="15" spans="1:20" s="49" customFormat="1" x14ac:dyDescent="0.25">
      <c r="A15" s="51"/>
      <c r="B15" s="108"/>
      <c r="C15" s="109"/>
      <c r="D15" s="82" t="str">
        <f>IF(TestingDataSummary[[Building ID '#]:[Building ID '#]]="   [enter ID]   ","[autofill]   ",IF(TestingDataSummary[[#This Row],[Building ID '#]:[Building ID '#]]="","   -",IFERROR(VLOOKUP(TestingDataSummary[[#This Row],[Building ID '#]:[Building ID '#]],SummaryDataFormulas[],2,0),"  -")))</f>
        <v xml:space="preserve">   -</v>
      </c>
      <c r="E15" s="80">
        <f>IF(TestingDataSummary[[Building ID '#]:[Building ID '#]]="   [enter ID]   ","   [auto]   ",IF(TestingDataSummary[[#This Row],[Building ID '#]:[Building ID '#]]="",0,IFERROR(VLOOKUP(TestingDataSummary[[#This Row],[Building ID '#]:[Building ID '#]],SummaryDataFormulas[],3,0),"-")))</f>
        <v>0</v>
      </c>
      <c r="F15" s="80">
        <f>IF(TestingDataSummary[[Building ID '#]:[Building ID '#]]="   [enter ID]   ","   [auto]   ",IF(TestingDataSummary[[#This Row],[Building ID '#]:[Building ID '#]]="",0,IFERROR(VLOOKUP(TestingDataSummary[[#This Row],[Building ID '#]:[Building ID '#]],SummaryDataFormulas[],4,0),"-")))</f>
        <v>0</v>
      </c>
      <c r="G15" s="80">
        <f>IF(TestingDataSummary[[Building ID '#]:[Building ID '#]]="   [enter ID]   ","   [auto]   ",IF(TestingDataSummary[[#This Row],[Building ID '#]:[Building ID '#]]="",0,IFERROR(VLOOKUP(TestingDataSummary[[#This Row],[Building ID '#]:[Building ID '#]],SummaryDataFormulas[],5,0),"-")))</f>
        <v>0</v>
      </c>
      <c r="H15" s="81">
        <f>IF(TestingDataSummary[[Building ID '#]:[Building ID '#]]="   [enter ID]   ","  [auto]   ",IF(TestingDataSummary[[#This Row],[Building ID '#]:[Building ID '#]]="",0,IFERROR(VLOOKUP(TestingDataSummary[[#This Row],[Building ID '#]:[Building ID '#]],SummaryDataFormulas[],6,0),"-")))</f>
        <v>0</v>
      </c>
      <c r="I15" s="81">
        <f>IF(TestingDataSummary[[Building ID '#]:[Building ID '#]]="   [enter ID]   ","  [auto]   ",IF(TestingDataSummary[[#This Row],[Building ID '#]:[Building ID '#]]="",0,IFERROR(VLOOKUP(TestingDataSummary[[#This Row],[Building ID '#]:[Building ID '#]],SummaryDataFormulas[],7,0),"-")))</f>
        <v>0</v>
      </c>
      <c r="J15" s="81">
        <f>IF(TestingDataSummary[[Building ID '#]:[Building ID '#]]="   [enter ID]   ","  [auto]   ",IF(TestingDataSummary[[#This Row],[Building ID '#]:[Building ID '#]]="",0,IFERROR(VLOOKUP(TestingDataSummary[[#This Row],[Building ID '#]:[Building ID '#]],SummaryDataFormulas[],8,0),"-")))</f>
        <v>0</v>
      </c>
      <c r="K15" s="75">
        <f>IF(TestingDataSummary[[Building ID '#]:[Building ID '#]]="   [enter ID]   ","[autofill]   ",IF(TestingDataSummary[[#This Row],[Building ID '#]:[Building ID '#]]="",0,IFERROR(SUM(TestingDataSummary[[#This Row],[Total Sample Costs]:[Total Shipping Expenses]]),"-")))</f>
        <v>0</v>
      </c>
      <c r="M15" s="168"/>
      <c r="N15" s="159"/>
      <c r="O15" s="161"/>
      <c r="P15" s="164">
        <f>ROUND(InvoiceSummary[[#This Row],['# of Samples]]*InvoiceSummary[[#This Row],[Cost Per Sample]],2)</f>
        <v>0</v>
      </c>
      <c r="Q15" s="160"/>
      <c r="R15" s="160"/>
      <c r="S15" s="160"/>
      <c r="T15" s="165">
        <f>SUM(InvoiceSummary[[#This Row],[Subtotal]:[Misc Fee]])</f>
        <v>0</v>
      </c>
    </row>
    <row r="16" spans="1:20" s="49" customFormat="1" x14ac:dyDescent="0.25">
      <c r="A16" s="51"/>
      <c r="B16" s="108"/>
      <c r="C16" s="109"/>
      <c r="D16" s="82" t="str">
        <f>IF(TestingDataSummary[[Building ID '#]:[Building ID '#]]="   [enter ID]   ","[autofill]   ",IF(TestingDataSummary[[#This Row],[Building ID '#]:[Building ID '#]]="","   -",IFERROR(VLOOKUP(TestingDataSummary[[#This Row],[Building ID '#]:[Building ID '#]],SummaryDataFormulas[],2,0),"  -")))</f>
        <v xml:space="preserve">   -</v>
      </c>
      <c r="E16" s="80">
        <f>IF(TestingDataSummary[[Building ID '#]:[Building ID '#]]="   [enter ID]   ","   [auto]   ",IF(TestingDataSummary[[#This Row],[Building ID '#]:[Building ID '#]]="",0,IFERROR(VLOOKUP(TestingDataSummary[[#This Row],[Building ID '#]:[Building ID '#]],SummaryDataFormulas[],3,0),"-")))</f>
        <v>0</v>
      </c>
      <c r="F16" s="80">
        <f>IF(TestingDataSummary[[Building ID '#]:[Building ID '#]]="   [enter ID]   ","   [auto]   ",IF(TestingDataSummary[[#This Row],[Building ID '#]:[Building ID '#]]="",0,IFERROR(VLOOKUP(TestingDataSummary[[#This Row],[Building ID '#]:[Building ID '#]],SummaryDataFormulas[],4,0),"-")))</f>
        <v>0</v>
      </c>
      <c r="G16" s="80">
        <f>IF(TestingDataSummary[[Building ID '#]:[Building ID '#]]="   [enter ID]   ","   [auto]   ",IF(TestingDataSummary[[#This Row],[Building ID '#]:[Building ID '#]]="",0,IFERROR(VLOOKUP(TestingDataSummary[[#This Row],[Building ID '#]:[Building ID '#]],SummaryDataFormulas[],5,0),"-")))</f>
        <v>0</v>
      </c>
      <c r="H16" s="81">
        <f>IF(TestingDataSummary[[Building ID '#]:[Building ID '#]]="   [enter ID]   ","  [auto]   ",IF(TestingDataSummary[[#This Row],[Building ID '#]:[Building ID '#]]="",0,IFERROR(VLOOKUP(TestingDataSummary[[#This Row],[Building ID '#]:[Building ID '#]],SummaryDataFormulas[],6,0),"-")))</f>
        <v>0</v>
      </c>
      <c r="I16" s="81">
        <f>IF(TestingDataSummary[[Building ID '#]:[Building ID '#]]="   [enter ID]   ","  [auto]   ",IF(TestingDataSummary[[#This Row],[Building ID '#]:[Building ID '#]]="",0,IFERROR(VLOOKUP(TestingDataSummary[[#This Row],[Building ID '#]:[Building ID '#]],SummaryDataFormulas[],7,0),"-")))</f>
        <v>0</v>
      </c>
      <c r="J16" s="81">
        <f>IF(TestingDataSummary[[Building ID '#]:[Building ID '#]]="   [enter ID]   ","  [auto]   ",IF(TestingDataSummary[[#This Row],[Building ID '#]:[Building ID '#]]="",0,IFERROR(VLOOKUP(TestingDataSummary[[#This Row],[Building ID '#]:[Building ID '#]],SummaryDataFormulas[],8,0),"-")))</f>
        <v>0</v>
      </c>
      <c r="K16" s="75">
        <f>IF(TestingDataSummary[[Building ID '#]:[Building ID '#]]="   [enter ID]   ","[autofill]   ",IF(TestingDataSummary[[#This Row],[Building ID '#]:[Building ID '#]]="",0,IFERROR(SUM(TestingDataSummary[[#This Row],[Total Sample Costs]:[Total Shipping Expenses]]),"-")))</f>
        <v>0</v>
      </c>
      <c r="M16" s="168"/>
      <c r="N16" s="159"/>
      <c r="O16" s="161"/>
      <c r="P16" s="164">
        <f>ROUND(InvoiceSummary[[#This Row],['# of Samples]]*InvoiceSummary[[#This Row],[Cost Per Sample]],2)</f>
        <v>0</v>
      </c>
      <c r="Q16" s="160"/>
      <c r="R16" s="160"/>
      <c r="S16" s="160"/>
      <c r="T16" s="165">
        <f>SUM(InvoiceSummary[[#This Row],[Subtotal]:[Misc Fee]])</f>
        <v>0</v>
      </c>
    </row>
    <row r="17" spans="1:20" s="49" customFormat="1" x14ac:dyDescent="0.25">
      <c r="A17" s="51"/>
      <c r="B17" s="108"/>
      <c r="C17" s="109"/>
      <c r="D17" s="82" t="str">
        <f>IF(TestingDataSummary[[Building ID '#]:[Building ID '#]]="   [enter ID]   ","[autofill]   ",IF(TestingDataSummary[[#This Row],[Building ID '#]:[Building ID '#]]="","   -",IFERROR(VLOOKUP(TestingDataSummary[[#This Row],[Building ID '#]:[Building ID '#]],SummaryDataFormulas[],2,0),"  -")))</f>
        <v xml:space="preserve">   -</v>
      </c>
      <c r="E17" s="80">
        <f>IF(TestingDataSummary[[Building ID '#]:[Building ID '#]]="   [enter ID]   ","   [auto]   ",IF(TestingDataSummary[[#This Row],[Building ID '#]:[Building ID '#]]="",0,IFERROR(VLOOKUP(TestingDataSummary[[#This Row],[Building ID '#]:[Building ID '#]],SummaryDataFormulas[],3,0),"-")))</f>
        <v>0</v>
      </c>
      <c r="F17" s="80">
        <f>IF(TestingDataSummary[[Building ID '#]:[Building ID '#]]="   [enter ID]   ","   [auto]   ",IF(TestingDataSummary[[#This Row],[Building ID '#]:[Building ID '#]]="",0,IFERROR(VLOOKUP(TestingDataSummary[[#This Row],[Building ID '#]:[Building ID '#]],SummaryDataFormulas[],4,0),"-")))</f>
        <v>0</v>
      </c>
      <c r="G17" s="80">
        <f>IF(TestingDataSummary[[Building ID '#]:[Building ID '#]]="   [enter ID]   ","   [auto]   ",IF(TestingDataSummary[[#This Row],[Building ID '#]:[Building ID '#]]="",0,IFERROR(VLOOKUP(TestingDataSummary[[#This Row],[Building ID '#]:[Building ID '#]],SummaryDataFormulas[],5,0),"-")))</f>
        <v>0</v>
      </c>
      <c r="H17" s="81">
        <f>IF(TestingDataSummary[[Building ID '#]:[Building ID '#]]="   [enter ID]   ","  [auto]   ",IF(TestingDataSummary[[#This Row],[Building ID '#]:[Building ID '#]]="",0,IFERROR(VLOOKUP(TestingDataSummary[[#This Row],[Building ID '#]:[Building ID '#]],SummaryDataFormulas[],6,0),"-")))</f>
        <v>0</v>
      </c>
      <c r="I17" s="81">
        <f>IF(TestingDataSummary[[Building ID '#]:[Building ID '#]]="   [enter ID]   ","  [auto]   ",IF(TestingDataSummary[[#This Row],[Building ID '#]:[Building ID '#]]="",0,IFERROR(VLOOKUP(TestingDataSummary[[#This Row],[Building ID '#]:[Building ID '#]],SummaryDataFormulas[],7,0),"-")))</f>
        <v>0</v>
      </c>
      <c r="J17" s="81">
        <f>IF(TestingDataSummary[[Building ID '#]:[Building ID '#]]="   [enter ID]   ","  [auto]   ",IF(TestingDataSummary[[#This Row],[Building ID '#]:[Building ID '#]]="",0,IFERROR(VLOOKUP(TestingDataSummary[[#This Row],[Building ID '#]:[Building ID '#]],SummaryDataFormulas[],8,0),"-")))</f>
        <v>0</v>
      </c>
      <c r="K17" s="75">
        <f>IF(TestingDataSummary[[Building ID '#]:[Building ID '#]]="   [enter ID]   ","[autofill]   ",IF(TestingDataSummary[[#This Row],[Building ID '#]:[Building ID '#]]="",0,IFERROR(SUM(TestingDataSummary[[#This Row],[Total Sample Costs]:[Total Shipping Expenses]]),"-")))</f>
        <v>0</v>
      </c>
      <c r="M17" s="168"/>
      <c r="N17" s="159"/>
      <c r="O17" s="161"/>
      <c r="P17" s="164">
        <f>ROUND(InvoiceSummary[[#This Row],['# of Samples]]*InvoiceSummary[[#This Row],[Cost Per Sample]],2)</f>
        <v>0</v>
      </c>
      <c r="Q17" s="160"/>
      <c r="R17" s="160"/>
      <c r="S17" s="160"/>
      <c r="T17" s="165">
        <f>SUM(InvoiceSummary[[#This Row],[Subtotal]:[Misc Fee]])</f>
        <v>0</v>
      </c>
    </row>
    <row r="18" spans="1:20" s="49" customFormat="1" x14ac:dyDescent="0.25">
      <c r="A18" s="51"/>
      <c r="B18" s="108"/>
      <c r="C18" s="109"/>
      <c r="D18" s="82" t="str">
        <f>IF(TestingDataSummary[[Building ID '#]:[Building ID '#]]="   [enter ID]   ","[autofill]   ",IF(TestingDataSummary[[#This Row],[Building ID '#]:[Building ID '#]]="","   -",IFERROR(VLOOKUP(TestingDataSummary[[#This Row],[Building ID '#]:[Building ID '#]],SummaryDataFormulas[],2,0),"  -")))</f>
        <v xml:space="preserve">   -</v>
      </c>
      <c r="E18" s="80">
        <f>IF(TestingDataSummary[[Building ID '#]:[Building ID '#]]="   [enter ID]   ","   [auto]   ",IF(TestingDataSummary[[#This Row],[Building ID '#]:[Building ID '#]]="",0,IFERROR(VLOOKUP(TestingDataSummary[[#This Row],[Building ID '#]:[Building ID '#]],SummaryDataFormulas[],3,0),"-")))</f>
        <v>0</v>
      </c>
      <c r="F18" s="80">
        <f>IF(TestingDataSummary[[Building ID '#]:[Building ID '#]]="   [enter ID]   ","   [auto]   ",IF(TestingDataSummary[[#This Row],[Building ID '#]:[Building ID '#]]="",0,IFERROR(VLOOKUP(TestingDataSummary[[#This Row],[Building ID '#]:[Building ID '#]],SummaryDataFormulas[],4,0),"-")))</f>
        <v>0</v>
      </c>
      <c r="G18" s="80">
        <f>IF(TestingDataSummary[[Building ID '#]:[Building ID '#]]="   [enter ID]   ","   [auto]   ",IF(TestingDataSummary[[#This Row],[Building ID '#]:[Building ID '#]]="",0,IFERROR(VLOOKUP(TestingDataSummary[[#This Row],[Building ID '#]:[Building ID '#]],SummaryDataFormulas[],5,0),"-")))</f>
        <v>0</v>
      </c>
      <c r="H18" s="81">
        <f>IF(TestingDataSummary[[Building ID '#]:[Building ID '#]]="   [enter ID]   ","  [auto]   ",IF(TestingDataSummary[[#This Row],[Building ID '#]:[Building ID '#]]="",0,IFERROR(VLOOKUP(TestingDataSummary[[#This Row],[Building ID '#]:[Building ID '#]],SummaryDataFormulas[],6,0),"-")))</f>
        <v>0</v>
      </c>
      <c r="I18" s="81">
        <f>IF(TestingDataSummary[[Building ID '#]:[Building ID '#]]="   [enter ID]   ","  [auto]   ",IF(TestingDataSummary[[#This Row],[Building ID '#]:[Building ID '#]]="",0,IFERROR(VLOOKUP(TestingDataSummary[[#This Row],[Building ID '#]:[Building ID '#]],SummaryDataFormulas[],7,0),"-")))</f>
        <v>0</v>
      </c>
      <c r="J18" s="81">
        <f>IF(TestingDataSummary[[Building ID '#]:[Building ID '#]]="   [enter ID]   ","  [auto]   ",IF(TestingDataSummary[[#This Row],[Building ID '#]:[Building ID '#]]="",0,IFERROR(VLOOKUP(TestingDataSummary[[#This Row],[Building ID '#]:[Building ID '#]],SummaryDataFormulas[],8,0),"-")))</f>
        <v>0</v>
      </c>
      <c r="K18" s="75">
        <f>IF(TestingDataSummary[[Building ID '#]:[Building ID '#]]="   [enter ID]   ","[autofill]   ",IF(TestingDataSummary[[#This Row],[Building ID '#]:[Building ID '#]]="",0,IFERROR(SUM(TestingDataSummary[[#This Row],[Total Sample Costs]:[Total Shipping Expenses]]),"-")))</f>
        <v>0</v>
      </c>
      <c r="M18" s="168"/>
      <c r="N18" s="159"/>
      <c r="O18" s="161"/>
      <c r="P18" s="164">
        <f>ROUND(InvoiceSummary[[#This Row],['# of Samples]]*InvoiceSummary[[#This Row],[Cost Per Sample]],2)</f>
        <v>0</v>
      </c>
      <c r="Q18" s="160"/>
      <c r="R18" s="160"/>
      <c r="S18" s="160"/>
      <c r="T18" s="165">
        <f>SUM(InvoiceSummary[[#This Row],[Subtotal]:[Misc Fee]])</f>
        <v>0</v>
      </c>
    </row>
    <row r="19" spans="1:20" s="49" customFormat="1" x14ac:dyDescent="0.25">
      <c r="A19" s="51"/>
      <c r="B19" s="108"/>
      <c r="C19" s="109"/>
      <c r="D19" s="82" t="str">
        <f>IF(TestingDataSummary[[Building ID '#]:[Building ID '#]]="   [enter ID]   ","[autofill]   ",IF(TestingDataSummary[[#This Row],[Building ID '#]:[Building ID '#]]="","   -",IFERROR(VLOOKUP(TestingDataSummary[[#This Row],[Building ID '#]:[Building ID '#]],SummaryDataFormulas[],2,0),"  -")))</f>
        <v xml:space="preserve">   -</v>
      </c>
      <c r="E19" s="80">
        <f>IF(TestingDataSummary[[Building ID '#]:[Building ID '#]]="   [enter ID]   ","   [auto]   ",IF(TestingDataSummary[[#This Row],[Building ID '#]:[Building ID '#]]="",0,IFERROR(VLOOKUP(TestingDataSummary[[#This Row],[Building ID '#]:[Building ID '#]],SummaryDataFormulas[],3,0),"-")))</f>
        <v>0</v>
      </c>
      <c r="F19" s="80">
        <f>IF(TestingDataSummary[[Building ID '#]:[Building ID '#]]="   [enter ID]   ","   [auto]   ",IF(TestingDataSummary[[#This Row],[Building ID '#]:[Building ID '#]]="",0,IFERROR(VLOOKUP(TestingDataSummary[[#This Row],[Building ID '#]:[Building ID '#]],SummaryDataFormulas[],4,0),"-")))</f>
        <v>0</v>
      </c>
      <c r="G19" s="80">
        <f>IF(TestingDataSummary[[Building ID '#]:[Building ID '#]]="   [enter ID]   ","   [auto]   ",IF(TestingDataSummary[[#This Row],[Building ID '#]:[Building ID '#]]="",0,IFERROR(VLOOKUP(TestingDataSummary[[#This Row],[Building ID '#]:[Building ID '#]],SummaryDataFormulas[],5,0),"-")))</f>
        <v>0</v>
      </c>
      <c r="H19" s="81">
        <f>IF(TestingDataSummary[[Building ID '#]:[Building ID '#]]="   [enter ID]   ","  [auto]   ",IF(TestingDataSummary[[#This Row],[Building ID '#]:[Building ID '#]]="",0,IFERROR(VLOOKUP(TestingDataSummary[[#This Row],[Building ID '#]:[Building ID '#]],SummaryDataFormulas[],6,0),"-")))</f>
        <v>0</v>
      </c>
      <c r="I19" s="81">
        <f>IF(TestingDataSummary[[Building ID '#]:[Building ID '#]]="   [enter ID]   ","  [auto]   ",IF(TestingDataSummary[[#This Row],[Building ID '#]:[Building ID '#]]="",0,IFERROR(VLOOKUP(TestingDataSummary[[#This Row],[Building ID '#]:[Building ID '#]],SummaryDataFormulas[],7,0),"-")))</f>
        <v>0</v>
      </c>
      <c r="J19" s="81">
        <f>IF(TestingDataSummary[[Building ID '#]:[Building ID '#]]="   [enter ID]   ","  [auto]   ",IF(TestingDataSummary[[#This Row],[Building ID '#]:[Building ID '#]]="",0,IFERROR(VLOOKUP(TestingDataSummary[[#This Row],[Building ID '#]:[Building ID '#]],SummaryDataFormulas[],8,0),"-")))</f>
        <v>0</v>
      </c>
      <c r="K19" s="75">
        <f>IF(TestingDataSummary[[Building ID '#]:[Building ID '#]]="   [enter ID]   ","[autofill]   ",IF(TestingDataSummary[[#This Row],[Building ID '#]:[Building ID '#]]="",0,IFERROR(SUM(TestingDataSummary[[#This Row],[Total Sample Costs]:[Total Shipping Expenses]]),"-")))</f>
        <v>0</v>
      </c>
      <c r="M19" s="168"/>
      <c r="N19" s="159"/>
      <c r="O19" s="161"/>
      <c r="P19" s="164">
        <f>ROUND(InvoiceSummary[[#This Row],['# of Samples]]*InvoiceSummary[[#This Row],[Cost Per Sample]],2)</f>
        <v>0</v>
      </c>
      <c r="Q19" s="160"/>
      <c r="R19" s="160"/>
      <c r="S19" s="160"/>
      <c r="T19" s="165">
        <f>SUM(InvoiceSummary[[#This Row],[Subtotal]:[Misc Fee]])</f>
        <v>0</v>
      </c>
    </row>
    <row r="20" spans="1:20" s="49" customFormat="1" x14ac:dyDescent="0.25">
      <c r="A20" s="51"/>
      <c r="B20" s="108"/>
      <c r="C20" s="109"/>
      <c r="D20" s="82" t="str">
        <f>IF(TestingDataSummary[[Building ID '#]:[Building ID '#]]="   [enter ID]   ","[autofill]   ",IF(TestingDataSummary[[#This Row],[Building ID '#]:[Building ID '#]]="","   -",IFERROR(VLOOKUP(TestingDataSummary[[#This Row],[Building ID '#]:[Building ID '#]],SummaryDataFormulas[],2,0),"  -")))</f>
        <v xml:space="preserve">   -</v>
      </c>
      <c r="E20" s="80">
        <f>IF(TestingDataSummary[[Building ID '#]:[Building ID '#]]="   [enter ID]   ","   [auto]   ",IF(TestingDataSummary[[#This Row],[Building ID '#]:[Building ID '#]]="",0,IFERROR(VLOOKUP(TestingDataSummary[[#This Row],[Building ID '#]:[Building ID '#]],SummaryDataFormulas[],3,0),"-")))</f>
        <v>0</v>
      </c>
      <c r="F20" s="80">
        <f>IF(TestingDataSummary[[Building ID '#]:[Building ID '#]]="   [enter ID]   ","   [auto]   ",IF(TestingDataSummary[[#This Row],[Building ID '#]:[Building ID '#]]="",0,IFERROR(VLOOKUP(TestingDataSummary[[#This Row],[Building ID '#]:[Building ID '#]],SummaryDataFormulas[],4,0),"-")))</f>
        <v>0</v>
      </c>
      <c r="G20" s="80">
        <f>IF(TestingDataSummary[[Building ID '#]:[Building ID '#]]="   [enter ID]   ","   [auto]   ",IF(TestingDataSummary[[#This Row],[Building ID '#]:[Building ID '#]]="",0,IFERROR(VLOOKUP(TestingDataSummary[[#This Row],[Building ID '#]:[Building ID '#]],SummaryDataFormulas[],5,0),"-")))</f>
        <v>0</v>
      </c>
      <c r="H20" s="81">
        <f>IF(TestingDataSummary[[Building ID '#]:[Building ID '#]]="   [enter ID]   ","  [auto]   ",IF(TestingDataSummary[[#This Row],[Building ID '#]:[Building ID '#]]="",0,IFERROR(VLOOKUP(TestingDataSummary[[#This Row],[Building ID '#]:[Building ID '#]],SummaryDataFormulas[],6,0),"-")))</f>
        <v>0</v>
      </c>
      <c r="I20" s="81">
        <f>IF(TestingDataSummary[[Building ID '#]:[Building ID '#]]="   [enter ID]   ","  [auto]   ",IF(TestingDataSummary[[#This Row],[Building ID '#]:[Building ID '#]]="",0,IFERROR(VLOOKUP(TestingDataSummary[[#This Row],[Building ID '#]:[Building ID '#]],SummaryDataFormulas[],7,0),"-")))</f>
        <v>0</v>
      </c>
      <c r="J20" s="81">
        <f>IF(TestingDataSummary[[Building ID '#]:[Building ID '#]]="   [enter ID]   ","  [auto]   ",IF(TestingDataSummary[[#This Row],[Building ID '#]:[Building ID '#]]="",0,IFERROR(VLOOKUP(TestingDataSummary[[#This Row],[Building ID '#]:[Building ID '#]],SummaryDataFormulas[],8,0),"-")))</f>
        <v>0</v>
      </c>
      <c r="K20" s="75">
        <f>IF(TestingDataSummary[[Building ID '#]:[Building ID '#]]="   [enter ID]   ","[autofill]   ",IF(TestingDataSummary[[#This Row],[Building ID '#]:[Building ID '#]]="",0,IFERROR(SUM(TestingDataSummary[[#This Row],[Total Sample Costs]:[Total Shipping Expenses]]),"-")))</f>
        <v>0</v>
      </c>
      <c r="M20" s="168"/>
      <c r="N20" s="159"/>
      <c r="O20" s="161"/>
      <c r="P20" s="164">
        <f>ROUND(InvoiceSummary[[#This Row],['# of Samples]]*InvoiceSummary[[#This Row],[Cost Per Sample]],2)</f>
        <v>0</v>
      </c>
      <c r="Q20" s="160"/>
      <c r="R20" s="160"/>
      <c r="S20" s="160"/>
      <c r="T20" s="165">
        <f>SUM(InvoiceSummary[[#This Row],[Subtotal]:[Misc Fee]])</f>
        <v>0</v>
      </c>
    </row>
    <row r="21" spans="1:20" s="49" customFormat="1" x14ac:dyDescent="0.25">
      <c r="A21" s="51"/>
      <c r="B21" s="108"/>
      <c r="C21" s="109"/>
      <c r="D21" s="82" t="str">
        <f>IF(TestingDataSummary[[Building ID '#]:[Building ID '#]]="   [enter ID]   ","[autofill]   ",IF(TestingDataSummary[[#This Row],[Building ID '#]:[Building ID '#]]="","   -",IFERROR(VLOOKUP(TestingDataSummary[[#This Row],[Building ID '#]:[Building ID '#]],SummaryDataFormulas[],2,0),"  -")))</f>
        <v xml:space="preserve">   -</v>
      </c>
      <c r="E21" s="80">
        <f>IF(TestingDataSummary[[Building ID '#]:[Building ID '#]]="   [enter ID]   ","   [auto]   ",IF(TestingDataSummary[[#This Row],[Building ID '#]:[Building ID '#]]="",0,IFERROR(VLOOKUP(TestingDataSummary[[#This Row],[Building ID '#]:[Building ID '#]],SummaryDataFormulas[],3,0),"-")))</f>
        <v>0</v>
      </c>
      <c r="F21" s="80">
        <f>IF(TestingDataSummary[[Building ID '#]:[Building ID '#]]="   [enter ID]   ","   [auto]   ",IF(TestingDataSummary[[#This Row],[Building ID '#]:[Building ID '#]]="",0,IFERROR(VLOOKUP(TestingDataSummary[[#This Row],[Building ID '#]:[Building ID '#]],SummaryDataFormulas[],4,0),"-")))</f>
        <v>0</v>
      </c>
      <c r="G21" s="80">
        <f>IF(TestingDataSummary[[Building ID '#]:[Building ID '#]]="   [enter ID]   ","   [auto]   ",IF(TestingDataSummary[[#This Row],[Building ID '#]:[Building ID '#]]="",0,IFERROR(VLOOKUP(TestingDataSummary[[#This Row],[Building ID '#]:[Building ID '#]],SummaryDataFormulas[],5,0),"-")))</f>
        <v>0</v>
      </c>
      <c r="H21" s="81">
        <f>IF(TestingDataSummary[[Building ID '#]:[Building ID '#]]="   [enter ID]   ","  [auto]   ",IF(TestingDataSummary[[#This Row],[Building ID '#]:[Building ID '#]]="",0,IFERROR(VLOOKUP(TestingDataSummary[[#This Row],[Building ID '#]:[Building ID '#]],SummaryDataFormulas[],6,0),"-")))</f>
        <v>0</v>
      </c>
      <c r="I21" s="81">
        <f>IF(TestingDataSummary[[Building ID '#]:[Building ID '#]]="   [enter ID]   ","  [auto]   ",IF(TestingDataSummary[[#This Row],[Building ID '#]:[Building ID '#]]="",0,IFERROR(VLOOKUP(TestingDataSummary[[#This Row],[Building ID '#]:[Building ID '#]],SummaryDataFormulas[],7,0),"-")))</f>
        <v>0</v>
      </c>
      <c r="J21" s="81">
        <f>IF(TestingDataSummary[[Building ID '#]:[Building ID '#]]="   [enter ID]   ","  [auto]   ",IF(TestingDataSummary[[#This Row],[Building ID '#]:[Building ID '#]]="",0,IFERROR(VLOOKUP(TestingDataSummary[[#This Row],[Building ID '#]:[Building ID '#]],SummaryDataFormulas[],8,0),"-")))</f>
        <v>0</v>
      </c>
      <c r="K21" s="75">
        <f>IF(TestingDataSummary[[Building ID '#]:[Building ID '#]]="   [enter ID]   ","[autofill]   ",IF(TestingDataSummary[[#This Row],[Building ID '#]:[Building ID '#]]="",0,IFERROR(SUM(TestingDataSummary[[#This Row],[Total Sample Costs]:[Total Shipping Expenses]]),"-")))</f>
        <v>0</v>
      </c>
      <c r="L21"/>
      <c r="M21" s="168"/>
      <c r="N21" s="159"/>
      <c r="O21" s="161"/>
      <c r="P21" s="164">
        <f>ROUND(InvoiceSummary[[#This Row],['# of Samples]]*InvoiceSummary[[#This Row],[Cost Per Sample]],2)</f>
        <v>0</v>
      </c>
      <c r="Q21" s="160"/>
      <c r="R21" s="160"/>
      <c r="S21" s="160"/>
      <c r="T21" s="165">
        <f>SUM(InvoiceSummary[[#This Row],[Subtotal]:[Misc Fee]])</f>
        <v>0</v>
      </c>
    </row>
    <row r="22" spans="1:20" x14ac:dyDescent="0.25">
      <c r="B22" s="99"/>
      <c r="C22" s="100"/>
      <c r="D22" s="101"/>
      <c r="E22" s="102"/>
      <c r="F22" s="102"/>
      <c r="G22" s="102"/>
      <c r="H22" s="103"/>
      <c r="I22" s="103"/>
      <c r="J22" s="103"/>
      <c r="K22" s="104">
        <f>IF(TestingDataSummary[[Building ID '#]:[Building ID '#]]="   [enter ID]   ","[autofill]   ",IF(TestingDataSummary[[#This Row],[Building ID '#]:[Building ID '#]]="",0,IFERROR(SUM(TestingDataSummary[[#This Row],[Total Sample Costs]:[Total Shipping Expenses]]),"-")))</f>
        <v>0</v>
      </c>
      <c r="L22" s="167"/>
      <c r="M22" s="168"/>
      <c r="N22" s="159"/>
      <c r="O22" s="161"/>
      <c r="P22" s="164">
        <f>ROUND(InvoiceSummary[[#This Row],['# of Samples]]*InvoiceSummary[[#This Row],[Cost Per Sample]],2)</f>
        <v>0</v>
      </c>
      <c r="Q22" s="160"/>
      <c r="R22" s="160"/>
      <c r="S22" s="160"/>
      <c r="T22" s="165">
        <f>SUM(InvoiceSummary[[#This Row],[Subtotal]:[Misc Fee]])</f>
        <v>0</v>
      </c>
    </row>
    <row r="23" spans="1:20" x14ac:dyDescent="0.25">
      <c r="B23" s="108"/>
      <c r="C23" s="109"/>
      <c r="D23" s="110"/>
      <c r="E23" s="111"/>
      <c r="F23" s="111"/>
      <c r="G23" s="111"/>
      <c r="H23" s="112"/>
      <c r="I23" s="112"/>
      <c r="J23" s="112"/>
      <c r="K23" s="113">
        <f>IF(TestingDataSummary[[Building ID '#]:[Building ID '#]]="   [enter ID]   ","[autofill]   ",IF(TestingDataSummary[[#This Row],[Building ID '#]:[Building ID '#]]="",0,IFERROR(SUM(TestingDataSummary[[#This Row],[Total Sample Costs]:[Total Shipping Expenses]]),"-")))</f>
        <v>0</v>
      </c>
      <c r="L23" s="167"/>
      <c r="M23" s="168"/>
      <c r="N23" s="159"/>
      <c r="O23" s="161"/>
      <c r="P23" s="164">
        <f>ROUND(InvoiceSummary[[#This Row],['# of Samples]]*InvoiceSummary[[#This Row],[Cost Per Sample]],2)</f>
        <v>0</v>
      </c>
      <c r="Q23" s="160"/>
      <c r="R23" s="160"/>
      <c r="S23" s="160"/>
      <c r="T23" s="165">
        <f>SUM(InvoiceSummary[[#This Row],[Subtotal]:[Misc Fee]])</f>
        <v>0</v>
      </c>
    </row>
    <row r="24" spans="1:20" x14ac:dyDescent="0.25">
      <c r="B24" s="108"/>
      <c r="C24" s="109"/>
      <c r="D24" s="110"/>
      <c r="E24" s="111"/>
      <c r="F24" s="111"/>
      <c r="G24" s="111"/>
      <c r="H24" s="112"/>
      <c r="I24" s="112"/>
      <c r="J24" s="112"/>
      <c r="K24" s="113">
        <f>IF(TestingDataSummary[[Building ID '#]:[Building ID '#]]="   [enter ID]   ","[autofill]   ",IF(TestingDataSummary[[#This Row],[Building ID '#]:[Building ID '#]]="",0,IFERROR(SUM(TestingDataSummary[[#This Row],[Total Sample Costs]:[Total Shipping Expenses]]),"-")))</f>
        <v>0</v>
      </c>
      <c r="L24" s="167"/>
      <c r="M24" s="168"/>
      <c r="N24" s="159"/>
      <c r="O24" s="161"/>
      <c r="P24" s="164">
        <f>ROUND(InvoiceSummary[[#This Row],['# of Samples]]*InvoiceSummary[[#This Row],[Cost Per Sample]],2)</f>
        <v>0</v>
      </c>
      <c r="Q24" s="160"/>
      <c r="R24" s="160"/>
      <c r="S24" s="160"/>
      <c r="T24" s="165">
        <f>SUM(InvoiceSummary[[#This Row],[Subtotal]:[Misc Fee]])</f>
        <v>0</v>
      </c>
    </row>
    <row r="25" spans="1:20" x14ac:dyDescent="0.25">
      <c r="B25" s="108"/>
      <c r="C25" s="109"/>
      <c r="D25" s="110"/>
      <c r="E25" s="111"/>
      <c r="F25" s="111"/>
      <c r="G25" s="111"/>
      <c r="H25" s="112"/>
      <c r="I25" s="112"/>
      <c r="J25" s="112"/>
      <c r="K25" s="113">
        <f>IF(TestingDataSummary[[Building ID '#]:[Building ID '#]]="   [enter ID]   ","[autofill]   ",IF(TestingDataSummary[[#This Row],[Building ID '#]:[Building ID '#]]="",0,IFERROR(SUM(TestingDataSummary[[#This Row],[Total Sample Costs]:[Total Shipping Expenses]]),"-")))</f>
        <v>0</v>
      </c>
      <c r="L25" s="167"/>
      <c r="M25" s="168"/>
      <c r="N25" s="159"/>
      <c r="O25" s="161"/>
      <c r="P25" s="164">
        <f>ROUND(InvoiceSummary[[#This Row],['# of Samples]]*InvoiceSummary[[#This Row],[Cost Per Sample]],2)</f>
        <v>0</v>
      </c>
      <c r="Q25" s="160"/>
      <c r="R25" s="160"/>
      <c r="S25" s="160"/>
      <c r="T25" s="165">
        <f>SUM(InvoiceSummary[[#This Row],[Subtotal]:[Misc Fee]])</f>
        <v>0</v>
      </c>
    </row>
    <row r="26" spans="1:20" x14ac:dyDescent="0.25">
      <c r="B26" s="108"/>
      <c r="C26" s="109"/>
      <c r="D26" s="110"/>
      <c r="E26" s="111"/>
      <c r="F26" s="111"/>
      <c r="G26" s="111"/>
      <c r="H26" s="112"/>
      <c r="I26" s="112"/>
      <c r="J26" s="112"/>
      <c r="K26" s="113">
        <f>IF(TestingDataSummary[[Building ID '#]:[Building ID '#]]="   [enter ID]   ","[autofill]   ",IF(TestingDataSummary[[#This Row],[Building ID '#]:[Building ID '#]]="",0,IFERROR(SUM(TestingDataSummary[[#This Row],[Total Sample Costs]:[Total Shipping Expenses]]),"-")))</f>
        <v>0</v>
      </c>
      <c r="L26" s="167"/>
      <c r="M26" s="168"/>
      <c r="N26" s="159"/>
      <c r="O26" s="161"/>
      <c r="P26" s="164">
        <f>ROUND(InvoiceSummary[[#This Row],['# of Samples]]*InvoiceSummary[[#This Row],[Cost Per Sample]],2)</f>
        <v>0</v>
      </c>
      <c r="Q26" s="160"/>
      <c r="R26" s="160"/>
      <c r="S26" s="160"/>
      <c r="T26" s="165">
        <f>SUM(InvoiceSummary[[#This Row],[Subtotal]:[Misc Fee]])</f>
        <v>0</v>
      </c>
    </row>
    <row r="27" spans="1:20" x14ac:dyDescent="0.25">
      <c r="B27" s="114"/>
      <c r="C27" s="114"/>
      <c r="D27" s="114"/>
      <c r="E27" s="114"/>
      <c r="F27" s="114"/>
      <c r="G27" s="114"/>
      <c r="H27" s="114"/>
      <c r="I27" s="114"/>
      <c r="J27" s="114"/>
      <c r="K27" s="114"/>
      <c r="L27" s="167"/>
    </row>
    <row r="28" spans="1:20" x14ac:dyDescent="0.25">
      <c r="L28" s="167"/>
    </row>
    <row r="29" spans="1:20" x14ac:dyDescent="0.25">
      <c r="L29" s="167"/>
    </row>
    <row r="30" spans="1:20" x14ac:dyDescent="0.25">
      <c r="L30" s="167"/>
    </row>
    <row r="31" spans="1:20" x14ac:dyDescent="0.25">
      <c r="L31" s="167"/>
    </row>
    <row r="32" spans="1:20" x14ac:dyDescent="0.25">
      <c r="L32" s="167"/>
    </row>
    <row r="33" spans="12:12" x14ac:dyDescent="0.25">
      <c r="L33" s="167"/>
    </row>
  </sheetData>
  <sheetProtection sheet="1" deleteRows="0" sort="0" autoFilter="0" pivotTables="0"/>
  <mergeCells count="5">
    <mergeCell ref="C6:D6"/>
    <mergeCell ref="C8:D8"/>
    <mergeCell ref="C9:D9"/>
    <mergeCell ref="B1:T1"/>
    <mergeCell ref="C4:D4"/>
  </mergeCells>
  <conditionalFormatting sqref="B12:K12 M12:T12">
    <cfRule type="expression" dxfId="9" priority="13">
      <formula>FIND("   ",B$12)&gt;0</formula>
    </cfRule>
  </conditionalFormatting>
  <conditionalFormatting sqref="C3:C5">
    <cfRule type="expression" dxfId="8" priority="1">
      <formula>FIND("autofill",$C3)&gt;1</formula>
    </cfRule>
  </conditionalFormatting>
  <conditionalFormatting sqref="C6:D9">
    <cfRule type="expression" dxfId="7" priority="11">
      <formula>FIND("autofill",$C6)&gt;1</formula>
    </cfRule>
  </conditionalFormatting>
  <conditionalFormatting sqref="D12:D26">
    <cfRule type="cellIs" dxfId="6" priority="14" operator="equal">
      <formula>"   -"</formula>
    </cfRule>
  </conditionalFormatting>
  <conditionalFormatting sqref="E12:K26">
    <cfRule type="cellIs" dxfId="5" priority="15" operator="equal">
      <formula>0</formula>
    </cfRule>
  </conditionalFormatting>
  <conditionalFormatting sqref="G9 N9">
    <cfRule type="expression" dxfId="4" priority="3">
      <formula>$G$9&lt;&gt;$N$9</formula>
    </cfRule>
    <cfRule type="expression" dxfId="3" priority="5">
      <formula>$G$9=$N$9</formula>
    </cfRule>
  </conditionalFormatting>
  <conditionalFormatting sqref="K9 T9">
    <cfRule type="expression" dxfId="2" priority="2">
      <formula>ROUND($K$9,2)&lt;&gt;ROUND($T$9,2)</formula>
    </cfRule>
    <cfRule type="expression" dxfId="1" priority="4">
      <formula>ROUND($K$9,2)=ROUND($T$9,2)</formula>
    </cfRule>
  </conditionalFormatting>
  <conditionalFormatting sqref="P12:P26 T12:T26">
    <cfRule type="cellIs" dxfId="0" priority="6" operator="equal">
      <formula>0</formula>
    </cfRule>
  </conditionalFormatting>
  <dataValidations count="4">
    <dataValidation allowBlank="1" showInputMessage="1" showErrorMessage="1" prompt="Enter the name of the tab/sheet the first building's data is located on." sqref="B12" xr:uid="{00000000-0002-0000-0F00-000000000000}"/>
    <dataValidation allowBlank="1" showInputMessage="1" showErrorMessage="1" prompt="Enter the name of the tab/sheet the second building's data is located on." sqref="B13" xr:uid="{00000000-0002-0000-0F00-000001000000}"/>
    <dataValidation allowBlank="1" showInputMessage="1" showErrorMessage="1" prompt="Enter the ODE Building ID # for the building listed on this tab." sqref="C12:C14" xr:uid="{00000000-0002-0000-0F00-000002000000}"/>
    <dataValidation allowBlank="1" showInputMessage="1" showErrorMessage="1" prompt="Enter the name of the tab/sheet the third building's data is located on." sqref="B14" xr:uid="{00000000-0002-0000-0F00-000003000000}"/>
  </dataValidations>
  <pageMargins left="0.7" right="0.7" top="0.75" bottom="0.75" header="0.3" footer="0.3"/>
  <pageSetup orientation="portrait" horizontalDpi="4294967293" verticalDpi="1200" r:id="rId1"/>
  <tableParts count="2">
    <tablePart r:id="rId2"/>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theme="0" tint="-0.34998626667073579"/>
  </sheetPr>
  <dimension ref="A1:I24"/>
  <sheetViews>
    <sheetView showGridLines="0" showRowColHeaders="0" workbookViewId="0"/>
  </sheetViews>
  <sheetFormatPr defaultRowHeight="15" x14ac:dyDescent="0.25"/>
  <cols>
    <col min="1" max="1" width="2.7109375" style="51" customWidth="1"/>
    <col min="2" max="2" width="14.140625" style="49" customWidth="1"/>
    <col min="3" max="3" width="36.28515625" style="49" customWidth="1"/>
    <col min="4" max="6" width="8.42578125" style="49" bestFit="1" customWidth="1"/>
    <col min="7" max="7" width="9.28515625" style="49" bestFit="1" customWidth="1"/>
    <col min="8" max="8" width="9.85546875" style="49" customWidth="1"/>
    <col min="9" max="9" width="9.28515625" style="49" bestFit="1" customWidth="1"/>
    <col min="10" max="16384" width="9.140625" style="49"/>
  </cols>
  <sheetData>
    <row r="1" spans="1:9" x14ac:dyDescent="0.25">
      <c r="A1" s="51" t="s">
        <v>12</v>
      </c>
    </row>
    <row r="2" spans="1:9" ht="45" x14ac:dyDescent="0.25">
      <c r="A2" s="51" t="s">
        <v>12</v>
      </c>
      <c r="B2" s="120" t="s">
        <v>542</v>
      </c>
      <c r="C2" s="121" t="s">
        <v>543</v>
      </c>
      <c r="D2" s="120" t="s">
        <v>550</v>
      </c>
      <c r="E2" s="120" t="s">
        <v>551</v>
      </c>
      <c r="F2" s="120" t="s">
        <v>552</v>
      </c>
      <c r="G2" s="120" t="s">
        <v>546</v>
      </c>
      <c r="H2" s="120" t="s">
        <v>549</v>
      </c>
      <c r="I2" s="120" t="s">
        <v>548</v>
      </c>
    </row>
    <row r="3" spans="1:9" x14ac:dyDescent="0.25">
      <c r="A3" s="51" t="s">
        <v>12</v>
      </c>
      <c r="B3" s="69" t="str">
        <f>IF('Building 1'!$D$7="[enter 8 digit ODE Building ID]   ","-",'Building 1'!$D$7)</f>
        <v>-</v>
      </c>
      <c r="C3" s="71" t="str">
        <f>IF('Building 1'!$D$8="[enter building name]   ","-",'Building 1'!$D$8)</f>
        <v>-</v>
      </c>
      <c r="D3" s="70">
        <f>COUNTIFS(TestingDataBldg1[Initial Test Result (ppb)],"&lt;&gt;",TestingDataBldg1[Initial Test Result (ppb)],"&lt;&gt;   [result]   ")</f>
        <v>0</v>
      </c>
      <c r="E3" s="70">
        <f>IFERROR(SUM(TestingDataBldg1[Number of Retests]),0)</f>
        <v>0</v>
      </c>
      <c r="F3" s="70">
        <f>'Building 1'!$M$10</f>
        <v>0</v>
      </c>
      <c r="G3" s="68">
        <f>IFERROR(SUMIF(TestingDataBldg1[Total '# of Tests],"&gt;0",TestingDataBldg1[Total Expenses]),0)</f>
        <v>0</v>
      </c>
      <c r="H3" s="68">
        <f>IFERROR(SUM(TestingDataBldg1[Misc. Lab Expenses]),0)</f>
        <v>0</v>
      </c>
      <c r="I3" s="68">
        <f>IFERROR(SUM(TestingDataBldg1[Shipping Expense]),0)</f>
        <v>0</v>
      </c>
    </row>
    <row r="4" spans="1:9" x14ac:dyDescent="0.25">
      <c r="A4" s="51" t="s">
        <v>12</v>
      </c>
      <c r="B4" s="69" t="str">
        <f>IF('Building 2'!$D$7="[enter 8 digit ODE Building ID]   ","-",'Building 2'!$D$7)</f>
        <v>-</v>
      </c>
      <c r="C4" s="71" t="str">
        <f>IF('Building 2'!$D$8="[enter building name]   ","-",'Building 2'!$D$8)</f>
        <v>-</v>
      </c>
      <c r="D4" s="70">
        <f>COUNTIFS(TestingDataBldg2[Initial Test Result (ppb)],"&lt;&gt;",TestingDataBldg2[Initial Test Result (ppb)],"&lt;&gt;   [result]   ")</f>
        <v>0</v>
      </c>
      <c r="E4" s="70">
        <f>IFERROR(SUM(TestingDataBldg2[Number of Retests]),0)</f>
        <v>0</v>
      </c>
      <c r="F4" s="70">
        <f>'Building 2'!$M$10</f>
        <v>0</v>
      </c>
      <c r="G4" s="68">
        <f>IFERROR(SUMIF(TestingDataBldg2[Total '# of Tests],"&gt;0",TestingDataBldg2[Total Expenses]),0)</f>
        <v>0</v>
      </c>
      <c r="H4" s="68">
        <f>IFERROR(SUM(TestingDataBldg2[Misc. Lab Expenses]),0)</f>
        <v>0</v>
      </c>
      <c r="I4" s="68">
        <f>IFERROR(SUM(TestingDataBldg2[Shipping Expense]),0)</f>
        <v>0</v>
      </c>
    </row>
    <row r="5" spans="1:9" x14ac:dyDescent="0.25">
      <c r="A5" s="51" t="s">
        <v>12</v>
      </c>
      <c r="B5" s="69" t="str">
        <f>IF('Building 3'!$D$7="[enter 8 digit ODE Building ID]   ","-",'Building 3'!$D$7)</f>
        <v>-</v>
      </c>
      <c r="C5" s="71" t="str">
        <f>IF('Building 3'!$D$8="[enter building name]   ","-",'Building 3'!$D$8)</f>
        <v>-</v>
      </c>
      <c r="D5" s="70">
        <f>COUNTIFS(TestingDataBldg3[Initial Test Result (ppb)],"&lt;&gt;",TestingDataBldg3[Initial Test Result (ppb)],"&lt;&gt;   [result]   ")</f>
        <v>0</v>
      </c>
      <c r="E5" s="70">
        <f>IFERROR(SUM(TestingDataBldg3[Number of Retests]),0)</f>
        <v>0</v>
      </c>
      <c r="F5" s="70">
        <f>'Building 3'!$M$10</f>
        <v>0</v>
      </c>
      <c r="G5" s="68">
        <f>IFERROR(SUMIF(TestingDataBldg3[Total '# of Tests],"&gt;0",TestingDataBldg3[Total Expenses]),0)</f>
        <v>0</v>
      </c>
      <c r="H5" s="68">
        <f>IFERROR(SUM(TestingDataBldg3[Misc. Lab Expenses]),0)</f>
        <v>0</v>
      </c>
      <c r="I5" s="68">
        <f>IFERROR(SUM(TestingDataBldg3[Shipping Expense]),0)</f>
        <v>0</v>
      </c>
    </row>
    <row r="6" spans="1:9" x14ac:dyDescent="0.25">
      <c r="B6" s="69" t="str">
        <f>IF('Building 4'!$D$7="[enter 8 digit ODE Building ID]   ","-",'Building 4'!$D$7)</f>
        <v>-</v>
      </c>
      <c r="C6" s="71" t="str">
        <f>IF('Building 4'!$D$8="[enter building name]   ","-",'Building 4'!$D$8)</f>
        <v>-</v>
      </c>
      <c r="D6" s="70">
        <f>COUNTIFS(TestingDataBldg4[Initial Test Result (ppb)],"&lt;&gt;",TestingDataBldg4[Initial Test Result (ppb)],"&lt;&gt;   [result]   ")</f>
        <v>0</v>
      </c>
      <c r="E6" s="70">
        <f>IFERROR(SUM(TestingDataBldg4[Number of Retests]),0)</f>
        <v>0</v>
      </c>
      <c r="F6" s="70">
        <f>'Building 4'!$M$10</f>
        <v>0</v>
      </c>
      <c r="G6" s="68">
        <f>IFERROR(SUMIF(TestingDataBldg4[Total '# of Tests],"&gt;0",TestingDataBldg4[Total Expenses]),0)</f>
        <v>0</v>
      </c>
      <c r="H6" s="68">
        <f>IFERROR(SUM(TestingDataBldg4[Misc. Lab Expenses]),0)</f>
        <v>0</v>
      </c>
      <c r="I6" s="68">
        <f>IFERROR(SUM(TestingDataBldg4[Shipping Expense]),0)</f>
        <v>0</v>
      </c>
    </row>
    <row r="7" spans="1:9" x14ac:dyDescent="0.25">
      <c r="B7" s="69" t="str">
        <f>IF('Building 5'!$D$7="[enter 8 digit ODE Building ID]   ","-",'Building 5'!$D$7)</f>
        <v>-</v>
      </c>
      <c r="C7" s="71" t="str">
        <f>IF('Building 5'!$D$8="[enter building name]   ","-",'Building 5'!$D$8)</f>
        <v>-</v>
      </c>
      <c r="D7" s="70">
        <f>COUNTIFS(TestingDataBldg5[Initial Test Result (ppb)],"&lt;&gt;",TestingDataBldg5[Initial Test Result (ppb)],"&lt;&gt;   [result]   ")</f>
        <v>0</v>
      </c>
      <c r="E7" s="70">
        <f>IFERROR(SUM(TestingDataBldg5[Number of Retests]),0)</f>
        <v>0</v>
      </c>
      <c r="F7" s="70">
        <f>'Building 5'!$M$10</f>
        <v>0</v>
      </c>
      <c r="G7" s="68">
        <f>IFERROR(SUMIF(TestingDataBldg5[Total '# of Tests],"&gt;0",TestingDataBldg5[Total Expenses]),0)</f>
        <v>0</v>
      </c>
      <c r="H7" s="68">
        <f>IFERROR(SUM(TestingDataBldg5[Misc. Lab Expenses]),0)</f>
        <v>0</v>
      </c>
      <c r="I7" s="68">
        <f>IFERROR(SUM(TestingDataBldg5[Shipping Expense]),0)</f>
        <v>0</v>
      </c>
    </row>
    <row r="8" spans="1:9" x14ac:dyDescent="0.25">
      <c r="B8" s="69" t="str">
        <f>IF('Building 6'!$D$7="[enter 8 digit ODE Building ID]   ","-",'Building 6'!$D$7)</f>
        <v>-</v>
      </c>
      <c r="C8" s="71" t="str">
        <f>IF('Building 6'!$D$8="[enter building name]   ","-",'Building 6'!$D$8)</f>
        <v>-</v>
      </c>
      <c r="D8" s="70">
        <f>COUNTIFS(TestingDataBldg6[Initial Test Result (ppb)],"&lt;&gt;",TestingDataBldg6[Initial Test Result (ppb)],"&lt;&gt;   [result]   ")</f>
        <v>0</v>
      </c>
      <c r="E8" s="70">
        <f>IFERROR(SUM(TestingDataBldg6[Number of Retests]),0)</f>
        <v>0</v>
      </c>
      <c r="F8" s="70">
        <f>'Building 6'!$M$10</f>
        <v>0</v>
      </c>
      <c r="G8" s="68">
        <f>IFERROR(SUMIF(TestingDataBldg6[Total '# of Tests],"&gt;0",TestingDataBldg6[Total Expenses]),0)</f>
        <v>0</v>
      </c>
      <c r="H8" s="68">
        <f>IFERROR(SUM(TestingDataBldg6[Misc. Lab Expenses]),0)</f>
        <v>0</v>
      </c>
      <c r="I8" s="68">
        <f>IFERROR(SUM(TestingDataBldg6[Shipping Expense]),0)</f>
        <v>0</v>
      </c>
    </row>
    <row r="9" spans="1:9" x14ac:dyDescent="0.25">
      <c r="B9" s="69" t="str">
        <f>IF('Building 7'!$D$7="[enter 8 digit ODE Building ID]   ","-",'Building 7'!$D$7)</f>
        <v>-</v>
      </c>
      <c r="C9" s="71" t="str">
        <f>IF('Building 7'!$D$8="[enter building name]   ","-",'Building 7'!$D$8)</f>
        <v>-</v>
      </c>
      <c r="D9" s="70">
        <f>COUNTIFS(TestingDataBldg7[Initial Test Result (ppb)],"&lt;&gt;",TestingDataBldg7[Initial Test Result (ppb)],"&lt;&gt;   [result]   ")</f>
        <v>0</v>
      </c>
      <c r="E9" s="70">
        <f>IFERROR(SUM(TestingDataBldg7[Number of Retests]),0)</f>
        <v>0</v>
      </c>
      <c r="F9" s="70">
        <f>'Building 7'!$M$10</f>
        <v>0</v>
      </c>
      <c r="G9" s="68">
        <f>IFERROR(SUMIF(TestingDataBldg7[Total '# of Tests],"&gt;0",TestingDataBldg7[Total Expenses]),0)</f>
        <v>0</v>
      </c>
      <c r="H9" s="68">
        <f>IFERROR(SUM(TestingDataBldg7[Misc. Lab Expenses]),0)</f>
        <v>0</v>
      </c>
      <c r="I9" s="68">
        <f>IFERROR(SUM(TestingDataBldg7[Shipping Expense]),0)</f>
        <v>0</v>
      </c>
    </row>
    <row r="10" spans="1:9" x14ac:dyDescent="0.25">
      <c r="B10" s="69" t="str">
        <f>IF('Building 8'!$D$7="[enter 8 digit ODE Building ID]   ","-",'Building 8'!$D$7)</f>
        <v>-</v>
      </c>
      <c r="C10" s="71" t="str">
        <f>IF('Building 8'!$D$8="[enter building name]   ","-",'Building 8'!$D$8)</f>
        <v>-</v>
      </c>
      <c r="D10" s="70">
        <f>COUNTIFS(TestingDataBldg8[Initial Test Result (ppb)],"&lt;&gt;",TestingDataBldg8[Initial Test Result (ppb)],"&lt;&gt;   [result]   ")</f>
        <v>0</v>
      </c>
      <c r="E10" s="70">
        <f>IFERROR(SUM(TestingDataBldg8[Number of Retests]),0)</f>
        <v>0</v>
      </c>
      <c r="F10" s="70">
        <f>'Building 8'!$M$10</f>
        <v>0</v>
      </c>
      <c r="G10" s="68">
        <f>IFERROR(SUMIF(TestingDataBldg8[Total '# of Tests],"&gt;0",TestingDataBldg8[Total Expenses]),0)</f>
        <v>0</v>
      </c>
      <c r="H10" s="68">
        <f>IFERROR(SUM(TestingDataBldg8[Misc. Lab Expenses]),0)</f>
        <v>0</v>
      </c>
      <c r="I10" s="68">
        <f>IFERROR(SUM(TestingDataBldg8[Shipping Expense]),0)</f>
        <v>0</v>
      </c>
    </row>
    <row r="11" spans="1:9" x14ac:dyDescent="0.25">
      <c r="B11" s="69" t="str">
        <f>IF('Building 9'!$D$7="[enter 8 digit ODE Building ID]   ","-",'Building 9'!$D$7)</f>
        <v>-</v>
      </c>
      <c r="C11" s="71" t="str">
        <f>IF('Building 9'!$D$8="[enter building name]   ","-",'Building 9'!$D$8)</f>
        <v>-</v>
      </c>
      <c r="D11" s="70">
        <f>COUNTIFS(TestingDataBldg9[Initial Test Result (ppb)],"&lt;&gt;",TestingDataBldg9[Initial Test Result (ppb)],"&lt;&gt;   [result]   ")</f>
        <v>0</v>
      </c>
      <c r="E11" s="70">
        <f>IFERROR(SUM(TestingDataBldg9[Number of Retests]),0)</f>
        <v>0</v>
      </c>
      <c r="F11" s="70">
        <f>'Building 9'!$M$10</f>
        <v>0</v>
      </c>
      <c r="G11" s="68">
        <f>IFERROR(SUMIF(TestingDataBldg9[Total '# of Tests],"&gt;0",TestingDataBldg9[Total Expenses]),0)</f>
        <v>0</v>
      </c>
      <c r="H11" s="68">
        <f>IFERROR(SUM(TestingDataBldg9[Misc. Lab Expenses]),0)</f>
        <v>0</v>
      </c>
      <c r="I11" s="68">
        <f>IFERROR(SUM(TestingDataBldg9[Shipping Expense]),0)</f>
        <v>0</v>
      </c>
    </row>
    <row r="12" spans="1:9" x14ac:dyDescent="0.25">
      <c r="B12" s="69" t="str">
        <f>IF('Building 10'!$D$7="[enter 8 digit ODE Building ID]   ","-",'Building 10'!$D$7)</f>
        <v>-</v>
      </c>
      <c r="C12" s="71" t="str">
        <f>IF('Building 10'!$D$8="[enter building name]   ","-",'Building 10'!$D$8)</f>
        <v>-</v>
      </c>
      <c r="D12" s="70">
        <f>COUNTIFS(TestingDataBldg10[Initial Test Result (ppb)],"&lt;&gt;",TestingDataBldg10[Initial Test Result (ppb)],"&lt;&gt;   [result]   ")</f>
        <v>0</v>
      </c>
      <c r="E12" s="70">
        <f>IFERROR(SUM(TestingDataBldg10[Number of Retests]),0)</f>
        <v>0</v>
      </c>
      <c r="F12" s="70">
        <f>'Building 10'!$M$10</f>
        <v>0</v>
      </c>
      <c r="G12" s="68">
        <f>IFERROR(SUMIF(TestingDataBldg10[Total '# of Tests],"&gt;0",TestingDataBldg10[Total Expenses]),0)</f>
        <v>0</v>
      </c>
      <c r="H12" s="68">
        <f>IFERROR(SUM(TestingDataBldg10[Misc. Lab Expenses]),0)</f>
        <v>0</v>
      </c>
      <c r="I12" s="68">
        <f>IFERROR(SUM(TestingDataBldg10[Shipping Expense]),0)</f>
        <v>0</v>
      </c>
    </row>
    <row r="15" spans="1:9" x14ac:dyDescent="0.25">
      <c r="B15" s="118"/>
      <c r="C15" s="118"/>
      <c r="D15" s="118"/>
      <c r="E15" s="118"/>
      <c r="F15" s="118"/>
      <c r="G15" s="118"/>
      <c r="H15" s="118"/>
      <c r="I15" s="118"/>
    </row>
    <row r="16" spans="1:9" x14ac:dyDescent="0.25">
      <c r="B16"/>
      <c r="C16"/>
      <c r="D16"/>
      <c r="E16"/>
      <c r="F16"/>
      <c r="G16"/>
      <c r="H16"/>
      <c r="I16"/>
    </row>
    <row r="17" spans="2:9" x14ac:dyDescent="0.25">
      <c r="B17" s="118"/>
      <c r="C17" s="119"/>
      <c r="D17" s="118"/>
      <c r="E17" s="118"/>
      <c r="F17" s="118"/>
      <c r="G17" s="118"/>
      <c r="H17" s="118"/>
      <c r="I17" s="118"/>
    </row>
    <row r="18" spans="2:9" x14ac:dyDescent="0.25">
      <c r="B18" s="118"/>
      <c r="C18" s="118"/>
      <c r="D18" s="118"/>
      <c r="E18" s="118"/>
      <c r="F18" s="118"/>
      <c r="G18" s="118"/>
      <c r="H18" s="118"/>
      <c r="I18" s="118"/>
    </row>
    <row r="19" spans="2:9" x14ac:dyDescent="0.25">
      <c r="B19" s="118"/>
      <c r="C19" s="118"/>
      <c r="D19" s="118"/>
      <c r="E19" s="118"/>
      <c r="F19" s="118"/>
      <c r="G19" s="118"/>
      <c r="H19" s="118"/>
      <c r="I19" s="118"/>
    </row>
    <row r="20" spans="2:9" x14ac:dyDescent="0.25">
      <c r="B20" s="118"/>
      <c r="C20" s="118"/>
      <c r="D20" s="118"/>
      <c r="E20" s="118"/>
      <c r="F20" s="118"/>
      <c r="G20" s="118"/>
      <c r="H20" s="118"/>
      <c r="I20" s="118"/>
    </row>
    <row r="21" spans="2:9" x14ac:dyDescent="0.25">
      <c r="B21" s="118"/>
      <c r="C21" s="118"/>
      <c r="D21" s="118"/>
      <c r="E21" s="118"/>
      <c r="F21" s="118"/>
      <c r="G21" s="118"/>
      <c r="H21" s="118"/>
      <c r="I21" s="118"/>
    </row>
    <row r="22" spans="2:9" x14ac:dyDescent="0.25">
      <c r="B22" s="118"/>
      <c r="C22" s="118"/>
      <c r="D22" s="118"/>
      <c r="E22" s="118"/>
      <c r="F22" s="118"/>
      <c r="G22" s="118"/>
      <c r="H22" s="118"/>
      <c r="I22" s="118"/>
    </row>
    <row r="23" spans="2:9" x14ac:dyDescent="0.25">
      <c r="B23" s="118"/>
      <c r="C23" s="118"/>
      <c r="D23" s="118"/>
      <c r="E23" s="118"/>
      <c r="F23" s="118"/>
      <c r="G23" s="118"/>
      <c r="H23" s="118"/>
      <c r="I23" s="118"/>
    </row>
    <row r="24" spans="2:9" x14ac:dyDescent="0.25">
      <c r="B24" s="118"/>
      <c r="C24" s="118"/>
      <c r="D24" s="118"/>
      <c r="E24" s="118"/>
      <c r="F24" s="118"/>
      <c r="G24" s="118"/>
      <c r="H24" s="118"/>
      <c r="I24" s="118"/>
    </row>
  </sheetData>
  <sheetProtection sheet="1" objects="1" scenarios="1"/>
  <pageMargins left="0.7" right="0.7" top="0.75" bottom="0.75" header="0.3" footer="0.3"/>
  <pageSetup orientation="portrait" horizontalDpi="4294967293"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autoPageBreaks="0" fitToPage="1"/>
  </sheetPr>
  <dimension ref="A1:Q40"/>
  <sheetViews>
    <sheetView showGridLines="0" showRowColHeaders="0" workbookViewId="0"/>
  </sheetViews>
  <sheetFormatPr defaultRowHeight="15" x14ac:dyDescent="0.25"/>
  <cols>
    <col min="1" max="1" width="2.7109375" style="1" customWidth="1"/>
    <col min="2" max="2" width="35.7109375" customWidth="1"/>
    <col min="3" max="3" width="19.140625" customWidth="1"/>
    <col min="4" max="4" width="10.140625" customWidth="1"/>
    <col min="5" max="5" width="11.85546875" customWidth="1"/>
    <col min="6" max="6" width="9.85546875" bestFit="1" customWidth="1"/>
    <col min="7" max="7" width="11.85546875" bestFit="1" customWidth="1"/>
    <col min="8" max="8" width="16.140625" bestFit="1" customWidth="1"/>
    <col min="9" max="10" width="10.28515625" customWidth="1"/>
    <col min="11" max="11" width="12.5703125" customWidth="1"/>
    <col min="12" max="12" width="10.140625" bestFit="1" customWidth="1"/>
    <col min="13" max="13" width="9" customWidth="1"/>
    <col min="14" max="14" width="15.7109375" bestFit="1" customWidth="1"/>
    <col min="15" max="15" width="30.28515625" customWidth="1"/>
    <col min="16" max="16" width="1.7109375" customWidth="1"/>
    <col min="17" max="17" width="27.5703125" customWidth="1"/>
  </cols>
  <sheetData>
    <row r="1" spans="1:17" ht="26.25" x14ac:dyDescent="0.25">
      <c r="A1" s="1" t="s">
        <v>12</v>
      </c>
      <c r="B1" s="261" t="s">
        <v>515</v>
      </c>
      <c r="C1" s="262"/>
      <c r="D1" s="262"/>
      <c r="E1" s="262"/>
      <c r="F1" s="262"/>
      <c r="G1" s="262"/>
      <c r="H1" s="262"/>
      <c r="I1" s="262"/>
      <c r="J1" s="262"/>
      <c r="K1" s="262"/>
      <c r="L1" s="262"/>
      <c r="M1" s="262"/>
      <c r="N1" s="262"/>
      <c r="O1" s="263"/>
    </row>
    <row r="2" spans="1:17" ht="9" customHeight="1" x14ac:dyDescent="0.25">
      <c r="A2" s="1" t="s">
        <v>12</v>
      </c>
      <c r="C2" s="19" t="s">
        <v>12</v>
      </c>
    </row>
    <row r="3" spans="1:17" x14ac:dyDescent="0.25">
      <c r="A3" s="1" t="s">
        <v>12</v>
      </c>
      <c r="B3" s="8"/>
      <c r="C3" s="5" t="s">
        <v>393</v>
      </c>
      <c r="D3" s="116">
        <v>9999</v>
      </c>
      <c r="E3" s="42" t="s">
        <v>12</v>
      </c>
      <c r="F3" s="206" t="s">
        <v>1755</v>
      </c>
      <c r="G3" s="116">
        <v>111</v>
      </c>
      <c r="H3" s="19"/>
      <c r="I3" s="217" t="s">
        <v>425</v>
      </c>
      <c r="J3" s="218"/>
      <c r="K3" s="52">
        <v>28</v>
      </c>
    </row>
    <row r="4" spans="1:17" x14ac:dyDescent="0.25">
      <c r="A4" s="1" t="s">
        <v>12</v>
      </c>
      <c r="B4" s="8"/>
      <c r="C4" s="6" t="s">
        <v>379</v>
      </c>
      <c r="D4" s="123" t="s">
        <v>378</v>
      </c>
      <c r="E4" s="35"/>
      <c r="F4" s="35"/>
      <c r="G4" s="37"/>
      <c r="H4" s="19" t="s">
        <v>12</v>
      </c>
      <c r="I4" s="223" t="s">
        <v>426</v>
      </c>
      <c r="J4" s="224"/>
      <c r="K4" s="53">
        <v>9</v>
      </c>
      <c r="P4" s="16"/>
    </row>
    <row r="5" spans="1:17" x14ac:dyDescent="0.25">
      <c r="A5" s="1" t="s">
        <v>12</v>
      </c>
      <c r="B5" s="8"/>
      <c r="C5" s="7" t="s">
        <v>0</v>
      </c>
      <c r="D5" s="73" t="s">
        <v>516</v>
      </c>
      <c r="E5" s="13"/>
      <c r="F5" s="13"/>
      <c r="G5" s="14"/>
      <c r="H5" s="19" t="s">
        <v>12</v>
      </c>
      <c r="I5" s="221" t="s">
        <v>424</v>
      </c>
      <c r="J5" s="222"/>
      <c r="K5" s="41">
        <f>IFERROR($K$3+$K$4,"[autofill]")</f>
        <v>37</v>
      </c>
    </row>
    <row r="6" spans="1:17" ht="9" customHeight="1" x14ac:dyDescent="0.25">
      <c r="A6" s="1" t="s">
        <v>12</v>
      </c>
      <c r="C6" s="19" t="s">
        <v>12</v>
      </c>
    </row>
    <row r="7" spans="1:17" x14ac:dyDescent="0.25">
      <c r="A7" s="1" t="s">
        <v>12</v>
      </c>
      <c r="C7" s="5" t="s">
        <v>2</v>
      </c>
      <c r="D7" s="258">
        <v>12340300</v>
      </c>
      <c r="E7" s="259"/>
      <c r="F7" s="259"/>
      <c r="G7" s="260"/>
      <c r="H7" s="19" t="s">
        <v>12</v>
      </c>
      <c r="I7" s="217" t="s">
        <v>431</v>
      </c>
      <c r="J7" s="218"/>
      <c r="K7" s="39">
        <f>IF(MIN(TestingDataExample[Initial  Test Date])=0,"[autofill]",MIN(TestingDataExample[Initial  Test Date]))</f>
        <v>45022</v>
      </c>
    </row>
    <row r="8" spans="1:17" x14ac:dyDescent="0.25">
      <c r="A8" s="1" t="s">
        <v>12</v>
      </c>
      <c r="C8" s="48" t="s">
        <v>1</v>
      </c>
      <c r="D8" s="251" t="s">
        <v>517</v>
      </c>
      <c r="E8" s="251"/>
      <c r="F8" s="251"/>
      <c r="G8" s="252"/>
      <c r="I8" s="221" t="s">
        <v>432</v>
      </c>
      <c r="J8" s="222"/>
      <c r="K8" s="40">
        <f>IF(MAX(TestingDataExample[Initial  Test Date])=0,"[autofill]",MAX(TestingDataExample[Initial  Test Date]))</f>
        <v>45043</v>
      </c>
    </row>
    <row r="9" spans="1:17" ht="9" customHeight="1" x14ac:dyDescent="0.25">
      <c r="A9" s="1" t="s">
        <v>12</v>
      </c>
      <c r="C9" s="19" t="s">
        <v>12</v>
      </c>
    </row>
    <row r="10" spans="1:17" ht="17.25" x14ac:dyDescent="0.25">
      <c r="A10" s="1" t="s">
        <v>12</v>
      </c>
      <c r="B10" s="8"/>
      <c r="C10" s="34" t="s">
        <v>503</v>
      </c>
      <c r="D10" s="253" t="s">
        <v>420</v>
      </c>
      <c r="E10" s="254"/>
      <c r="F10" s="19" t="s">
        <v>12</v>
      </c>
      <c r="G10" s="19" t="s">
        <v>12</v>
      </c>
      <c r="H10" s="255" t="s">
        <v>501</v>
      </c>
      <c r="I10" s="256"/>
      <c r="J10" s="256"/>
      <c r="K10" s="256"/>
      <c r="L10" s="257"/>
      <c r="M10" s="33">
        <f>SUM(TestingDataExample[Total '# of Tests])</f>
        <v>36</v>
      </c>
      <c r="N10" s="30">
        <f>SUM(TestingDataExample[Total Expenses])</f>
        <v>718.55</v>
      </c>
    </row>
    <row r="11" spans="1:17" ht="9" customHeight="1" x14ac:dyDescent="0.25">
      <c r="A11" s="1" t="s">
        <v>12</v>
      </c>
      <c r="C11" s="19" t="s">
        <v>12</v>
      </c>
      <c r="G11" s="4"/>
      <c r="K11" s="3"/>
      <c r="L11" s="3"/>
    </row>
    <row r="12" spans="1:17" ht="30.75" thickBot="1" x14ac:dyDescent="0.3">
      <c r="A12" s="1" t="s">
        <v>12</v>
      </c>
      <c r="B12" s="126" t="s">
        <v>430</v>
      </c>
      <c r="C12" s="127" t="s">
        <v>429</v>
      </c>
      <c r="D12" s="128" t="s">
        <v>504</v>
      </c>
      <c r="E12" s="125" t="s">
        <v>3</v>
      </c>
      <c r="F12" s="128" t="s">
        <v>427</v>
      </c>
      <c r="G12" s="128" t="s">
        <v>4</v>
      </c>
      <c r="H12" s="128" t="s">
        <v>499</v>
      </c>
      <c r="I12" s="128" t="s">
        <v>545</v>
      </c>
      <c r="J12" s="125" t="s">
        <v>388</v>
      </c>
      <c r="K12" s="129" t="s">
        <v>513</v>
      </c>
      <c r="L12" s="130" t="s">
        <v>514</v>
      </c>
      <c r="M12" s="131" t="s">
        <v>437</v>
      </c>
      <c r="N12" s="132" t="s">
        <v>428</v>
      </c>
      <c r="O12" s="126" t="s">
        <v>421</v>
      </c>
    </row>
    <row r="13" spans="1:17" s="12" customFormat="1" ht="15" customHeight="1" x14ac:dyDescent="0.25">
      <c r="A13" s="133"/>
      <c r="B13" s="43" t="s">
        <v>394</v>
      </c>
      <c r="C13" s="64" t="s">
        <v>536</v>
      </c>
      <c r="D13" s="38">
        <v>45022</v>
      </c>
      <c r="E13" s="44">
        <v>180</v>
      </c>
      <c r="F13" s="44">
        <v>2</v>
      </c>
      <c r="G13" s="44">
        <v>6.3</v>
      </c>
      <c r="H13" s="31" t="s">
        <v>449</v>
      </c>
      <c r="I13" s="45"/>
      <c r="J13" s="45"/>
      <c r="K13" s="10">
        <v>18</v>
      </c>
      <c r="L13" s="10">
        <v>20</v>
      </c>
      <c r="M13" s="46">
        <f>IF(AND(TestingDataExample[[#This Row],[Initial Test Result (ppb)]]="   [result]   ",TestingDataExample[[#This Row],[Number of Retests]]="   [retests]   "),"   [autofill]   ",IF(AND(TestingDataExample[[#This Row],[Initial Test Result (ppb)]]&lt;&gt;"",TestingDataExample[[#This Row],[Initial Test Result (ppb)]]&lt;&gt;"   [result]   "),IFERROR(VALUE(TestingDataExample[[#This Row],[Number of Retests]]),0)+1,IFERROR(VALUE(TestingDataExample[[#This Row],[Number of Retests]]),0)))</f>
        <v>3</v>
      </c>
      <c r="N13" s="47">
        <f>IF(AND(TestingDataExample[[#This Row],[Misc. Lab Expenses]]="   [enter $]   ",TestingDataExample[[#This Row],[Shipping Expense]]="   [enter $]   ",TestingDataExample[[#This Row],[Lab Cost Per Initial Test]]="   [enter $]   "),"[autofill]   ",ROUND(IFERROR(VALUE(TestingDataExample[[#This Row],[Misc. Lab Expenses]]),0)+IFERROR(VALUE(TestingDataExample[[#This Row],[Shipping Expense]]),0)+IFERROR(VALUE(TestingDataExample[[#This Row],[Lab Cost Per Initial Test]]),0)+IFERROR(TestingDataExample[[#This Row],[Lab Cost Per Retest]]*TestingDataExample[[#This Row],[Number of Retests]],0),2))</f>
        <v>58</v>
      </c>
      <c r="O13" s="11"/>
    </row>
    <row r="14" spans="1:17" s="12" customFormat="1" x14ac:dyDescent="0.25">
      <c r="A14" s="9"/>
      <c r="B14" s="43" t="s">
        <v>395</v>
      </c>
      <c r="C14" s="134" t="s">
        <v>537</v>
      </c>
      <c r="D14" s="135">
        <v>45022</v>
      </c>
      <c r="E14" s="136">
        <v>1.6</v>
      </c>
      <c r="F14" s="136"/>
      <c r="G14" s="136"/>
      <c r="H14" s="137"/>
      <c r="I14" s="137"/>
      <c r="J14" s="137"/>
      <c r="K14" s="10">
        <v>18</v>
      </c>
      <c r="L14" s="10"/>
      <c r="M14" s="46">
        <f>IF(AND(TestingDataExample[[#This Row],[Initial Test Result (ppb)]]="   [result]   ",TestingDataExample[[#This Row],[Number of Retests]]="   [retests]   "),"   [autofill]   ",IF(AND(TestingDataExample[[#This Row],[Initial Test Result (ppb)]]&lt;&gt;"",TestingDataExample[[#This Row],[Initial Test Result (ppb)]]&lt;&gt;"   [result]   "),IFERROR(VALUE(TestingDataExample[[#This Row],[Number of Retests]]),0)+1,IFERROR(VALUE(TestingDataExample[[#This Row],[Number of Retests]]),0)))</f>
        <v>1</v>
      </c>
      <c r="N14" s="47">
        <f>IF(AND(TestingDataExample[[#This Row],[Misc. Lab Expenses]]="   [enter $]   ",TestingDataExample[[#This Row],[Shipping Expense]]="   [enter $]   ",TestingDataExample[[#This Row],[Lab Cost Per Initial Test]]="   [enter $]   "),"[autofill]   ",ROUND(IFERROR(VALUE(TestingDataExample[[#This Row],[Misc. Lab Expenses]]),0)+IFERROR(VALUE(TestingDataExample[[#This Row],[Shipping Expense]]),0)+IFERROR(VALUE(TestingDataExample[[#This Row],[Lab Cost Per Initial Test]]),0)+IFERROR(TestingDataExample[[#This Row],[Lab Cost Per Retest]]*TestingDataExample[[#This Row],[Number of Retests]],0),2))</f>
        <v>18</v>
      </c>
      <c r="O14" s="11"/>
    </row>
    <row r="15" spans="1:17" s="12" customFormat="1" ht="15" customHeight="1" x14ac:dyDescent="0.25">
      <c r="A15" s="9"/>
      <c r="B15" s="43" t="s">
        <v>396</v>
      </c>
      <c r="C15" s="138" t="s">
        <v>538</v>
      </c>
      <c r="D15" s="38">
        <v>45022</v>
      </c>
      <c r="E15" s="139">
        <v>1.8</v>
      </c>
      <c r="F15" s="136"/>
      <c r="G15" s="136"/>
      <c r="H15" s="137"/>
      <c r="I15" s="137"/>
      <c r="J15" s="137"/>
      <c r="K15" s="10">
        <v>18</v>
      </c>
      <c r="L15" s="140"/>
      <c r="M15" s="46">
        <f>IF(AND(TestingDataExample[[#This Row],[Initial Test Result (ppb)]]="   [result]   ",TestingDataExample[[#This Row],[Number of Retests]]="   [retests]   "),"   [autofill]   ",IF(AND(TestingDataExample[[#This Row],[Initial Test Result (ppb)]]&lt;&gt;"",TestingDataExample[[#This Row],[Initial Test Result (ppb)]]&lt;&gt;"   [result]   "),IFERROR(VALUE(TestingDataExample[[#This Row],[Number of Retests]]),0)+1,IFERROR(VALUE(TestingDataExample[[#This Row],[Number of Retests]]),0)))</f>
        <v>1</v>
      </c>
      <c r="N15" s="47">
        <f>IF(AND(TestingDataExample[[#This Row],[Misc. Lab Expenses]]="   [enter $]   ",TestingDataExample[[#This Row],[Shipping Expense]]="   [enter $]   ",TestingDataExample[[#This Row],[Lab Cost Per Initial Test]]="   [enter $]   "),"[autofill]   ",ROUND(IFERROR(VALUE(TestingDataExample[[#This Row],[Misc. Lab Expenses]]),0)+IFERROR(VALUE(TestingDataExample[[#This Row],[Shipping Expense]]),0)+IFERROR(VALUE(TestingDataExample[[#This Row],[Lab Cost Per Initial Test]]),0)+IFERROR(TestingDataExample[[#This Row],[Lab Cost Per Retest]]*TestingDataExample[[#This Row],[Number of Retests]],0),2))</f>
        <v>18</v>
      </c>
      <c r="O15" s="11"/>
    </row>
    <row r="16" spans="1:17" s="12" customFormat="1" ht="15" customHeight="1" x14ac:dyDescent="0.25">
      <c r="A16" s="9"/>
      <c r="B16" s="43" t="s">
        <v>397</v>
      </c>
      <c r="C16" s="64" t="s">
        <v>539</v>
      </c>
      <c r="D16" s="135">
        <v>45022</v>
      </c>
      <c r="E16" s="136">
        <v>22</v>
      </c>
      <c r="F16" s="136">
        <v>2</v>
      </c>
      <c r="G16" s="136">
        <v>0.8</v>
      </c>
      <c r="H16" s="137" t="s">
        <v>457</v>
      </c>
      <c r="I16" s="137"/>
      <c r="J16" s="137"/>
      <c r="K16" s="10">
        <v>18</v>
      </c>
      <c r="L16" s="10">
        <v>20</v>
      </c>
      <c r="M16" s="46">
        <f>IF(AND(TestingDataExample[[#This Row],[Initial Test Result (ppb)]]="   [result]   ",TestingDataExample[[#This Row],[Number of Retests]]="   [retests]   "),"   [autofill]   ",IF(AND(TestingDataExample[[#This Row],[Initial Test Result (ppb)]]&lt;&gt;"",TestingDataExample[[#This Row],[Initial Test Result (ppb)]]&lt;&gt;"   [result]   "),IFERROR(VALUE(TestingDataExample[[#This Row],[Number of Retests]]),0)+1,IFERROR(VALUE(TestingDataExample[[#This Row],[Number of Retests]]),0)))</f>
        <v>3</v>
      </c>
      <c r="N16" s="47">
        <f>IF(AND(TestingDataExample[[#This Row],[Misc. Lab Expenses]]="   [enter $]   ",TestingDataExample[[#This Row],[Shipping Expense]]="   [enter $]   ",TestingDataExample[[#This Row],[Lab Cost Per Initial Test]]="   [enter $]   "),"[autofill]   ",ROUND(IFERROR(VALUE(TestingDataExample[[#This Row],[Misc. Lab Expenses]]),0)+IFERROR(VALUE(TestingDataExample[[#This Row],[Shipping Expense]]),0)+IFERROR(VALUE(TestingDataExample[[#This Row],[Lab Cost Per Initial Test]]),0)+IFERROR(TestingDataExample[[#This Row],[Lab Cost Per Retest]]*TestingDataExample[[#This Row],[Number of Retests]],0),2))</f>
        <v>58</v>
      </c>
      <c r="O16" s="11"/>
      <c r="Q16" s="15"/>
    </row>
    <row r="17" spans="1:17" s="12" customFormat="1" ht="15" customHeight="1" x14ac:dyDescent="0.25">
      <c r="A17" s="9"/>
      <c r="B17" s="43" t="s">
        <v>398</v>
      </c>
      <c r="C17" s="134" t="s">
        <v>540</v>
      </c>
      <c r="D17" s="135">
        <v>45022</v>
      </c>
      <c r="E17" s="136">
        <v>310</v>
      </c>
      <c r="F17" s="136">
        <v>3</v>
      </c>
      <c r="G17" s="136">
        <v>1.2</v>
      </c>
      <c r="H17" s="137" t="s">
        <v>448</v>
      </c>
      <c r="I17" s="137"/>
      <c r="J17" s="137"/>
      <c r="K17" s="10">
        <v>18</v>
      </c>
      <c r="L17" s="10">
        <v>20</v>
      </c>
      <c r="M17" s="46">
        <f>IF(AND(TestingDataExample[[#This Row],[Initial Test Result (ppb)]]="   [result]   ",TestingDataExample[[#This Row],[Number of Retests]]="   [retests]   "),"   [autofill]   ",IF(AND(TestingDataExample[[#This Row],[Initial Test Result (ppb)]]&lt;&gt;"",TestingDataExample[[#This Row],[Initial Test Result (ppb)]]&lt;&gt;"   [result]   "),IFERROR(VALUE(TestingDataExample[[#This Row],[Number of Retests]]),0)+1,IFERROR(VALUE(TestingDataExample[[#This Row],[Number of Retests]]),0)))</f>
        <v>4</v>
      </c>
      <c r="N17" s="47">
        <f>IF(AND(TestingDataExample[[#This Row],[Misc. Lab Expenses]]="   [enter $]   ",TestingDataExample[[#This Row],[Shipping Expense]]="   [enter $]   ",TestingDataExample[[#This Row],[Lab Cost Per Initial Test]]="   [enter $]   "),"[autofill]   ",ROUND(IFERROR(VALUE(TestingDataExample[[#This Row],[Misc. Lab Expenses]]),0)+IFERROR(VALUE(TestingDataExample[[#This Row],[Shipping Expense]]),0)+IFERROR(VALUE(TestingDataExample[[#This Row],[Lab Cost Per Initial Test]]),0)+IFERROR(TestingDataExample[[#This Row],[Lab Cost Per Retest]]*TestingDataExample[[#This Row],[Number of Retests]],0),2))</f>
        <v>78</v>
      </c>
      <c r="O17" s="11"/>
    </row>
    <row r="18" spans="1:17" s="12" customFormat="1" ht="15" customHeight="1" x14ac:dyDescent="0.25">
      <c r="A18" s="9"/>
      <c r="B18" s="141" t="s">
        <v>399</v>
      </c>
      <c r="C18" s="134" t="s">
        <v>541</v>
      </c>
      <c r="D18" s="135">
        <v>45022</v>
      </c>
      <c r="E18" s="136">
        <v>6.5</v>
      </c>
      <c r="F18" s="136"/>
      <c r="G18" s="136"/>
      <c r="H18" s="137"/>
      <c r="I18" s="137"/>
      <c r="J18" s="137"/>
      <c r="K18" s="10">
        <v>18</v>
      </c>
      <c r="L18" s="10"/>
      <c r="M18" s="46">
        <f>IF(AND(TestingDataExample[[#This Row],[Initial Test Result (ppb)]]="   [result]   ",TestingDataExample[[#This Row],[Number of Retests]]="   [retests]   "),"   [autofill]   ",IF(AND(TestingDataExample[[#This Row],[Initial Test Result (ppb)]]&lt;&gt;"",TestingDataExample[[#This Row],[Initial Test Result (ppb)]]&lt;&gt;"   [result]   "),IFERROR(VALUE(TestingDataExample[[#This Row],[Number of Retests]]),0)+1,IFERROR(VALUE(TestingDataExample[[#This Row],[Number of Retests]]),0)))</f>
        <v>1</v>
      </c>
      <c r="N18" s="47">
        <f>IF(AND(TestingDataExample[[#This Row],[Misc. Lab Expenses]]="   [enter $]   ",TestingDataExample[[#This Row],[Shipping Expense]]="   [enter $]   ",TestingDataExample[[#This Row],[Lab Cost Per Initial Test]]="   [enter $]   "),"[autofill]   ",ROUND(IFERROR(VALUE(TestingDataExample[[#This Row],[Misc. Lab Expenses]]),0)+IFERROR(VALUE(TestingDataExample[[#This Row],[Shipping Expense]]),0)+IFERROR(VALUE(TestingDataExample[[#This Row],[Lab Cost Per Initial Test]]),0)+IFERROR(TestingDataExample[[#This Row],[Lab Cost Per Retest]]*TestingDataExample[[#This Row],[Number of Retests]],0),2))</f>
        <v>18</v>
      </c>
      <c r="O18" s="11"/>
    </row>
    <row r="19" spans="1:17" s="12" customFormat="1" ht="15" customHeight="1" x14ac:dyDescent="0.25">
      <c r="A19" s="9"/>
      <c r="B19" s="141" t="s">
        <v>400</v>
      </c>
      <c r="C19" s="134" t="s">
        <v>519</v>
      </c>
      <c r="D19" s="135">
        <v>45022</v>
      </c>
      <c r="E19" s="136">
        <v>7</v>
      </c>
      <c r="F19" s="136"/>
      <c r="G19" s="136"/>
      <c r="H19" s="137"/>
      <c r="I19" s="137"/>
      <c r="J19" s="137"/>
      <c r="K19" s="10">
        <v>18</v>
      </c>
      <c r="L19" s="10"/>
      <c r="M19" s="46">
        <f>IF(AND(TestingDataExample[[#This Row],[Initial Test Result (ppb)]]="   [result]   ",TestingDataExample[[#This Row],[Number of Retests]]="   [retests]   "),"   [autofill]   ",IF(AND(TestingDataExample[[#This Row],[Initial Test Result (ppb)]]&lt;&gt;"",TestingDataExample[[#This Row],[Initial Test Result (ppb)]]&lt;&gt;"   [result]   "),IFERROR(VALUE(TestingDataExample[[#This Row],[Number of Retests]]),0)+1,IFERROR(VALUE(TestingDataExample[[#This Row],[Number of Retests]]),0)))</f>
        <v>1</v>
      </c>
      <c r="N19" s="47">
        <f>IF(AND(TestingDataExample[[#This Row],[Misc. Lab Expenses]]="   [enter $]   ",TestingDataExample[[#This Row],[Shipping Expense]]="   [enter $]   ",TestingDataExample[[#This Row],[Lab Cost Per Initial Test]]="   [enter $]   "),"[autofill]   ",ROUND(IFERROR(VALUE(TestingDataExample[[#This Row],[Misc. Lab Expenses]]),0)+IFERROR(VALUE(TestingDataExample[[#This Row],[Shipping Expense]]),0)+IFERROR(VALUE(TestingDataExample[[#This Row],[Lab Cost Per Initial Test]]),0)+IFERROR(TestingDataExample[[#This Row],[Lab Cost Per Retest]]*TestingDataExample[[#This Row],[Number of Retests]],0),2))</f>
        <v>18</v>
      </c>
      <c r="O19" s="11"/>
      <c r="Q19" s="15"/>
    </row>
    <row r="20" spans="1:17" s="12" customFormat="1" ht="15" customHeight="1" x14ac:dyDescent="0.25">
      <c r="A20" s="9"/>
      <c r="B20" s="141" t="s">
        <v>401</v>
      </c>
      <c r="C20" s="134" t="s">
        <v>520</v>
      </c>
      <c r="D20" s="135">
        <v>45022</v>
      </c>
      <c r="E20" s="136">
        <v>6.3</v>
      </c>
      <c r="F20" s="136"/>
      <c r="G20" s="136"/>
      <c r="H20" s="137"/>
      <c r="I20" s="137"/>
      <c r="J20" s="137"/>
      <c r="K20" s="10">
        <v>18</v>
      </c>
      <c r="L20" s="10"/>
      <c r="M20" s="46">
        <f>IF(AND(TestingDataExample[[#This Row],[Initial Test Result (ppb)]]="   [result]   ",TestingDataExample[[#This Row],[Number of Retests]]="   [retests]   "),"   [autofill]   ",IF(AND(TestingDataExample[[#This Row],[Initial Test Result (ppb)]]&lt;&gt;"",TestingDataExample[[#This Row],[Initial Test Result (ppb)]]&lt;&gt;"   [result]   "),IFERROR(VALUE(TestingDataExample[[#This Row],[Number of Retests]]),0)+1,IFERROR(VALUE(TestingDataExample[[#This Row],[Number of Retests]]),0)))</f>
        <v>1</v>
      </c>
      <c r="N20" s="47">
        <f>IF(AND(TestingDataExample[[#This Row],[Misc. Lab Expenses]]="   [enter $]   ",TestingDataExample[[#This Row],[Shipping Expense]]="   [enter $]   ",TestingDataExample[[#This Row],[Lab Cost Per Initial Test]]="   [enter $]   "),"[autofill]   ",ROUND(IFERROR(VALUE(TestingDataExample[[#This Row],[Misc. Lab Expenses]]),0)+IFERROR(VALUE(TestingDataExample[[#This Row],[Shipping Expense]]),0)+IFERROR(VALUE(TestingDataExample[[#This Row],[Lab Cost Per Initial Test]]),0)+IFERROR(TestingDataExample[[#This Row],[Lab Cost Per Retest]]*TestingDataExample[[#This Row],[Number of Retests]],0),2))</f>
        <v>18</v>
      </c>
      <c r="O20" s="11"/>
      <c r="Q20" s="15"/>
    </row>
    <row r="21" spans="1:17" s="12" customFormat="1" ht="15" customHeight="1" x14ac:dyDescent="0.25">
      <c r="A21" s="9"/>
      <c r="B21" s="141" t="s">
        <v>402</v>
      </c>
      <c r="C21" s="64" t="s">
        <v>521</v>
      </c>
      <c r="D21" s="135">
        <v>45022</v>
      </c>
      <c r="E21" s="136">
        <v>3</v>
      </c>
      <c r="F21" s="136"/>
      <c r="G21" s="44"/>
      <c r="H21" s="137"/>
      <c r="I21" s="137"/>
      <c r="J21" s="137"/>
      <c r="K21" s="10">
        <v>18</v>
      </c>
      <c r="L21" s="10"/>
      <c r="M21" s="46">
        <f>IF(AND(TestingDataExample[[#This Row],[Initial Test Result (ppb)]]="   [result]   ",TestingDataExample[[#This Row],[Number of Retests]]="   [retests]   "),"   [autofill]   ",IF(AND(TestingDataExample[[#This Row],[Initial Test Result (ppb)]]&lt;&gt;"",TestingDataExample[[#This Row],[Initial Test Result (ppb)]]&lt;&gt;"   [result]   "),IFERROR(VALUE(TestingDataExample[[#This Row],[Number of Retests]]),0)+1,IFERROR(VALUE(TestingDataExample[[#This Row],[Number of Retests]]),0)))</f>
        <v>1</v>
      </c>
      <c r="N21" s="47">
        <f>IF(AND(TestingDataExample[[#This Row],[Misc. Lab Expenses]]="   [enter $]   ",TestingDataExample[[#This Row],[Shipping Expense]]="   [enter $]   ",TestingDataExample[[#This Row],[Lab Cost Per Initial Test]]="   [enter $]   "),"[autofill]   ",ROUND(IFERROR(VALUE(TestingDataExample[[#This Row],[Misc. Lab Expenses]]),0)+IFERROR(VALUE(TestingDataExample[[#This Row],[Shipping Expense]]),0)+IFERROR(VALUE(TestingDataExample[[#This Row],[Lab Cost Per Initial Test]]),0)+IFERROR(TestingDataExample[[#This Row],[Lab Cost Per Retest]]*TestingDataExample[[#This Row],[Number of Retests]],0),2))</f>
        <v>18</v>
      </c>
      <c r="O21" s="11"/>
    </row>
    <row r="22" spans="1:17" s="12" customFormat="1" ht="15" customHeight="1" x14ac:dyDescent="0.25">
      <c r="A22" s="9"/>
      <c r="B22" s="141" t="s">
        <v>403</v>
      </c>
      <c r="C22" s="64" t="s">
        <v>522</v>
      </c>
      <c r="D22" s="135">
        <v>45022</v>
      </c>
      <c r="E22" s="139">
        <v>11.1</v>
      </c>
      <c r="F22" s="136"/>
      <c r="G22" s="136"/>
      <c r="H22" s="137"/>
      <c r="I22" s="137"/>
      <c r="J22" s="137"/>
      <c r="K22" s="10">
        <v>18</v>
      </c>
      <c r="L22" s="10"/>
      <c r="M22" s="46">
        <f>IF(AND(TestingDataExample[[#This Row],[Initial Test Result (ppb)]]="   [result]   ",TestingDataExample[[#This Row],[Number of Retests]]="   [retests]   "),"   [autofill]   ",IF(AND(TestingDataExample[[#This Row],[Initial Test Result (ppb)]]&lt;&gt;"",TestingDataExample[[#This Row],[Initial Test Result (ppb)]]&lt;&gt;"   [result]   "),IFERROR(VALUE(TestingDataExample[[#This Row],[Number of Retests]]),0)+1,IFERROR(VALUE(TestingDataExample[[#This Row],[Number of Retests]]),0)))</f>
        <v>1</v>
      </c>
      <c r="N22" s="47">
        <f>IF(AND(TestingDataExample[[#This Row],[Misc. Lab Expenses]]="   [enter $]   ",TestingDataExample[[#This Row],[Shipping Expense]]="   [enter $]   ",TestingDataExample[[#This Row],[Lab Cost Per Initial Test]]="   [enter $]   "),"[autofill]   ",ROUND(IFERROR(VALUE(TestingDataExample[[#This Row],[Misc. Lab Expenses]]),0)+IFERROR(VALUE(TestingDataExample[[#This Row],[Shipping Expense]]),0)+IFERROR(VALUE(TestingDataExample[[#This Row],[Lab Cost Per Initial Test]]),0)+IFERROR(TestingDataExample[[#This Row],[Lab Cost Per Retest]]*TestingDataExample[[#This Row],[Number of Retests]],0),2))</f>
        <v>18</v>
      </c>
      <c r="O22" s="11"/>
      <c r="Q22" s="15"/>
    </row>
    <row r="23" spans="1:17" s="12" customFormat="1" ht="15" customHeight="1" x14ac:dyDescent="0.25">
      <c r="A23" s="9"/>
      <c r="B23" s="141" t="s">
        <v>404</v>
      </c>
      <c r="C23" s="64" t="s">
        <v>523</v>
      </c>
      <c r="D23" s="135">
        <v>45022</v>
      </c>
      <c r="E23" s="136">
        <v>1100</v>
      </c>
      <c r="F23" s="136">
        <v>4</v>
      </c>
      <c r="G23" s="136">
        <v>1.3</v>
      </c>
      <c r="H23" s="137" t="s">
        <v>453</v>
      </c>
      <c r="I23" s="137"/>
      <c r="J23" s="137"/>
      <c r="K23" s="10">
        <v>18</v>
      </c>
      <c r="L23" s="10">
        <v>20</v>
      </c>
      <c r="M23" s="46">
        <f>IF(AND(TestingDataExample[[#This Row],[Initial Test Result (ppb)]]="   [result]   ",TestingDataExample[[#This Row],[Number of Retests]]="   [retests]   "),"   [autofill]   ",IF(AND(TestingDataExample[[#This Row],[Initial Test Result (ppb)]]&lt;&gt;"",TestingDataExample[[#This Row],[Initial Test Result (ppb)]]&lt;&gt;"   [result]   "),IFERROR(VALUE(TestingDataExample[[#This Row],[Number of Retests]]),0)+1,IFERROR(VALUE(TestingDataExample[[#This Row],[Number of Retests]]),0)))</f>
        <v>5</v>
      </c>
      <c r="N23" s="47">
        <f>IF(AND(TestingDataExample[[#This Row],[Misc. Lab Expenses]]="   [enter $]   ",TestingDataExample[[#This Row],[Shipping Expense]]="   [enter $]   ",TestingDataExample[[#This Row],[Lab Cost Per Initial Test]]="   [enter $]   "),"[autofill]   ",ROUND(IFERROR(VALUE(TestingDataExample[[#This Row],[Misc. Lab Expenses]]),0)+IFERROR(VALUE(TestingDataExample[[#This Row],[Shipping Expense]]),0)+IFERROR(VALUE(TestingDataExample[[#This Row],[Lab Cost Per Initial Test]]),0)+IFERROR(TestingDataExample[[#This Row],[Lab Cost Per Retest]]*TestingDataExample[[#This Row],[Number of Retests]],0),2))</f>
        <v>98</v>
      </c>
      <c r="O23" s="11"/>
      <c r="Q23" s="15"/>
    </row>
    <row r="24" spans="1:17" s="12" customFormat="1" ht="15" customHeight="1" x14ac:dyDescent="0.25">
      <c r="A24" s="9"/>
      <c r="B24" s="43" t="s">
        <v>405</v>
      </c>
      <c r="C24" s="138" t="s">
        <v>524</v>
      </c>
      <c r="D24" s="135">
        <v>45022</v>
      </c>
      <c r="E24" s="136">
        <v>0.7</v>
      </c>
      <c r="F24" s="136"/>
      <c r="G24" s="136"/>
      <c r="H24" s="137"/>
      <c r="I24" s="137"/>
      <c r="J24" s="137"/>
      <c r="K24" s="10">
        <v>18</v>
      </c>
      <c r="L24" s="10"/>
      <c r="M24" s="46">
        <f>IF(AND(TestingDataExample[[#This Row],[Initial Test Result (ppb)]]="   [result]   ",TestingDataExample[[#This Row],[Number of Retests]]="   [retests]   "),"   [autofill]   ",IF(AND(TestingDataExample[[#This Row],[Initial Test Result (ppb)]]&lt;&gt;"",TestingDataExample[[#This Row],[Initial Test Result (ppb)]]&lt;&gt;"   [result]   "),IFERROR(VALUE(TestingDataExample[[#This Row],[Number of Retests]]),0)+1,IFERROR(VALUE(TestingDataExample[[#This Row],[Number of Retests]]),0)))</f>
        <v>1</v>
      </c>
      <c r="N24" s="47">
        <f>IF(AND(TestingDataExample[[#This Row],[Misc. Lab Expenses]]="   [enter $]   ",TestingDataExample[[#This Row],[Shipping Expense]]="   [enter $]   ",TestingDataExample[[#This Row],[Lab Cost Per Initial Test]]="   [enter $]   "),"[autofill]   ",ROUND(IFERROR(VALUE(TestingDataExample[[#This Row],[Misc. Lab Expenses]]),0)+IFERROR(VALUE(TestingDataExample[[#This Row],[Shipping Expense]]),0)+IFERROR(VALUE(TestingDataExample[[#This Row],[Lab Cost Per Initial Test]]),0)+IFERROR(TestingDataExample[[#This Row],[Lab Cost Per Retest]]*TestingDataExample[[#This Row],[Number of Retests]],0),2))</f>
        <v>18</v>
      </c>
      <c r="O24" s="11"/>
    </row>
    <row r="25" spans="1:17" s="12" customFormat="1" ht="15" customHeight="1" x14ac:dyDescent="0.25">
      <c r="A25" s="9"/>
      <c r="B25" s="141" t="s">
        <v>406</v>
      </c>
      <c r="C25" s="134" t="s">
        <v>525</v>
      </c>
      <c r="D25" s="135">
        <v>45022</v>
      </c>
      <c r="E25" s="136">
        <v>0.4</v>
      </c>
      <c r="F25" s="136"/>
      <c r="G25" s="136"/>
      <c r="H25" s="137"/>
      <c r="I25" s="137"/>
      <c r="J25" s="137"/>
      <c r="K25" s="10">
        <v>18</v>
      </c>
      <c r="L25" s="10"/>
      <c r="M25" s="46">
        <f>IF(AND(TestingDataExample[[#This Row],[Initial Test Result (ppb)]]="   [result]   ",TestingDataExample[[#This Row],[Number of Retests]]="   [retests]   "),"   [autofill]   ",IF(AND(TestingDataExample[[#This Row],[Initial Test Result (ppb)]]&lt;&gt;"",TestingDataExample[[#This Row],[Initial Test Result (ppb)]]&lt;&gt;"   [result]   "),IFERROR(VALUE(TestingDataExample[[#This Row],[Number of Retests]]),0)+1,IFERROR(VALUE(TestingDataExample[[#This Row],[Number of Retests]]),0)))</f>
        <v>1</v>
      </c>
      <c r="N25" s="47">
        <f>IF(AND(TestingDataExample[[#This Row],[Misc. Lab Expenses]]="   [enter $]   ",TestingDataExample[[#This Row],[Shipping Expense]]="   [enter $]   ",TestingDataExample[[#This Row],[Lab Cost Per Initial Test]]="   [enter $]   "),"[autofill]   ",ROUND(IFERROR(VALUE(TestingDataExample[[#This Row],[Misc. Lab Expenses]]),0)+IFERROR(VALUE(TestingDataExample[[#This Row],[Shipping Expense]]),0)+IFERROR(VALUE(TestingDataExample[[#This Row],[Lab Cost Per Initial Test]]),0)+IFERROR(TestingDataExample[[#This Row],[Lab Cost Per Retest]]*TestingDataExample[[#This Row],[Number of Retests]],0),2))</f>
        <v>18</v>
      </c>
      <c r="O25" s="11"/>
    </row>
    <row r="26" spans="1:17" s="12" customFormat="1" ht="15" customHeight="1" x14ac:dyDescent="0.25">
      <c r="A26" s="9"/>
      <c r="B26" s="141" t="s">
        <v>407</v>
      </c>
      <c r="C26" s="134" t="s">
        <v>526</v>
      </c>
      <c r="D26" s="135">
        <v>45036</v>
      </c>
      <c r="E26" s="136">
        <v>3.5</v>
      </c>
      <c r="F26" s="136"/>
      <c r="G26" s="136"/>
      <c r="H26" s="137"/>
      <c r="I26" s="137"/>
      <c r="J26" s="137"/>
      <c r="K26" s="10">
        <v>18</v>
      </c>
      <c r="L26" s="10"/>
      <c r="M26" s="46">
        <f>IF(AND(TestingDataExample[[#This Row],[Initial Test Result (ppb)]]="   [result]   ",TestingDataExample[[#This Row],[Number of Retests]]="   [retests]   "),"   [autofill]   ",IF(AND(TestingDataExample[[#This Row],[Initial Test Result (ppb)]]&lt;&gt;"",TestingDataExample[[#This Row],[Initial Test Result (ppb)]]&lt;&gt;"   [result]   "),IFERROR(VALUE(TestingDataExample[[#This Row],[Number of Retests]]),0)+1,IFERROR(VALUE(TestingDataExample[[#This Row],[Number of Retests]]),0)))</f>
        <v>1</v>
      </c>
      <c r="N26" s="47">
        <f>IF(AND(TestingDataExample[[#This Row],[Misc. Lab Expenses]]="   [enter $]   ",TestingDataExample[[#This Row],[Shipping Expense]]="   [enter $]   ",TestingDataExample[[#This Row],[Lab Cost Per Initial Test]]="   [enter $]   "),"[autofill]   ",ROUND(IFERROR(VALUE(TestingDataExample[[#This Row],[Misc. Lab Expenses]]),0)+IFERROR(VALUE(TestingDataExample[[#This Row],[Shipping Expense]]),0)+IFERROR(VALUE(TestingDataExample[[#This Row],[Lab Cost Per Initial Test]]),0)+IFERROR(TestingDataExample[[#This Row],[Lab Cost Per Retest]]*TestingDataExample[[#This Row],[Number of Retests]],0),2))</f>
        <v>18</v>
      </c>
      <c r="O26" s="11"/>
    </row>
    <row r="27" spans="1:17" s="12" customFormat="1" ht="15" customHeight="1" x14ac:dyDescent="0.25">
      <c r="A27" s="9"/>
      <c r="B27" s="141" t="s">
        <v>408</v>
      </c>
      <c r="C27" s="134" t="s">
        <v>527</v>
      </c>
      <c r="D27" s="135">
        <v>45036</v>
      </c>
      <c r="E27" s="136">
        <v>1.07</v>
      </c>
      <c r="F27" s="136"/>
      <c r="G27" s="44"/>
      <c r="H27" s="137"/>
      <c r="I27" s="137"/>
      <c r="J27" s="137"/>
      <c r="K27" s="10">
        <v>18</v>
      </c>
      <c r="L27" s="10"/>
      <c r="M27" s="46">
        <f>IF(AND(TestingDataExample[[#This Row],[Initial Test Result (ppb)]]="   [result]   ",TestingDataExample[[#This Row],[Number of Retests]]="   [retests]   "),"   [autofill]   ",IF(AND(TestingDataExample[[#This Row],[Initial Test Result (ppb)]]&lt;&gt;"",TestingDataExample[[#This Row],[Initial Test Result (ppb)]]&lt;&gt;"   [result]   "),IFERROR(VALUE(TestingDataExample[[#This Row],[Number of Retests]]),0)+1,IFERROR(VALUE(TestingDataExample[[#This Row],[Number of Retests]]),0)))</f>
        <v>1</v>
      </c>
      <c r="N27" s="47">
        <f>IF(AND(TestingDataExample[[#This Row],[Misc. Lab Expenses]]="   [enter $]   ",TestingDataExample[[#This Row],[Shipping Expense]]="   [enter $]   ",TestingDataExample[[#This Row],[Lab Cost Per Initial Test]]="   [enter $]   "),"[autofill]   ",ROUND(IFERROR(VALUE(TestingDataExample[[#This Row],[Misc. Lab Expenses]]),0)+IFERROR(VALUE(TestingDataExample[[#This Row],[Shipping Expense]]),0)+IFERROR(VALUE(TestingDataExample[[#This Row],[Lab Cost Per Initial Test]]),0)+IFERROR(TestingDataExample[[#This Row],[Lab Cost Per Retest]]*TestingDataExample[[#This Row],[Number of Retests]],0),2))</f>
        <v>18</v>
      </c>
      <c r="O27" s="11"/>
    </row>
    <row r="28" spans="1:17" s="12" customFormat="1" ht="15" customHeight="1" x14ac:dyDescent="0.25">
      <c r="A28" s="9"/>
      <c r="B28" s="141" t="s">
        <v>409</v>
      </c>
      <c r="C28" s="64" t="s">
        <v>528</v>
      </c>
      <c r="D28" s="135">
        <v>45036</v>
      </c>
      <c r="E28" s="136">
        <v>7.2</v>
      </c>
      <c r="F28" s="136"/>
      <c r="G28" s="136"/>
      <c r="H28" s="137"/>
      <c r="I28" s="137"/>
      <c r="J28" s="137"/>
      <c r="K28" s="10">
        <v>18</v>
      </c>
      <c r="L28" s="10"/>
      <c r="M28" s="46">
        <f>IF(AND(TestingDataExample[[#This Row],[Initial Test Result (ppb)]]="   [result]   ",TestingDataExample[[#This Row],[Number of Retests]]="   [retests]   "),"   [autofill]   ",IF(AND(TestingDataExample[[#This Row],[Initial Test Result (ppb)]]&lt;&gt;"",TestingDataExample[[#This Row],[Initial Test Result (ppb)]]&lt;&gt;"   [result]   "),IFERROR(VALUE(TestingDataExample[[#This Row],[Number of Retests]]),0)+1,IFERROR(VALUE(TestingDataExample[[#This Row],[Number of Retests]]),0)))</f>
        <v>1</v>
      </c>
      <c r="N28" s="47">
        <f>IF(AND(TestingDataExample[[#This Row],[Misc. Lab Expenses]]="   [enter $]   ",TestingDataExample[[#This Row],[Shipping Expense]]="   [enter $]   ",TestingDataExample[[#This Row],[Lab Cost Per Initial Test]]="   [enter $]   "),"[autofill]   ",ROUND(IFERROR(VALUE(TestingDataExample[[#This Row],[Misc. Lab Expenses]]),0)+IFERROR(VALUE(TestingDataExample[[#This Row],[Shipping Expense]]),0)+IFERROR(VALUE(TestingDataExample[[#This Row],[Lab Cost Per Initial Test]]),0)+IFERROR(TestingDataExample[[#This Row],[Lab Cost Per Retest]]*TestingDataExample[[#This Row],[Number of Retests]],0),2))</f>
        <v>18</v>
      </c>
      <c r="O28" s="11"/>
    </row>
    <row r="29" spans="1:17" s="12" customFormat="1" ht="15" customHeight="1" x14ac:dyDescent="0.25">
      <c r="A29" s="9"/>
      <c r="B29" s="141" t="s">
        <v>410</v>
      </c>
      <c r="C29" s="134" t="s">
        <v>529</v>
      </c>
      <c r="D29" s="135">
        <v>45036</v>
      </c>
      <c r="E29" s="136">
        <v>13.8</v>
      </c>
      <c r="F29" s="136"/>
      <c r="G29" s="136"/>
      <c r="H29" s="137"/>
      <c r="I29" s="137"/>
      <c r="J29" s="137"/>
      <c r="K29" s="10">
        <v>18</v>
      </c>
      <c r="L29" s="10"/>
      <c r="M29" s="46">
        <f>IF(AND(TestingDataExample[[#This Row],[Initial Test Result (ppb)]]="   [result]   ",TestingDataExample[[#This Row],[Number of Retests]]="   [retests]   "),"   [autofill]   ",IF(AND(TestingDataExample[[#This Row],[Initial Test Result (ppb)]]&lt;&gt;"",TestingDataExample[[#This Row],[Initial Test Result (ppb)]]&lt;&gt;"   [result]   "),IFERROR(VALUE(TestingDataExample[[#This Row],[Number of Retests]]),0)+1,IFERROR(VALUE(TestingDataExample[[#This Row],[Number of Retests]]),0)))</f>
        <v>1</v>
      </c>
      <c r="N29" s="47">
        <f>IF(AND(TestingDataExample[[#This Row],[Misc. Lab Expenses]]="   [enter $]   ",TestingDataExample[[#This Row],[Shipping Expense]]="   [enter $]   ",TestingDataExample[[#This Row],[Lab Cost Per Initial Test]]="   [enter $]   "),"[autofill]   ",ROUND(IFERROR(VALUE(TestingDataExample[[#This Row],[Misc. Lab Expenses]]),0)+IFERROR(VALUE(TestingDataExample[[#This Row],[Shipping Expense]]),0)+IFERROR(VALUE(TestingDataExample[[#This Row],[Lab Cost Per Initial Test]]),0)+IFERROR(TestingDataExample[[#This Row],[Lab Cost Per Retest]]*TestingDataExample[[#This Row],[Number of Retests]],0),2))</f>
        <v>18</v>
      </c>
      <c r="O29" s="11"/>
    </row>
    <row r="30" spans="1:17" s="12" customFormat="1" ht="15" customHeight="1" x14ac:dyDescent="0.25">
      <c r="A30" s="9"/>
      <c r="B30" s="43" t="s">
        <v>411</v>
      </c>
      <c r="C30" s="64" t="s">
        <v>530</v>
      </c>
      <c r="D30" s="135">
        <v>45036</v>
      </c>
      <c r="E30" s="136">
        <v>8</v>
      </c>
      <c r="F30" s="136"/>
      <c r="G30" s="136"/>
      <c r="H30" s="137"/>
      <c r="I30" s="137"/>
      <c r="J30" s="137"/>
      <c r="K30" s="10">
        <v>18</v>
      </c>
      <c r="L30" s="10"/>
      <c r="M30" s="46">
        <f>IF(AND(TestingDataExample[[#This Row],[Initial Test Result (ppb)]]="   [result]   ",TestingDataExample[[#This Row],[Number of Retests]]="   [retests]   "),"   [autofill]   ",IF(AND(TestingDataExample[[#This Row],[Initial Test Result (ppb)]]&lt;&gt;"",TestingDataExample[[#This Row],[Initial Test Result (ppb)]]&lt;&gt;"   [result]   "),IFERROR(VALUE(TestingDataExample[[#This Row],[Number of Retests]]),0)+1,IFERROR(VALUE(TestingDataExample[[#This Row],[Number of Retests]]),0)))</f>
        <v>1</v>
      </c>
      <c r="N30" s="47">
        <f>IF(AND(TestingDataExample[[#This Row],[Misc. Lab Expenses]]="   [enter $]   ",TestingDataExample[[#This Row],[Shipping Expense]]="   [enter $]   ",TestingDataExample[[#This Row],[Lab Cost Per Initial Test]]="   [enter $]   "),"[autofill]   ",ROUND(IFERROR(VALUE(TestingDataExample[[#This Row],[Misc. Lab Expenses]]),0)+IFERROR(VALUE(TestingDataExample[[#This Row],[Shipping Expense]]),0)+IFERROR(VALUE(TestingDataExample[[#This Row],[Lab Cost Per Initial Test]]),0)+IFERROR(TestingDataExample[[#This Row],[Lab Cost Per Retest]]*TestingDataExample[[#This Row],[Number of Retests]],0),2))</f>
        <v>18</v>
      </c>
      <c r="O30" s="11"/>
    </row>
    <row r="31" spans="1:17" s="12" customFormat="1" ht="15" customHeight="1" x14ac:dyDescent="0.25">
      <c r="A31" s="9"/>
      <c r="B31" s="43" t="s">
        <v>412</v>
      </c>
      <c r="C31" s="134" t="s">
        <v>531</v>
      </c>
      <c r="D31" s="135">
        <v>45036</v>
      </c>
      <c r="E31" s="136">
        <v>5.0999999999999996</v>
      </c>
      <c r="F31" s="136"/>
      <c r="G31" s="136"/>
      <c r="H31" s="137"/>
      <c r="I31" s="137"/>
      <c r="J31" s="137"/>
      <c r="K31" s="10">
        <v>18</v>
      </c>
      <c r="L31" s="10"/>
      <c r="M31" s="46">
        <f>IF(AND(TestingDataExample[[#This Row],[Initial Test Result (ppb)]]="   [result]   ",TestingDataExample[[#This Row],[Number of Retests]]="   [retests]   "),"   [autofill]   ",IF(AND(TestingDataExample[[#This Row],[Initial Test Result (ppb)]]&lt;&gt;"",TestingDataExample[[#This Row],[Initial Test Result (ppb)]]&lt;&gt;"   [result]   "),IFERROR(VALUE(TestingDataExample[[#This Row],[Number of Retests]]),0)+1,IFERROR(VALUE(TestingDataExample[[#This Row],[Number of Retests]]),0)))</f>
        <v>1</v>
      </c>
      <c r="N31" s="47">
        <f>IF(AND(TestingDataExample[[#This Row],[Misc. Lab Expenses]]="   [enter $]   ",TestingDataExample[[#This Row],[Shipping Expense]]="   [enter $]   ",TestingDataExample[[#This Row],[Lab Cost Per Initial Test]]="   [enter $]   "),"[autofill]   ",ROUND(IFERROR(VALUE(TestingDataExample[[#This Row],[Misc. Lab Expenses]]),0)+IFERROR(VALUE(TestingDataExample[[#This Row],[Shipping Expense]]),0)+IFERROR(VALUE(TestingDataExample[[#This Row],[Lab Cost Per Initial Test]]),0)+IFERROR(TestingDataExample[[#This Row],[Lab Cost Per Retest]]*TestingDataExample[[#This Row],[Number of Retests]],0),2))</f>
        <v>18</v>
      </c>
      <c r="O31" s="11"/>
    </row>
    <row r="32" spans="1:17" s="12" customFormat="1" ht="15" customHeight="1" x14ac:dyDescent="0.25">
      <c r="A32" s="9"/>
      <c r="B32" s="43" t="s">
        <v>413</v>
      </c>
      <c r="C32" s="138" t="s">
        <v>532</v>
      </c>
      <c r="D32" s="142">
        <v>45043</v>
      </c>
      <c r="E32" s="143">
        <v>1.3</v>
      </c>
      <c r="F32" s="144"/>
      <c r="G32" s="144"/>
      <c r="H32" s="145"/>
      <c r="I32" s="145"/>
      <c r="J32" s="145"/>
      <c r="K32" s="146">
        <v>20</v>
      </c>
      <c r="L32" s="146"/>
      <c r="M32" s="46">
        <f>IF(AND(TestingDataExample[[#This Row],[Initial Test Result (ppb)]]="   [result]   ",TestingDataExample[[#This Row],[Number of Retests]]="   [retests]   "),"   [autofill]   ",IF(AND(TestingDataExample[[#This Row],[Initial Test Result (ppb)]]&lt;&gt;"",TestingDataExample[[#This Row],[Initial Test Result (ppb)]]&lt;&gt;"   [result]   "),IFERROR(VALUE(TestingDataExample[[#This Row],[Number of Retests]]),0)+1,IFERROR(VALUE(TestingDataExample[[#This Row],[Number of Retests]]),0)))</f>
        <v>1</v>
      </c>
      <c r="N32" s="47">
        <f>IF(AND(TestingDataExample[[#This Row],[Misc. Lab Expenses]]="   [enter $]   ",TestingDataExample[[#This Row],[Shipping Expense]]="   [enter $]   ",TestingDataExample[[#This Row],[Lab Cost Per Initial Test]]="   [enter $]   "),"[autofill]   ",ROUND(IFERROR(VALUE(TestingDataExample[[#This Row],[Misc. Lab Expenses]]),0)+IFERROR(VALUE(TestingDataExample[[#This Row],[Shipping Expense]]),0)+IFERROR(VALUE(TestingDataExample[[#This Row],[Lab Cost Per Initial Test]]),0)+IFERROR(TestingDataExample[[#This Row],[Lab Cost Per Retest]]*TestingDataExample[[#This Row],[Number of Retests]],0),2))</f>
        <v>20</v>
      </c>
      <c r="O32" s="11"/>
    </row>
    <row r="33" spans="1:15" s="12" customFormat="1" ht="15" customHeight="1" x14ac:dyDescent="0.25">
      <c r="A33" s="9"/>
      <c r="B33" s="43" t="s">
        <v>414</v>
      </c>
      <c r="C33" s="138" t="s">
        <v>533</v>
      </c>
      <c r="D33" s="142">
        <v>45043</v>
      </c>
      <c r="E33" s="144">
        <v>15</v>
      </c>
      <c r="F33" s="144">
        <v>2</v>
      </c>
      <c r="G33" s="144">
        <v>2.7</v>
      </c>
      <c r="H33" s="145" t="s">
        <v>456</v>
      </c>
      <c r="I33" s="145"/>
      <c r="J33" s="145"/>
      <c r="K33" s="146">
        <v>20</v>
      </c>
      <c r="L33" s="146">
        <v>22</v>
      </c>
      <c r="M33" s="46">
        <f>IF(AND(TestingDataExample[[#This Row],[Initial Test Result (ppb)]]="   [result]   ",TestingDataExample[[#This Row],[Number of Retests]]="   [retests]   "),"   [autofill]   ",IF(AND(TestingDataExample[[#This Row],[Initial Test Result (ppb)]]&lt;&gt;"",TestingDataExample[[#This Row],[Initial Test Result (ppb)]]&lt;&gt;"   [result]   "),IFERROR(VALUE(TestingDataExample[[#This Row],[Number of Retests]]),0)+1,IFERROR(VALUE(TestingDataExample[[#This Row],[Number of Retests]]),0)))</f>
        <v>3</v>
      </c>
      <c r="N33" s="47">
        <f>IF(AND(TestingDataExample[[#This Row],[Misc. Lab Expenses]]="   [enter $]   ",TestingDataExample[[#This Row],[Shipping Expense]]="   [enter $]   ",TestingDataExample[[#This Row],[Lab Cost Per Initial Test]]="   [enter $]   "),"[autofill]   ",ROUND(IFERROR(VALUE(TestingDataExample[[#This Row],[Misc. Lab Expenses]]),0)+IFERROR(VALUE(TestingDataExample[[#This Row],[Shipping Expense]]),0)+IFERROR(VALUE(TestingDataExample[[#This Row],[Lab Cost Per Initial Test]]),0)+IFERROR(TestingDataExample[[#This Row],[Lab Cost Per Retest]]*TestingDataExample[[#This Row],[Number of Retests]],0),2))</f>
        <v>64</v>
      </c>
      <c r="O33" s="11"/>
    </row>
    <row r="34" spans="1:15" s="12" customFormat="1" ht="15" customHeight="1" x14ac:dyDescent="0.25">
      <c r="A34" s="9"/>
      <c r="B34" s="43" t="s">
        <v>415</v>
      </c>
      <c r="C34" s="138" t="s">
        <v>534</v>
      </c>
      <c r="D34" s="142">
        <v>45043</v>
      </c>
      <c r="E34" s="144" t="s">
        <v>416</v>
      </c>
      <c r="F34" s="144"/>
      <c r="G34" s="144"/>
      <c r="H34" s="145"/>
      <c r="I34" s="145"/>
      <c r="J34" s="145"/>
      <c r="K34" s="146">
        <v>20</v>
      </c>
      <c r="L34" s="146"/>
      <c r="M34" s="46">
        <f>IF(AND(TestingDataExample[[#This Row],[Initial Test Result (ppb)]]="   [result]   ",TestingDataExample[[#This Row],[Number of Retests]]="   [retests]   "),"   [autofill]   ",IF(AND(TestingDataExample[[#This Row],[Initial Test Result (ppb)]]&lt;&gt;"",TestingDataExample[[#This Row],[Initial Test Result (ppb)]]&lt;&gt;"   [result]   "),IFERROR(VALUE(TestingDataExample[[#This Row],[Number of Retests]]),0)+1,IFERROR(VALUE(TestingDataExample[[#This Row],[Number of Retests]]),0)))</f>
        <v>1</v>
      </c>
      <c r="N34" s="47">
        <f>IF(AND(TestingDataExample[[#This Row],[Misc. Lab Expenses]]="   [enter $]   ",TestingDataExample[[#This Row],[Shipping Expense]]="   [enter $]   ",TestingDataExample[[#This Row],[Lab Cost Per Initial Test]]="   [enter $]   "),"[autofill]   ",ROUND(IFERROR(VALUE(TestingDataExample[[#This Row],[Misc. Lab Expenses]]),0)+IFERROR(VALUE(TestingDataExample[[#This Row],[Shipping Expense]]),0)+IFERROR(VALUE(TestingDataExample[[#This Row],[Lab Cost Per Initial Test]]),0)+IFERROR(TestingDataExample[[#This Row],[Lab Cost Per Retest]]*TestingDataExample[[#This Row],[Number of Retests]],0),2))</f>
        <v>20</v>
      </c>
      <c r="O34" s="11"/>
    </row>
    <row r="35" spans="1:15" s="12" customFormat="1" ht="15" customHeight="1" x14ac:dyDescent="0.25">
      <c r="A35" s="9"/>
      <c r="B35" s="141" t="s">
        <v>417</v>
      </c>
      <c r="C35" s="134" t="s">
        <v>535</v>
      </c>
      <c r="D35" s="135">
        <v>45043</v>
      </c>
      <c r="E35" s="136" t="s">
        <v>416</v>
      </c>
      <c r="F35" s="136"/>
      <c r="G35" s="136"/>
      <c r="H35" s="137"/>
      <c r="I35" s="137"/>
      <c r="J35" s="137"/>
      <c r="K35" s="10">
        <v>20</v>
      </c>
      <c r="L35" s="10"/>
      <c r="M35" s="46">
        <f>IF(AND(TestingDataExample[[#This Row],[Initial Test Result (ppb)]]="   [result]   ",TestingDataExample[[#This Row],[Number of Retests]]="   [retests]   "),"   [autofill]   ",IF(AND(TestingDataExample[[#This Row],[Initial Test Result (ppb)]]&lt;&gt;"",TestingDataExample[[#This Row],[Initial Test Result (ppb)]]&lt;&gt;"   [result]   "),IFERROR(VALUE(TestingDataExample[[#This Row],[Number of Retests]]),0)+1,IFERROR(VALUE(TestingDataExample[[#This Row],[Number of Retests]]),0)))</f>
        <v>1</v>
      </c>
      <c r="N35" s="47">
        <f>IF(AND(TestingDataExample[[#This Row],[Misc. Lab Expenses]]="   [enter $]   ",TestingDataExample[[#This Row],[Shipping Expense]]="   [enter $]   ",TestingDataExample[[#This Row],[Lab Cost Per Initial Test]]="   [enter $]   "),"[autofill]   ",ROUND(IFERROR(VALUE(TestingDataExample[[#This Row],[Misc. Lab Expenses]]),0)+IFERROR(VALUE(TestingDataExample[[#This Row],[Shipping Expense]]),0)+IFERROR(VALUE(TestingDataExample[[#This Row],[Lab Cost Per Initial Test]]),0)+IFERROR(TestingDataExample[[#This Row],[Lab Cost Per Retest]]*TestingDataExample[[#This Row],[Number of Retests]],0),2))</f>
        <v>20</v>
      </c>
      <c r="O35" s="11"/>
    </row>
    <row r="36" spans="1:15" s="12" customFormat="1" ht="15" customHeight="1" x14ac:dyDescent="0.25">
      <c r="A36" s="9"/>
      <c r="B36" s="141" t="s">
        <v>418</v>
      </c>
      <c r="C36" s="134"/>
      <c r="D36" s="135"/>
      <c r="E36" s="136"/>
      <c r="F36" s="136"/>
      <c r="G36" s="136"/>
      <c r="H36" s="137"/>
      <c r="I36" s="137">
        <v>15</v>
      </c>
      <c r="J36" s="137"/>
      <c r="K36" s="10"/>
      <c r="L36" s="10"/>
      <c r="M36" s="46">
        <f>IF(AND(TestingDataExample[[#This Row],[Initial Test Result (ppb)]]="   [result]   ",TestingDataExample[[#This Row],[Number of Retests]]="   [retests]   "),"   [autofill]   ",IF(AND(TestingDataExample[[#This Row],[Initial Test Result (ppb)]]&lt;&gt;"",TestingDataExample[[#This Row],[Initial Test Result (ppb)]]&lt;&gt;"   [result]   "),IFERROR(VALUE(TestingDataExample[[#This Row],[Number of Retests]]),0)+1,IFERROR(VALUE(TestingDataExample[[#This Row],[Number of Retests]]),0)))</f>
        <v>0</v>
      </c>
      <c r="N36" s="47">
        <f>IF(AND(TestingDataExample[[#This Row],[Misc. Lab Expenses]]="   [enter $]   ",TestingDataExample[[#This Row],[Shipping Expense]]="   [enter $]   ",TestingDataExample[[#This Row],[Lab Cost Per Initial Test]]="   [enter $]   "),"[autofill]   ",ROUND(IFERROR(VALUE(TestingDataExample[[#This Row],[Misc. Lab Expenses]]),0)+IFERROR(VALUE(TestingDataExample[[#This Row],[Shipping Expense]]),0)+IFERROR(VALUE(TestingDataExample[[#This Row],[Lab Cost Per Initial Test]]),0)+IFERROR(TestingDataExample[[#This Row],[Lab Cost Per Retest]]*TestingDataExample[[#This Row],[Number of Retests]],0),2))</f>
        <v>15</v>
      </c>
      <c r="O36" s="11"/>
    </row>
    <row r="37" spans="1:15" s="12" customFormat="1" ht="15" customHeight="1" x14ac:dyDescent="0.25">
      <c r="A37" s="9"/>
      <c r="B37" s="11" t="s">
        <v>419</v>
      </c>
      <c r="C37" s="134"/>
      <c r="D37" s="135"/>
      <c r="E37" s="136"/>
      <c r="F37" s="136"/>
      <c r="G37" s="136"/>
      <c r="H37" s="137"/>
      <c r="I37" s="137"/>
      <c r="J37" s="137">
        <v>17.55</v>
      </c>
      <c r="K37" s="10"/>
      <c r="L37" s="10"/>
      <c r="M37" s="46">
        <f>IF(AND(TestingDataExample[[#This Row],[Initial Test Result (ppb)]]="   [result]   ",TestingDataExample[[#This Row],[Number of Retests]]="   [retests]   "),"   [autofill]   ",IF(AND(TestingDataExample[[#This Row],[Initial Test Result (ppb)]]&lt;&gt;"",TestingDataExample[[#This Row],[Initial Test Result (ppb)]]&lt;&gt;"   [result]   "),IFERROR(VALUE(TestingDataExample[[#This Row],[Number of Retests]]),0)+1,IFERROR(VALUE(TestingDataExample[[#This Row],[Number of Retests]]),0)))</f>
        <v>0</v>
      </c>
      <c r="N37" s="47">
        <f>IF(AND(TestingDataExample[[#This Row],[Misc. Lab Expenses]]="   [enter $]   ",TestingDataExample[[#This Row],[Shipping Expense]]="   [enter $]   ",TestingDataExample[[#This Row],[Lab Cost Per Initial Test]]="   [enter $]   "),"[autofill]   ",ROUND(IFERROR(VALUE(TestingDataExample[[#This Row],[Misc. Lab Expenses]]),0)+IFERROR(VALUE(TestingDataExample[[#This Row],[Shipping Expense]]),0)+IFERROR(VALUE(TestingDataExample[[#This Row],[Lab Cost Per Initial Test]]),0)+IFERROR(TestingDataExample[[#This Row],[Lab Cost Per Retest]]*TestingDataExample[[#This Row],[Number of Retests]],0),2))</f>
        <v>17.55</v>
      </c>
      <c r="O37" s="11"/>
    </row>
    <row r="38" spans="1:15" s="12" customFormat="1" ht="15" customHeight="1" x14ac:dyDescent="0.25">
      <c r="A38" s="9"/>
      <c r="B38"/>
      <c r="C38" s="147"/>
      <c r="D38" s="147"/>
      <c r="E38" s="147"/>
      <c r="F38" s="147"/>
      <c r="G38" s="147"/>
      <c r="H38" s="147"/>
      <c r="I38" s="147"/>
      <c r="J38" s="147"/>
      <c r="K38" s="147"/>
      <c r="L38" s="147"/>
      <c r="M38"/>
      <c r="N38"/>
      <c r="O38"/>
    </row>
    <row r="39" spans="1:15" s="12" customFormat="1" ht="15" customHeight="1" x14ac:dyDescent="0.25">
      <c r="A39" s="9"/>
      <c r="B39"/>
      <c r="C39"/>
      <c r="D39"/>
      <c r="E39"/>
      <c r="F39"/>
      <c r="G39"/>
      <c r="H39"/>
      <c r="I39"/>
      <c r="J39"/>
      <c r="K39"/>
      <c r="L39"/>
      <c r="M39"/>
      <c r="N39"/>
      <c r="O39"/>
    </row>
    <row r="40" spans="1:15" s="12" customFormat="1" ht="15" customHeight="1" x14ac:dyDescent="0.25">
      <c r="A40" s="9"/>
      <c r="B40"/>
      <c r="C40"/>
      <c r="D40"/>
      <c r="E40"/>
      <c r="F40"/>
      <c r="G40"/>
      <c r="H40"/>
      <c r="I40"/>
      <c r="J40"/>
      <c r="K40"/>
      <c r="L40"/>
      <c r="M40"/>
      <c r="N40"/>
      <c r="O40"/>
    </row>
  </sheetData>
  <sheetProtection sheet="1" objects="1" scenarios="1"/>
  <mergeCells count="10">
    <mergeCell ref="B1:O1"/>
    <mergeCell ref="I3:J3"/>
    <mergeCell ref="I4:J4"/>
    <mergeCell ref="I5:J5"/>
    <mergeCell ref="I7:J7"/>
    <mergeCell ref="D8:G8"/>
    <mergeCell ref="I8:J8"/>
    <mergeCell ref="D10:E10"/>
    <mergeCell ref="H10:L10"/>
    <mergeCell ref="D7:G7"/>
  </mergeCells>
  <conditionalFormatting sqref="B13:B37">
    <cfRule type="expression" dxfId="322" priority="224">
      <formula>AND(COUNTIF($B$13:$B$37,$B13)&gt;1,$I13="",$J13="")</formula>
    </cfRule>
  </conditionalFormatting>
  <conditionalFormatting sqref="B13:O13">
    <cfRule type="expression" dxfId="321" priority="3">
      <formula>FIND("   ",B$13)&gt;0</formula>
    </cfRule>
  </conditionalFormatting>
  <conditionalFormatting sqref="C13:C37">
    <cfRule type="expression" dxfId="320" priority="4">
      <formula>AND(AND(MID(C13&amp;" ",9,1)="-",LEN(C13)=14)=FALSE,AND(MID(C13&amp;" ",10,1)="-",LEN(C13)=15)=FALSE,$C13&lt;&gt;"", $C13&lt;&gt;"[enter fixture ID]   ")</formula>
    </cfRule>
  </conditionalFormatting>
  <conditionalFormatting sqref="C13:H37 K13:L37">
    <cfRule type="expression" dxfId="319" priority="14">
      <formula>AND($I13&lt;&gt;"   [enter $]   ",$J13&lt;&gt;"   [enter $]   ",OR($I13&lt;&gt;"",$J13&lt;&gt;""))</formula>
    </cfRule>
  </conditionalFormatting>
  <conditionalFormatting sqref="D3 D4:G4">
    <cfRule type="expression" dxfId="318" priority="6">
      <formula>$D$4="Invalid Entity ID"</formula>
    </cfRule>
  </conditionalFormatting>
  <conditionalFormatting sqref="D3 D4:G5">
    <cfRule type="expression" dxfId="317" priority="5">
      <formula>FIND("autofill",$D3)&gt;1</formula>
    </cfRule>
  </conditionalFormatting>
  <conditionalFormatting sqref="D7:D8 D10">
    <cfRule type="expression" dxfId="316" priority="7">
      <formula>FIND("   ",$D7)&gt;1</formula>
    </cfRule>
  </conditionalFormatting>
  <conditionalFormatting sqref="E13:E37 G13:G37">
    <cfRule type="cellIs" dxfId="315" priority="11" operator="between">
      <formula>11.999</formula>
      <formula>14.999</formula>
    </cfRule>
    <cfRule type="expression" dxfId="314" priority="12">
      <formula>VALUE(E13)&gt;14.999</formula>
    </cfRule>
  </conditionalFormatting>
  <conditionalFormatting sqref="G3">
    <cfRule type="expression" dxfId="313" priority="1">
      <formula>FIND("autofill",$D3)&gt;1</formula>
    </cfRule>
    <cfRule type="expression" dxfId="312" priority="2">
      <formula>$D$4="Invalid Entity ID"</formula>
    </cfRule>
  </conditionalFormatting>
  <conditionalFormatting sqref="H13:H37">
    <cfRule type="expression" dxfId="311" priority="20">
      <formula>AND($F13&gt;0,$H13="")</formula>
    </cfRule>
    <cfRule type="expression" dxfId="310" priority="21">
      <formula>OR($H13="FS-RDT",$H13="Other")</formula>
    </cfRule>
    <cfRule type="expression" dxfId="309" priority="22">
      <formula>FIND("RB",$H13)&gt;0</formula>
    </cfRule>
    <cfRule type="cellIs" dxfId="308" priority="23" operator="equal">
      <formula>"Remove"</formula>
    </cfRule>
    <cfRule type="cellIs" dxfId="307" priority="24" operator="equal">
      <formula>"FTO"</formula>
    </cfRule>
    <cfRule type="containsText" dxfId="306" priority="25" operator="containsText" text="IF">
      <formula>NOT(ISERROR(SEARCH("IF",H13)))</formula>
    </cfRule>
  </conditionalFormatting>
  <conditionalFormatting sqref="I13:I37">
    <cfRule type="expression" dxfId="305" priority="18">
      <formula>AND($J13&lt;&gt;"   [enter $]   ",$J13&lt;&gt;"")</formula>
    </cfRule>
  </conditionalFormatting>
  <conditionalFormatting sqref="I13:J37">
    <cfRule type="expression" dxfId="304" priority="15">
      <formula>AND($E13&lt;&gt;"   [result]   ",$E13&lt;&gt;"",I13&lt;&gt;"   [enter $]   ",I13&lt;&gt;"")</formula>
    </cfRule>
    <cfRule type="expression" dxfId="303" priority="16">
      <formula>AND($I13&lt;&gt;"   [enter $]   ",$I13&lt;&gt;"",$J13&lt;&gt;"   [enter $]   ",$J13&lt;&gt;"")</formula>
    </cfRule>
    <cfRule type="expression" dxfId="302" priority="17">
      <formula>AND($E13&lt;&gt;"   [result]   ",$E13&lt;&gt;"")</formula>
    </cfRule>
  </conditionalFormatting>
  <conditionalFormatting sqref="J13:J37">
    <cfRule type="expression" dxfId="301" priority="19">
      <formula>AND($I13&lt;&gt;"   [enter $]   ",$I13&lt;&gt;"")</formula>
    </cfRule>
  </conditionalFormatting>
  <conditionalFormatting sqref="K3:K4">
    <cfRule type="expression" dxfId="300" priority="8">
      <formula>FIND("   ",$K3)&gt;0</formula>
    </cfRule>
  </conditionalFormatting>
  <conditionalFormatting sqref="K5 K7:K8">
    <cfRule type="expression" dxfId="299" priority="9">
      <formula>FIND("autofill",$K5)&gt;1</formula>
    </cfRule>
  </conditionalFormatting>
  <conditionalFormatting sqref="K13:K37">
    <cfRule type="expression" dxfId="298" priority="26">
      <formula>AND($E13&lt;&gt;"   [result]   ",$E13&lt;&gt;"",$K13="")</formula>
    </cfRule>
  </conditionalFormatting>
  <conditionalFormatting sqref="L13:L37">
    <cfRule type="expression" dxfId="297" priority="27">
      <formula>AND($F13&lt;&gt;"[retests]   ",$F13&lt;&gt;"",$L13="")</formula>
    </cfRule>
  </conditionalFormatting>
  <conditionalFormatting sqref="M13:N37">
    <cfRule type="cellIs" dxfId="296" priority="28" operator="equal">
      <formula>0</formula>
    </cfRule>
  </conditionalFormatting>
  <conditionalFormatting sqref="O13:O37">
    <cfRule type="expression" dxfId="295" priority="29">
      <formula>AND($H13="Other",$O13="")</formula>
    </cfRule>
  </conditionalFormatting>
  <dataValidations count="17">
    <dataValidation allowBlank="1" showInputMessage="1" showErrorMessage="1" prompt="Enter any applicable notes here" sqref="O13:O17" xr:uid="{00000000-0002-0000-0100-000000000000}"/>
    <dataValidation allowBlank="1" showInputMessage="1" showErrorMessage="1" prompt="Enter the per-sample cost of any retests performed for this fixture." sqref="L13:L17" xr:uid="{00000000-0002-0000-0100-000001000000}"/>
    <dataValidation allowBlank="1" showInputMessage="1" showErrorMessage="1" prompt="Enter the per-sample cost for the INITIAL sample." sqref="K13:K17" xr:uid="{00000000-0002-0000-0100-000002000000}"/>
    <dataValidation allowBlank="1" showInputMessage="1" showErrorMessage="1" prompt="Enter any shipping or mileage costs associated with getting the samples to the lab. _x000a__x000a_*NOTE: These costs should be entered on a separate row with a description of the expense in the &quot;Fixture Location / Expense Description&quot; column." sqref="J13:J17" xr:uid="{00000000-0002-0000-0100-000003000000}"/>
    <dataValidation allowBlank="1" showInputMessage="1" showErrorMessage="1" prompt="Enter any other costs associated with testing (metal digestion, rush fees, etc.). _x000a__x000a_*NOTE: These costs should be entered on a separate row with a description of the expense in the &quot;Fixture Location / Expense Description&quot; column." sqref="I13:I17" xr:uid="{00000000-0002-0000-0100-000004000000}"/>
    <dataValidation allowBlank="1" showInputMessage="1" showErrorMessage="1" prompt="If additional samples were tested from this fixture, enter the final test result." sqref="G13:G17" xr:uid="{00000000-0002-0000-0100-000005000000}"/>
    <dataValidation allowBlank="1" showInputMessage="1" showErrorMessage="1" prompt="If applicable, enter the number of additional samples tested from this fixture." sqref="F13:F17" xr:uid="{00000000-0002-0000-0100-000006000000}"/>
    <dataValidation allowBlank="1" showInputMessage="1" showErrorMessage="1" prompt="Enter the test result for the initial sample in parts per billion (ppb). Do NOT type in ppb after the number. _x000a__x000a_Enter &quot;ND&quot; for non-detect._x000a__x000a_Example Values: ND, &lt;1, 3.56, 20" sqref="E13:E17" xr:uid="{00000000-0002-0000-0100-000007000000}"/>
    <dataValidation allowBlank="1" showInputMessage="1" showErrorMessage="1" prompt="Enter the date the initial sample was COLLECTED (not tested by the lab)" sqref="D13:D17" xr:uid="{00000000-0002-0000-0100-000008000000}"/>
    <dataValidation allowBlank="1" showInputMessage="1" showErrorMessage="1" prompt="Enter the unique location description for each fixture such that ANY person would be able to find the fixture based only on this description._x000a__x000a_OR_x000a__x000a_Describe the type of other expense (metal digestion, shipping, etc.)" sqref="B13:B17" xr:uid="{00000000-0002-0000-0100-000009000000}"/>
    <dataValidation allowBlank="1" showInputMessage="1" showErrorMessage="1" promptTitle="Building ID #" prompt="Enter the Building ID # assigned to this building in the ODE School Facilities Building Collection. See the &quot;START HERE&quot; tab for more information." sqref="D7" xr:uid="{00000000-0002-0000-0100-00000A000000}"/>
    <dataValidation allowBlank="1" showInputMessage="1" showErrorMessage="1" promptTitle="Building Name" prompt="Enter the building name as it is reported in the ODE School Facilities Building Collection. See the &quot;START HERE&quot; tab for more information." sqref="D8:G8" xr:uid="{00000000-0002-0000-0100-00000B000000}"/>
    <dataValidation allowBlank="1" showInputMessage="1" showErrorMessage="1" promptTitle="DO NOT OVERWRITE THIS CELL. " prompt="It will automatically calculate based on data entered in the previous columns. " sqref="M13:N37" xr:uid="{00000000-0002-0000-0100-00000C000000}"/>
    <dataValidation type="custom" errorStyle="warning" allowBlank="1" showInputMessage="1" showErrorMessage="1" errorTitle="Invalid Entry" error="The fixture ID # MUST follow this format:_x000a__x000a_[8 digit building ID #]-[3 digit fixture #][2 letter fixture type code]_x000a__x000a_Ex: 12340101-001DW_x000a__x000a_See the &quot;START HERE&quot; tab for more information." promptTitle="Important!" prompt="The fixture ID # MUST follow this format:_x000a__x000a_[8 digit building ID #]-[3 digit fixture #][2 letter fixture type code]_x000a__x000a_Ex: 12340101-001DW_x000a__x000a_See the &quot;START HERE&quot; tab for more information." sqref="C13:C37" xr:uid="{00000000-0002-0000-0100-00000D000000}">
      <formula1>OR(AND(MID(C13&amp;" ",9,1)="-",LEN(C13)=14),AND(MID(C13&amp;" ",10,1)="-",LEN(C13)=15))+(C13="[enter fixture ID]   ")</formula1>
    </dataValidation>
    <dataValidation allowBlank="1" showInputMessage="1" showErrorMessage="1" promptTitle="Minimum Reporting Level (MRL)" prompt="Enter the minimum value of lead that can be detected in a sample in parts per billion (ppb) as reported in the lab results" sqref="D10:E10" xr:uid="{00000000-0002-0000-0100-00000E000000}"/>
    <dataValidation allowBlank="1" showInputMessage="1" showErrorMessage="1" promptTitle="Fixtures Required to be Tested" prompt="Enter the number of fixtures in the building that are required to be tested (***even if you have not tested all of these fixtures at this time***)" sqref="K3" xr:uid="{00000000-0002-0000-0100-00000F000000}"/>
    <dataValidation allowBlank="1" showInputMessage="1" showErrorMessage="1" promptTitle="Fixtures Exempt from Testing" prompt="Enter the number of fixtures in the building that are exempt from the testing requirement based on the type of fixture (shower head, eye wash station, etc.)" sqref="K4" xr:uid="{00000000-0002-0000-0100-000010000000}"/>
  </dataValidations>
  <printOptions horizontalCentered="1"/>
  <pageMargins left="0.2" right="0.2" top="0.75" bottom="0.25" header="0.3" footer="0.3"/>
  <pageSetup scale="62" fitToHeight="0" orientation="landscape"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xr:uid="{00000000-0002-0000-0100-000011000000}">
          <x14:formula1>
            <xm:f>'Corrective Action Codes'!$C$3:$C$30</xm:f>
          </x14:formula1>
          <xm:sqref>H18:H37</xm:sqref>
        </x14:dataValidation>
        <x14:dataValidation type="list" allowBlank="1" showInputMessage="1" prompt="If applicable, identify the corrective action taken to remediate this fixture by choosing the correct code from the dropdown. _x000a__x000a_A list of available codes and definitions can be found to the right of this table." xr:uid="{00000000-0002-0000-0100-000012000000}">
          <x14:formula1>
            <xm:f>'Corrective Action Codes'!$C$3:$C$30</xm:f>
          </x14:formula1>
          <xm:sqref>H13:H17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AAD4F4"/>
    <pageSetUpPr autoPageBreaks="0" fitToPage="1"/>
  </sheetPr>
  <dimension ref="A1:Q312"/>
  <sheetViews>
    <sheetView showGridLines="0" showRowColHeaders="0" workbookViewId="0">
      <pane ySplit="12" topLeftCell="A13" activePane="bottomLeft" state="frozen"/>
      <selection pane="bottomLeft"/>
    </sheetView>
  </sheetViews>
  <sheetFormatPr defaultRowHeight="15" x14ac:dyDescent="0.25"/>
  <cols>
    <col min="1" max="1" width="2.7109375" style="1" customWidth="1"/>
    <col min="2" max="2" width="35.7109375" customWidth="1"/>
    <col min="3" max="3" width="19.140625" customWidth="1"/>
    <col min="4" max="4" width="10.140625" customWidth="1"/>
    <col min="5" max="5" width="11.85546875" customWidth="1"/>
    <col min="6" max="6" width="9.85546875" bestFit="1" customWidth="1"/>
    <col min="7" max="7" width="11.85546875" bestFit="1" customWidth="1"/>
    <col min="8" max="8" width="16.140625" bestFit="1" customWidth="1"/>
    <col min="9" max="10" width="10.28515625" customWidth="1"/>
    <col min="11" max="11" width="12.5703125" customWidth="1"/>
    <col min="12" max="12" width="10.140625" bestFit="1" customWidth="1"/>
    <col min="13" max="13" width="9" customWidth="1"/>
    <col min="14" max="14" width="15.7109375" bestFit="1" customWidth="1"/>
    <col min="15" max="15" width="30.28515625" customWidth="1"/>
    <col min="16" max="16" width="1.7109375" customWidth="1"/>
    <col min="17" max="17" width="27.5703125" customWidth="1"/>
  </cols>
  <sheetData>
    <row r="1" spans="1:17" ht="26.25" x14ac:dyDescent="0.25">
      <c r="A1" s="1" t="s">
        <v>12</v>
      </c>
      <c r="B1" s="261" t="s">
        <v>515</v>
      </c>
      <c r="C1" s="262"/>
      <c r="D1" s="262"/>
      <c r="E1" s="262"/>
      <c r="F1" s="262"/>
      <c r="G1" s="262"/>
      <c r="H1" s="262"/>
      <c r="I1" s="262"/>
      <c r="J1" s="262"/>
      <c r="K1" s="262"/>
      <c r="L1" s="262"/>
      <c r="M1" s="262"/>
      <c r="N1" s="262"/>
      <c r="O1" s="263"/>
    </row>
    <row r="2" spans="1:17" ht="9" customHeight="1" x14ac:dyDescent="0.25">
      <c r="A2" s="1" t="s">
        <v>12</v>
      </c>
      <c r="C2" s="19" t="s">
        <v>12</v>
      </c>
    </row>
    <row r="3" spans="1:17" x14ac:dyDescent="0.25">
      <c r="A3" s="1" t="s">
        <v>12</v>
      </c>
      <c r="B3" s="8"/>
      <c r="C3" s="5" t="s">
        <v>393</v>
      </c>
      <c r="D3" s="116" t="str">
        <f>IF('START HERE'!$D$4="[enter Inst. ID]   ","[autofill]",'START HERE'!$D$4)</f>
        <v>[autofill]</v>
      </c>
      <c r="E3" s="207"/>
      <c r="F3" s="206" t="s">
        <v>1755</v>
      </c>
      <c r="G3" s="116" t="str">
        <f>IF('START HERE'!$D$6="[enter Inst. ID]   ","[autofill]",'START HERE'!$D$6)</f>
        <v>[autofill]</v>
      </c>
      <c r="H3" s="19"/>
      <c r="I3" s="217" t="s">
        <v>425</v>
      </c>
      <c r="J3" s="218"/>
      <c r="K3" s="54" t="s">
        <v>518</v>
      </c>
    </row>
    <row r="4" spans="1:17" x14ac:dyDescent="0.25">
      <c r="A4" s="1" t="s">
        <v>12</v>
      </c>
      <c r="B4" s="8"/>
      <c r="C4" s="6" t="s">
        <v>379</v>
      </c>
      <c r="D4" s="123" t="str">
        <f>'START HERE'!$D$5</f>
        <v>[autofill]</v>
      </c>
      <c r="E4" s="35"/>
      <c r="F4" s="35"/>
      <c r="G4" s="37"/>
      <c r="H4" s="19" t="s">
        <v>12</v>
      </c>
      <c r="I4" s="223" t="s">
        <v>426</v>
      </c>
      <c r="J4" s="224"/>
      <c r="K4" s="55" t="s">
        <v>518</v>
      </c>
      <c r="P4" s="16"/>
    </row>
    <row r="5" spans="1:17" x14ac:dyDescent="0.25">
      <c r="A5" s="1" t="s">
        <v>12</v>
      </c>
      <c r="B5" s="8"/>
      <c r="C5" s="7" t="s">
        <v>0</v>
      </c>
      <c r="D5" s="73" t="str">
        <f>IF('START HERE'!$D$7="[autofill]","[autofill]",IF('START HERE'!$D$6&lt;&gt;"x",'START HERE'!$D$7,'START HERE'!$G$7))</f>
        <v>[autofill]</v>
      </c>
      <c r="E5" s="13"/>
      <c r="F5" s="13"/>
      <c r="G5" s="14"/>
      <c r="H5" s="19" t="s">
        <v>12</v>
      </c>
      <c r="I5" s="221" t="s">
        <v>424</v>
      </c>
      <c r="J5" s="222"/>
      <c r="K5" s="41" t="str">
        <f>IFERROR($K$3+$K$4,"[autofill]")</f>
        <v>[autofill]</v>
      </c>
    </row>
    <row r="6" spans="1:17" ht="9" customHeight="1" x14ac:dyDescent="0.25">
      <c r="A6" s="1" t="s">
        <v>12</v>
      </c>
      <c r="C6" s="19" t="s">
        <v>12</v>
      </c>
    </row>
    <row r="7" spans="1:17" x14ac:dyDescent="0.25">
      <c r="A7" s="1" t="s">
        <v>12</v>
      </c>
      <c r="C7" s="5" t="s">
        <v>571</v>
      </c>
      <c r="D7" s="268" t="s">
        <v>434</v>
      </c>
      <c r="E7" s="269"/>
      <c r="F7" s="269"/>
      <c r="G7" s="270"/>
      <c r="H7" s="19" t="s">
        <v>12</v>
      </c>
      <c r="I7" s="217" t="s">
        <v>431</v>
      </c>
      <c r="J7" s="218"/>
      <c r="K7" s="39" t="str">
        <f>IF(MIN(TestingDataBldg1[Initial  Test Date])=0,"[autofill]",MIN(TestingDataBldg1[Initial  Test Date]))</f>
        <v>[autofill]</v>
      </c>
    </row>
    <row r="8" spans="1:17" x14ac:dyDescent="0.25">
      <c r="A8" s="1" t="s">
        <v>12</v>
      </c>
      <c r="C8" s="48" t="s">
        <v>1</v>
      </c>
      <c r="D8" s="266" t="s">
        <v>433</v>
      </c>
      <c r="E8" s="266"/>
      <c r="F8" s="266"/>
      <c r="G8" s="267"/>
      <c r="I8" s="221" t="s">
        <v>432</v>
      </c>
      <c r="J8" s="222"/>
      <c r="K8" s="40" t="str">
        <f>IF(MAX(TestingDataBldg1[Initial  Test Date])=0,"[autofill]",MAX(TestingDataBldg1[Initial  Test Date]))</f>
        <v>[autofill]</v>
      </c>
    </row>
    <row r="9" spans="1:17" ht="9" customHeight="1" x14ac:dyDescent="0.25">
      <c r="A9" s="1" t="s">
        <v>12</v>
      </c>
      <c r="C9" s="19" t="s">
        <v>12</v>
      </c>
    </row>
    <row r="10" spans="1:17" ht="17.25" x14ac:dyDescent="0.25">
      <c r="A10" s="1" t="s">
        <v>12</v>
      </c>
      <c r="B10" s="8"/>
      <c r="C10" s="34" t="s">
        <v>503</v>
      </c>
      <c r="D10" s="264" t="s">
        <v>502</v>
      </c>
      <c r="E10" s="265"/>
      <c r="F10" s="19" t="s">
        <v>12</v>
      </c>
      <c r="G10" s="19" t="s">
        <v>12</v>
      </c>
      <c r="H10" s="255" t="s">
        <v>501</v>
      </c>
      <c r="I10" s="256"/>
      <c r="J10" s="256"/>
      <c r="K10" s="256"/>
      <c r="L10" s="257"/>
      <c r="M10" s="33">
        <f>SUM(TestingDataBldg1[Total '# of Tests])</f>
        <v>0</v>
      </c>
      <c r="N10" s="30">
        <f>SUM(TestingDataBldg1[Total Expenses])</f>
        <v>0</v>
      </c>
    </row>
    <row r="11" spans="1:17" ht="9" customHeight="1" x14ac:dyDescent="0.25">
      <c r="A11" s="1" t="s">
        <v>12</v>
      </c>
      <c r="C11" s="19" t="s">
        <v>12</v>
      </c>
      <c r="G11" s="4"/>
      <c r="K11" s="3"/>
      <c r="L11" s="3"/>
    </row>
    <row r="12" spans="1:17" ht="30.75" thickBot="1" x14ac:dyDescent="0.3">
      <c r="A12" s="1" t="s">
        <v>12</v>
      </c>
      <c r="B12" s="126" t="s">
        <v>430</v>
      </c>
      <c r="C12" s="127" t="s">
        <v>572</v>
      </c>
      <c r="D12" s="128" t="s">
        <v>504</v>
      </c>
      <c r="E12" s="125" t="s">
        <v>3</v>
      </c>
      <c r="F12" s="128" t="s">
        <v>427</v>
      </c>
      <c r="G12" s="128" t="s">
        <v>4</v>
      </c>
      <c r="H12" s="128" t="s">
        <v>499</v>
      </c>
      <c r="I12" s="128" t="s">
        <v>545</v>
      </c>
      <c r="J12" s="125" t="s">
        <v>388</v>
      </c>
      <c r="K12" s="129" t="s">
        <v>513</v>
      </c>
      <c r="L12" s="130" t="s">
        <v>514</v>
      </c>
      <c r="M12" s="131" t="s">
        <v>437</v>
      </c>
      <c r="N12" s="132" t="s">
        <v>428</v>
      </c>
      <c r="O12" s="126" t="s">
        <v>421</v>
      </c>
    </row>
    <row r="13" spans="1:17" s="12" customFormat="1" ht="15" customHeight="1" x14ac:dyDescent="0.25">
      <c r="A13" s="133" t="s">
        <v>557</v>
      </c>
      <c r="B13" s="56" t="s">
        <v>506</v>
      </c>
      <c r="C13" s="63" t="s">
        <v>505</v>
      </c>
      <c r="D13" s="57" t="s">
        <v>507</v>
      </c>
      <c r="E13" s="58" t="s">
        <v>508</v>
      </c>
      <c r="F13" s="58" t="s">
        <v>509</v>
      </c>
      <c r="G13" s="58" t="s">
        <v>508</v>
      </c>
      <c r="H13" s="59" t="s">
        <v>512</v>
      </c>
      <c r="I13" s="60" t="s">
        <v>510</v>
      </c>
      <c r="J13" s="60" t="s">
        <v>510</v>
      </c>
      <c r="K13" s="61" t="s">
        <v>510</v>
      </c>
      <c r="L13" s="61" t="s">
        <v>510</v>
      </c>
      <c r="M13" s="46" t="str">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 xml:space="preserve">   [autofill]   </v>
      </c>
      <c r="N13" s="47" t="str">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 xml:space="preserve">[autofill]   </v>
      </c>
      <c r="O13" s="62" t="s">
        <v>511</v>
      </c>
    </row>
    <row r="14" spans="1:17" s="12" customFormat="1" x14ac:dyDescent="0.25">
      <c r="A14" s="9"/>
      <c r="B14" s="56"/>
      <c r="C14" s="84"/>
      <c r="D14" s="85"/>
      <c r="E14" s="86"/>
      <c r="F14" s="86"/>
      <c r="G14" s="86"/>
      <c r="H14" s="87"/>
      <c r="I14" s="87"/>
      <c r="J14" s="87"/>
      <c r="K14" s="61"/>
      <c r="L14" s="61"/>
      <c r="M1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4" s="62"/>
    </row>
    <row r="15" spans="1:17" s="12" customFormat="1" ht="15" customHeight="1" x14ac:dyDescent="0.25">
      <c r="A15" s="9"/>
      <c r="B15" s="56"/>
      <c r="C15" s="88"/>
      <c r="D15" s="57"/>
      <c r="E15" s="86"/>
      <c r="F15" s="86"/>
      <c r="G15" s="86"/>
      <c r="H15" s="87"/>
      <c r="I15" s="87"/>
      <c r="J15" s="87"/>
      <c r="K15" s="61"/>
      <c r="L15" s="124"/>
      <c r="M1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5" s="62"/>
    </row>
    <row r="16" spans="1:17" s="12" customFormat="1" ht="15" customHeight="1" x14ac:dyDescent="0.25">
      <c r="A16" s="9"/>
      <c r="B16" s="56"/>
      <c r="C16" s="63"/>
      <c r="D16" s="85"/>
      <c r="E16" s="86"/>
      <c r="F16" s="86"/>
      <c r="G16" s="86"/>
      <c r="H16" s="87"/>
      <c r="I16" s="87"/>
      <c r="J16" s="87"/>
      <c r="K16" s="61"/>
      <c r="L16" s="61"/>
      <c r="M1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6" s="62"/>
      <c r="Q16" s="15"/>
    </row>
    <row r="17" spans="1:17" s="12" customFormat="1" ht="15" customHeight="1" x14ac:dyDescent="0.25">
      <c r="A17" s="9"/>
      <c r="B17" s="56"/>
      <c r="C17" s="84"/>
      <c r="D17" s="85"/>
      <c r="E17" s="86"/>
      <c r="F17" s="86"/>
      <c r="G17" s="86"/>
      <c r="H17" s="87"/>
      <c r="I17" s="87"/>
      <c r="J17" s="87"/>
      <c r="K17" s="61"/>
      <c r="L17" s="61"/>
      <c r="M1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7" s="62"/>
    </row>
    <row r="18" spans="1:17" s="12" customFormat="1" ht="15" customHeight="1" x14ac:dyDescent="0.25">
      <c r="A18" s="9"/>
      <c r="B18" s="83"/>
      <c r="C18" s="84"/>
      <c r="D18" s="85"/>
      <c r="E18" s="86"/>
      <c r="F18" s="86"/>
      <c r="G18" s="86"/>
      <c r="H18" s="87"/>
      <c r="I18" s="87"/>
      <c r="J18" s="87"/>
      <c r="K18" s="61"/>
      <c r="L18" s="61"/>
      <c r="M1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8" s="62"/>
    </row>
    <row r="19" spans="1:17" s="12" customFormat="1" ht="15" customHeight="1" x14ac:dyDescent="0.25">
      <c r="A19" s="9"/>
      <c r="B19" s="83"/>
      <c r="C19" s="84"/>
      <c r="D19" s="85"/>
      <c r="E19" s="86"/>
      <c r="F19" s="86"/>
      <c r="G19" s="86"/>
      <c r="H19" s="87"/>
      <c r="I19" s="87"/>
      <c r="J19" s="87"/>
      <c r="K19" s="61"/>
      <c r="L19" s="61"/>
      <c r="M1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9" s="62"/>
      <c r="Q19" s="15"/>
    </row>
    <row r="20" spans="1:17" s="12" customFormat="1" ht="15" customHeight="1" x14ac:dyDescent="0.25">
      <c r="A20" s="9"/>
      <c r="B20" s="83"/>
      <c r="C20" s="84"/>
      <c r="D20" s="85"/>
      <c r="E20" s="86"/>
      <c r="F20" s="86"/>
      <c r="G20" s="86"/>
      <c r="H20" s="87"/>
      <c r="I20" s="87"/>
      <c r="J20" s="87"/>
      <c r="K20" s="61"/>
      <c r="L20" s="61"/>
      <c r="M2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0" s="62"/>
      <c r="Q20" s="15"/>
    </row>
    <row r="21" spans="1:17" s="12" customFormat="1" ht="15" customHeight="1" x14ac:dyDescent="0.25">
      <c r="A21" s="9"/>
      <c r="B21" s="83"/>
      <c r="C21" s="63"/>
      <c r="D21" s="85"/>
      <c r="E21" s="86"/>
      <c r="F21" s="86"/>
      <c r="G21" s="58"/>
      <c r="H21" s="87"/>
      <c r="I21" s="87"/>
      <c r="J21" s="87"/>
      <c r="K21" s="61"/>
      <c r="L21" s="61"/>
      <c r="M2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1" s="62"/>
    </row>
    <row r="22" spans="1:17" s="12" customFormat="1" ht="15" customHeight="1" x14ac:dyDescent="0.25">
      <c r="A22" s="9"/>
      <c r="B22" s="83"/>
      <c r="C22" s="63"/>
      <c r="D22" s="85"/>
      <c r="E22" s="86"/>
      <c r="F22" s="86"/>
      <c r="G22" s="86"/>
      <c r="H22" s="87"/>
      <c r="I22" s="87"/>
      <c r="J22" s="87"/>
      <c r="K22" s="61"/>
      <c r="L22" s="61"/>
      <c r="M2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2" s="62"/>
      <c r="Q22" s="15"/>
    </row>
    <row r="23" spans="1:17" s="12" customFormat="1" ht="15" customHeight="1" x14ac:dyDescent="0.25">
      <c r="A23" s="9"/>
      <c r="B23" s="83"/>
      <c r="C23" s="63"/>
      <c r="D23" s="85"/>
      <c r="E23" s="86"/>
      <c r="F23" s="86"/>
      <c r="G23" s="86"/>
      <c r="H23" s="87"/>
      <c r="I23" s="87"/>
      <c r="J23" s="87"/>
      <c r="K23" s="61"/>
      <c r="L23" s="61"/>
      <c r="M2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3" s="62"/>
      <c r="Q23" s="15"/>
    </row>
    <row r="24" spans="1:17" s="12" customFormat="1" ht="15" customHeight="1" x14ac:dyDescent="0.25">
      <c r="A24" s="9"/>
      <c r="B24" s="56"/>
      <c r="C24" s="88"/>
      <c r="D24" s="85"/>
      <c r="E24" s="86"/>
      <c r="F24" s="86"/>
      <c r="G24" s="86"/>
      <c r="H24" s="87"/>
      <c r="I24" s="87"/>
      <c r="J24" s="87"/>
      <c r="K24" s="61"/>
      <c r="L24" s="61"/>
      <c r="M2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4" s="62"/>
    </row>
    <row r="25" spans="1:17" s="12" customFormat="1" ht="15" customHeight="1" x14ac:dyDescent="0.25">
      <c r="A25" s="9"/>
      <c r="B25" s="83"/>
      <c r="C25" s="84"/>
      <c r="D25" s="85"/>
      <c r="E25" s="86"/>
      <c r="F25" s="86"/>
      <c r="G25" s="86"/>
      <c r="H25" s="87"/>
      <c r="I25" s="87"/>
      <c r="J25" s="87"/>
      <c r="K25" s="61"/>
      <c r="L25" s="61"/>
      <c r="M2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5" s="62"/>
    </row>
    <row r="26" spans="1:17" s="12" customFormat="1" ht="15" customHeight="1" x14ac:dyDescent="0.25">
      <c r="A26" s="9"/>
      <c r="B26" s="83"/>
      <c r="C26" s="84"/>
      <c r="D26" s="85"/>
      <c r="E26" s="86"/>
      <c r="F26" s="86"/>
      <c r="G26" s="86"/>
      <c r="H26" s="87"/>
      <c r="I26" s="87"/>
      <c r="J26" s="87"/>
      <c r="K26" s="61"/>
      <c r="L26" s="61"/>
      <c r="M2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6" s="62"/>
    </row>
    <row r="27" spans="1:17" s="12" customFormat="1" ht="15" customHeight="1" x14ac:dyDescent="0.25">
      <c r="A27" s="9"/>
      <c r="B27" s="83"/>
      <c r="C27" s="84"/>
      <c r="D27" s="85"/>
      <c r="E27" s="86"/>
      <c r="F27" s="86"/>
      <c r="G27" s="58"/>
      <c r="H27" s="87"/>
      <c r="I27" s="87"/>
      <c r="J27" s="87"/>
      <c r="K27" s="61"/>
      <c r="L27" s="61"/>
      <c r="M2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7" s="62"/>
    </row>
    <row r="28" spans="1:17" s="12" customFormat="1" ht="15" customHeight="1" x14ac:dyDescent="0.25">
      <c r="A28" s="9"/>
      <c r="B28" s="83"/>
      <c r="C28" s="63"/>
      <c r="D28" s="85"/>
      <c r="E28" s="86"/>
      <c r="F28" s="86"/>
      <c r="G28" s="86"/>
      <c r="H28" s="87"/>
      <c r="I28" s="87"/>
      <c r="J28" s="87"/>
      <c r="K28" s="61"/>
      <c r="L28" s="61"/>
      <c r="M2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8" s="62"/>
    </row>
    <row r="29" spans="1:17" s="12" customFormat="1" ht="15" customHeight="1" x14ac:dyDescent="0.25">
      <c r="A29" s="9"/>
      <c r="B29" s="83"/>
      <c r="C29" s="84"/>
      <c r="D29" s="85"/>
      <c r="E29" s="86"/>
      <c r="F29" s="86"/>
      <c r="G29" s="86"/>
      <c r="H29" s="87"/>
      <c r="I29" s="87"/>
      <c r="J29" s="87"/>
      <c r="K29" s="61"/>
      <c r="L29" s="61"/>
      <c r="M2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9" s="62"/>
    </row>
    <row r="30" spans="1:17" s="12" customFormat="1" ht="15" customHeight="1" x14ac:dyDescent="0.25">
      <c r="A30" s="9"/>
      <c r="B30" s="56"/>
      <c r="C30" s="63"/>
      <c r="D30" s="85"/>
      <c r="E30" s="86"/>
      <c r="F30" s="86"/>
      <c r="G30" s="86"/>
      <c r="H30" s="87"/>
      <c r="I30" s="87"/>
      <c r="J30" s="87"/>
      <c r="K30" s="61"/>
      <c r="L30" s="61"/>
      <c r="M3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3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30" s="62"/>
    </row>
    <row r="31" spans="1:17" s="12" customFormat="1" ht="15" customHeight="1" x14ac:dyDescent="0.25">
      <c r="A31" s="9"/>
      <c r="B31" s="56"/>
      <c r="C31" s="84"/>
      <c r="D31" s="85"/>
      <c r="E31" s="86"/>
      <c r="F31" s="86"/>
      <c r="G31" s="86"/>
      <c r="H31" s="87"/>
      <c r="I31" s="87"/>
      <c r="J31" s="87"/>
      <c r="K31" s="61"/>
      <c r="L31" s="61"/>
      <c r="M3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3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31" s="62"/>
    </row>
    <row r="32" spans="1:17" s="12" customFormat="1" ht="15" customHeight="1" x14ac:dyDescent="0.25">
      <c r="A32" s="9"/>
      <c r="B32" s="56"/>
      <c r="C32" s="88"/>
      <c r="D32" s="89"/>
      <c r="E32" s="90"/>
      <c r="F32" s="90"/>
      <c r="G32" s="90"/>
      <c r="H32" s="91"/>
      <c r="I32" s="91"/>
      <c r="J32" s="91"/>
      <c r="K32" s="92"/>
      <c r="L32" s="92"/>
      <c r="M3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3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32" s="62"/>
    </row>
    <row r="33" spans="1:15" s="12" customFormat="1" ht="15" customHeight="1" x14ac:dyDescent="0.25">
      <c r="A33" s="9"/>
      <c r="B33" s="56"/>
      <c r="C33" s="88"/>
      <c r="D33" s="89"/>
      <c r="E33" s="90"/>
      <c r="F33" s="90"/>
      <c r="G33" s="90"/>
      <c r="H33" s="91"/>
      <c r="I33" s="91"/>
      <c r="J33" s="91"/>
      <c r="K33" s="92"/>
      <c r="L33" s="92"/>
      <c r="M3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3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33" s="62"/>
    </row>
    <row r="34" spans="1:15" s="12" customFormat="1" ht="15" customHeight="1" x14ac:dyDescent="0.25">
      <c r="A34" s="9"/>
      <c r="B34" s="56"/>
      <c r="C34" s="88"/>
      <c r="D34" s="89"/>
      <c r="E34" s="90"/>
      <c r="F34" s="90"/>
      <c r="G34" s="90"/>
      <c r="H34" s="91"/>
      <c r="I34" s="91"/>
      <c r="J34" s="91"/>
      <c r="K34" s="92"/>
      <c r="L34" s="92"/>
      <c r="M3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3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34" s="62"/>
    </row>
    <row r="35" spans="1:15" s="12" customFormat="1" ht="15" customHeight="1" x14ac:dyDescent="0.25">
      <c r="A35" s="9"/>
      <c r="B35" s="83"/>
      <c r="C35" s="84"/>
      <c r="D35" s="85"/>
      <c r="E35" s="86"/>
      <c r="F35" s="86"/>
      <c r="G35" s="86"/>
      <c r="H35" s="87"/>
      <c r="I35" s="87"/>
      <c r="J35" s="87"/>
      <c r="K35" s="61"/>
      <c r="L35" s="61"/>
      <c r="M3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3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35" s="62"/>
    </row>
    <row r="36" spans="1:15" s="12" customFormat="1" ht="15" customHeight="1" x14ac:dyDescent="0.25">
      <c r="A36" s="9"/>
      <c r="B36" s="83"/>
      <c r="C36" s="84"/>
      <c r="D36" s="85"/>
      <c r="E36" s="86"/>
      <c r="F36" s="86"/>
      <c r="G36" s="86"/>
      <c r="H36" s="87"/>
      <c r="I36" s="87"/>
      <c r="J36" s="87"/>
      <c r="K36" s="61"/>
      <c r="L36" s="61"/>
      <c r="M3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3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36" s="62"/>
    </row>
    <row r="37" spans="1:15" s="12" customFormat="1" ht="15" customHeight="1" x14ac:dyDescent="0.25">
      <c r="A37" s="9"/>
      <c r="B37" s="62"/>
      <c r="C37" s="84"/>
      <c r="D37" s="85"/>
      <c r="E37" s="86"/>
      <c r="F37" s="86"/>
      <c r="G37" s="86"/>
      <c r="H37" s="87"/>
      <c r="I37" s="87"/>
      <c r="J37" s="87"/>
      <c r="K37" s="61"/>
      <c r="L37" s="61"/>
      <c r="M3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3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37" s="62"/>
    </row>
    <row r="38" spans="1:15" s="12" customFormat="1" ht="15" customHeight="1" x14ac:dyDescent="0.25">
      <c r="A38" s="9"/>
      <c r="B38" s="62"/>
      <c r="C38" s="84"/>
      <c r="D38" s="85"/>
      <c r="E38" s="86"/>
      <c r="F38" s="86"/>
      <c r="G38" s="86"/>
      <c r="H38" s="87"/>
      <c r="I38" s="87"/>
      <c r="J38" s="87"/>
      <c r="K38" s="61"/>
      <c r="L38" s="61"/>
      <c r="M3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3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38" s="62"/>
    </row>
    <row r="39" spans="1:15" s="12" customFormat="1" ht="15" customHeight="1" x14ac:dyDescent="0.25">
      <c r="A39" s="9"/>
      <c r="B39" s="83"/>
      <c r="C39" s="84"/>
      <c r="D39" s="85"/>
      <c r="E39" s="86"/>
      <c r="F39" s="86"/>
      <c r="G39" s="86"/>
      <c r="H39" s="87"/>
      <c r="I39" s="87"/>
      <c r="J39" s="87"/>
      <c r="K39" s="61"/>
      <c r="L39" s="61"/>
      <c r="M3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3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39" s="62"/>
    </row>
    <row r="40" spans="1:15" s="12" customFormat="1" ht="15" customHeight="1" x14ac:dyDescent="0.25">
      <c r="A40" s="9"/>
      <c r="B40" s="83"/>
      <c r="C40" s="84"/>
      <c r="D40" s="85"/>
      <c r="E40" s="86"/>
      <c r="F40" s="86"/>
      <c r="G40" s="86"/>
      <c r="H40" s="87"/>
      <c r="I40" s="87"/>
      <c r="J40" s="87"/>
      <c r="K40" s="61"/>
      <c r="L40" s="61"/>
      <c r="M4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4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40" s="62"/>
    </row>
    <row r="41" spans="1:15" x14ac:dyDescent="0.25">
      <c r="B41" s="83"/>
      <c r="C41" s="84"/>
      <c r="D41" s="85"/>
      <c r="E41" s="86"/>
      <c r="F41" s="86"/>
      <c r="G41" s="86"/>
      <c r="H41" s="87"/>
      <c r="I41" s="87"/>
      <c r="J41" s="87"/>
      <c r="K41" s="61"/>
      <c r="L41" s="61"/>
      <c r="M4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4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41" s="62"/>
    </row>
    <row r="42" spans="1:15" x14ac:dyDescent="0.25">
      <c r="B42" s="93"/>
      <c r="C42" s="94"/>
      <c r="D42" s="95"/>
      <c r="E42" s="96"/>
      <c r="F42" s="96"/>
      <c r="G42" s="96"/>
      <c r="H42" s="59"/>
      <c r="I42" s="59"/>
      <c r="J42" s="59"/>
      <c r="K42" s="97"/>
      <c r="L42" s="97"/>
      <c r="M4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4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42" s="62"/>
    </row>
    <row r="43" spans="1:15" x14ac:dyDescent="0.25">
      <c r="B43" s="93"/>
      <c r="C43" s="94"/>
      <c r="D43" s="95"/>
      <c r="E43" s="96"/>
      <c r="F43" s="96"/>
      <c r="G43" s="96"/>
      <c r="H43" s="59"/>
      <c r="I43" s="59"/>
      <c r="J43" s="59"/>
      <c r="K43" s="97"/>
      <c r="L43" s="97"/>
      <c r="M4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4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43" s="62"/>
    </row>
    <row r="44" spans="1:15" x14ac:dyDescent="0.25">
      <c r="B44" s="93"/>
      <c r="C44" s="94"/>
      <c r="D44" s="95"/>
      <c r="E44" s="96"/>
      <c r="F44" s="96"/>
      <c r="G44" s="96"/>
      <c r="H44" s="59"/>
      <c r="I44" s="59"/>
      <c r="J44" s="59"/>
      <c r="K44" s="97"/>
      <c r="L44" s="97"/>
      <c r="M4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4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44" s="62"/>
    </row>
    <row r="45" spans="1:15" x14ac:dyDescent="0.25">
      <c r="B45" s="93"/>
      <c r="C45" s="94"/>
      <c r="D45" s="95"/>
      <c r="E45" s="96"/>
      <c r="F45" s="96"/>
      <c r="G45" s="96"/>
      <c r="H45" s="59"/>
      <c r="I45" s="59"/>
      <c r="J45" s="59"/>
      <c r="K45" s="97"/>
      <c r="L45" s="97"/>
      <c r="M4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4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45" s="62"/>
    </row>
    <row r="46" spans="1:15" x14ac:dyDescent="0.25">
      <c r="B46" s="93"/>
      <c r="C46" s="94"/>
      <c r="D46" s="95"/>
      <c r="E46" s="96"/>
      <c r="F46" s="96"/>
      <c r="G46" s="96"/>
      <c r="H46" s="59"/>
      <c r="I46" s="59"/>
      <c r="J46" s="59"/>
      <c r="K46" s="97"/>
      <c r="L46" s="97"/>
      <c r="M4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4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46" s="62"/>
    </row>
    <row r="47" spans="1:15" x14ac:dyDescent="0.25">
      <c r="B47" s="93"/>
      <c r="C47" s="94"/>
      <c r="D47" s="95"/>
      <c r="E47" s="96"/>
      <c r="F47" s="96"/>
      <c r="G47" s="96"/>
      <c r="H47" s="59"/>
      <c r="I47" s="59"/>
      <c r="J47" s="59"/>
      <c r="K47" s="97"/>
      <c r="L47" s="97"/>
      <c r="M4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4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47" s="62"/>
    </row>
    <row r="48" spans="1:15" x14ac:dyDescent="0.25">
      <c r="B48" s="56"/>
      <c r="C48" s="63"/>
      <c r="D48" s="57"/>
      <c r="E48" s="58"/>
      <c r="F48" s="58"/>
      <c r="G48" s="58"/>
      <c r="H48" s="60"/>
      <c r="I48" s="60"/>
      <c r="J48" s="60"/>
      <c r="K48" s="115"/>
      <c r="L48" s="115"/>
      <c r="M4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4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48" s="62"/>
    </row>
    <row r="49" spans="2:15" x14ac:dyDescent="0.25">
      <c r="B49" s="56"/>
      <c r="C49" s="63"/>
      <c r="D49" s="57"/>
      <c r="E49" s="58"/>
      <c r="F49" s="58"/>
      <c r="G49" s="58"/>
      <c r="H49" s="60"/>
      <c r="I49" s="60"/>
      <c r="J49" s="60"/>
      <c r="K49" s="115"/>
      <c r="L49" s="115"/>
      <c r="M4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4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49" s="62"/>
    </row>
    <row r="50" spans="2:15" x14ac:dyDescent="0.25">
      <c r="B50" s="56"/>
      <c r="C50" s="63"/>
      <c r="D50" s="57"/>
      <c r="E50" s="58"/>
      <c r="F50" s="58"/>
      <c r="G50" s="58"/>
      <c r="H50" s="60"/>
      <c r="I50" s="60"/>
      <c r="J50" s="60"/>
      <c r="K50" s="115"/>
      <c r="L50" s="115"/>
      <c r="M5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5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50" s="62"/>
    </row>
    <row r="51" spans="2:15" x14ac:dyDescent="0.25">
      <c r="B51" s="56"/>
      <c r="C51" s="63"/>
      <c r="D51" s="57"/>
      <c r="E51" s="58"/>
      <c r="F51" s="58"/>
      <c r="G51" s="58"/>
      <c r="H51" s="60"/>
      <c r="I51" s="60"/>
      <c r="J51" s="60"/>
      <c r="K51" s="115"/>
      <c r="L51" s="115"/>
      <c r="M5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5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51" s="62"/>
    </row>
    <row r="52" spans="2:15" x14ac:dyDescent="0.25">
      <c r="B52" s="56"/>
      <c r="C52" s="63"/>
      <c r="D52" s="57"/>
      <c r="E52" s="58"/>
      <c r="F52" s="58"/>
      <c r="G52" s="58"/>
      <c r="H52" s="60"/>
      <c r="I52" s="60"/>
      <c r="J52" s="60"/>
      <c r="K52" s="115"/>
      <c r="L52" s="115"/>
      <c r="M5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5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52" s="62"/>
    </row>
    <row r="53" spans="2:15" x14ac:dyDescent="0.25">
      <c r="B53" s="56"/>
      <c r="C53" s="63"/>
      <c r="D53" s="57"/>
      <c r="E53" s="58"/>
      <c r="F53" s="58"/>
      <c r="G53" s="58"/>
      <c r="H53" s="60"/>
      <c r="I53" s="60"/>
      <c r="J53" s="60"/>
      <c r="K53" s="115"/>
      <c r="L53" s="115"/>
      <c r="M5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5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53" s="62"/>
    </row>
    <row r="54" spans="2:15" x14ac:dyDescent="0.25">
      <c r="B54" s="56"/>
      <c r="C54" s="63"/>
      <c r="D54" s="57"/>
      <c r="E54" s="58"/>
      <c r="F54" s="58"/>
      <c r="G54" s="58"/>
      <c r="H54" s="60"/>
      <c r="I54" s="60"/>
      <c r="J54" s="60"/>
      <c r="K54" s="115"/>
      <c r="L54" s="115"/>
      <c r="M5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5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54" s="62"/>
    </row>
    <row r="55" spans="2:15" x14ac:dyDescent="0.25">
      <c r="B55" s="56"/>
      <c r="C55" s="63"/>
      <c r="D55" s="57"/>
      <c r="E55" s="58"/>
      <c r="F55" s="58"/>
      <c r="G55" s="58"/>
      <c r="H55" s="60"/>
      <c r="I55" s="60"/>
      <c r="J55" s="60"/>
      <c r="K55" s="115"/>
      <c r="L55" s="115"/>
      <c r="M5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5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55" s="62"/>
    </row>
    <row r="56" spans="2:15" x14ac:dyDescent="0.25">
      <c r="B56" s="56"/>
      <c r="C56" s="63"/>
      <c r="D56" s="57"/>
      <c r="E56" s="58"/>
      <c r="F56" s="58"/>
      <c r="G56" s="58"/>
      <c r="H56" s="60"/>
      <c r="I56" s="60"/>
      <c r="J56" s="60"/>
      <c r="K56" s="115"/>
      <c r="L56" s="115"/>
      <c r="M5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5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56" s="62"/>
    </row>
    <row r="57" spans="2:15" x14ac:dyDescent="0.25">
      <c r="B57" s="56"/>
      <c r="C57" s="63"/>
      <c r="D57" s="57"/>
      <c r="E57" s="58"/>
      <c r="F57" s="58"/>
      <c r="G57" s="58"/>
      <c r="H57" s="60"/>
      <c r="I57" s="60"/>
      <c r="J57" s="60"/>
      <c r="K57" s="115"/>
      <c r="L57" s="115"/>
      <c r="M5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5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57" s="62"/>
    </row>
    <row r="58" spans="2:15" x14ac:dyDescent="0.25">
      <c r="B58" s="56"/>
      <c r="C58" s="63"/>
      <c r="D58" s="57"/>
      <c r="E58" s="58"/>
      <c r="F58" s="58"/>
      <c r="G58" s="58"/>
      <c r="H58" s="60"/>
      <c r="I58" s="60"/>
      <c r="J58" s="60"/>
      <c r="K58" s="115"/>
      <c r="L58" s="115"/>
      <c r="M5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5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58" s="62"/>
    </row>
    <row r="59" spans="2:15" x14ac:dyDescent="0.25">
      <c r="B59" s="56"/>
      <c r="C59" s="63"/>
      <c r="D59" s="57"/>
      <c r="E59" s="58"/>
      <c r="F59" s="58"/>
      <c r="G59" s="58"/>
      <c r="H59" s="60"/>
      <c r="I59" s="60"/>
      <c r="J59" s="60"/>
      <c r="K59" s="115"/>
      <c r="L59" s="115"/>
      <c r="M5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5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59" s="62"/>
    </row>
    <row r="60" spans="2:15" x14ac:dyDescent="0.25">
      <c r="B60" s="56"/>
      <c r="C60" s="63"/>
      <c r="D60" s="57"/>
      <c r="E60" s="58"/>
      <c r="F60" s="58"/>
      <c r="G60" s="58"/>
      <c r="H60" s="60"/>
      <c r="I60" s="60"/>
      <c r="J60" s="60"/>
      <c r="K60" s="115"/>
      <c r="L60" s="115"/>
      <c r="M6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6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60" s="62"/>
    </row>
    <row r="61" spans="2:15" x14ac:dyDescent="0.25">
      <c r="B61" s="56"/>
      <c r="C61" s="63"/>
      <c r="D61" s="57"/>
      <c r="E61" s="58"/>
      <c r="F61" s="58"/>
      <c r="G61" s="58"/>
      <c r="H61" s="60"/>
      <c r="I61" s="60"/>
      <c r="J61" s="60"/>
      <c r="K61" s="115"/>
      <c r="L61" s="115"/>
      <c r="M6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6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61" s="62"/>
    </row>
    <row r="62" spans="2:15" x14ac:dyDescent="0.25">
      <c r="B62" s="56"/>
      <c r="C62" s="63"/>
      <c r="D62" s="57"/>
      <c r="E62" s="58"/>
      <c r="F62" s="58"/>
      <c r="G62" s="58"/>
      <c r="H62" s="60"/>
      <c r="I62" s="60"/>
      <c r="J62" s="60"/>
      <c r="K62" s="115"/>
      <c r="L62" s="115"/>
      <c r="M6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6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62" s="62"/>
    </row>
    <row r="63" spans="2:15" x14ac:dyDescent="0.25">
      <c r="B63" s="56"/>
      <c r="C63" s="63"/>
      <c r="D63" s="57"/>
      <c r="E63" s="58"/>
      <c r="F63" s="58"/>
      <c r="G63" s="58"/>
      <c r="H63" s="60"/>
      <c r="I63" s="60"/>
      <c r="J63" s="60"/>
      <c r="K63" s="115"/>
      <c r="L63" s="115"/>
      <c r="M6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6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63" s="62"/>
    </row>
    <row r="64" spans="2:15" x14ac:dyDescent="0.25">
      <c r="B64" s="56"/>
      <c r="C64" s="63"/>
      <c r="D64" s="57"/>
      <c r="E64" s="58"/>
      <c r="F64" s="58"/>
      <c r="G64" s="58"/>
      <c r="H64" s="60"/>
      <c r="I64" s="60"/>
      <c r="J64" s="60"/>
      <c r="K64" s="115"/>
      <c r="L64" s="115"/>
      <c r="M6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6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64" s="62"/>
    </row>
    <row r="65" spans="2:15" x14ac:dyDescent="0.25">
      <c r="B65" s="56"/>
      <c r="C65" s="63"/>
      <c r="D65" s="57"/>
      <c r="E65" s="58"/>
      <c r="F65" s="58"/>
      <c r="G65" s="58"/>
      <c r="H65" s="60"/>
      <c r="I65" s="60"/>
      <c r="J65" s="60"/>
      <c r="K65" s="115"/>
      <c r="L65" s="115"/>
      <c r="M6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6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65" s="62"/>
    </row>
    <row r="66" spans="2:15" x14ac:dyDescent="0.25">
      <c r="B66" s="56"/>
      <c r="C66" s="63"/>
      <c r="D66" s="57"/>
      <c r="E66" s="58"/>
      <c r="F66" s="58"/>
      <c r="G66" s="58"/>
      <c r="H66" s="60"/>
      <c r="I66" s="60"/>
      <c r="J66" s="60"/>
      <c r="K66" s="115"/>
      <c r="L66" s="115"/>
      <c r="M6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6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66" s="62"/>
    </row>
    <row r="67" spans="2:15" x14ac:dyDescent="0.25">
      <c r="B67" s="56"/>
      <c r="C67" s="63"/>
      <c r="D67" s="57"/>
      <c r="E67" s="58"/>
      <c r="F67" s="58"/>
      <c r="G67" s="58"/>
      <c r="H67" s="60"/>
      <c r="I67" s="60"/>
      <c r="J67" s="60"/>
      <c r="K67" s="115"/>
      <c r="L67" s="115"/>
      <c r="M6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6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67" s="62"/>
    </row>
    <row r="68" spans="2:15" x14ac:dyDescent="0.25">
      <c r="B68" s="56"/>
      <c r="C68" s="63"/>
      <c r="D68" s="57"/>
      <c r="E68" s="58"/>
      <c r="F68" s="58"/>
      <c r="G68" s="58"/>
      <c r="H68" s="60"/>
      <c r="I68" s="60"/>
      <c r="J68" s="60"/>
      <c r="K68" s="115"/>
      <c r="L68" s="115"/>
      <c r="M6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6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68" s="62"/>
    </row>
    <row r="69" spans="2:15" x14ac:dyDescent="0.25">
      <c r="B69" s="56"/>
      <c r="C69" s="63"/>
      <c r="D69" s="57"/>
      <c r="E69" s="58"/>
      <c r="F69" s="58"/>
      <c r="G69" s="58"/>
      <c r="H69" s="60"/>
      <c r="I69" s="60"/>
      <c r="J69" s="60"/>
      <c r="K69" s="115"/>
      <c r="L69" s="115"/>
      <c r="M6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6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69" s="62"/>
    </row>
    <row r="70" spans="2:15" x14ac:dyDescent="0.25">
      <c r="B70" s="56"/>
      <c r="C70" s="63"/>
      <c r="D70" s="57"/>
      <c r="E70" s="58"/>
      <c r="F70" s="58"/>
      <c r="G70" s="58"/>
      <c r="H70" s="60"/>
      <c r="I70" s="60"/>
      <c r="J70" s="60"/>
      <c r="K70" s="115"/>
      <c r="L70" s="115"/>
      <c r="M7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7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70" s="62"/>
    </row>
    <row r="71" spans="2:15" x14ac:dyDescent="0.25">
      <c r="B71" s="56"/>
      <c r="C71" s="63"/>
      <c r="D71" s="57"/>
      <c r="E71" s="58"/>
      <c r="F71" s="58"/>
      <c r="G71" s="58"/>
      <c r="H71" s="60"/>
      <c r="I71" s="60"/>
      <c r="J71" s="60"/>
      <c r="K71" s="115"/>
      <c r="L71" s="115"/>
      <c r="M7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7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71" s="62"/>
    </row>
    <row r="72" spans="2:15" x14ac:dyDescent="0.25">
      <c r="B72" s="56"/>
      <c r="C72" s="63"/>
      <c r="D72" s="57"/>
      <c r="E72" s="58"/>
      <c r="F72" s="58"/>
      <c r="G72" s="58"/>
      <c r="H72" s="60"/>
      <c r="I72" s="60"/>
      <c r="J72" s="60"/>
      <c r="K72" s="115"/>
      <c r="L72" s="115"/>
      <c r="M7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7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72" s="62"/>
    </row>
    <row r="73" spans="2:15" x14ac:dyDescent="0.25">
      <c r="B73" s="56"/>
      <c r="C73" s="63"/>
      <c r="D73" s="57"/>
      <c r="E73" s="58"/>
      <c r="F73" s="58"/>
      <c r="G73" s="58"/>
      <c r="H73" s="60"/>
      <c r="I73" s="60"/>
      <c r="J73" s="60"/>
      <c r="K73" s="115"/>
      <c r="L73" s="115"/>
      <c r="M7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7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73" s="62"/>
    </row>
    <row r="74" spans="2:15" x14ac:dyDescent="0.25">
      <c r="B74" s="56"/>
      <c r="C74" s="63"/>
      <c r="D74" s="57"/>
      <c r="E74" s="58"/>
      <c r="F74" s="58"/>
      <c r="G74" s="58"/>
      <c r="H74" s="60"/>
      <c r="I74" s="60"/>
      <c r="J74" s="60"/>
      <c r="K74" s="115"/>
      <c r="L74" s="115"/>
      <c r="M7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7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74" s="62"/>
    </row>
    <row r="75" spans="2:15" x14ac:dyDescent="0.25">
      <c r="B75" s="56"/>
      <c r="C75" s="63"/>
      <c r="D75" s="57"/>
      <c r="E75" s="58"/>
      <c r="F75" s="58"/>
      <c r="G75" s="58"/>
      <c r="H75" s="60"/>
      <c r="I75" s="60"/>
      <c r="J75" s="60"/>
      <c r="K75" s="115"/>
      <c r="L75" s="115"/>
      <c r="M7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7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75" s="62"/>
    </row>
    <row r="76" spans="2:15" x14ac:dyDescent="0.25">
      <c r="B76" s="56"/>
      <c r="C76" s="63"/>
      <c r="D76" s="57"/>
      <c r="E76" s="58"/>
      <c r="F76" s="58"/>
      <c r="G76" s="58"/>
      <c r="H76" s="60"/>
      <c r="I76" s="60"/>
      <c r="J76" s="60"/>
      <c r="K76" s="115"/>
      <c r="L76" s="115"/>
      <c r="M7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7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76" s="62"/>
    </row>
    <row r="77" spans="2:15" x14ac:dyDescent="0.25">
      <c r="B77" s="56"/>
      <c r="C77" s="63"/>
      <c r="D77" s="57"/>
      <c r="E77" s="58"/>
      <c r="F77" s="58"/>
      <c r="G77" s="58"/>
      <c r="H77" s="60"/>
      <c r="I77" s="60"/>
      <c r="J77" s="60"/>
      <c r="K77" s="115"/>
      <c r="L77" s="115"/>
      <c r="M7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7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77" s="62"/>
    </row>
    <row r="78" spans="2:15" x14ac:dyDescent="0.25">
      <c r="B78" s="56"/>
      <c r="C78" s="63"/>
      <c r="D78" s="57"/>
      <c r="E78" s="58"/>
      <c r="F78" s="58"/>
      <c r="G78" s="58"/>
      <c r="H78" s="60"/>
      <c r="I78" s="60"/>
      <c r="J78" s="60"/>
      <c r="K78" s="115"/>
      <c r="L78" s="115"/>
      <c r="M7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7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78" s="62"/>
    </row>
    <row r="79" spans="2:15" x14ac:dyDescent="0.25">
      <c r="B79" s="56"/>
      <c r="C79" s="63"/>
      <c r="D79" s="57"/>
      <c r="E79" s="58"/>
      <c r="F79" s="58"/>
      <c r="G79" s="58"/>
      <c r="H79" s="60"/>
      <c r="I79" s="60"/>
      <c r="J79" s="60"/>
      <c r="K79" s="115"/>
      <c r="L79" s="115"/>
      <c r="M7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7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79" s="62"/>
    </row>
    <row r="80" spans="2:15" x14ac:dyDescent="0.25">
      <c r="B80" s="56"/>
      <c r="C80" s="63"/>
      <c r="D80" s="57"/>
      <c r="E80" s="58"/>
      <c r="F80" s="58"/>
      <c r="G80" s="58"/>
      <c r="H80" s="60"/>
      <c r="I80" s="60"/>
      <c r="J80" s="60"/>
      <c r="K80" s="115"/>
      <c r="L80" s="115"/>
      <c r="M8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8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80" s="62"/>
    </row>
    <row r="81" spans="2:15" x14ac:dyDescent="0.25">
      <c r="B81" s="56"/>
      <c r="C81" s="63"/>
      <c r="D81" s="57"/>
      <c r="E81" s="58"/>
      <c r="F81" s="58"/>
      <c r="G81" s="58"/>
      <c r="H81" s="60"/>
      <c r="I81" s="60"/>
      <c r="J81" s="60"/>
      <c r="K81" s="115"/>
      <c r="L81" s="115"/>
      <c r="M8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8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81" s="62"/>
    </row>
    <row r="82" spans="2:15" x14ac:dyDescent="0.25">
      <c r="B82" s="56"/>
      <c r="C82" s="63"/>
      <c r="D82" s="57"/>
      <c r="E82" s="58"/>
      <c r="F82" s="58"/>
      <c r="G82" s="58"/>
      <c r="H82" s="60"/>
      <c r="I82" s="60"/>
      <c r="J82" s="60"/>
      <c r="K82" s="115"/>
      <c r="L82" s="115"/>
      <c r="M8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8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82" s="62"/>
    </row>
    <row r="83" spans="2:15" x14ac:dyDescent="0.25">
      <c r="B83" s="56"/>
      <c r="C83" s="63"/>
      <c r="D83" s="57"/>
      <c r="E83" s="58"/>
      <c r="F83" s="58"/>
      <c r="G83" s="58"/>
      <c r="H83" s="60"/>
      <c r="I83" s="60"/>
      <c r="J83" s="60"/>
      <c r="K83" s="115"/>
      <c r="L83" s="115"/>
      <c r="M8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8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83" s="62"/>
    </row>
    <row r="84" spans="2:15" x14ac:dyDescent="0.25">
      <c r="B84" s="56"/>
      <c r="C84" s="63"/>
      <c r="D84" s="57"/>
      <c r="E84" s="58"/>
      <c r="F84" s="58"/>
      <c r="G84" s="58"/>
      <c r="H84" s="60"/>
      <c r="I84" s="60"/>
      <c r="J84" s="60"/>
      <c r="K84" s="115"/>
      <c r="L84" s="115"/>
      <c r="M8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8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84" s="62"/>
    </row>
    <row r="85" spans="2:15" x14ac:dyDescent="0.25">
      <c r="B85" s="56"/>
      <c r="C85" s="63"/>
      <c r="D85" s="57"/>
      <c r="E85" s="58"/>
      <c r="F85" s="58"/>
      <c r="G85" s="58"/>
      <c r="H85" s="60"/>
      <c r="I85" s="60"/>
      <c r="J85" s="60"/>
      <c r="K85" s="115"/>
      <c r="L85" s="115"/>
      <c r="M8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8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85" s="62"/>
    </row>
    <row r="86" spans="2:15" x14ac:dyDescent="0.25">
      <c r="B86" s="56"/>
      <c r="C86" s="63"/>
      <c r="D86" s="57"/>
      <c r="E86" s="58"/>
      <c r="F86" s="58"/>
      <c r="G86" s="58"/>
      <c r="H86" s="60"/>
      <c r="I86" s="60"/>
      <c r="J86" s="60"/>
      <c r="K86" s="115"/>
      <c r="L86" s="115"/>
      <c r="M8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8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86" s="62"/>
    </row>
    <row r="87" spans="2:15" x14ac:dyDescent="0.25">
      <c r="B87" s="56"/>
      <c r="C87" s="63"/>
      <c r="D87" s="57"/>
      <c r="E87" s="58"/>
      <c r="F87" s="58"/>
      <c r="G87" s="58"/>
      <c r="H87" s="60"/>
      <c r="I87" s="60"/>
      <c r="J87" s="60"/>
      <c r="K87" s="115"/>
      <c r="L87" s="115"/>
      <c r="M8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8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87" s="62"/>
    </row>
    <row r="88" spans="2:15" x14ac:dyDescent="0.25">
      <c r="B88" s="56"/>
      <c r="C88" s="63"/>
      <c r="D88" s="57"/>
      <c r="E88" s="58"/>
      <c r="F88" s="58"/>
      <c r="G88" s="58"/>
      <c r="H88" s="60"/>
      <c r="I88" s="60"/>
      <c r="J88" s="60"/>
      <c r="K88" s="115"/>
      <c r="L88" s="115"/>
      <c r="M8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8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88" s="62"/>
    </row>
    <row r="89" spans="2:15" x14ac:dyDescent="0.25">
      <c r="B89" s="56"/>
      <c r="C89" s="63"/>
      <c r="D89" s="57"/>
      <c r="E89" s="58"/>
      <c r="F89" s="58"/>
      <c r="G89" s="58"/>
      <c r="H89" s="60"/>
      <c r="I89" s="60"/>
      <c r="J89" s="60"/>
      <c r="K89" s="115"/>
      <c r="L89" s="115"/>
      <c r="M8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8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89" s="62"/>
    </row>
    <row r="90" spans="2:15" x14ac:dyDescent="0.25">
      <c r="B90" s="56"/>
      <c r="C90" s="63"/>
      <c r="D90" s="57"/>
      <c r="E90" s="58"/>
      <c r="F90" s="58"/>
      <c r="G90" s="58"/>
      <c r="H90" s="60"/>
      <c r="I90" s="60"/>
      <c r="J90" s="60"/>
      <c r="K90" s="115"/>
      <c r="L90" s="115"/>
      <c r="M9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9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90" s="62"/>
    </row>
    <row r="91" spans="2:15" x14ac:dyDescent="0.25">
      <c r="B91" s="56"/>
      <c r="C91" s="63"/>
      <c r="D91" s="57"/>
      <c r="E91" s="58"/>
      <c r="F91" s="58"/>
      <c r="G91" s="58"/>
      <c r="H91" s="60"/>
      <c r="I91" s="60"/>
      <c r="J91" s="60"/>
      <c r="K91" s="115"/>
      <c r="L91" s="115"/>
      <c r="M9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9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91" s="62"/>
    </row>
    <row r="92" spans="2:15" x14ac:dyDescent="0.25">
      <c r="B92" s="56"/>
      <c r="C92" s="63"/>
      <c r="D92" s="57"/>
      <c r="E92" s="58"/>
      <c r="F92" s="58"/>
      <c r="G92" s="58"/>
      <c r="H92" s="60"/>
      <c r="I92" s="60"/>
      <c r="J92" s="60"/>
      <c r="K92" s="115"/>
      <c r="L92" s="115"/>
      <c r="M9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9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92" s="62"/>
    </row>
    <row r="93" spans="2:15" x14ac:dyDescent="0.25">
      <c r="B93" s="56"/>
      <c r="C93" s="63"/>
      <c r="D93" s="57"/>
      <c r="E93" s="58"/>
      <c r="F93" s="58"/>
      <c r="G93" s="58"/>
      <c r="H93" s="60"/>
      <c r="I93" s="60"/>
      <c r="J93" s="60"/>
      <c r="K93" s="115"/>
      <c r="L93" s="115"/>
      <c r="M9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9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93" s="62"/>
    </row>
    <row r="94" spans="2:15" x14ac:dyDescent="0.25">
      <c r="B94" s="56"/>
      <c r="C94" s="63"/>
      <c r="D94" s="57"/>
      <c r="E94" s="58"/>
      <c r="F94" s="58"/>
      <c r="G94" s="58"/>
      <c r="H94" s="60"/>
      <c r="I94" s="60"/>
      <c r="J94" s="60"/>
      <c r="K94" s="115"/>
      <c r="L94" s="115"/>
      <c r="M9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9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94" s="62"/>
    </row>
    <row r="95" spans="2:15" x14ac:dyDescent="0.25">
      <c r="B95" s="56"/>
      <c r="C95" s="63"/>
      <c r="D95" s="57"/>
      <c r="E95" s="58"/>
      <c r="F95" s="58"/>
      <c r="G95" s="58"/>
      <c r="H95" s="60"/>
      <c r="I95" s="60"/>
      <c r="J95" s="60"/>
      <c r="K95" s="115"/>
      <c r="L95" s="115"/>
      <c r="M9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9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95" s="62"/>
    </row>
    <row r="96" spans="2:15" x14ac:dyDescent="0.25">
      <c r="B96" s="56"/>
      <c r="C96" s="63"/>
      <c r="D96" s="57"/>
      <c r="E96" s="58"/>
      <c r="F96" s="58"/>
      <c r="G96" s="58"/>
      <c r="H96" s="60"/>
      <c r="I96" s="60"/>
      <c r="J96" s="60"/>
      <c r="K96" s="115"/>
      <c r="L96" s="115"/>
      <c r="M9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9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96" s="62"/>
    </row>
    <row r="97" spans="2:15" x14ac:dyDescent="0.25">
      <c r="B97" s="56"/>
      <c r="C97" s="63"/>
      <c r="D97" s="57"/>
      <c r="E97" s="58"/>
      <c r="F97" s="58"/>
      <c r="G97" s="58"/>
      <c r="H97" s="60"/>
      <c r="I97" s="60"/>
      <c r="J97" s="60"/>
      <c r="K97" s="115"/>
      <c r="L97" s="115"/>
      <c r="M9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9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97" s="62"/>
    </row>
    <row r="98" spans="2:15" x14ac:dyDescent="0.25">
      <c r="B98" s="56"/>
      <c r="C98" s="63"/>
      <c r="D98" s="57"/>
      <c r="E98" s="58"/>
      <c r="F98" s="58"/>
      <c r="G98" s="58"/>
      <c r="H98" s="60"/>
      <c r="I98" s="60"/>
      <c r="J98" s="60"/>
      <c r="K98" s="115"/>
      <c r="L98" s="115"/>
      <c r="M9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9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98" s="62"/>
    </row>
    <row r="99" spans="2:15" x14ac:dyDescent="0.25">
      <c r="B99" s="56"/>
      <c r="C99" s="63"/>
      <c r="D99" s="57"/>
      <c r="E99" s="58"/>
      <c r="F99" s="58"/>
      <c r="G99" s="58"/>
      <c r="H99" s="60"/>
      <c r="I99" s="60"/>
      <c r="J99" s="60"/>
      <c r="K99" s="115"/>
      <c r="L99" s="115"/>
      <c r="M9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9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99" s="62"/>
    </row>
    <row r="100" spans="2:15" x14ac:dyDescent="0.25">
      <c r="B100" s="56"/>
      <c r="C100" s="63"/>
      <c r="D100" s="57"/>
      <c r="E100" s="58"/>
      <c r="F100" s="58"/>
      <c r="G100" s="58"/>
      <c r="H100" s="60"/>
      <c r="I100" s="60"/>
      <c r="J100" s="60"/>
      <c r="K100" s="115"/>
      <c r="L100" s="115"/>
      <c r="M10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0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00" s="62"/>
    </row>
    <row r="101" spans="2:15" x14ac:dyDescent="0.25">
      <c r="B101" s="56"/>
      <c r="C101" s="63"/>
      <c r="D101" s="57"/>
      <c r="E101" s="58"/>
      <c r="F101" s="58"/>
      <c r="G101" s="58"/>
      <c r="H101" s="60"/>
      <c r="I101" s="60"/>
      <c r="J101" s="60"/>
      <c r="K101" s="115"/>
      <c r="L101" s="115"/>
      <c r="M10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0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01" s="62"/>
    </row>
    <row r="102" spans="2:15" x14ac:dyDescent="0.25">
      <c r="B102" s="56"/>
      <c r="C102" s="63"/>
      <c r="D102" s="57"/>
      <c r="E102" s="58"/>
      <c r="F102" s="58"/>
      <c r="G102" s="58"/>
      <c r="H102" s="60"/>
      <c r="I102" s="60"/>
      <c r="J102" s="60"/>
      <c r="K102" s="115"/>
      <c r="L102" s="115"/>
      <c r="M10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0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02" s="62"/>
    </row>
    <row r="103" spans="2:15" x14ac:dyDescent="0.25">
      <c r="B103" s="56"/>
      <c r="C103" s="63"/>
      <c r="D103" s="57"/>
      <c r="E103" s="58"/>
      <c r="F103" s="58"/>
      <c r="G103" s="58"/>
      <c r="H103" s="60"/>
      <c r="I103" s="60"/>
      <c r="J103" s="60"/>
      <c r="K103" s="115"/>
      <c r="L103" s="115"/>
      <c r="M10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0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03" s="62"/>
    </row>
    <row r="104" spans="2:15" x14ac:dyDescent="0.25">
      <c r="B104" s="56"/>
      <c r="C104" s="63"/>
      <c r="D104" s="57"/>
      <c r="E104" s="58"/>
      <c r="F104" s="58"/>
      <c r="G104" s="58"/>
      <c r="H104" s="60"/>
      <c r="I104" s="60"/>
      <c r="J104" s="60"/>
      <c r="K104" s="115"/>
      <c r="L104" s="115"/>
      <c r="M10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0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04" s="62"/>
    </row>
    <row r="105" spans="2:15" x14ac:dyDescent="0.25">
      <c r="B105" s="56"/>
      <c r="C105" s="63"/>
      <c r="D105" s="57"/>
      <c r="E105" s="58"/>
      <c r="F105" s="58"/>
      <c r="G105" s="58"/>
      <c r="H105" s="60"/>
      <c r="I105" s="60"/>
      <c r="J105" s="60"/>
      <c r="K105" s="115"/>
      <c r="L105" s="115"/>
      <c r="M10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0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05" s="62"/>
    </row>
    <row r="106" spans="2:15" x14ac:dyDescent="0.25">
      <c r="B106" s="56"/>
      <c r="C106" s="63"/>
      <c r="D106" s="57"/>
      <c r="E106" s="58"/>
      <c r="F106" s="58"/>
      <c r="G106" s="58"/>
      <c r="H106" s="60"/>
      <c r="I106" s="60"/>
      <c r="J106" s="60"/>
      <c r="K106" s="115"/>
      <c r="L106" s="115"/>
      <c r="M10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0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06" s="62"/>
    </row>
    <row r="107" spans="2:15" x14ac:dyDescent="0.25">
      <c r="B107" s="56"/>
      <c r="C107" s="63"/>
      <c r="D107" s="57"/>
      <c r="E107" s="58"/>
      <c r="F107" s="58"/>
      <c r="G107" s="58"/>
      <c r="H107" s="60"/>
      <c r="I107" s="60"/>
      <c r="J107" s="60"/>
      <c r="K107" s="115"/>
      <c r="L107" s="115"/>
      <c r="M10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0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07" s="62"/>
    </row>
    <row r="108" spans="2:15" x14ac:dyDescent="0.25">
      <c r="B108" s="56"/>
      <c r="C108" s="63"/>
      <c r="D108" s="57"/>
      <c r="E108" s="58"/>
      <c r="F108" s="58"/>
      <c r="G108" s="58"/>
      <c r="H108" s="60"/>
      <c r="I108" s="60"/>
      <c r="J108" s="60"/>
      <c r="K108" s="115"/>
      <c r="L108" s="115"/>
      <c r="M10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0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08" s="62"/>
    </row>
    <row r="109" spans="2:15" x14ac:dyDescent="0.25">
      <c r="B109" s="56"/>
      <c r="C109" s="63"/>
      <c r="D109" s="57"/>
      <c r="E109" s="58"/>
      <c r="F109" s="58"/>
      <c r="G109" s="58"/>
      <c r="H109" s="60"/>
      <c r="I109" s="60"/>
      <c r="J109" s="60"/>
      <c r="K109" s="115"/>
      <c r="L109" s="115"/>
      <c r="M10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0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09" s="62"/>
    </row>
    <row r="110" spans="2:15" x14ac:dyDescent="0.25">
      <c r="B110" s="56"/>
      <c r="C110" s="63"/>
      <c r="D110" s="57"/>
      <c r="E110" s="58"/>
      <c r="F110" s="58"/>
      <c r="G110" s="58"/>
      <c r="H110" s="60"/>
      <c r="I110" s="60"/>
      <c r="J110" s="60"/>
      <c r="K110" s="115"/>
      <c r="L110" s="115"/>
      <c r="M11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1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10" s="62"/>
    </row>
    <row r="111" spans="2:15" x14ac:dyDescent="0.25">
      <c r="B111" s="56"/>
      <c r="C111" s="63"/>
      <c r="D111" s="57"/>
      <c r="E111" s="58"/>
      <c r="F111" s="58"/>
      <c r="G111" s="58"/>
      <c r="H111" s="60"/>
      <c r="I111" s="60"/>
      <c r="J111" s="60"/>
      <c r="K111" s="115"/>
      <c r="L111" s="115"/>
      <c r="M11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1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11" s="62"/>
    </row>
    <row r="112" spans="2:15" x14ac:dyDescent="0.25">
      <c r="B112" s="56"/>
      <c r="C112" s="63"/>
      <c r="D112" s="57"/>
      <c r="E112" s="58"/>
      <c r="F112" s="58"/>
      <c r="G112" s="58"/>
      <c r="H112" s="60"/>
      <c r="I112" s="60"/>
      <c r="J112" s="60"/>
      <c r="K112" s="115"/>
      <c r="L112" s="115"/>
      <c r="M11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1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12" s="62"/>
    </row>
    <row r="113" spans="2:15" x14ac:dyDescent="0.25">
      <c r="B113" s="56"/>
      <c r="C113" s="63"/>
      <c r="D113" s="57"/>
      <c r="E113" s="58"/>
      <c r="F113" s="58"/>
      <c r="G113" s="58"/>
      <c r="H113" s="60"/>
      <c r="I113" s="60"/>
      <c r="J113" s="60"/>
      <c r="K113" s="115"/>
      <c r="L113" s="115"/>
      <c r="M11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1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13" s="62"/>
    </row>
    <row r="114" spans="2:15" x14ac:dyDescent="0.25">
      <c r="B114" s="56"/>
      <c r="C114" s="63"/>
      <c r="D114" s="57"/>
      <c r="E114" s="58"/>
      <c r="F114" s="58"/>
      <c r="G114" s="58"/>
      <c r="H114" s="60"/>
      <c r="I114" s="60"/>
      <c r="J114" s="60"/>
      <c r="K114" s="115"/>
      <c r="L114" s="115"/>
      <c r="M11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1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14" s="62"/>
    </row>
    <row r="115" spans="2:15" x14ac:dyDescent="0.25">
      <c r="B115" s="56"/>
      <c r="C115" s="63"/>
      <c r="D115" s="57"/>
      <c r="E115" s="58"/>
      <c r="F115" s="58"/>
      <c r="G115" s="58"/>
      <c r="H115" s="60"/>
      <c r="I115" s="60"/>
      <c r="J115" s="60"/>
      <c r="K115" s="115"/>
      <c r="L115" s="115"/>
      <c r="M11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1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15" s="62"/>
    </row>
    <row r="116" spans="2:15" x14ac:dyDescent="0.25">
      <c r="B116" s="56"/>
      <c r="C116" s="63"/>
      <c r="D116" s="57"/>
      <c r="E116" s="58"/>
      <c r="F116" s="58"/>
      <c r="G116" s="58"/>
      <c r="H116" s="60"/>
      <c r="I116" s="60"/>
      <c r="J116" s="60"/>
      <c r="K116" s="115"/>
      <c r="L116" s="115"/>
      <c r="M11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1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16" s="62"/>
    </row>
    <row r="117" spans="2:15" x14ac:dyDescent="0.25">
      <c r="B117" s="56"/>
      <c r="C117" s="63"/>
      <c r="D117" s="57"/>
      <c r="E117" s="58"/>
      <c r="F117" s="58"/>
      <c r="G117" s="58"/>
      <c r="H117" s="60"/>
      <c r="I117" s="60"/>
      <c r="J117" s="60"/>
      <c r="K117" s="115"/>
      <c r="L117" s="115"/>
      <c r="M11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1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17" s="62"/>
    </row>
    <row r="118" spans="2:15" x14ac:dyDescent="0.25">
      <c r="B118" s="56"/>
      <c r="C118" s="63"/>
      <c r="D118" s="57"/>
      <c r="E118" s="58"/>
      <c r="F118" s="58"/>
      <c r="G118" s="58"/>
      <c r="H118" s="60"/>
      <c r="I118" s="60"/>
      <c r="J118" s="60"/>
      <c r="K118" s="115"/>
      <c r="L118" s="115"/>
      <c r="M11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1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18" s="62"/>
    </row>
    <row r="119" spans="2:15" x14ac:dyDescent="0.25">
      <c r="B119" s="56"/>
      <c r="C119" s="63"/>
      <c r="D119" s="57"/>
      <c r="E119" s="58"/>
      <c r="F119" s="58"/>
      <c r="G119" s="58"/>
      <c r="H119" s="60"/>
      <c r="I119" s="60"/>
      <c r="J119" s="60"/>
      <c r="K119" s="115"/>
      <c r="L119" s="115"/>
      <c r="M11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1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19" s="62"/>
    </row>
    <row r="120" spans="2:15" x14ac:dyDescent="0.25">
      <c r="B120" s="56"/>
      <c r="C120" s="63"/>
      <c r="D120" s="57"/>
      <c r="E120" s="58"/>
      <c r="F120" s="58"/>
      <c r="G120" s="58"/>
      <c r="H120" s="60"/>
      <c r="I120" s="60"/>
      <c r="J120" s="60"/>
      <c r="K120" s="115"/>
      <c r="L120" s="115"/>
      <c r="M12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2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20" s="62"/>
    </row>
    <row r="121" spans="2:15" x14ac:dyDescent="0.25">
      <c r="B121" s="56"/>
      <c r="C121" s="63"/>
      <c r="D121" s="57"/>
      <c r="E121" s="58"/>
      <c r="F121" s="58"/>
      <c r="G121" s="58"/>
      <c r="H121" s="60"/>
      <c r="I121" s="60"/>
      <c r="J121" s="60"/>
      <c r="K121" s="115"/>
      <c r="L121" s="115"/>
      <c r="M12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2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21" s="62"/>
    </row>
    <row r="122" spans="2:15" x14ac:dyDescent="0.25">
      <c r="B122" s="56"/>
      <c r="C122" s="63"/>
      <c r="D122" s="57"/>
      <c r="E122" s="58"/>
      <c r="F122" s="58"/>
      <c r="G122" s="58"/>
      <c r="H122" s="60"/>
      <c r="I122" s="60"/>
      <c r="J122" s="60"/>
      <c r="K122" s="115"/>
      <c r="L122" s="115"/>
      <c r="M12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2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22" s="62"/>
    </row>
    <row r="123" spans="2:15" x14ac:dyDescent="0.25">
      <c r="B123" s="56"/>
      <c r="C123" s="63"/>
      <c r="D123" s="57"/>
      <c r="E123" s="58"/>
      <c r="F123" s="58"/>
      <c r="G123" s="58"/>
      <c r="H123" s="60"/>
      <c r="I123" s="60"/>
      <c r="J123" s="60"/>
      <c r="K123" s="115"/>
      <c r="L123" s="115"/>
      <c r="M12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2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23" s="62"/>
    </row>
    <row r="124" spans="2:15" x14ac:dyDescent="0.25">
      <c r="B124" s="56"/>
      <c r="C124" s="63"/>
      <c r="D124" s="57"/>
      <c r="E124" s="58"/>
      <c r="F124" s="58"/>
      <c r="G124" s="58"/>
      <c r="H124" s="60"/>
      <c r="I124" s="60"/>
      <c r="J124" s="60"/>
      <c r="K124" s="115"/>
      <c r="L124" s="115"/>
      <c r="M12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2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24" s="62"/>
    </row>
    <row r="125" spans="2:15" x14ac:dyDescent="0.25">
      <c r="B125" s="56"/>
      <c r="C125" s="63"/>
      <c r="D125" s="57"/>
      <c r="E125" s="58"/>
      <c r="F125" s="58"/>
      <c r="G125" s="58"/>
      <c r="H125" s="60"/>
      <c r="I125" s="60"/>
      <c r="J125" s="60"/>
      <c r="K125" s="115"/>
      <c r="L125" s="115"/>
      <c r="M12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2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25" s="62"/>
    </row>
    <row r="126" spans="2:15" x14ac:dyDescent="0.25">
      <c r="B126" s="56"/>
      <c r="C126" s="63"/>
      <c r="D126" s="57"/>
      <c r="E126" s="58"/>
      <c r="F126" s="58"/>
      <c r="G126" s="58"/>
      <c r="H126" s="60"/>
      <c r="I126" s="60"/>
      <c r="J126" s="60"/>
      <c r="K126" s="115"/>
      <c r="L126" s="115"/>
      <c r="M12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2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26" s="62"/>
    </row>
    <row r="127" spans="2:15" x14ac:dyDescent="0.25">
      <c r="B127" s="56"/>
      <c r="C127" s="63"/>
      <c r="D127" s="57"/>
      <c r="E127" s="58"/>
      <c r="F127" s="58"/>
      <c r="G127" s="58"/>
      <c r="H127" s="60"/>
      <c r="I127" s="60"/>
      <c r="J127" s="60"/>
      <c r="K127" s="115"/>
      <c r="L127" s="115"/>
      <c r="M12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2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27" s="62"/>
    </row>
    <row r="128" spans="2:15" x14ac:dyDescent="0.25">
      <c r="B128" s="56"/>
      <c r="C128" s="63"/>
      <c r="D128" s="57"/>
      <c r="E128" s="58"/>
      <c r="F128" s="58"/>
      <c r="G128" s="58"/>
      <c r="H128" s="60"/>
      <c r="I128" s="60"/>
      <c r="J128" s="60"/>
      <c r="K128" s="115"/>
      <c r="L128" s="115"/>
      <c r="M12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2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28" s="62"/>
    </row>
    <row r="129" spans="2:15" x14ac:dyDescent="0.25">
      <c r="B129" s="56"/>
      <c r="C129" s="63"/>
      <c r="D129" s="57"/>
      <c r="E129" s="58"/>
      <c r="F129" s="58"/>
      <c r="G129" s="58"/>
      <c r="H129" s="60"/>
      <c r="I129" s="60"/>
      <c r="J129" s="60"/>
      <c r="K129" s="115"/>
      <c r="L129" s="115"/>
      <c r="M12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2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29" s="62"/>
    </row>
    <row r="130" spans="2:15" x14ac:dyDescent="0.25">
      <c r="B130" s="56"/>
      <c r="C130" s="63"/>
      <c r="D130" s="57"/>
      <c r="E130" s="58"/>
      <c r="F130" s="58"/>
      <c r="G130" s="58"/>
      <c r="H130" s="60"/>
      <c r="I130" s="60"/>
      <c r="J130" s="60"/>
      <c r="K130" s="115"/>
      <c r="L130" s="115"/>
      <c r="M13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3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30" s="62"/>
    </row>
    <row r="131" spans="2:15" x14ac:dyDescent="0.25">
      <c r="B131" s="56"/>
      <c r="C131" s="63"/>
      <c r="D131" s="57"/>
      <c r="E131" s="58"/>
      <c r="F131" s="58"/>
      <c r="G131" s="58"/>
      <c r="H131" s="60"/>
      <c r="I131" s="60"/>
      <c r="J131" s="60"/>
      <c r="K131" s="115"/>
      <c r="L131" s="115"/>
      <c r="M13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3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31" s="62"/>
    </row>
    <row r="132" spans="2:15" x14ac:dyDescent="0.25">
      <c r="B132" s="56"/>
      <c r="C132" s="63"/>
      <c r="D132" s="57"/>
      <c r="E132" s="58"/>
      <c r="F132" s="58"/>
      <c r="G132" s="58"/>
      <c r="H132" s="60"/>
      <c r="I132" s="60"/>
      <c r="J132" s="60"/>
      <c r="K132" s="115"/>
      <c r="L132" s="115"/>
      <c r="M13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3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32" s="62"/>
    </row>
    <row r="133" spans="2:15" x14ac:dyDescent="0.25">
      <c r="B133" s="56"/>
      <c r="C133" s="63"/>
      <c r="D133" s="57"/>
      <c r="E133" s="58"/>
      <c r="F133" s="58"/>
      <c r="G133" s="58"/>
      <c r="H133" s="60"/>
      <c r="I133" s="60"/>
      <c r="J133" s="60"/>
      <c r="K133" s="115"/>
      <c r="L133" s="115"/>
      <c r="M13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3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33" s="62"/>
    </row>
    <row r="134" spans="2:15" x14ac:dyDescent="0.25">
      <c r="B134" s="56"/>
      <c r="C134" s="63"/>
      <c r="D134" s="57"/>
      <c r="E134" s="58"/>
      <c r="F134" s="58"/>
      <c r="G134" s="58"/>
      <c r="H134" s="60"/>
      <c r="I134" s="60"/>
      <c r="J134" s="60"/>
      <c r="K134" s="115"/>
      <c r="L134" s="115"/>
      <c r="M13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3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34" s="62"/>
    </row>
    <row r="135" spans="2:15" x14ac:dyDescent="0.25">
      <c r="B135" s="56"/>
      <c r="C135" s="63"/>
      <c r="D135" s="57"/>
      <c r="E135" s="58"/>
      <c r="F135" s="58"/>
      <c r="G135" s="58"/>
      <c r="H135" s="60"/>
      <c r="I135" s="60"/>
      <c r="J135" s="60"/>
      <c r="K135" s="115"/>
      <c r="L135" s="115"/>
      <c r="M13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3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35" s="62"/>
    </row>
    <row r="136" spans="2:15" x14ac:dyDescent="0.25">
      <c r="B136" s="56"/>
      <c r="C136" s="63"/>
      <c r="D136" s="57"/>
      <c r="E136" s="58"/>
      <c r="F136" s="58"/>
      <c r="G136" s="58"/>
      <c r="H136" s="60"/>
      <c r="I136" s="60"/>
      <c r="J136" s="60"/>
      <c r="K136" s="115"/>
      <c r="L136" s="115"/>
      <c r="M13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3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36" s="62"/>
    </row>
    <row r="137" spans="2:15" x14ac:dyDescent="0.25">
      <c r="B137" s="56"/>
      <c r="C137" s="63"/>
      <c r="D137" s="57"/>
      <c r="E137" s="58"/>
      <c r="F137" s="58"/>
      <c r="G137" s="58"/>
      <c r="H137" s="60"/>
      <c r="I137" s="60"/>
      <c r="J137" s="60"/>
      <c r="K137" s="115"/>
      <c r="L137" s="115"/>
      <c r="M13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3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37" s="62"/>
    </row>
    <row r="138" spans="2:15" x14ac:dyDescent="0.25">
      <c r="B138" s="56"/>
      <c r="C138" s="63"/>
      <c r="D138" s="57"/>
      <c r="E138" s="58"/>
      <c r="F138" s="58"/>
      <c r="G138" s="58"/>
      <c r="H138" s="60"/>
      <c r="I138" s="60"/>
      <c r="J138" s="60"/>
      <c r="K138" s="115"/>
      <c r="L138" s="115"/>
      <c r="M13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3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38" s="62"/>
    </row>
    <row r="139" spans="2:15" x14ac:dyDescent="0.25">
      <c r="B139" s="56"/>
      <c r="C139" s="63"/>
      <c r="D139" s="57"/>
      <c r="E139" s="58"/>
      <c r="F139" s="58"/>
      <c r="G139" s="58"/>
      <c r="H139" s="60"/>
      <c r="I139" s="60"/>
      <c r="J139" s="60"/>
      <c r="K139" s="115"/>
      <c r="L139" s="115"/>
      <c r="M13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3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39" s="62"/>
    </row>
    <row r="140" spans="2:15" x14ac:dyDescent="0.25">
      <c r="B140" s="56"/>
      <c r="C140" s="63"/>
      <c r="D140" s="57"/>
      <c r="E140" s="58"/>
      <c r="F140" s="58"/>
      <c r="G140" s="58"/>
      <c r="H140" s="60"/>
      <c r="I140" s="60"/>
      <c r="J140" s="60"/>
      <c r="K140" s="115"/>
      <c r="L140" s="115"/>
      <c r="M14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4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40" s="62"/>
    </row>
    <row r="141" spans="2:15" x14ac:dyDescent="0.25">
      <c r="B141" s="56"/>
      <c r="C141" s="63"/>
      <c r="D141" s="57"/>
      <c r="E141" s="58"/>
      <c r="F141" s="58"/>
      <c r="G141" s="58"/>
      <c r="H141" s="60"/>
      <c r="I141" s="60"/>
      <c r="J141" s="60"/>
      <c r="K141" s="115"/>
      <c r="L141" s="115"/>
      <c r="M14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4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41" s="62"/>
    </row>
    <row r="142" spans="2:15" x14ac:dyDescent="0.25">
      <c r="B142" s="56"/>
      <c r="C142" s="63"/>
      <c r="D142" s="57"/>
      <c r="E142" s="58"/>
      <c r="F142" s="58"/>
      <c r="G142" s="58"/>
      <c r="H142" s="60"/>
      <c r="I142" s="60"/>
      <c r="J142" s="60"/>
      <c r="K142" s="115"/>
      <c r="L142" s="115"/>
      <c r="M14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4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42" s="62"/>
    </row>
    <row r="143" spans="2:15" x14ac:dyDescent="0.25">
      <c r="B143" s="56"/>
      <c r="C143" s="63"/>
      <c r="D143" s="57"/>
      <c r="E143" s="58"/>
      <c r="F143" s="58"/>
      <c r="G143" s="58"/>
      <c r="H143" s="60"/>
      <c r="I143" s="60"/>
      <c r="J143" s="60"/>
      <c r="K143" s="115"/>
      <c r="L143" s="115"/>
      <c r="M14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4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43" s="62"/>
    </row>
    <row r="144" spans="2:15" x14ac:dyDescent="0.25">
      <c r="B144" s="56"/>
      <c r="C144" s="63"/>
      <c r="D144" s="57"/>
      <c r="E144" s="58"/>
      <c r="F144" s="58"/>
      <c r="G144" s="58"/>
      <c r="H144" s="60"/>
      <c r="I144" s="60"/>
      <c r="J144" s="60"/>
      <c r="K144" s="115"/>
      <c r="L144" s="115"/>
      <c r="M14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4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44" s="62"/>
    </row>
    <row r="145" spans="2:15" x14ac:dyDescent="0.25">
      <c r="B145" s="56"/>
      <c r="C145" s="63"/>
      <c r="D145" s="57"/>
      <c r="E145" s="58"/>
      <c r="F145" s="58"/>
      <c r="G145" s="58"/>
      <c r="H145" s="60"/>
      <c r="I145" s="60"/>
      <c r="J145" s="60"/>
      <c r="K145" s="115"/>
      <c r="L145" s="115"/>
      <c r="M14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4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45" s="62"/>
    </row>
    <row r="146" spans="2:15" x14ac:dyDescent="0.25">
      <c r="B146" s="56"/>
      <c r="C146" s="63"/>
      <c r="D146" s="57"/>
      <c r="E146" s="58"/>
      <c r="F146" s="58"/>
      <c r="G146" s="58"/>
      <c r="H146" s="60"/>
      <c r="I146" s="60"/>
      <c r="J146" s="60"/>
      <c r="K146" s="115"/>
      <c r="L146" s="115"/>
      <c r="M14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4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46" s="62"/>
    </row>
    <row r="147" spans="2:15" x14ac:dyDescent="0.25">
      <c r="B147" s="56"/>
      <c r="C147" s="63"/>
      <c r="D147" s="57"/>
      <c r="E147" s="58"/>
      <c r="F147" s="58"/>
      <c r="G147" s="58"/>
      <c r="H147" s="60"/>
      <c r="I147" s="60"/>
      <c r="J147" s="60"/>
      <c r="K147" s="115"/>
      <c r="L147" s="115"/>
      <c r="M14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4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47" s="62"/>
    </row>
    <row r="148" spans="2:15" x14ac:dyDescent="0.25">
      <c r="B148" s="56"/>
      <c r="C148" s="63"/>
      <c r="D148" s="57"/>
      <c r="E148" s="58"/>
      <c r="F148" s="58"/>
      <c r="G148" s="58"/>
      <c r="H148" s="60"/>
      <c r="I148" s="60"/>
      <c r="J148" s="60"/>
      <c r="K148" s="115"/>
      <c r="L148" s="115"/>
      <c r="M14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4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48" s="62"/>
    </row>
    <row r="149" spans="2:15" x14ac:dyDescent="0.25">
      <c r="B149" s="56"/>
      <c r="C149" s="63"/>
      <c r="D149" s="57"/>
      <c r="E149" s="58"/>
      <c r="F149" s="58"/>
      <c r="G149" s="58"/>
      <c r="H149" s="60"/>
      <c r="I149" s="60"/>
      <c r="J149" s="60"/>
      <c r="K149" s="115"/>
      <c r="L149" s="115"/>
      <c r="M14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4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49" s="62"/>
    </row>
    <row r="150" spans="2:15" x14ac:dyDescent="0.25">
      <c r="B150" s="56"/>
      <c r="C150" s="63"/>
      <c r="D150" s="57"/>
      <c r="E150" s="58"/>
      <c r="F150" s="58"/>
      <c r="G150" s="58"/>
      <c r="H150" s="60"/>
      <c r="I150" s="60"/>
      <c r="J150" s="60"/>
      <c r="K150" s="115"/>
      <c r="L150" s="115"/>
      <c r="M15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5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50" s="62"/>
    </row>
    <row r="151" spans="2:15" x14ac:dyDescent="0.25">
      <c r="B151" s="56"/>
      <c r="C151" s="63"/>
      <c r="D151" s="57"/>
      <c r="E151" s="58"/>
      <c r="F151" s="58"/>
      <c r="G151" s="58"/>
      <c r="H151" s="60"/>
      <c r="I151" s="60"/>
      <c r="J151" s="60"/>
      <c r="K151" s="115"/>
      <c r="L151" s="115"/>
      <c r="M15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5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51" s="62"/>
    </row>
    <row r="152" spans="2:15" x14ac:dyDescent="0.25">
      <c r="B152" s="56"/>
      <c r="C152" s="63"/>
      <c r="D152" s="57"/>
      <c r="E152" s="58"/>
      <c r="F152" s="58"/>
      <c r="G152" s="58"/>
      <c r="H152" s="60"/>
      <c r="I152" s="60"/>
      <c r="J152" s="60"/>
      <c r="K152" s="115"/>
      <c r="L152" s="115"/>
      <c r="M15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5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52" s="62"/>
    </row>
    <row r="153" spans="2:15" x14ac:dyDescent="0.25">
      <c r="B153" s="56"/>
      <c r="C153" s="63"/>
      <c r="D153" s="57"/>
      <c r="E153" s="58"/>
      <c r="F153" s="58"/>
      <c r="G153" s="58"/>
      <c r="H153" s="60"/>
      <c r="I153" s="60"/>
      <c r="J153" s="60"/>
      <c r="K153" s="115"/>
      <c r="L153" s="115"/>
      <c r="M15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5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53" s="62"/>
    </row>
    <row r="154" spans="2:15" x14ac:dyDescent="0.25">
      <c r="B154" s="56"/>
      <c r="C154" s="63"/>
      <c r="D154" s="57"/>
      <c r="E154" s="58"/>
      <c r="F154" s="58"/>
      <c r="G154" s="58"/>
      <c r="H154" s="60"/>
      <c r="I154" s="60"/>
      <c r="J154" s="60"/>
      <c r="K154" s="115"/>
      <c r="L154" s="115"/>
      <c r="M15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5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54" s="62"/>
    </row>
    <row r="155" spans="2:15" x14ac:dyDescent="0.25">
      <c r="B155" s="56"/>
      <c r="C155" s="63"/>
      <c r="D155" s="57"/>
      <c r="E155" s="58"/>
      <c r="F155" s="58"/>
      <c r="G155" s="58"/>
      <c r="H155" s="60"/>
      <c r="I155" s="60"/>
      <c r="J155" s="60"/>
      <c r="K155" s="115"/>
      <c r="L155" s="115"/>
      <c r="M15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5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55" s="62"/>
    </row>
    <row r="156" spans="2:15" x14ac:dyDescent="0.25">
      <c r="B156" s="56"/>
      <c r="C156" s="63"/>
      <c r="D156" s="57"/>
      <c r="E156" s="58"/>
      <c r="F156" s="58"/>
      <c r="G156" s="58"/>
      <c r="H156" s="60"/>
      <c r="I156" s="60"/>
      <c r="J156" s="60"/>
      <c r="K156" s="115"/>
      <c r="L156" s="115"/>
      <c r="M15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5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56" s="62"/>
    </row>
    <row r="157" spans="2:15" x14ac:dyDescent="0.25">
      <c r="B157" s="56"/>
      <c r="C157" s="63"/>
      <c r="D157" s="57"/>
      <c r="E157" s="58"/>
      <c r="F157" s="58"/>
      <c r="G157" s="58"/>
      <c r="H157" s="60"/>
      <c r="I157" s="60"/>
      <c r="J157" s="60"/>
      <c r="K157" s="115"/>
      <c r="L157" s="115"/>
      <c r="M15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5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57" s="62"/>
    </row>
    <row r="158" spans="2:15" x14ac:dyDescent="0.25">
      <c r="B158" s="56"/>
      <c r="C158" s="63"/>
      <c r="D158" s="57"/>
      <c r="E158" s="58"/>
      <c r="F158" s="58"/>
      <c r="G158" s="58"/>
      <c r="H158" s="60"/>
      <c r="I158" s="60"/>
      <c r="J158" s="60"/>
      <c r="K158" s="115"/>
      <c r="L158" s="115"/>
      <c r="M15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5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58" s="62"/>
    </row>
    <row r="159" spans="2:15" x14ac:dyDescent="0.25">
      <c r="B159" s="56"/>
      <c r="C159" s="63"/>
      <c r="D159" s="57"/>
      <c r="E159" s="58"/>
      <c r="F159" s="58"/>
      <c r="G159" s="58"/>
      <c r="H159" s="60"/>
      <c r="I159" s="60"/>
      <c r="J159" s="60"/>
      <c r="K159" s="115"/>
      <c r="L159" s="115"/>
      <c r="M15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5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59" s="62"/>
    </row>
    <row r="160" spans="2:15" x14ac:dyDescent="0.25">
      <c r="B160" s="56"/>
      <c r="C160" s="63"/>
      <c r="D160" s="57"/>
      <c r="E160" s="58"/>
      <c r="F160" s="58"/>
      <c r="G160" s="58"/>
      <c r="H160" s="60"/>
      <c r="I160" s="60"/>
      <c r="J160" s="60"/>
      <c r="K160" s="115"/>
      <c r="L160" s="115"/>
      <c r="M16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6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60" s="62"/>
    </row>
    <row r="161" spans="2:15" x14ac:dyDescent="0.25">
      <c r="B161" s="56"/>
      <c r="C161" s="63"/>
      <c r="D161" s="57"/>
      <c r="E161" s="58"/>
      <c r="F161" s="58"/>
      <c r="G161" s="58"/>
      <c r="H161" s="60"/>
      <c r="I161" s="60"/>
      <c r="J161" s="60"/>
      <c r="K161" s="115"/>
      <c r="L161" s="115"/>
      <c r="M16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6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61" s="62"/>
    </row>
    <row r="162" spans="2:15" x14ac:dyDescent="0.25">
      <c r="B162" s="56"/>
      <c r="C162" s="63"/>
      <c r="D162" s="57"/>
      <c r="E162" s="58"/>
      <c r="F162" s="58"/>
      <c r="G162" s="58"/>
      <c r="H162" s="60"/>
      <c r="I162" s="60"/>
      <c r="J162" s="60"/>
      <c r="K162" s="115"/>
      <c r="L162" s="115"/>
      <c r="M16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6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62" s="62"/>
    </row>
    <row r="163" spans="2:15" x14ac:dyDescent="0.25">
      <c r="B163" s="56"/>
      <c r="C163" s="63"/>
      <c r="D163" s="57"/>
      <c r="E163" s="58"/>
      <c r="F163" s="58"/>
      <c r="G163" s="58"/>
      <c r="H163" s="60"/>
      <c r="I163" s="60"/>
      <c r="J163" s="60"/>
      <c r="K163" s="115"/>
      <c r="L163" s="115"/>
      <c r="M16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6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63" s="62"/>
    </row>
    <row r="164" spans="2:15" x14ac:dyDescent="0.25">
      <c r="B164" s="56"/>
      <c r="C164" s="63"/>
      <c r="D164" s="57"/>
      <c r="E164" s="58"/>
      <c r="F164" s="58"/>
      <c r="G164" s="58"/>
      <c r="H164" s="60"/>
      <c r="I164" s="60"/>
      <c r="J164" s="60"/>
      <c r="K164" s="115"/>
      <c r="L164" s="115"/>
      <c r="M16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6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64" s="62"/>
    </row>
    <row r="165" spans="2:15" x14ac:dyDescent="0.25">
      <c r="B165" s="56"/>
      <c r="C165" s="63"/>
      <c r="D165" s="57"/>
      <c r="E165" s="58"/>
      <c r="F165" s="58"/>
      <c r="G165" s="58"/>
      <c r="H165" s="60"/>
      <c r="I165" s="60"/>
      <c r="J165" s="60"/>
      <c r="K165" s="115"/>
      <c r="L165" s="115"/>
      <c r="M16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6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65" s="62"/>
    </row>
    <row r="166" spans="2:15" x14ac:dyDescent="0.25">
      <c r="B166" s="56"/>
      <c r="C166" s="63"/>
      <c r="D166" s="57"/>
      <c r="E166" s="58"/>
      <c r="F166" s="58"/>
      <c r="G166" s="58"/>
      <c r="H166" s="60"/>
      <c r="I166" s="60"/>
      <c r="J166" s="60"/>
      <c r="K166" s="115"/>
      <c r="L166" s="115"/>
      <c r="M16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6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66" s="62"/>
    </row>
    <row r="167" spans="2:15" x14ac:dyDescent="0.25">
      <c r="B167" s="56"/>
      <c r="C167" s="63"/>
      <c r="D167" s="57"/>
      <c r="E167" s="58"/>
      <c r="F167" s="58"/>
      <c r="G167" s="58"/>
      <c r="H167" s="60"/>
      <c r="I167" s="60"/>
      <c r="J167" s="60"/>
      <c r="K167" s="115"/>
      <c r="L167" s="115"/>
      <c r="M16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6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67" s="62"/>
    </row>
    <row r="168" spans="2:15" x14ac:dyDescent="0.25">
      <c r="B168" s="56"/>
      <c r="C168" s="63"/>
      <c r="D168" s="57"/>
      <c r="E168" s="58"/>
      <c r="F168" s="58"/>
      <c r="G168" s="58"/>
      <c r="H168" s="60"/>
      <c r="I168" s="60"/>
      <c r="J168" s="60"/>
      <c r="K168" s="115"/>
      <c r="L168" s="115"/>
      <c r="M16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6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68" s="62"/>
    </row>
    <row r="169" spans="2:15" x14ac:dyDescent="0.25">
      <c r="B169" s="56"/>
      <c r="C169" s="63"/>
      <c r="D169" s="57"/>
      <c r="E169" s="58"/>
      <c r="F169" s="58"/>
      <c r="G169" s="58"/>
      <c r="H169" s="60"/>
      <c r="I169" s="60"/>
      <c r="J169" s="60"/>
      <c r="K169" s="115"/>
      <c r="L169" s="115"/>
      <c r="M16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6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69" s="62"/>
    </row>
    <row r="170" spans="2:15" x14ac:dyDescent="0.25">
      <c r="B170" s="56"/>
      <c r="C170" s="63"/>
      <c r="D170" s="57"/>
      <c r="E170" s="58"/>
      <c r="F170" s="58"/>
      <c r="G170" s="58"/>
      <c r="H170" s="60"/>
      <c r="I170" s="60"/>
      <c r="J170" s="60"/>
      <c r="K170" s="115"/>
      <c r="L170" s="115"/>
      <c r="M17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7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70" s="62"/>
    </row>
    <row r="171" spans="2:15" x14ac:dyDescent="0.25">
      <c r="B171" s="56"/>
      <c r="C171" s="63"/>
      <c r="D171" s="57"/>
      <c r="E171" s="58"/>
      <c r="F171" s="58"/>
      <c r="G171" s="58"/>
      <c r="H171" s="60"/>
      <c r="I171" s="60"/>
      <c r="J171" s="60"/>
      <c r="K171" s="115"/>
      <c r="L171" s="115"/>
      <c r="M17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7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71" s="62"/>
    </row>
    <row r="172" spans="2:15" x14ac:dyDescent="0.25">
      <c r="B172" s="56"/>
      <c r="C172" s="63"/>
      <c r="D172" s="57"/>
      <c r="E172" s="58"/>
      <c r="F172" s="58"/>
      <c r="G172" s="58"/>
      <c r="H172" s="60"/>
      <c r="I172" s="60"/>
      <c r="J172" s="60"/>
      <c r="K172" s="115"/>
      <c r="L172" s="115"/>
      <c r="M17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7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72" s="62"/>
    </row>
    <row r="173" spans="2:15" x14ac:dyDescent="0.25">
      <c r="B173" s="56"/>
      <c r="C173" s="63"/>
      <c r="D173" s="57"/>
      <c r="E173" s="58"/>
      <c r="F173" s="58"/>
      <c r="G173" s="58"/>
      <c r="H173" s="60"/>
      <c r="I173" s="60"/>
      <c r="J173" s="60"/>
      <c r="K173" s="115"/>
      <c r="L173" s="115"/>
      <c r="M17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7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73" s="62"/>
    </row>
    <row r="174" spans="2:15" x14ac:dyDescent="0.25">
      <c r="B174" s="56"/>
      <c r="C174" s="63"/>
      <c r="D174" s="57"/>
      <c r="E174" s="58"/>
      <c r="F174" s="58"/>
      <c r="G174" s="58"/>
      <c r="H174" s="60"/>
      <c r="I174" s="60"/>
      <c r="J174" s="60"/>
      <c r="K174" s="115"/>
      <c r="L174" s="115"/>
      <c r="M17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7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74" s="62"/>
    </row>
    <row r="175" spans="2:15" x14ac:dyDescent="0.25">
      <c r="B175" s="56"/>
      <c r="C175" s="63"/>
      <c r="D175" s="57"/>
      <c r="E175" s="58"/>
      <c r="F175" s="58"/>
      <c r="G175" s="58"/>
      <c r="H175" s="60"/>
      <c r="I175" s="60"/>
      <c r="J175" s="60"/>
      <c r="K175" s="115"/>
      <c r="L175" s="115"/>
      <c r="M17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7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75" s="62"/>
    </row>
    <row r="176" spans="2:15" x14ac:dyDescent="0.25">
      <c r="B176" s="56"/>
      <c r="C176" s="63"/>
      <c r="D176" s="57"/>
      <c r="E176" s="58"/>
      <c r="F176" s="58"/>
      <c r="G176" s="58"/>
      <c r="H176" s="60"/>
      <c r="I176" s="60"/>
      <c r="J176" s="60"/>
      <c r="K176" s="115"/>
      <c r="L176" s="115"/>
      <c r="M17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7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76" s="62"/>
    </row>
    <row r="177" spans="2:15" x14ac:dyDescent="0.25">
      <c r="B177" s="56"/>
      <c r="C177" s="63"/>
      <c r="D177" s="57"/>
      <c r="E177" s="58"/>
      <c r="F177" s="58"/>
      <c r="G177" s="58"/>
      <c r="H177" s="60"/>
      <c r="I177" s="60"/>
      <c r="J177" s="60"/>
      <c r="K177" s="115"/>
      <c r="L177" s="115"/>
      <c r="M17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7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77" s="62"/>
    </row>
    <row r="178" spans="2:15" x14ac:dyDescent="0.25">
      <c r="B178" s="56"/>
      <c r="C178" s="63"/>
      <c r="D178" s="57"/>
      <c r="E178" s="58"/>
      <c r="F178" s="58"/>
      <c r="G178" s="58"/>
      <c r="H178" s="60"/>
      <c r="I178" s="60"/>
      <c r="J178" s="60"/>
      <c r="K178" s="115"/>
      <c r="L178" s="115"/>
      <c r="M17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7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78" s="62"/>
    </row>
    <row r="179" spans="2:15" x14ac:dyDescent="0.25">
      <c r="B179" s="56"/>
      <c r="C179" s="63"/>
      <c r="D179" s="57"/>
      <c r="E179" s="58"/>
      <c r="F179" s="58"/>
      <c r="G179" s="58"/>
      <c r="H179" s="60"/>
      <c r="I179" s="60"/>
      <c r="J179" s="60"/>
      <c r="K179" s="115"/>
      <c r="L179" s="115"/>
      <c r="M17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7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79" s="62"/>
    </row>
    <row r="180" spans="2:15" x14ac:dyDescent="0.25">
      <c r="B180" s="56"/>
      <c r="C180" s="63"/>
      <c r="D180" s="57"/>
      <c r="E180" s="58"/>
      <c r="F180" s="58"/>
      <c r="G180" s="58"/>
      <c r="H180" s="60"/>
      <c r="I180" s="60"/>
      <c r="J180" s="60"/>
      <c r="K180" s="115"/>
      <c r="L180" s="115"/>
      <c r="M18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8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80" s="62"/>
    </row>
    <row r="181" spans="2:15" x14ac:dyDescent="0.25">
      <c r="B181" s="56"/>
      <c r="C181" s="63"/>
      <c r="D181" s="57"/>
      <c r="E181" s="58"/>
      <c r="F181" s="58"/>
      <c r="G181" s="58"/>
      <c r="H181" s="60"/>
      <c r="I181" s="60"/>
      <c r="J181" s="60"/>
      <c r="K181" s="115"/>
      <c r="L181" s="115"/>
      <c r="M18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8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81" s="62"/>
    </row>
    <row r="182" spans="2:15" x14ac:dyDescent="0.25">
      <c r="B182" s="56"/>
      <c r="C182" s="63"/>
      <c r="D182" s="57"/>
      <c r="E182" s="58"/>
      <c r="F182" s="58"/>
      <c r="G182" s="58"/>
      <c r="H182" s="60"/>
      <c r="I182" s="60"/>
      <c r="J182" s="60"/>
      <c r="K182" s="115"/>
      <c r="L182" s="115"/>
      <c r="M18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8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82" s="62"/>
    </row>
    <row r="183" spans="2:15" x14ac:dyDescent="0.25">
      <c r="B183" s="56"/>
      <c r="C183" s="63"/>
      <c r="D183" s="57"/>
      <c r="E183" s="58"/>
      <c r="F183" s="58"/>
      <c r="G183" s="58"/>
      <c r="H183" s="60"/>
      <c r="I183" s="60"/>
      <c r="J183" s="60"/>
      <c r="K183" s="115"/>
      <c r="L183" s="115"/>
      <c r="M18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8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83" s="62"/>
    </row>
    <row r="184" spans="2:15" x14ac:dyDescent="0.25">
      <c r="B184" s="56"/>
      <c r="C184" s="63"/>
      <c r="D184" s="57"/>
      <c r="E184" s="58"/>
      <c r="F184" s="58"/>
      <c r="G184" s="58"/>
      <c r="H184" s="60"/>
      <c r="I184" s="60"/>
      <c r="J184" s="60"/>
      <c r="K184" s="115"/>
      <c r="L184" s="115"/>
      <c r="M18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8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84" s="62"/>
    </row>
    <row r="185" spans="2:15" x14ac:dyDescent="0.25">
      <c r="B185" s="56"/>
      <c r="C185" s="63"/>
      <c r="D185" s="57"/>
      <c r="E185" s="58"/>
      <c r="F185" s="58"/>
      <c r="G185" s="58"/>
      <c r="H185" s="60"/>
      <c r="I185" s="60"/>
      <c r="J185" s="60"/>
      <c r="K185" s="115"/>
      <c r="L185" s="115"/>
      <c r="M18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8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85" s="62"/>
    </row>
    <row r="186" spans="2:15" x14ac:dyDescent="0.25">
      <c r="B186" s="56"/>
      <c r="C186" s="63"/>
      <c r="D186" s="57"/>
      <c r="E186" s="58"/>
      <c r="F186" s="58"/>
      <c r="G186" s="58"/>
      <c r="H186" s="60"/>
      <c r="I186" s="60"/>
      <c r="J186" s="60"/>
      <c r="K186" s="115"/>
      <c r="L186" s="115"/>
      <c r="M18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8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86" s="62"/>
    </row>
    <row r="187" spans="2:15" x14ac:dyDescent="0.25">
      <c r="B187" s="56"/>
      <c r="C187" s="63"/>
      <c r="D187" s="57"/>
      <c r="E187" s="58"/>
      <c r="F187" s="58"/>
      <c r="G187" s="58"/>
      <c r="H187" s="60"/>
      <c r="I187" s="60"/>
      <c r="J187" s="60"/>
      <c r="K187" s="115"/>
      <c r="L187" s="115"/>
      <c r="M18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8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87" s="62"/>
    </row>
    <row r="188" spans="2:15" x14ac:dyDescent="0.25">
      <c r="B188" s="56"/>
      <c r="C188" s="63"/>
      <c r="D188" s="57"/>
      <c r="E188" s="58"/>
      <c r="F188" s="58"/>
      <c r="G188" s="58"/>
      <c r="H188" s="60"/>
      <c r="I188" s="60"/>
      <c r="J188" s="60"/>
      <c r="K188" s="115"/>
      <c r="L188" s="115"/>
      <c r="M18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8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88" s="62"/>
    </row>
    <row r="189" spans="2:15" x14ac:dyDescent="0.25">
      <c r="B189" s="56"/>
      <c r="C189" s="63"/>
      <c r="D189" s="57"/>
      <c r="E189" s="58"/>
      <c r="F189" s="58"/>
      <c r="G189" s="58"/>
      <c r="H189" s="60"/>
      <c r="I189" s="60"/>
      <c r="J189" s="60"/>
      <c r="K189" s="115"/>
      <c r="L189" s="115"/>
      <c r="M18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8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89" s="62"/>
    </row>
    <row r="190" spans="2:15" x14ac:dyDescent="0.25">
      <c r="B190" s="56"/>
      <c r="C190" s="63"/>
      <c r="D190" s="57"/>
      <c r="E190" s="58"/>
      <c r="F190" s="58"/>
      <c r="G190" s="58"/>
      <c r="H190" s="60"/>
      <c r="I190" s="60"/>
      <c r="J190" s="60"/>
      <c r="K190" s="115"/>
      <c r="L190" s="115"/>
      <c r="M19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9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90" s="62"/>
    </row>
    <row r="191" spans="2:15" x14ac:dyDescent="0.25">
      <c r="B191" s="56"/>
      <c r="C191" s="63"/>
      <c r="D191" s="57"/>
      <c r="E191" s="58"/>
      <c r="F191" s="58"/>
      <c r="G191" s="58"/>
      <c r="H191" s="60"/>
      <c r="I191" s="60"/>
      <c r="J191" s="60"/>
      <c r="K191" s="115"/>
      <c r="L191" s="115"/>
      <c r="M19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9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91" s="62"/>
    </row>
    <row r="192" spans="2:15" x14ac:dyDescent="0.25">
      <c r="B192" s="56"/>
      <c r="C192" s="63"/>
      <c r="D192" s="57"/>
      <c r="E192" s="58"/>
      <c r="F192" s="58"/>
      <c r="G192" s="58"/>
      <c r="H192" s="60"/>
      <c r="I192" s="60"/>
      <c r="J192" s="60"/>
      <c r="K192" s="115"/>
      <c r="L192" s="115"/>
      <c r="M19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9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92" s="62"/>
    </row>
    <row r="193" spans="2:15" x14ac:dyDescent="0.25">
      <c r="B193" s="56"/>
      <c r="C193" s="63"/>
      <c r="D193" s="57"/>
      <c r="E193" s="58"/>
      <c r="F193" s="58"/>
      <c r="G193" s="58"/>
      <c r="H193" s="60"/>
      <c r="I193" s="60"/>
      <c r="J193" s="60"/>
      <c r="K193" s="115"/>
      <c r="L193" s="115"/>
      <c r="M19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9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93" s="62"/>
    </row>
    <row r="194" spans="2:15" x14ac:dyDescent="0.25">
      <c r="B194" s="56"/>
      <c r="C194" s="63"/>
      <c r="D194" s="57"/>
      <c r="E194" s="58"/>
      <c r="F194" s="58"/>
      <c r="G194" s="58"/>
      <c r="H194" s="60"/>
      <c r="I194" s="60"/>
      <c r="J194" s="60"/>
      <c r="K194" s="115"/>
      <c r="L194" s="115"/>
      <c r="M19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9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94" s="62"/>
    </row>
    <row r="195" spans="2:15" x14ac:dyDescent="0.25">
      <c r="B195" s="56"/>
      <c r="C195" s="63"/>
      <c r="D195" s="57"/>
      <c r="E195" s="58"/>
      <c r="F195" s="58"/>
      <c r="G195" s="58"/>
      <c r="H195" s="60"/>
      <c r="I195" s="60"/>
      <c r="J195" s="60"/>
      <c r="K195" s="115"/>
      <c r="L195" s="115"/>
      <c r="M19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9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95" s="62"/>
    </row>
    <row r="196" spans="2:15" x14ac:dyDescent="0.25">
      <c r="B196" s="56"/>
      <c r="C196" s="63"/>
      <c r="D196" s="57"/>
      <c r="E196" s="58"/>
      <c r="F196" s="58"/>
      <c r="G196" s="58"/>
      <c r="H196" s="60"/>
      <c r="I196" s="60"/>
      <c r="J196" s="60"/>
      <c r="K196" s="115"/>
      <c r="L196" s="115"/>
      <c r="M19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9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96" s="62"/>
    </row>
    <row r="197" spans="2:15" x14ac:dyDescent="0.25">
      <c r="B197" s="56"/>
      <c r="C197" s="63"/>
      <c r="D197" s="57"/>
      <c r="E197" s="58"/>
      <c r="F197" s="58"/>
      <c r="G197" s="58"/>
      <c r="H197" s="60"/>
      <c r="I197" s="60"/>
      <c r="J197" s="60"/>
      <c r="K197" s="115"/>
      <c r="L197" s="115"/>
      <c r="M19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9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97" s="62"/>
    </row>
    <row r="198" spans="2:15" x14ac:dyDescent="0.25">
      <c r="B198" s="56"/>
      <c r="C198" s="63"/>
      <c r="D198" s="57"/>
      <c r="E198" s="58"/>
      <c r="F198" s="58"/>
      <c r="G198" s="58"/>
      <c r="H198" s="60"/>
      <c r="I198" s="60"/>
      <c r="J198" s="60"/>
      <c r="K198" s="115"/>
      <c r="L198" s="115"/>
      <c r="M19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9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98" s="62"/>
    </row>
    <row r="199" spans="2:15" x14ac:dyDescent="0.25">
      <c r="B199" s="56"/>
      <c r="C199" s="63"/>
      <c r="D199" s="57"/>
      <c r="E199" s="58"/>
      <c r="F199" s="58"/>
      <c r="G199" s="58"/>
      <c r="H199" s="60"/>
      <c r="I199" s="60"/>
      <c r="J199" s="60"/>
      <c r="K199" s="115"/>
      <c r="L199" s="115"/>
      <c r="M19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19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199" s="62"/>
    </row>
    <row r="200" spans="2:15" x14ac:dyDescent="0.25">
      <c r="B200" s="56"/>
      <c r="C200" s="63"/>
      <c r="D200" s="57"/>
      <c r="E200" s="58"/>
      <c r="F200" s="58"/>
      <c r="G200" s="58"/>
      <c r="H200" s="60"/>
      <c r="I200" s="60"/>
      <c r="J200" s="60"/>
      <c r="K200" s="115"/>
      <c r="L200" s="115"/>
      <c r="M20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0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00" s="62"/>
    </row>
    <row r="201" spans="2:15" x14ac:dyDescent="0.25">
      <c r="B201" s="56"/>
      <c r="C201" s="63"/>
      <c r="D201" s="57"/>
      <c r="E201" s="58"/>
      <c r="F201" s="58"/>
      <c r="G201" s="58"/>
      <c r="H201" s="60"/>
      <c r="I201" s="60"/>
      <c r="J201" s="60"/>
      <c r="K201" s="115"/>
      <c r="L201" s="115"/>
      <c r="M20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0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01" s="62"/>
    </row>
    <row r="202" spans="2:15" x14ac:dyDescent="0.25">
      <c r="B202" s="56"/>
      <c r="C202" s="63"/>
      <c r="D202" s="57"/>
      <c r="E202" s="58"/>
      <c r="F202" s="58"/>
      <c r="G202" s="58"/>
      <c r="H202" s="60"/>
      <c r="I202" s="60"/>
      <c r="J202" s="60"/>
      <c r="K202" s="115"/>
      <c r="L202" s="115"/>
      <c r="M20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0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02" s="62"/>
    </row>
    <row r="203" spans="2:15" x14ac:dyDescent="0.25">
      <c r="B203" s="56"/>
      <c r="C203" s="63"/>
      <c r="D203" s="57"/>
      <c r="E203" s="58"/>
      <c r="F203" s="58"/>
      <c r="G203" s="58"/>
      <c r="H203" s="60"/>
      <c r="I203" s="60"/>
      <c r="J203" s="60"/>
      <c r="K203" s="115"/>
      <c r="L203" s="115"/>
      <c r="M20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0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03" s="62"/>
    </row>
    <row r="204" spans="2:15" x14ac:dyDescent="0.25">
      <c r="B204" s="56"/>
      <c r="C204" s="63"/>
      <c r="D204" s="57"/>
      <c r="E204" s="58"/>
      <c r="F204" s="58"/>
      <c r="G204" s="58"/>
      <c r="H204" s="60"/>
      <c r="I204" s="60"/>
      <c r="J204" s="60"/>
      <c r="K204" s="115"/>
      <c r="L204" s="115"/>
      <c r="M20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0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04" s="62"/>
    </row>
    <row r="205" spans="2:15" x14ac:dyDescent="0.25">
      <c r="B205" s="56"/>
      <c r="C205" s="63"/>
      <c r="D205" s="57"/>
      <c r="E205" s="58"/>
      <c r="F205" s="58"/>
      <c r="G205" s="58"/>
      <c r="H205" s="60"/>
      <c r="I205" s="60"/>
      <c r="J205" s="60"/>
      <c r="K205" s="115"/>
      <c r="L205" s="115"/>
      <c r="M20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0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05" s="62"/>
    </row>
    <row r="206" spans="2:15" x14ac:dyDescent="0.25">
      <c r="B206" s="56"/>
      <c r="C206" s="63"/>
      <c r="D206" s="57"/>
      <c r="E206" s="58"/>
      <c r="F206" s="58"/>
      <c r="G206" s="58"/>
      <c r="H206" s="60"/>
      <c r="I206" s="60"/>
      <c r="J206" s="60"/>
      <c r="K206" s="115"/>
      <c r="L206" s="115"/>
      <c r="M20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0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06" s="62"/>
    </row>
    <row r="207" spans="2:15" x14ac:dyDescent="0.25">
      <c r="B207" s="56"/>
      <c r="C207" s="63"/>
      <c r="D207" s="57"/>
      <c r="E207" s="58"/>
      <c r="F207" s="58"/>
      <c r="G207" s="58"/>
      <c r="H207" s="60"/>
      <c r="I207" s="60"/>
      <c r="J207" s="60"/>
      <c r="K207" s="115"/>
      <c r="L207" s="115"/>
      <c r="M20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0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07" s="62"/>
    </row>
    <row r="208" spans="2:15" x14ac:dyDescent="0.25">
      <c r="B208" s="56"/>
      <c r="C208" s="63"/>
      <c r="D208" s="57"/>
      <c r="E208" s="58"/>
      <c r="F208" s="58"/>
      <c r="G208" s="58"/>
      <c r="H208" s="60"/>
      <c r="I208" s="60"/>
      <c r="J208" s="60"/>
      <c r="K208" s="115"/>
      <c r="L208" s="115"/>
      <c r="M20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0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08" s="62"/>
    </row>
    <row r="209" spans="2:15" x14ac:dyDescent="0.25">
      <c r="B209" s="56"/>
      <c r="C209" s="63"/>
      <c r="D209" s="57"/>
      <c r="E209" s="58"/>
      <c r="F209" s="58"/>
      <c r="G209" s="58"/>
      <c r="H209" s="60"/>
      <c r="I209" s="60"/>
      <c r="J209" s="60"/>
      <c r="K209" s="115"/>
      <c r="L209" s="115"/>
      <c r="M20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0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09" s="62"/>
    </row>
    <row r="210" spans="2:15" x14ac:dyDescent="0.25">
      <c r="B210" s="56"/>
      <c r="C210" s="63"/>
      <c r="D210" s="57"/>
      <c r="E210" s="58"/>
      <c r="F210" s="58"/>
      <c r="G210" s="58"/>
      <c r="H210" s="60"/>
      <c r="I210" s="60"/>
      <c r="J210" s="60"/>
      <c r="K210" s="115"/>
      <c r="L210" s="115"/>
      <c r="M21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1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10" s="62"/>
    </row>
    <row r="211" spans="2:15" x14ac:dyDescent="0.25">
      <c r="B211" s="56"/>
      <c r="C211" s="63"/>
      <c r="D211" s="57"/>
      <c r="E211" s="58"/>
      <c r="F211" s="58"/>
      <c r="G211" s="58"/>
      <c r="H211" s="60"/>
      <c r="I211" s="60"/>
      <c r="J211" s="60"/>
      <c r="K211" s="115"/>
      <c r="L211" s="115"/>
      <c r="M21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1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11" s="62"/>
    </row>
    <row r="212" spans="2:15" x14ac:dyDescent="0.25">
      <c r="B212" s="56"/>
      <c r="C212" s="63"/>
      <c r="D212" s="57"/>
      <c r="E212" s="58"/>
      <c r="F212" s="58"/>
      <c r="G212" s="58"/>
      <c r="H212" s="60"/>
      <c r="I212" s="60"/>
      <c r="J212" s="60"/>
      <c r="K212" s="115"/>
      <c r="L212" s="115"/>
      <c r="M21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1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12" s="62"/>
    </row>
    <row r="213" spans="2:15" x14ac:dyDescent="0.25">
      <c r="B213" s="56"/>
      <c r="C213" s="63"/>
      <c r="D213" s="57"/>
      <c r="E213" s="58"/>
      <c r="F213" s="58"/>
      <c r="G213" s="58"/>
      <c r="H213" s="60"/>
      <c r="I213" s="60"/>
      <c r="J213" s="60"/>
      <c r="K213" s="115"/>
      <c r="L213" s="115"/>
      <c r="M21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1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13" s="62"/>
    </row>
    <row r="214" spans="2:15" x14ac:dyDescent="0.25">
      <c r="B214" s="56"/>
      <c r="C214" s="63"/>
      <c r="D214" s="57"/>
      <c r="E214" s="58"/>
      <c r="F214" s="58"/>
      <c r="G214" s="58"/>
      <c r="H214" s="60"/>
      <c r="I214" s="60"/>
      <c r="J214" s="60"/>
      <c r="K214" s="115"/>
      <c r="L214" s="115"/>
      <c r="M21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1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14" s="62"/>
    </row>
    <row r="215" spans="2:15" x14ac:dyDescent="0.25">
      <c r="B215" s="56"/>
      <c r="C215" s="63"/>
      <c r="D215" s="57"/>
      <c r="E215" s="58"/>
      <c r="F215" s="58"/>
      <c r="G215" s="58"/>
      <c r="H215" s="60"/>
      <c r="I215" s="60"/>
      <c r="J215" s="60"/>
      <c r="K215" s="115"/>
      <c r="L215" s="115"/>
      <c r="M21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1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15" s="62"/>
    </row>
    <row r="216" spans="2:15" x14ac:dyDescent="0.25">
      <c r="B216" s="56"/>
      <c r="C216" s="63"/>
      <c r="D216" s="57"/>
      <c r="E216" s="58"/>
      <c r="F216" s="58"/>
      <c r="G216" s="58"/>
      <c r="H216" s="60"/>
      <c r="I216" s="60"/>
      <c r="J216" s="60"/>
      <c r="K216" s="115"/>
      <c r="L216" s="115"/>
      <c r="M21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1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16" s="62"/>
    </row>
    <row r="217" spans="2:15" x14ac:dyDescent="0.25">
      <c r="B217" s="56"/>
      <c r="C217" s="63"/>
      <c r="D217" s="57"/>
      <c r="E217" s="58"/>
      <c r="F217" s="58"/>
      <c r="G217" s="58"/>
      <c r="H217" s="60"/>
      <c r="I217" s="60"/>
      <c r="J217" s="60"/>
      <c r="K217" s="115"/>
      <c r="L217" s="115"/>
      <c r="M21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1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17" s="62"/>
    </row>
    <row r="218" spans="2:15" x14ac:dyDescent="0.25">
      <c r="B218" s="56"/>
      <c r="C218" s="63"/>
      <c r="D218" s="57"/>
      <c r="E218" s="58"/>
      <c r="F218" s="58"/>
      <c r="G218" s="58"/>
      <c r="H218" s="60"/>
      <c r="I218" s="60"/>
      <c r="J218" s="60"/>
      <c r="K218" s="115"/>
      <c r="L218" s="115"/>
      <c r="M21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1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18" s="62"/>
    </row>
    <row r="219" spans="2:15" x14ac:dyDescent="0.25">
      <c r="B219" s="56"/>
      <c r="C219" s="63"/>
      <c r="D219" s="57"/>
      <c r="E219" s="58"/>
      <c r="F219" s="58"/>
      <c r="G219" s="58"/>
      <c r="H219" s="60"/>
      <c r="I219" s="60"/>
      <c r="J219" s="60"/>
      <c r="K219" s="115"/>
      <c r="L219" s="115"/>
      <c r="M21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1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19" s="62"/>
    </row>
    <row r="220" spans="2:15" x14ac:dyDescent="0.25">
      <c r="B220" s="56"/>
      <c r="C220" s="63"/>
      <c r="D220" s="57"/>
      <c r="E220" s="58"/>
      <c r="F220" s="58"/>
      <c r="G220" s="58"/>
      <c r="H220" s="60"/>
      <c r="I220" s="60"/>
      <c r="J220" s="60"/>
      <c r="K220" s="115"/>
      <c r="L220" s="115"/>
      <c r="M22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2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20" s="62"/>
    </row>
    <row r="221" spans="2:15" x14ac:dyDescent="0.25">
      <c r="B221" s="56"/>
      <c r="C221" s="63"/>
      <c r="D221" s="57"/>
      <c r="E221" s="58"/>
      <c r="F221" s="58"/>
      <c r="G221" s="58"/>
      <c r="H221" s="60"/>
      <c r="I221" s="60"/>
      <c r="J221" s="60"/>
      <c r="K221" s="115"/>
      <c r="L221" s="115"/>
      <c r="M22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2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21" s="62"/>
    </row>
    <row r="222" spans="2:15" x14ac:dyDescent="0.25">
      <c r="B222" s="56"/>
      <c r="C222" s="63"/>
      <c r="D222" s="57"/>
      <c r="E222" s="58"/>
      <c r="F222" s="58"/>
      <c r="G222" s="58"/>
      <c r="H222" s="60"/>
      <c r="I222" s="60"/>
      <c r="J222" s="60"/>
      <c r="K222" s="115"/>
      <c r="L222" s="115"/>
      <c r="M22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2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22" s="62"/>
    </row>
    <row r="223" spans="2:15" x14ac:dyDescent="0.25">
      <c r="B223" s="56"/>
      <c r="C223" s="63"/>
      <c r="D223" s="57"/>
      <c r="E223" s="58"/>
      <c r="F223" s="58"/>
      <c r="G223" s="58"/>
      <c r="H223" s="60"/>
      <c r="I223" s="60"/>
      <c r="J223" s="60"/>
      <c r="K223" s="115"/>
      <c r="L223" s="115"/>
      <c r="M22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2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23" s="62"/>
    </row>
    <row r="224" spans="2:15" x14ac:dyDescent="0.25">
      <c r="B224" s="56"/>
      <c r="C224" s="63"/>
      <c r="D224" s="57"/>
      <c r="E224" s="58"/>
      <c r="F224" s="58"/>
      <c r="G224" s="58"/>
      <c r="H224" s="60"/>
      <c r="I224" s="60"/>
      <c r="J224" s="60"/>
      <c r="K224" s="115"/>
      <c r="L224" s="115"/>
      <c r="M22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2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24" s="62"/>
    </row>
    <row r="225" spans="2:15" x14ac:dyDescent="0.25">
      <c r="B225" s="56"/>
      <c r="C225" s="63"/>
      <c r="D225" s="57"/>
      <c r="E225" s="58"/>
      <c r="F225" s="58"/>
      <c r="G225" s="58"/>
      <c r="H225" s="60"/>
      <c r="I225" s="60"/>
      <c r="J225" s="60"/>
      <c r="K225" s="115"/>
      <c r="L225" s="115"/>
      <c r="M22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2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25" s="62"/>
    </row>
    <row r="226" spans="2:15" x14ac:dyDescent="0.25">
      <c r="B226" s="56"/>
      <c r="C226" s="63"/>
      <c r="D226" s="57"/>
      <c r="E226" s="58"/>
      <c r="F226" s="58"/>
      <c r="G226" s="58"/>
      <c r="H226" s="60"/>
      <c r="I226" s="60"/>
      <c r="J226" s="60"/>
      <c r="K226" s="115"/>
      <c r="L226" s="115"/>
      <c r="M22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2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26" s="62"/>
    </row>
    <row r="227" spans="2:15" x14ac:dyDescent="0.25">
      <c r="B227" s="56"/>
      <c r="C227" s="63"/>
      <c r="D227" s="57"/>
      <c r="E227" s="58"/>
      <c r="F227" s="58"/>
      <c r="G227" s="58"/>
      <c r="H227" s="60"/>
      <c r="I227" s="60"/>
      <c r="J227" s="60"/>
      <c r="K227" s="115"/>
      <c r="L227" s="115"/>
      <c r="M22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2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27" s="62"/>
    </row>
    <row r="228" spans="2:15" x14ac:dyDescent="0.25">
      <c r="B228" s="56"/>
      <c r="C228" s="63"/>
      <c r="D228" s="57"/>
      <c r="E228" s="58"/>
      <c r="F228" s="58"/>
      <c r="G228" s="58"/>
      <c r="H228" s="60"/>
      <c r="I228" s="60"/>
      <c r="J228" s="60"/>
      <c r="K228" s="115"/>
      <c r="L228" s="115"/>
      <c r="M22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2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28" s="62"/>
    </row>
    <row r="229" spans="2:15" x14ac:dyDescent="0.25">
      <c r="B229" s="56"/>
      <c r="C229" s="63"/>
      <c r="D229" s="57"/>
      <c r="E229" s="58"/>
      <c r="F229" s="58"/>
      <c r="G229" s="58"/>
      <c r="H229" s="60"/>
      <c r="I229" s="60"/>
      <c r="J229" s="60"/>
      <c r="K229" s="115"/>
      <c r="L229" s="115"/>
      <c r="M22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2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29" s="62"/>
    </row>
    <row r="230" spans="2:15" x14ac:dyDescent="0.25">
      <c r="B230" s="56"/>
      <c r="C230" s="63"/>
      <c r="D230" s="57"/>
      <c r="E230" s="58"/>
      <c r="F230" s="58"/>
      <c r="G230" s="58"/>
      <c r="H230" s="60"/>
      <c r="I230" s="60"/>
      <c r="J230" s="60"/>
      <c r="K230" s="115"/>
      <c r="L230" s="115"/>
      <c r="M23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3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30" s="62"/>
    </row>
    <row r="231" spans="2:15" x14ac:dyDescent="0.25">
      <c r="B231" s="56"/>
      <c r="C231" s="63"/>
      <c r="D231" s="57"/>
      <c r="E231" s="58"/>
      <c r="F231" s="58"/>
      <c r="G231" s="58"/>
      <c r="H231" s="60"/>
      <c r="I231" s="60"/>
      <c r="J231" s="60"/>
      <c r="K231" s="115"/>
      <c r="L231" s="115"/>
      <c r="M23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3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31" s="62"/>
    </row>
    <row r="232" spans="2:15" x14ac:dyDescent="0.25">
      <c r="B232" s="56"/>
      <c r="C232" s="63"/>
      <c r="D232" s="57"/>
      <c r="E232" s="58"/>
      <c r="F232" s="58"/>
      <c r="G232" s="58"/>
      <c r="H232" s="60"/>
      <c r="I232" s="60"/>
      <c r="J232" s="60"/>
      <c r="K232" s="115"/>
      <c r="L232" s="115"/>
      <c r="M23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3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32" s="62"/>
    </row>
    <row r="233" spans="2:15" x14ac:dyDescent="0.25">
      <c r="B233" s="56"/>
      <c r="C233" s="63"/>
      <c r="D233" s="57"/>
      <c r="E233" s="58"/>
      <c r="F233" s="58"/>
      <c r="G233" s="58"/>
      <c r="H233" s="60"/>
      <c r="I233" s="60"/>
      <c r="J233" s="60"/>
      <c r="K233" s="115"/>
      <c r="L233" s="115"/>
      <c r="M23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3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33" s="62"/>
    </row>
    <row r="234" spans="2:15" x14ac:dyDescent="0.25">
      <c r="B234" s="56"/>
      <c r="C234" s="63"/>
      <c r="D234" s="57"/>
      <c r="E234" s="58"/>
      <c r="F234" s="58"/>
      <c r="G234" s="58"/>
      <c r="H234" s="60"/>
      <c r="I234" s="60"/>
      <c r="J234" s="60"/>
      <c r="K234" s="115"/>
      <c r="L234" s="115"/>
      <c r="M23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3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34" s="62"/>
    </row>
    <row r="235" spans="2:15" x14ac:dyDescent="0.25">
      <c r="B235" s="56"/>
      <c r="C235" s="63"/>
      <c r="D235" s="57"/>
      <c r="E235" s="58"/>
      <c r="F235" s="58"/>
      <c r="G235" s="58"/>
      <c r="H235" s="60"/>
      <c r="I235" s="60"/>
      <c r="J235" s="60"/>
      <c r="K235" s="115"/>
      <c r="L235" s="115"/>
      <c r="M23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3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35" s="62"/>
    </row>
    <row r="236" spans="2:15" x14ac:dyDescent="0.25">
      <c r="B236" s="56"/>
      <c r="C236" s="63"/>
      <c r="D236" s="57"/>
      <c r="E236" s="58"/>
      <c r="F236" s="58"/>
      <c r="G236" s="58"/>
      <c r="H236" s="60"/>
      <c r="I236" s="60"/>
      <c r="J236" s="60"/>
      <c r="K236" s="115"/>
      <c r="L236" s="115"/>
      <c r="M23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3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36" s="62"/>
    </row>
    <row r="237" spans="2:15" x14ac:dyDescent="0.25">
      <c r="B237" s="56"/>
      <c r="C237" s="63"/>
      <c r="D237" s="57"/>
      <c r="E237" s="58"/>
      <c r="F237" s="58"/>
      <c r="G237" s="58"/>
      <c r="H237" s="60"/>
      <c r="I237" s="60"/>
      <c r="J237" s="60"/>
      <c r="K237" s="115"/>
      <c r="L237" s="115"/>
      <c r="M23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3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37" s="62"/>
    </row>
    <row r="238" spans="2:15" x14ac:dyDescent="0.25">
      <c r="B238" s="56"/>
      <c r="C238" s="63"/>
      <c r="D238" s="57"/>
      <c r="E238" s="58"/>
      <c r="F238" s="58"/>
      <c r="G238" s="58"/>
      <c r="H238" s="60"/>
      <c r="I238" s="60"/>
      <c r="J238" s="60"/>
      <c r="K238" s="115"/>
      <c r="L238" s="115"/>
      <c r="M23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3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38" s="62"/>
    </row>
    <row r="239" spans="2:15" x14ac:dyDescent="0.25">
      <c r="B239" s="56"/>
      <c r="C239" s="63"/>
      <c r="D239" s="57"/>
      <c r="E239" s="58"/>
      <c r="F239" s="58"/>
      <c r="G239" s="58"/>
      <c r="H239" s="60"/>
      <c r="I239" s="60"/>
      <c r="J239" s="60"/>
      <c r="K239" s="115"/>
      <c r="L239" s="115"/>
      <c r="M23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3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39" s="62"/>
    </row>
    <row r="240" spans="2:15" x14ac:dyDescent="0.25">
      <c r="B240" s="56"/>
      <c r="C240" s="63"/>
      <c r="D240" s="57"/>
      <c r="E240" s="58"/>
      <c r="F240" s="58"/>
      <c r="G240" s="58"/>
      <c r="H240" s="60"/>
      <c r="I240" s="60"/>
      <c r="J240" s="60"/>
      <c r="K240" s="115"/>
      <c r="L240" s="115"/>
      <c r="M24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4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40" s="62"/>
    </row>
    <row r="241" spans="2:15" x14ac:dyDescent="0.25">
      <c r="B241" s="56"/>
      <c r="C241" s="63"/>
      <c r="D241" s="57"/>
      <c r="E241" s="58"/>
      <c r="F241" s="58"/>
      <c r="G241" s="58"/>
      <c r="H241" s="60"/>
      <c r="I241" s="60"/>
      <c r="J241" s="60"/>
      <c r="K241" s="115"/>
      <c r="L241" s="115"/>
      <c r="M24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4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41" s="62"/>
    </row>
    <row r="242" spans="2:15" x14ac:dyDescent="0.25">
      <c r="B242" s="56"/>
      <c r="C242" s="63"/>
      <c r="D242" s="57"/>
      <c r="E242" s="58"/>
      <c r="F242" s="58"/>
      <c r="G242" s="58"/>
      <c r="H242" s="60"/>
      <c r="I242" s="60"/>
      <c r="J242" s="60"/>
      <c r="K242" s="115"/>
      <c r="L242" s="115"/>
      <c r="M24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4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42" s="62"/>
    </row>
    <row r="243" spans="2:15" x14ac:dyDescent="0.25">
      <c r="B243" s="56"/>
      <c r="C243" s="63"/>
      <c r="D243" s="57"/>
      <c r="E243" s="58"/>
      <c r="F243" s="58"/>
      <c r="G243" s="58"/>
      <c r="H243" s="60"/>
      <c r="I243" s="60"/>
      <c r="J243" s="60"/>
      <c r="K243" s="115"/>
      <c r="L243" s="115"/>
      <c r="M24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4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43" s="62"/>
    </row>
    <row r="244" spans="2:15" x14ac:dyDescent="0.25">
      <c r="B244" s="56"/>
      <c r="C244" s="63"/>
      <c r="D244" s="57"/>
      <c r="E244" s="58"/>
      <c r="F244" s="58"/>
      <c r="G244" s="58"/>
      <c r="H244" s="60"/>
      <c r="I244" s="60"/>
      <c r="J244" s="60"/>
      <c r="K244" s="115"/>
      <c r="L244" s="115"/>
      <c r="M24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4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44" s="62"/>
    </row>
    <row r="245" spans="2:15" x14ac:dyDescent="0.25">
      <c r="B245" s="56"/>
      <c r="C245" s="63"/>
      <c r="D245" s="57"/>
      <c r="E245" s="58"/>
      <c r="F245" s="58"/>
      <c r="G245" s="58"/>
      <c r="H245" s="60"/>
      <c r="I245" s="60"/>
      <c r="J245" s="60"/>
      <c r="K245" s="115"/>
      <c r="L245" s="115"/>
      <c r="M24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4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45" s="62"/>
    </row>
    <row r="246" spans="2:15" x14ac:dyDescent="0.25">
      <c r="B246" s="56"/>
      <c r="C246" s="63"/>
      <c r="D246" s="57"/>
      <c r="E246" s="58"/>
      <c r="F246" s="58"/>
      <c r="G246" s="58"/>
      <c r="H246" s="60"/>
      <c r="I246" s="60"/>
      <c r="J246" s="60"/>
      <c r="K246" s="115"/>
      <c r="L246" s="115"/>
      <c r="M24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4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46" s="62"/>
    </row>
    <row r="247" spans="2:15" x14ac:dyDescent="0.25">
      <c r="B247" s="56"/>
      <c r="C247" s="63"/>
      <c r="D247" s="57"/>
      <c r="E247" s="58"/>
      <c r="F247" s="58"/>
      <c r="G247" s="58"/>
      <c r="H247" s="60"/>
      <c r="I247" s="60"/>
      <c r="J247" s="60"/>
      <c r="K247" s="115"/>
      <c r="L247" s="115"/>
      <c r="M24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4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47" s="62"/>
    </row>
    <row r="248" spans="2:15" x14ac:dyDescent="0.25">
      <c r="B248" s="56"/>
      <c r="C248" s="63"/>
      <c r="D248" s="57"/>
      <c r="E248" s="58"/>
      <c r="F248" s="58"/>
      <c r="G248" s="58"/>
      <c r="H248" s="60"/>
      <c r="I248" s="60"/>
      <c r="J248" s="60"/>
      <c r="K248" s="115"/>
      <c r="L248" s="115"/>
      <c r="M24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4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48" s="62"/>
    </row>
    <row r="249" spans="2:15" x14ac:dyDescent="0.25">
      <c r="B249" s="56"/>
      <c r="C249" s="63"/>
      <c r="D249" s="57"/>
      <c r="E249" s="58"/>
      <c r="F249" s="58"/>
      <c r="G249" s="58"/>
      <c r="H249" s="60"/>
      <c r="I249" s="60"/>
      <c r="J249" s="60"/>
      <c r="K249" s="115"/>
      <c r="L249" s="115"/>
      <c r="M24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4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49" s="62"/>
    </row>
    <row r="250" spans="2:15" x14ac:dyDescent="0.25">
      <c r="B250" s="56"/>
      <c r="C250" s="63"/>
      <c r="D250" s="57"/>
      <c r="E250" s="58"/>
      <c r="F250" s="58"/>
      <c r="G250" s="58"/>
      <c r="H250" s="60"/>
      <c r="I250" s="60"/>
      <c r="J250" s="60"/>
      <c r="K250" s="115"/>
      <c r="L250" s="115"/>
      <c r="M25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5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50" s="62"/>
    </row>
    <row r="251" spans="2:15" x14ac:dyDescent="0.25">
      <c r="B251" s="56"/>
      <c r="C251" s="63"/>
      <c r="D251" s="57"/>
      <c r="E251" s="58"/>
      <c r="F251" s="58"/>
      <c r="G251" s="58"/>
      <c r="H251" s="60"/>
      <c r="I251" s="60"/>
      <c r="J251" s="60"/>
      <c r="K251" s="115"/>
      <c r="L251" s="115"/>
      <c r="M25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5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51" s="62"/>
    </row>
    <row r="252" spans="2:15" x14ac:dyDescent="0.25">
      <c r="B252" s="56"/>
      <c r="C252" s="63"/>
      <c r="D252" s="57"/>
      <c r="E252" s="58"/>
      <c r="F252" s="58"/>
      <c r="G252" s="58"/>
      <c r="H252" s="60"/>
      <c r="I252" s="60"/>
      <c r="J252" s="60"/>
      <c r="K252" s="115"/>
      <c r="L252" s="115"/>
      <c r="M25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5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52" s="62"/>
    </row>
    <row r="253" spans="2:15" x14ac:dyDescent="0.25">
      <c r="B253" s="56"/>
      <c r="C253" s="63"/>
      <c r="D253" s="57"/>
      <c r="E253" s="58"/>
      <c r="F253" s="58"/>
      <c r="G253" s="58"/>
      <c r="H253" s="60"/>
      <c r="I253" s="60"/>
      <c r="J253" s="60"/>
      <c r="K253" s="115"/>
      <c r="L253" s="115"/>
      <c r="M25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5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53" s="62"/>
    </row>
    <row r="254" spans="2:15" x14ac:dyDescent="0.25">
      <c r="B254" s="56"/>
      <c r="C254" s="63"/>
      <c r="D254" s="57"/>
      <c r="E254" s="58"/>
      <c r="F254" s="58"/>
      <c r="G254" s="58"/>
      <c r="H254" s="60"/>
      <c r="I254" s="60"/>
      <c r="J254" s="60"/>
      <c r="K254" s="115"/>
      <c r="L254" s="115"/>
      <c r="M25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5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54" s="62"/>
    </row>
    <row r="255" spans="2:15" x14ac:dyDescent="0.25">
      <c r="B255" s="56"/>
      <c r="C255" s="63"/>
      <c r="D255" s="57"/>
      <c r="E255" s="58"/>
      <c r="F255" s="58"/>
      <c r="G255" s="58"/>
      <c r="H255" s="60"/>
      <c r="I255" s="60"/>
      <c r="J255" s="60"/>
      <c r="K255" s="115"/>
      <c r="L255" s="115"/>
      <c r="M25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5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55" s="62"/>
    </row>
    <row r="256" spans="2:15" x14ac:dyDescent="0.25">
      <c r="B256" s="56"/>
      <c r="C256" s="63"/>
      <c r="D256" s="57"/>
      <c r="E256" s="58"/>
      <c r="F256" s="58"/>
      <c r="G256" s="58"/>
      <c r="H256" s="60"/>
      <c r="I256" s="60"/>
      <c r="J256" s="60"/>
      <c r="K256" s="115"/>
      <c r="L256" s="115"/>
      <c r="M25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5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56" s="62"/>
    </row>
    <row r="257" spans="2:15" x14ac:dyDescent="0.25">
      <c r="B257" s="56"/>
      <c r="C257" s="63"/>
      <c r="D257" s="57"/>
      <c r="E257" s="58"/>
      <c r="F257" s="58"/>
      <c r="G257" s="58"/>
      <c r="H257" s="60"/>
      <c r="I257" s="60"/>
      <c r="J257" s="60"/>
      <c r="K257" s="115"/>
      <c r="L257" s="115"/>
      <c r="M25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5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57" s="62"/>
    </row>
    <row r="258" spans="2:15" x14ac:dyDescent="0.25">
      <c r="B258" s="56"/>
      <c r="C258" s="63"/>
      <c r="D258" s="57"/>
      <c r="E258" s="58"/>
      <c r="F258" s="58"/>
      <c r="G258" s="58"/>
      <c r="H258" s="60"/>
      <c r="I258" s="60"/>
      <c r="J258" s="60"/>
      <c r="K258" s="115"/>
      <c r="L258" s="115"/>
      <c r="M25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5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58" s="62"/>
    </row>
    <row r="259" spans="2:15" x14ac:dyDescent="0.25">
      <c r="B259" s="56"/>
      <c r="C259" s="63"/>
      <c r="D259" s="57"/>
      <c r="E259" s="58"/>
      <c r="F259" s="58"/>
      <c r="G259" s="58"/>
      <c r="H259" s="60"/>
      <c r="I259" s="60"/>
      <c r="J259" s="60"/>
      <c r="K259" s="115"/>
      <c r="L259" s="115"/>
      <c r="M25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5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59" s="62"/>
    </row>
    <row r="260" spans="2:15" x14ac:dyDescent="0.25">
      <c r="B260" s="56"/>
      <c r="C260" s="63"/>
      <c r="D260" s="57"/>
      <c r="E260" s="58"/>
      <c r="F260" s="58"/>
      <c r="G260" s="58"/>
      <c r="H260" s="60"/>
      <c r="I260" s="60"/>
      <c r="J260" s="60"/>
      <c r="K260" s="115"/>
      <c r="L260" s="115"/>
      <c r="M26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6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60" s="62"/>
    </row>
    <row r="261" spans="2:15" x14ac:dyDescent="0.25">
      <c r="B261" s="56"/>
      <c r="C261" s="63"/>
      <c r="D261" s="57"/>
      <c r="E261" s="58"/>
      <c r="F261" s="58"/>
      <c r="G261" s="58"/>
      <c r="H261" s="60"/>
      <c r="I261" s="60"/>
      <c r="J261" s="60"/>
      <c r="K261" s="115"/>
      <c r="L261" s="115"/>
      <c r="M26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6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61" s="62"/>
    </row>
    <row r="262" spans="2:15" x14ac:dyDescent="0.25">
      <c r="B262" s="56"/>
      <c r="C262" s="63"/>
      <c r="D262" s="57"/>
      <c r="E262" s="58"/>
      <c r="F262" s="58"/>
      <c r="G262" s="58"/>
      <c r="H262" s="60"/>
      <c r="I262" s="60"/>
      <c r="J262" s="60"/>
      <c r="K262" s="115"/>
      <c r="L262" s="115"/>
      <c r="M26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6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62" s="62"/>
    </row>
    <row r="263" spans="2:15" x14ac:dyDescent="0.25">
      <c r="B263" s="56"/>
      <c r="C263" s="63"/>
      <c r="D263" s="57"/>
      <c r="E263" s="58"/>
      <c r="F263" s="58"/>
      <c r="G263" s="58"/>
      <c r="H263" s="60"/>
      <c r="I263" s="60"/>
      <c r="J263" s="60"/>
      <c r="K263" s="115"/>
      <c r="L263" s="115"/>
      <c r="M26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6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63" s="62"/>
    </row>
    <row r="264" spans="2:15" x14ac:dyDescent="0.25">
      <c r="B264" s="56"/>
      <c r="C264" s="63"/>
      <c r="D264" s="57"/>
      <c r="E264" s="58"/>
      <c r="F264" s="58"/>
      <c r="G264" s="58"/>
      <c r="H264" s="60"/>
      <c r="I264" s="60"/>
      <c r="J264" s="60"/>
      <c r="K264" s="115"/>
      <c r="L264" s="115"/>
      <c r="M26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6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64" s="62"/>
    </row>
    <row r="265" spans="2:15" x14ac:dyDescent="0.25">
      <c r="B265" s="56"/>
      <c r="C265" s="63"/>
      <c r="D265" s="57"/>
      <c r="E265" s="58"/>
      <c r="F265" s="58"/>
      <c r="G265" s="58"/>
      <c r="H265" s="60"/>
      <c r="I265" s="60"/>
      <c r="J265" s="60"/>
      <c r="K265" s="115"/>
      <c r="L265" s="115"/>
      <c r="M26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6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65" s="62"/>
    </row>
    <row r="266" spans="2:15" x14ac:dyDescent="0.25">
      <c r="B266" s="56"/>
      <c r="C266" s="63"/>
      <c r="D266" s="57"/>
      <c r="E266" s="58"/>
      <c r="F266" s="58"/>
      <c r="G266" s="58"/>
      <c r="H266" s="60"/>
      <c r="I266" s="60"/>
      <c r="J266" s="60"/>
      <c r="K266" s="115"/>
      <c r="L266" s="115"/>
      <c r="M26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6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66" s="62"/>
    </row>
    <row r="267" spans="2:15" x14ac:dyDescent="0.25">
      <c r="B267" s="56"/>
      <c r="C267" s="63"/>
      <c r="D267" s="57"/>
      <c r="E267" s="58"/>
      <c r="F267" s="58"/>
      <c r="G267" s="58"/>
      <c r="H267" s="60"/>
      <c r="I267" s="60"/>
      <c r="J267" s="60"/>
      <c r="K267" s="115"/>
      <c r="L267" s="115"/>
      <c r="M26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6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67" s="62"/>
    </row>
    <row r="268" spans="2:15" x14ac:dyDescent="0.25">
      <c r="B268" s="56"/>
      <c r="C268" s="63"/>
      <c r="D268" s="57"/>
      <c r="E268" s="58"/>
      <c r="F268" s="58"/>
      <c r="G268" s="58"/>
      <c r="H268" s="60"/>
      <c r="I268" s="60"/>
      <c r="J268" s="60"/>
      <c r="K268" s="115"/>
      <c r="L268" s="115"/>
      <c r="M26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6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68" s="62"/>
    </row>
    <row r="269" spans="2:15" x14ac:dyDescent="0.25">
      <c r="B269" s="56"/>
      <c r="C269" s="63"/>
      <c r="D269" s="57"/>
      <c r="E269" s="58"/>
      <c r="F269" s="58"/>
      <c r="G269" s="58"/>
      <c r="H269" s="60"/>
      <c r="I269" s="60"/>
      <c r="J269" s="60"/>
      <c r="K269" s="115"/>
      <c r="L269" s="115"/>
      <c r="M26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6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69" s="62"/>
    </row>
    <row r="270" spans="2:15" x14ac:dyDescent="0.25">
      <c r="B270" s="56"/>
      <c r="C270" s="63"/>
      <c r="D270" s="57"/>
      <c r="E270" s="58"/>
      <c r="F270" s="58"/>
      <c r="G270" s="58"/>
      <c r="H270" s="60"/>
      <c r="I270" s="60"/>
      <c r="J270" s="60"/>
      <c r="K270" s="115"/>
      <c r="L270" s="115"/>
      <c r="M27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7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70" s="62"/>
    </row>
    <row r="271" spans="2:15" x14ac:dyDescent="0.25">
      <c r="B271" s="56"/>
      <c r="C271" s="63"/>
      <c r="D271" s="57"/>
      <c r="E271" s="58"/>
      <c r="F271" s="58"/>
      <c r="G271" s="58"/>
      <c r="H271" s="60"/>
      <c r="I271" s="60"/>
      <c r="J271" s="60"/>
      <c r="K271" s="115"/>
      <c r="L271" s="115"/>
      <c r="M27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7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71" s="62"/>
    </row>
    <row r="272" spans="2:15" x14ac:dyDescent="0.25">
      <c r="B272" s="56"/>
      <c r="C272" s="63"/>
      <c r="D272" s="57"/>
      <c r="E272" s="58"/>
      <c r="F272" s="58"/>
      <c r="G272" s="58"/>
      <c r="H272" s="60"/>
      <c r="I272" s="60"/>
      <c r="J272" s="60"/>
      <c r="K272" s="115"/>
      <c r="L272" s="115"/>
      <c r="M27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7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72" s="62"/>
    </row>
    <row r="273" spans="2:15" x14ac:dyDescent="0.25">
      <c r="B273" s="56"/>
      <c r="C273" s="63"/>
      <c r="D273" s="57"/>
      <c r="E273" s="58"/>
      <c r="F273" s="58"/>
      <c r="G273" s="58"/>
      <c r="H273" s="60"/>
      <c r="I273" s="60"/>
      <c r="J273" s="60"/>
      <c r="K273" s="115"/>
      <c r="L273" s="115"/>
      <c r="M27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7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73" s="62"/>
    </row>
    <row r="274" spans="2:15" x14ac:dyDescent="0.25">
      <c r="B274" s="56"/>
      <c r="C274" s="63"/>
      <c r="D274" s="57"/>
      <c r="E274" s="58"/>
      <c r="F274" s="58"/>
      <c r="G274" s="58"/>
      <c r="H274" s="60"/>
      <c r="I274" s="60"/>
      <c r="J274" s="60"/>
      <c r="K274" s="115"/>
      <c r="L274" s="115"/>
      <c r="M27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7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74" s="62"/>
    </row>
    <row r="275" spans="2:15" x14ac:dyDescent="0.25">
      <c r="B275" s="56"/>
      <c r="C275" s="63"/>
      <c r="D275" s="57"/>
      <c r="E275" s="58"/>
      <c r="F275" s="58"/>
      <c r="G275" s="58"/>
      <c r="H275" s="60"/>
      <c r="I275" s="60"/>
      <c r="J275" s="60"/>
      <c r="K275" s="115"/>
      <c r="L275" s="115"/>
      <c r="M27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7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75" s="62"/>
    </row>
    <row r="276" spans="2:15" x14ac:dyDescent="0.25">
      <c r="B276" s="56"/>
      <c r="C276" s="63"/>
      <c r="D276" s="57"/>
      <c r="E276" s="58"/>
      <c r="F276" s="58"/>
      <c r="G276" s="58"/>
      <c r="H276" s="60"/>
      <c r="I276" s="60"/>
      <c r="J276" s="60"/>
      <c r="K276" s="115"/>
      <c r="L276" s="115"/>
      <c r="M27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7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76" s="62"/>
    </row>
    <row r="277" spans="2:15" x14ac:dyDescent="0.25">
      <c r="B277" s="56"/>
      <c r="C277" s="63"/>
      <c r="D277" s="57"/>
      <c r="E277" s="58"/>
      <c r="F277" s="58"/>
      <c r="G277" s="58"/>
      <c r="H277" s="60"/>
      <c r="I277" s="60"/>
      <c r="J277" s="60"/>
      <c r="K277" s="115"/>
      <c r="L277" s="115"/>
      <c r="M27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7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77" s="62"/>
    </row>
    <row r="278" spans="2:15" x14ac:dyDescent="0.25">
      <c r="B278" s="56"/>
      <c r="C278" s="63"/>
      <c r="D278" s="57"/>
      <c r="E278" s="58"/>
      <c r="F278" s="58"/>
      <c r="G278" s="58"/>
      <c r="H278" s="60"/>
      <c r="I278" s="60"/>
      <c r="J278" s="60"/>
      <c r="K278" s="115"/>
      <c r="L278" s="115"/>
      <c r="M27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7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78" s="62"/>
    </row>
    <row r="279" spans="2:15" x14ac:dyDescent="0.25">
      <c r="B279" s="56"/>
      <c r="C279" s="63"/>
      <c r="D279" s="57"/>
      <c r="E279" s="58"/>
      <c r="F279" s="58"/>
      <c r="G279" s="58"/>
      <c r="H279" s="60"/>
      <c r="I279" s="60"/>
      <c r="J279" s="60"/>
      <c r="K279" s="115"/>
      <c r="L279" s="115"/>
      <c r="M27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7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79" s="62"/>
    </row>
    <row r="280" spans="2:15" x14ac:dyDescent="0.25">
      <c r="B280" s="56"/>
      <c r="C280" s="63"/>
      <c r="D280" s="57"/>
      <c r="E280" s="58"/>
      <c r="F280" s="58"/>
      <c r="G280" s="58"/>
      <c r="H280" s="60"/>
      <c r="I280" s="60"/>
      <c r="J280" s="60"/>
      <c r="K280" s="115"/>
      <c r="L280" s="115"/>
      <c r="M28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8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80" s="62"/>
    </row>
    <row r="281" spans="2:15" x14ac:dyDescent="0.25">
      <c r="B281" s="56"/>
      <c r="C281" s="63"/>
      <c r="D281" s="57"/>
      <c r="E281" s="58"/>
      <c r="F281" s="58"/>
      <c r="G281" s="58"/>
      <c r="H281" s="60"/>
      <c r="I281" s="60"/>
      <c r="J281" s="60"/>
      <c r="K281" s="115"/>
      <c r="L281" s="115"/>
      <c r="M28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8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81" s="62"/>
    </row>
    <row r="282" spans="2:15" x14ac:dyDescent="0.25">
      <c r="B282" s="56"/>
      <c r="C282" s="63"/>
      <c r="D282" s="57"/>
      <c r="E282" s="58"/>
      <c r="F282" s="58"/>
      <c r="G282" s="58"/>
      <c r="H282" s="60"/>
      <c r="I282" s="60"/>
      <c r="J282" s="60"/>
      <c r="K282" s="115"/>
      <c r="L282" s="115"/>
      <c r="M28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8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82" s="62"/>
    </row>
    <row r="283" spans="2:15" x14ac:dyDescent="0.25">
      <c r="B283" s="56"/>
      <c r="C283" s="63"/>
      <c r="D283" s="57"/>
      <c r="E283" s="58"/>
      <c r="F283" s="58"/>
      <c r="G283" s="58"/>
      <c r="H283" s="60"/>
      <c r="I283" s="60"/>
      <c r="J283" s="60"/>
      <c r="K283" s="115"/>
      <c r="L283" s="115"/>
      <c r="M28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8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83" s="62"/>
    </row>
    <row r="284" spans="2:15" x14ac:dyDescent="0.25">
      <c r="B284" s="56"/>
      <c r="C284" s="63"/>
      <c r="D284" s="57"/>
      <c r="E284" s="58"/>
      <c r="F284" s="58"/>
      <c r="G284" s="58"/>
      <c r="H284" s="60"/>
      <c r="I284" s="60"/>
      <c r="J284" s="60"/>
      <c r="K284" s="115"/>
      <c r="L284" s="115"/>
      <c r="M28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8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84" s="62"/>
    </row>
    <row r="285" spans="2:15" x14ac:dyDescent="0.25">
      <c r="B285" s="56"/>
      <c r="C285" s="63"/>
      <c r="D285" s="57"/>
      <c r="E285" s="58"/>
      <c r="F285" s="58"/>
      <c r="G285" s="58"/>
      <c r="H285" s="60"/>
      <c r="I285" s="60"/>
      <c r="J285" s="60"/>
      <c r="K285" s="115"/>
      <c r="L285" s="115"/>
      <c r="M28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8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85" s="62"/>
    </row>
    <row r="286" spans="2:15" x14ac:dyDescent="0.25">
      <c r="B286" s="56"/>
      <c r="C286" s="63"/>
      <c r="D286" s="57"/>
      <c r="E286" s="58"/>
      <c r="F286" s="58"/>
      <c r="G286" s="58"/>
      <c r="H286" s="60"/>
      <c r="I286" s="60"/>
      <c r="J286" s="60"/>
      <c r="K286" s="115"/>
      <c r="L286" s="115"/>
      <c r="M28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8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86" s="62"/>
    </row>
    <row r="287" spans="2:15" x14ac:dyDescent="0.25">
      <c r="B287" s="56"/>
      <c r="C287" s="63"/>
      <c r="D287" s="57"/>
      <c r="E287" s="58"/>
      <c r="F287" s="58"/>
      <c r="G287" s="58"/>
      <c r="H287" s="60"/>
      <c r="I287" s="60"/>
      <c r="J287" s="60"/>
      <c r="K287" s="115"/>
      <c r="L287" s="115"/>
      <c r="M28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8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87" s="62"/>
    </row>
    <row r="288" spans="2:15" x14ac:dyDescent="0.25">
      <c r="B288" s="56"/>
      <c r="C288" s="63"/>
      <c r="D288" s="57"/>
      <c r="E288" s="58"/>
      <c r="F288" s="58"/>
      <c r="G288" s="58"/>
      <c r="H288" s="60"/>
      <c r="I288" s="60"/>
      <c r="J288" s="60"/>
      <c r="K288" s="115"/>
      <c r="L288" s="115"/>
      <c r="M28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8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88" s="62"/>
    </row>
    <row r="289" spans="2:15" x14ac:dyDescent="0.25">
      <c r="B289" s="56"/>
      <c r="C289" s="63"/>
      <c r="D289" s="57"/>
      <c r="E289" s="58"/>
      <c r="F289" s="58"/>
      <c r="G289" s="58"/>
      <c r="H289" s="60"/>
      <c r="I289" s="60"/>
      <c r="J289" s="60"/>
      <c r="K289" s="115"/>
      <c r="L289" s="115"/>
      <c r="M28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8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89" s="62"/>
    </row>
    <row r="290" spans="2:15" x14ac:dyDescent="0.25">
      <c r="B290" s="56"/>
      <c r="C290" s="63"/>
      <c r="D290" s="57"/>
      <c r="E290" s="58"/>
      <c r="F290" s="58"/>
      <c r="G290" s="58"/>
      <c r="H290" s="60"/>
      <c r="I290" s="60"/>
      <c r="J290" s="60"/>
      <c r="K290" s="115"/>
      <c r="L290" s="115"/>
      <c r="M29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9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90" s="62"/>
    </row>
    <row r="291" spans="2:15" x14ac:dyDescent="0.25">
      <c r="B291" s="56"/>
      <c r="C291" s="63"/>
      <c r="D291" s="57"/>
      <c r="E291" s="58"/>
      <c r="F291" s="58"/>
      <c r="G291" s="58"/>
      <c r="H291" s="60"/>
      <c r="I291" s="60"/>
      <c r="J291" s="60"/>
      <c r="K291" s="115"/>
      <c r="L291" s="115"/>
      <c r="M29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9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91" s="62"/>
    </row>
    <row r="292" spans="2:15" x14ac:dyDescent="0.25">
      <c r="B292" s="56"/>
      <c r="C292" s="63"/>
      <c r="D292" s="57"/>
      <c r="E292" s="58"/>
      <c r="F292" s="58"/>
      <c r="G292" s="58"/>
      <c r="H292" s="60"/>
      <c r="I292" s="60"/>
      <c r="J292" s="60"/>
      <c r="K292" s="115"/>
      <c r="L292" s="115"/>
      <c r="M29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9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92" s="62"/>
    </row>
    <row r="293" spans="2:15" x14ac:dyDescent="0.25">
      <c r="B293" s="56"/>
      <c r="C293" s="63"/>
      <c r="D293" s="57"/>
      <c r="E293" s="58"/>
      <c r="F293" s="58"/>
      <c r="G293" s="58"/>
      <c r="H293" s="60"/>
      <c r="I293" s="60"/>
      <c r="J293" s="60"/>
      <c r="K293" s="115"/>
      <c r="L293" s="115"/>
      <c r="M29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9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93" s="62"/>
    </row>
    <row r="294" spans="2:15" x14ac:dyDescent="0.25">
      <c r="B294" s="56"/>
      <c r="C294" s="63"/>
      <c r="D294" s="57"/>
      <c r="E294" s="58"/>
      <c r="F294" s="58"/>
      <c r="G294" s="58"/>
      <c r="H294" s="60"/>
      <c r="I294" s="60"/>
      <c r="J294" s="60"/>
      <c r="K294" s="115"/>
      <c r="L294" s="115"/>
      <c r="M29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9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94" s="62"/>
    </row>
    <row r="295" spans="2:15" x14ac:dyDescent="0.25">
      <c r="B295" s="56"/>
      <c r="C295" s="63"/>
      <c r="D295" s="57"/>
      <c r="E295" s="58"/>
      <c r="F295" s="58"/>
      <c r="G295" s="58"/>
      <c r="H295" s="60"/>
      <c r="I295" s="60"/>
      <c r="J295" s="60"/>
      <c r="K295" s="115"/>
      <c r="L295" s="115"/>
      <c r="M29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9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95" s="62"/>
    </row>
    <row r="296" spans="2:15" x14ac:dyDescent="0.25">
      <c r="B296" s="56"/>
      <c r="C296" s="63"/>
      <c r="D296" s="57"/>
      <c r="E296" s="58"/>
      <c r="F296" s="58"/>
      <c r="G296" s="58"/>
      <c r="H296" s="60"/>
      <c r="I296" s="60"/>
      <c r="J296" s="60"/>
      <c r="K296" s="115"/>
      <c r="L296" s="115"/>
      <c r="M29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9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96" s="62"/>
    </row>
    <row r="297" spans="2:15" x14ac:dyDescent="0.25">
      <c r="B297" s="56"/>
      <c r="C297" s="63"/>
      <c r="D297" s="57"/>
      <c r="E297" s="58"/>
      <c r="F297" s="58"/>
      <c r="G297" s="58"/>
      <c r="H297" s="60"/>
      <c r="I297" s="60"/>
      <c r="J297" s="60"/>
      <c r="K297" s="115"/>
      <c r="L297" s="115"/>
      <c r="M29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9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97" s="62"/>
    </row>
    <row r="298" spans="2:15" x14ac:dyDescent="0.25">
      <c r="B298" s="56"/>
      <c r="C298" s="63"/>
      <c r="D298" s="57"/>
      <c r="E298" s="58"/>
      <c r="F298" s="58"/>
      <c r="G298" s="58"/>
      <c r="H298" s="60"/>
      <c r="I298" s="60"/>
      <c r="J298" s="60"/>
      <c r="K298" s="115"/>
      <c r="L298" s="115"/>
      <c r="M29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9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98" s="62"/>
    </row>
    <row r="299" spans="2:15" x14ac:dyDescent="0.25">
      <c r="B299" s="56"/>
      <c r="C299" s="63"/>
      <c r="D299" s="57"/>
      <c r="E299" s="58"/>
      <c r="F299" s="58"/>
      <c r="G299" s="58"/>
      <c r="H299" s="60"/>
      <c r="I299" s="60"/>
      <c r="J299" s="60"/>
      <c r="K299" s="115"/>
      <c r="L299" s="115"/>
      <c r="M29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29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299" s="62"/>
    </row>
    <row r="300" spans="2:15" x14ac:dyDescent="0.25">
      <c r="B300" s="56"/>
      <c r="C300" s="63"/>
      <c r="D300" s="57"/>
      <c r="E300" s="58"/>
      <c r="F300" s="58"/>
      <c r="G300" s="58"/>
      <c r="H300" s="60"/>
      <c r="I300" s="60"/>
      <c r="J300" s="60"/>
      <c r="K300" s="115"/>
      <c r="L300" s="115"/>
      <c r="M30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30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300" s="62"/>
    </row>
    <row r="301" spans="2:15" x14ac:dyDescent="0.25">
      <c r="B301" s="56"/>
      <c r="C301" s="63"/>
      <c r="D301" s="57"/>
      <c r="E301" s="58"/>
      <c r="F301" s="58"/>
      <c r="G301" s="58"/>
      <c r="H301" s="60"/>
      <c r="I301" s="60"/>
      <c r="J301" s="60"/>
      <c r="K301" s="115"/>
      <c r="L301" s="115"/>
      <c r="M30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30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301" s="62"/>
    </row>
    <row r="302" spans="2:15" x14ac:dyDescent="0.25">
      <c r="B302" s="56"/>
      <c r="C302" s="63"/>
      <c r="D302" s="57"/>
      <c r="E302" s="58"/>
      <c r="F302" s="58"/>
      <c r="G302" s="58"/>
      <c r="H302" s="60"/>
      <c r="I302" s="60"/>
      <c r="J302" s="60"/>
      <c r="K302" s="115"/>
      <c r="L302" s="115"/>
      <c r="M30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30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302" s="62"/>
    </row>
    <row r="303" spans="2:15" x14ac:dyDescent="0.25">
      <c r="B303" s="56"/>
      <c r="C303" s="63"/>
      <c r="D303" s="57"/>
      <c r="E303" s="58"/>
      <c r="F303" s="58"/>
      <c r="G303" s="58"/>
      <c r="H303" s="60"/>
      <c r="I303" s="60"/>
      <c r="J303" s="60"/>
      <c r="K303" s="115"/>
      <c r="L303" s="115"/>
      <c r="M303"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303"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303" s="62"/>
    </row>
    <row r="304" spans="2:15" x14ac:dyDescent="0.25">
      <c r="B304" s="56"/>
      <c r="C304" s="63"/>
      <c r="D304" s="57"/>
      <c r="E304" s="58"/>
      <c r="F304" s="58"/>
      <c r="G304" s="58"/>
      <c r="H304" s="60"/>
      <c r="I304" s="60"/>
      <c r="J304" s="60"/>
      <c r="K304" s="115"/>
      <c r="L304" s="115"/>
      <c r="M304"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304"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304" s="62"/>
    </row>
    <row r="305" spans="2:15" x14ac:dyDescent="0.25">
      <c r="B305" s="56"/>
      <c r="C305" s="63"/>
      <c r="D305" s="57"/>
      <c r="E305" s="58"/>
      <c r="F305" s="58"/>
      <c r="G305" s="58"/>
      <c r="H305" s="60"/>
      <c r="I305" s="60"/>
      <c r="J305" s="60"/>
      <c r="K305" s="115"/>
      <c r="L305" s="115"/>
      <c r="M305"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305"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305" s="62"/>
    </row>
    <row r="306" spans="2:15" x14ac:dyDescent="0.25">
      <c r="B306" s="56"/>
      <c r="C306" s="63"/>
      <c r="D306" s="57"/>
      <c r="E306" s="58"/>
      <c r="F306" s="58"/>
      <c r="G306" s="58"/>
      <c r="H306" s="60"/>
      <c r="I306" s="60"/>
      <c r="J306" s="60"/>
      <c r="K306" s="115"/>
      <c r="L306" s="115"/>
      <c r="M306"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306"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306" s="62"/>
    </row>
    <row r="307" spans="2:15" x14ac:dyDescent="0.25">
      <c r="B307" s="56"/>
      <c r="C307" s="63"/>
      <c r="D307" s="57"/>
      <c r="E307" s="58"/>
      <c r="F307" s="58"/>
      <c r="G307" s="58"/>
      <c r="H307" s="60"/>
      <c r="I307" s="60"/>
      <c r="J307" s="60"/>
      <c r="K307" s="115"/>
      <c r="L307" s="115"/>
      <c r="M307"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307"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307" s="62"/>
    </row>
    <row r="308" spans="2:15" x14ac:dyDescent="0.25">
      <c r="B308" s="56"/>
      <c r="C308" s="63"/>
      <c r="D308" s="57"/>
      <c r="E308" s="58"/>
      <c r="F308" s="58"/>
      <c r="G308" s="58"/>
      <c r="H308" s="60"/>
      <c r="I308" s="60"/>
      <c r="J308" s="60"/>
      <c r="K308" s="115"/>
      <c r="L308" s="115"/>
      <c r="M308"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308"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308" s="62"/>
    </row>
    <row r="309" spans="2:15" x14ac:dyDescent="0.25">
      <c r="B309" s="56"/>
      <c r="C309" s="63"/>
      <c r="D309" s="57"/>
      <c r="E309" s="58"/>
      <c r="F309" s="58"/>
      <c r="G309" s="58"/>
      <c r="H309" s="60"/>
      <c r="I309" s="60"/>
      <c r="J309" s="60"/>
      <c r="K309" s="115"/>
      <c r="L309" s="115"/>
      <c r="M309"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309"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309" s="62"/>
    </row>
    <row r="310" spans="2:15" x14ac:dyDescent="0.25">
      <c r="B310" s="56"/>
      <c r="C310" s="63"/>
      <c r="D310" s="57"/>
      <c r="E310" s="58"/>
      <c r="F310" s="58"/>
      <c r="G310" s="58"/>
      <c r="H310" s="60"/>
      <c r="I310" s="60"/>
      <c r="J310" s="60"/>
      <c r="K310" s="115"/>
      <c r="L310" s="115"/>
      <c r="M310"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310"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310" s="62"/>
    </row>
    <row r="311" spans="2:15" x14ac:dyDescent="0.25">
      <c r="B311" s="56"/>
      <c r="C311" s="63"/>
      <c r="D311" s="57"/>
      <c r="E311" s="58"/>
      <c r="F311" s="58"/>
      <c r="G311" s="58"/>
      <c r="H311" s="60"/>
      <c r="I311" s="60"/>
      <c r="J311" s="60"/>
      <c r="K311" s="115"/>
      <c r="L311" s="115"/>
      <c r="M311"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311"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311" s="62"/>
    </row>
    <row r="312" spans="2:15" x14ac:dyDescent="0.25">
      <c r="B312" s="56"/>
      <c r="C312" s="63"/>
      <c r="D312" s="57"/>
      <c r="E312" s="58"/>
      <c r="F312" s="58"/>
      <c r="G312" s="58"/>
      <c r="H312" s="60"/>
      <c r="I312" s="60"/>
      <c r="J312" s="60"/>
      <c r="K312" s="115"/>
      <c r="L312" s="115"/>
      <c r="M312" s="46">
        <f>IF(AND(TestingDataBldg1[[#This Row],[Initial Test Result (ppb)]]="   [result]   ",TestingDataBldg1[[#This Row],[Number of Retests]]="   [retests]   "),"   [autofill]   ",IF(AND(TestingDataBldg1[[#This Row],[Initial Test Result (ppb)]]&lt;&gt;"",TestingDataBldg1[[#This Row],[Initial Test Result (ppb)]]&lt;&gt;"   [result]   "),IFERROR(VALUE(TestingDataBldg1[[#This Row],[Number of Retests]]),0)+1,IFERROR(VALUE(TestingDataBldg1[[#This Row],[Number of Retests]]),0)))</f>
        <v>0</v>
      </c>
      <c r="N312" s="47">
        <f>IF(AND(TestingDataBldg1[[#This Row],[Misc. Lab Expenses]]="   [enter $]   ",TestingDataBldg1[[#This Row],[Shipping Expense]]="   [enter $]   ",TestingDataBldg1[[#This Row],[Lab Cost Per Initial Test]]="   [enter $]   "),"[autofill]   ",ROUND(IFERROR(VALUE(TestingDataBldg1[[#This Row],[Misc. Lab Expenses]]),0)+IFERROR(VALUE(TestingDataBldg1[[#This Row],[Shipping Expense]]),0)+IFERROR(VALUE(TestingDataBldg1[[#This Row],[Lab Cost Per Initial Test]]),0)+IFERROR(TestingDataBldg1[[#This Row],[Lab Cost Per Retest]]*TestingDataBldg1[[#This Row],[Number of Retests]],0),2))</f>
        <v>0</v>
      </c>
      <c r="O312" s="62"/>
    </row>
  </sheetData>
  <sheetProtection sheet="1" objects="1" scenarios="1" deleteRows="0" sort="0" autoFilter="0"/>
  <mergeCells count="10">
    <mergeCell ref="I8:J8"/>
    <mergeCell ref="D10:E10"/>
    <mergeCell ref="H10:L10"/>
    <mergeCell ref="B1:O1"/>
    <mergeCell ref="I3:J3"/>
    <mergeCell ref="I4:J4"/>
    <mergeCell ref="I5:J5"/>
    <mergeCell ref="D8:G8"/>
    <mergeCell ref="I7:J7"/>
    <mergeCell ref="D7:G7"/>
  </mergeCells>
  <conditionalFormatting sqref="B13:B312">
    <cfRule type="expression" dxfId="294" priority="11">
      <formula>AND(COUNTIF($B$13:$B$312,$B13)&gt;1,$I13="",$J13="")</formula>
    </cfRule>
  </conditionalFormatting>
  <conditionalFormatting sqref="B13:O13">
    <cfRule type="expression" dxfId="293" priority="8">
      <formula>FIND("   ",B$13)&gt;0</formula>
    </cfRule>
  </conditionalFormatting>
  <conditionalFormatting sqref="C13:C312">
    <cfRule type="expression" dxfId="292" priority="12">
      <formula>AND(AND(MID(C13&amp;" ",9,1)="-",LEN(C13)=14)=FALSE,AND(MID(C13&amp;" ",10,1)="-",LEN(C13)=15)=FALSE,$C13&lt;&gt;"", $C13&lt;&gt;"[enter fixture ID]   ")</formula>
    </cfRule>
  </conditionalFormatting>
  <conditionalFormatting sqref="C13:H312 K13:L312">
    <cfRule type="expression" dxfId="291" priority="18">
      <formula>AND($I13&lt;&gt;"   [enter $]   ",$J13&lt;&gt;"   [enter $]   ",OR($I13&lt;&gt;"",$J13&lt;&gt;""))</formula>
    </cfRule>
  </conditionalFormatting>
  <conditionalFormatting sqref="D3 D4:G4">
    <cfRule type="expression" dxfId="290" priority="4">
      <formula>$D$4="Invalid Entity ID"</formula>
    </cfRule>
  </conditionalFormatting>
  <conditionalFormatting sqref="D3 D4:G5">
    <cfRule type="expression" dxfId="289" priority="3">
      <formula>FIND("autofill",$D3)&gt;1</formula>
    </cfRule>
  </conditionalFormatting>
  <conditionalFormatting sqref="D7:D8 D10">
    <cfRule type="expression" dxfId="288" priority="5">
      <formula>FIND("   ",$D7)&gt;1</formula>
    </cfRule>
  </conditionalFormatting>
  <conditionalFormatting sqref="E13:E312 G13:G312">
    <cfRule type="cellIs" dxfId="287" priority="13" operator="between">
      <formula>11.999</formula>
      <formula>14.999</formula>
    </cfRule>
    <cfRule type="expression" dxfId="286" priority="16">
      <formula>VALUE(E13)&gt;14.999</formula>
    </cfRule>
  </conditionalFormatting>
  <conditionalFormatting sqref="G3">
    <cfRule type="expression" dxfId="285" priority="1">
      <formula>FIND("autofill",$D3)&gt;1</formula>
    </cfRule>
    <cfRule type="expression" dxfId="284" priority="2">
      <formula>$D$4="Invalid Entity ID"</formula>
    </cfRule>
  </conditionalFormatting>
  <conditionalFormatting sqref="H13:H312">
    <cfRule type="expression" dxfId="283" priority="24">
      <formula>AND($F13&gt;0,$H13="")</formula>
    </cfRule>
    <cfRule type="expression" dxfId="282" priority="25">
      <formula>OR($H13="FS-RDT",$H13="Other")</formula>
    </cfRule>
    <cfRule type="expression" dxfId="281" priority="26">
      <formula>FIND("RB",$H13)&gt;0</formula>
    </cfRule>
    <cfRule type="cellIs" dxfId="280" priority="27" operator="equal">
      <formula>"Remove"</formula>
    </cfRule>
    <cfRule type="cellIs" dxfId="279" priority="28" operator="equal">
      <formula>"FTO"</formula>
    </cfRule>
    <cfRule type="containsText" dxfId="278" priority="29" operator="containsText" text="IF">
      <formula>NOT(ISERROR(SEARCH("IF",H13)))</formula>
    </cfRule>
  </conditionalFormatting>
  <conditionalFormatting sqref="I13:I312">
    <cfRule type="expression" dxfId="277" priority="22">
      <formula>AND($J13&lt;&gt;"   [enter $]   ",$J13&lt;&gt;"")</formula>
    </cfRule>
  </conditionalFormatting>
  <conditionalFormatting sqref="I13:J312">
    <cfRule type="expression" dxfId="276" priority="19">
      <formula>AND($E13&lt;&gt;"   [result]   ",$E13&lt;&gt;"",I13&lt;&gt;"   [enter $]   ",I13&lt;&gt;"")</formula>
    </cfRule>
    <cfRule type="expression" dxfId="275" priority="20">
      <formula>AND($I13&lt;&gt;"   [enter $]   ",$I13&lt;&gt;"",$J13&lt;&gt;"   [enter $]   ",$J13&lt;&gt;"")</formula>
    </cfRule>
    <cfRule type="expression" dxfId="274" priority="21">
      <formula>AND($E13&lt;&gt;"   [result]   ",$E13&lt;&gt;"")</formula>
    </cfRule>
  </conditionalFormatting>
  <conditionalFormatting sqref="J13:J312">
    <cfRule type="expression" dxfId="273" priority="23">
      <formula>AND($I13&lt;&gt;"   [enter $]   ",$I13&lt;&gt;"")</formula>
    </cfRule>
  </conditionalFormatting>
  <conditionalFormatting sqref="K3:K4">
    <cfRule type="expression" dxfId="272" priority="6">
      <formula>FIND("   ",$K3)&gt;0</formula>
    </cfRule>
  </conditionalFormatting>
  <conditionalFormatting sqref="K5 K7:K8">
    <cfRule type="expression" dxfId="271" priority="7">
      <formula>FIND("autofill",$K5)&gt;1</formula>
    </cfRule>
  </conditionalFormatting>
  <conditionalFormatting sqref="K13:K312">
    <cfRule type="expression" dxfId="270" priority="30">
      <formula>AND($E13&lt;&gt;"   [result]   ",$E13&lt;&gt;"",$K13="")</formula>
    </cfRule>
  </conditionalFormatting>
  <conditionalFormatting sqref="L13:L312">
    <cfRule type="expression" dxfId="269" priority="31">
      <formula>AND($F13&lt;&gt;"[retests]   ",$F13&lt;&gt;"",$L13="")</formula>
    </cfRule>
  </conditionalFormatting>
  <conditionalFormatting sqref="M13:N312">
    <cfRule type="cellIs" dxfId="268" priority="32" operator="equal">
      <formula>0</formula>
    </cfRule>
  </conditionalFormatting>
  <conditionalFormatting sqref="O13:O312">
    <cfRule type="expression" dxfId="267" priority="253">
      <formula>AND($H13="Other",$O13="")</formula>
    </cfRule>
  </conditionalFormatting>
  <dataValidations count="18">
    <dataValidation allowBlank="1" showInputMessage="1" showErrorMessage="1" promptTitle="Fixtures Exempt from Testing" prompt="Enter the number of fixtures in the building that are exempt from the testing requirement based on the type of fixture (shower head, eye wash station, etc.)" sqref="K4" xr:uid="{00000000-0002-0000-0200-000000000000}"/>
    <dataValidation allowBlank="1" showInputMessage="1" showErrorMessage="1" promptTitle="Fixtures Required to be Tested" prompt="Enter the number of fixtures in the building that are required to be tested (***even if you have not tested all of these fixtures at this time***)" sqref="K3" xr:uid="{00000000-0002-0000-0200-000001000000}"/>
    <dataValidation allowBlank="1" showInputMessage="1" showErrorMessage="1" promptTitle="Minimum Reporting Level (MRL)" prompt="Enter the minimum value of lead that can be detected in a sample in parts per billion (ppb) as reported in the lab results" sqref="D10:E10" xr:uid="{00000000-0002-0000-0200-000002000000}"/>
    <dataValidation allowBlank="1" showInputMessage="1" showErrorMessage="1" promptTitle="Building Name" prompt="Enter the building name as it is reported in the ODE School Facilities Building Collection. See the &quot;START HERE&quot; tab for more information." sqref="D8:G8" xr:uid="{00000000-0002-0000-0200-000003000000}"/>
    <dataValidation allowBlank="1" showInputMessage="1" showErrorMessage="1" promptTitle="Building ID #" prompt="Enter the Building ID # assigned to this building in the ODE School Facilities Building Collection. See the &quot;START HERE&quot; tab for more information." sqref="D7" xr:uid="{00000000-0002-0000-0200-000004000000}"/>
    <dataValidation allowBlank="1" showInputMessage="1" showErrorMessage="1" prompt="Enter the unique location description for each fixture such that ANY person would be able to find the fixture based only on this description._x000a__x000a_OR_x000a__x000a_Describe the type of other expense (metal digestion, shipping, etc.)" sqref="B13:B17" xr:uid="{00000000-0002-0000-0200-000005000000}"/>
    <dataValidation allowBlank="1" showInputMessage="1" showErrorMessage="1" prompt="Enter the date the initial sample was COLLECTED (not tested by the lab)" sqref="D13:D17" xr:uid="{00000000-0002-0000-0200-000006000000}"/>
    <dataValidation allowBlank="1" showInputMessage="1" showErrorMessage="1" prompt="Enter the test result for the initial sample in parts per billion (ppb). Do NOT type in ppb after the number. _x000a__x000a_Enter &quot;ND&quot; for non-detect._x000a__x000a_Example Values: ND, &lt;1, 3.56, 20" sqref="E13:E17" xr:uid="{00000000-0002-0000-0200-000007000000}"/>
    <dataValidation allowBlank="1" showInputMessage="1" showErrorMessage="1" prompt="If applicable, enter the number of additional samples tested from this fixture." sqref="F13:F17" xr:uid="{00000000-0002-0000-0200-000008000000}"/>
    <dataValidation allowBlank="1" showInputMessage="1" showErrorMessage="1" prompt="If additional samples were tested from this fixture, enter the final test result." sqref="G13:G17" xr:uid="{00000000-0002-0000-0200-000009000000}"/>
    <dataValidation allowBlank="1" showInputMessage="1" showErrorMessage="1" prompt="Enter any other costs associated with testing (metal digestion, rush fees, etc.). _x000a__x000a_*NOTE: These costs should be entered on a separate row with a description of the expense in the &quot;Fixture Location / Expense Description&quot; column." sqref="I13:I17" xr:uid="{00000000-0002-0000-0200-00000A000000}"/>
    <dataValidation allowBlank="1" showInputMessage="1" showErrorMessage="1" prompt="Enter any shipping or mileage costs associated with getting the samples to the lab. _x000a__x000a_*NOTE: These costs should be entered on a separate row with a description of the expense in the &quot;Fixture Location / Expense Description&quot; column." sqref="J13:J17" xr:uid="{00000000-0002-0000-0200-00000B000000}"/>
    <dataValidation allowBlank="1" showInputMessage="1" showErrorMessage="1" prompt="Enter the per-sample cost for the INITIAL sample." sqref="K13:K17" xr:uid="{00000000-0002-0000-0200-00000C000000}"/>
    <dataValidation allowBlank="1" showInputMessage="1" showErrorMessage="1" prompt="Enter the per-sample cost of any retests performed for this fixture." sqref="L13:L17" xr:uid="{00000000-0002-0000-0200-00000D000000}"/>
    <dataValidation allowBlank="1" showInputMessage="1" showErrorMessage="1" prompt="Enter any applicable notes here" sqref="O13:O17" xr:uid="{00000000-0002-0000-0200-00000E000000}"/>
    <dataValidation type="custom" errorStyle="warning" allowBlank="1" showInputMessage="1" showErrorMessage="1" errorTitle="Invalid Entry" error="The fixture ID # MUST follow this format:_x000a__x000a_[8 digit building ID #]-[3 digit fixture #][2 letter fixture type code]_x000a__x000a_Ex: 12340101-001DW_x000a__x000a_See the &quot;START HERE&quot; tab for more information." promptTitle="Important!" prompt="The fixture ID # MUST follow this format:_x000a__x000a_[8 digit building ID #]-[3 digit fixture #][2 letter fixture type code]_x000a__x000a_Ex: 12340101-001DW_x000a__x000a_See the &quot;START HERE&quot; tab for more information." sqref="C13:C312" xr:uid="{00000000-0002-0000-0200-00000F000000}">
      <formula1>OR(AND(MID(C13&amp;" ",9,1)="-",LEN(C13)=14),AND(MID(C13&amp;" ",10,1)="-",LEN(C13)=15))+(C13="[enter fixture ID]   ")</formula1>
    </dataValidation>
    <dataValidation allowBlank="1" showInputMessage="1" showErrorMessage="1" promptTitle="DO NOT OVERWRITE THIS CELL. " prompt="It will automatically calculate based on data entered in the previous columns. " sqref="M13:N312" xr:uid="{00000000-0002-0000-0200-000010000000}"/>
    <dataValidation allowBlank="1" showInputMessage="1" showErrorMessage="1" prompt="To populate this field, enter data in the corresponding field at the top of the &quot;START HERE&quot; tab." sqref="D3:D5 G3" xr:uid="{00000000-0002-0000-0200-000011000000}"/>
  </dataValidations>
  <pageMargins left="0.7" right="0.7" top="0.75" bottom="0.75" header="0.3" footer="0.3"/>
  <pageSetup scale="66" fitToHeight="0" orientation="landscape"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prompt="If applicable, identify the corrective action taken to remediate this fixture by choosing the correct code from the dropdown. _x000a__x000a_A list of available codes and definitions can be found to the right of this table." xr:uid="{00000000-0002-0000-0200-000012000000}">
          <x14:formula1>
            <xm:f>'Corrective Action Codes'!$C$3:$C$30</xm:f>
          </x14:formula1>
          <xm:sqref>H13:H17</xm:sqref>
        </x14:dataValidation>
        <x14:dataValidation type="list" allowBlank="1" showInputMessage="1" xr:uid="{00000000-0002-0000-0200-000013000000}">
          <x14:formula1>
            <xm:f>'Corrective Action Codes'!$C$3:$C$30</xm:f>
          </x14:formula1>
          <xm:sqref>H18:H137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AD4F4"/>
    <pageSetUpPr autoPageBreaks="0" fitToPage="1"/>
  </sheetPr>
  <dimension ref="A1:Q312"/>
  <sheetViews>
    <sheetView showGridLines="0" showRowColHeaders="0" workbookViewId="0">
      <pane ySplit="12" topLeftCell="A13" activePane="bottomLeft" state="frozen"/>
      <selection pane="bottomLeft"/>
    </sheetView>
  </sheetViews>
  <sheetFormatPr defaultRowHeight="15" x14ac:dyDescent="0.25"/>
  <cols>
    <col min="1" max="1" width="2.7109375" style="1" customWidth="1"/>
    <col min="2" max="2" width="35.7109375" customWidth="1"/>
    <col min="3" max="3" width="19.140625" customWidth="1"/>
    <col min="4" max="4" width="10.140625" customWidth="1"/>
    <col min="5" max="5" width="11.85546875" customWidth="1"/>
    <col min="6" max="6" width="9.85546875" bestFit="1" customWidth="1"/>
    <col min="7" max="7" width="11.85546875" bestFit="1" customWidth="1"/>
    <col min="8" max="8" width="16.140625" bestFit="1" customWidth="1"/>
    <col min="9" max="10" width="10.28515625" customWidth="1"/>
    <col min="11" max="11" width="12.5703125" customWidth="1"/>
    <col min="12" max="12" width="10.140625" bestFit="1" customWidth="1"/>
    <col min="13" max="13" width="9" customWidth="1"/>
    <col min="14" max="14" width="15.7109375" bestFit="1" customWidth="1"/>
    <col min="15" max="15" width="30.28515625" customWidth="1"/>
    <col min="16" max="16" width="1.7109375" customWidth="1"/>
    <col min="17" max="17" width="27.5703125" customWidth="1"/>
  </cols>
  <sheetData>
    <row r="1" spans="1:17" ht="26.25" x14ac:dyDescent="0.25">
      <c r="A1" s="1" t="s">
        <v>12</v>
      </c>
      <c r="B1" s="261" t="s">
        <v>515</v>
      </c>
      <c r="C1" s="262"/>
      <c r="D1" s="262"/>
      <c r="E1" s="262"/>
      <c r="F1" s="262"/>
      <c r="G1" s="262"/>
      <c r="H1" s="262"/>
      <c r="I1" s="262"/>
      <c r="J1" s="262"/>
      <c r="K1" s="262"/>
      <c r="L1" s="262"/>
      <c r="M1" s="262"/>
      <c r="N1" s="262"/>
      <c r="O1" s="263"/>
    </row>
    <row r="2" spans="1:17" ht="9" customHeight="1" x14ac:dyDescent="0.25">
      <c r="A2" s="1" t="s">
        <v>12</v>
      </c>
      <c r="C2" s="19" t="s">
        <v>12</v>
      </c>
    </row>
    <row r="3" spans="1:17" x14ac:dyDescent="0.25">
      <c r="A3" s="1" t="s">
        <v>12</v>
      </c>
      <c r="B3" s="8"/>
      <c r="C3" s="5" t="s">
        <v>393</v>
      </c>
      <c r="D3" s="116" t="str">
        <f>IF('START HERE'!$D$4="[enter Inst. ID]   ","[autofill]",'START HERE'!$D$4)</f>
        <v>[autofill]</v>
      </c>
      <c r="E3" s="42" t="s">
        <v>12</v>
      </c>
      <c r="F3" s="206" t="s">
        <v>1755</v>
      </c>
      <c r="G3" s="116" t="str">
        <f>IF('START HERE'!$D$6="[enter Inst. ID]   ","[autofill]",'START HERE'!$D$6)</f>
        <v>[autofill]</v>
      </c>
      <c r="H3" s="19"/>
      <c r="I3" s="217" t="s">
        <v>425</v>
      </c>
      <c r="J3" s="218"/>
      <c r="K3" s="54" t="s">
        <v>518</v>
      </c>
    </row>
    <row r="4" spans="1:17" x14ac:dyDescent="0.25">
      <c r="A4" s="1" t="s">
        <v>12</v>
      </c>
      <c r="B4" s="8"/>
      <c r="C4" s="6" t="s">
        <v>379</v>
      </c>
      <c r="D4" s="123" t="str">
        <f>'START HERE'!$D$5</f>
        <v>[autofill]</v>
      </c>
      <c r="E4" s="35"/>
      <c r="F4" s="35"/>
      <c r="G4" s="37"/>
      <c r="H4" s="19" t="s">
        <v>12</v>
      </c>
      <c r="I4" s="223" t="s">
        <v>426</v>
      </c>
      <c r="J4" s="224"/>
      <c r="K4" s="55" t="s">
        <v>518</v>
      </c>
      <c r="P4" s="16"/>
    </row>
    <row r="5" spans="1:17" x14ac:dyDescent="0.25">
      <c r="A5" s="1" t="s">
        <v>12</v>
      </c>
      <c r="B5" s="8"/>
      <c r="C5" s="7" t="s">
        <v>0</v>
      </c>
      <c r="D5" s="73" t="str">
        <f>IF('START HERE'!$D$7="[autofill]","[autofill]",IF('START HERE'!$D$6&lt;&gt;"x",'START HERE'!$D$7,'START HERE'!$G$7))</f>
        <v>[autofill]</v>
      </c>
      <c r="E5" s="13"/>
      <c r="F5" s="13"/>
      <c r="G5" s="14"/>
      <c r="H5" s="19" t="s">
        <v>12</v>
      </c>
      <c r="I5" s="221" t="s">
        <v>424</v>
      </c>
      <c r="J5" s="222"/>
      <c r="K5" s="41" t="str">
        <f>IFERROR($K$3+$K$4,"[autofill]")</f>
        <v>[autofill]</v>
      </c>
    </row>
    <row r="6" spans="1:17" ht="9" customHeight="1" x14ac:dyDescent="0.25">
      <c r="A6" s="1" t="s">
        <v>12</v>
      </c>
      <c r="C6" s="19" t="s">
        <v>12</v>
      </c>
    </row>
    <row r="7" spans="1:17" x14ac:dyDescent="0.25">
      <c r="A7" s="1" t="s">
        <v>12</v>
      </c>
      <c r="C7" s="5" t="s">
        <v>571</v>
      </c>
      <c r="D7" s="268" t="s">
        <v>434</v>
      </c>
      <c r="E7" s="269"/>
      <c r="F7" s="269"/>
      <c r="G7" s="270"/>
      <c r="H7" s="19" t="s">
        <v>12</v>
      </c>
      <c r="I7" s="217" t="s">
        <v>431</v>
      </c>
      <c r="J7" s="218"/>
      <c r="K7" s="39" t="str">
        <f>IF(MIN(TestingDataBldg2[Initial  Test Date])=0,"[autofill]",MIN(TestingDataBldg2[Initial  Test Date]))</f>
        <v>[autofill]</v>
      </c>
    </row>
    <row r="8" spans="1:17" x14ac:dyDescent="0.25">
      <c r="A8" s="1" t="s">
        <v>12</v>
      </c>
      <c r="C8" s="48" t="s">
        <v>1</v>
      </c>
      <c r="D8" s="266" t="s">
        <v>433</v>
      </c>
      <c r="E8" s="266"/>
      <c r="F8" s="266"/>
      <c r="G8" s="267"/>
      <c r="I8" s="221" t="s">
        <v>432</v>
      </c>
      <c r="J8" s="222"/>
      <c r="K8" s="40" t="str">
        <f>IF(MAX(TestingDataBldg2[Initial  Test Date])=0,"[autofill]",MAX(TestingDataBldg2[Initial  Test Date]))</f>
        <v>[autofill]</v>
      </c>
    </row>
    <row r="9" spans="1:17" ht="9" customHeight="1" x14ac:dyDescent="0.25">
      <c r="A9" s="1" t="s">
        <v>12</v>
      </c>
      <c r="C9" s="19" t="s">
        <v>12</v>
      </c>
    </row>
    <row r="10" spans="1:17" ht="17.25" x14ac:dyDescent="0.25">
      <c r="A10" s="1" t="s">
        <v>12</v>
      </c>
      <c r="B10" s="8"/>
      <c r="C10" s="34" t="s">
        <v>503</v>
      </c>
      <c r="D10" s="264" t="s">
        <v>502</v>
      </c>
      <c r="E10" s="265"/>
      <c r="F10" s="19" t="s">
        <v>12</v>
      </c>
      <c r="G10" s="19" t="s">
        <v>12</v>
      </c>
      <c r="H10" s="255" t="s">
        <v>501</v>
      </c>
      <c r="I10" s="256"/>
      <c r="J10" s="256"/>
      <c r="K10" s="256"/>
      <c r="L10" s="257"/>
      <c r="M10" s="33">
        <f>SUM(TestingDataBldg2[Total '# of Tests])</f>
        <v>0</v>
      </c>
      <c r="N10" s="30">
        <f>SUM(TestingDataBldg2[Total Expenses])</f>
        <v>0</v>
      </c>
    </row>
    <row r="11" spans="1:17" ht="9" customHeight="1" x14ac:dyDescent="0.25">
      <c r="A11" s="1" t="s">
        <v>12</v>
      </c>
      <c r="C11" s="19" t="s">
        <v>12</v>
      </c>
      <c r="G11" s="4"/>
      <c r="K11" s="3"/>
      <c r="L11" s="3"/>
    </row>
    <row r="12" spans="1:17" ht="30.75" thickBot="1" x14ac:dyDescent="0.3">
      <c r="A12" s="1" t="s">
        <v>12</v>
      </c>
      <c r="B12" s="126" t="s">
        <v>430</v>
      </c>
      <c r="C12" s="127" t="s">
        <v>572</v>
      </c>
      <c r="D12" s="128" t="s">
        <v>504</v>
      </c>
      <c r="E12" s="125" t="s">
        <v>3</v>
      </c>
      <c r="F12" s="128" t="s">
        <v>427</v>
      </c>
      <c r="G12" s="128" t="s">
        <v>4</v>
      </c>
      <c r="H12" s="128" t="s">
        <v>499</v>
      </c>
      <c r="I12" s="128" t="s">
        <v>545</v>
      </c>
      <c r="J12" s="125" t="s">
        <v>388</v>
      </c>
      <c r="K12" s="129" t="s">
        <v>513</v>
      </c>
      <c r="L12" s="130" t="s">
        <v>514</v>
      </c>
      <c r="M12" s="131" t="s">
        <v>437</v>
      </c>
      <c r="N12" s="132" t="s">
        <v>428</v>
      </c>
      <c r="O12" s="126" t="s">
        <v>421</v>
      </c>
    </row>
    <row r="13" spans="1:17" s="12" customFormat="1" ht="15" customHeight="1" x14ac:dyDescent="0.25">
      <c r="A13" s="133" t="s">
        <v>557</v>
      </c>
      <c r="B13" s="56" t="s">
        <v>506</v>
      </c>
      <c r="C13" s="63" t="s">
        <v>505</v>
      </c>
      <c r="D13" s="57" t="s">
        <v>507</v>
      </c>
      <c r="E13" s="58" t="s">
        <v>508</v>
      </c>
      <c r="F13" s="58" t="s">
        <v>509</v>
      </c>
      <c r="G13" s="58" t="s">
        <v>508</v>
      </c>
      <c r="H13" s="59" t="s">
        <v>512</v>
      </c>
      <c r="I13" s="60" t="s">
        <v>510</v>
      </c>
      <c r="J13" s="60" t="s">
        <v>510</v>
      </c>
      <c r="K13" s="61" t="s">
        <v>510</v>
      </c>
      <c r="L13" s="61" t="s">
        <v>510</v>
      </c>
      <c r="M13" s="46" t="str">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 xml:space="preserve">   [autofill]   </v>
      </c>
      <c r="N13" s="47" t="str">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 xml:space="preserve">[autofill]   </v>
      </c>
      <c r="O13" s="62" t="s">
        <v>511</v>
      </c>
    </row>
    <row r="14" spans="1:17" s="12" customFormat="1" x14ac:dyDescent="0.25">
      <c r="A14" s="9"/>
      <c r="B14" s="56"/>
      <c r="C14" s="84"/>
      <c r="D14" s="85"/>
      <c r="E14" s="86"/>
      <c r="F14" s="86"/>
      <c r="G14" s="86"/>
      <c r="H14" s="87"/>
      <c r="I14" s="87"/>
      <c r="J14" s="87"/>
      <c r="K14" s="61"/>
      <c r="L14" s="61"/>
      <c r="M1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4" s="62"/>
    </row>
    <row r="15" spans="1:17" s="12" customFormat="1" ht="15" customHeight="1" x14ac:dyDescent="0.25">
      <c r="A15" s="9"/>
      <c r="B15" s="56"/>
      <c r="C15" s="88"/>
      <c r="D15" s="57"/>
      <c r="E15" s="86"/>
      <c r="F15" s="86"/>
      <c r="G15" s="86"/>
      <c r="H15" s="87"/>
      <c r="I15" s="87"/>
      <c r="J15" s="87"/>
      <c r="K15" s="61"/>
      <c r="L15" s="124"/>
      <c r="M1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5" s="62"/>
    </row>
    <row r="16" spans="1:17" s="12" customFormat="1" ht="15" customHeight="1" x14ac:dyDescent="0.25">
      <c r="A16" s="9"/>
      <c r="B16" s="56"/>
      <c r="C16" s="63"/>
      <c r="D16" s="85"/>
      <c r="E16" s="86"/>
      <c r="F16" s="86"/>
      <c r="G16" s="86"/>
      <c r="H16" s="87"/>
      <c r="I16" s="87"/>
      <c r="J16" s="87"/>
      <c r="K16" s="61"/>
      <c r="L16" s="61"/>
      <c r="M1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6" s="62"/>
      <c r="Q16" s="15"/>
    </row>
    <row r="17" spans="1:17" s="12" customFormat="1" ht="15" customHeight="1" x14ac:dyDescent="0.25">
      <c r="A17" s="9"/>
      <c r="B17" s="56"/>
      <c r="C17" s="84"/>
      <c r="D17" s="85"/>
      <c r="E17" s="86"/>
      <c r="F17" s="86"/>
      <c r="G17" s="86"/>
      <c r="H17" s="87"/>
      <c r="I17" s="87"/>
      <c r="J17" s="87"/>
      <c r="K17" s="61"/>
      <c r="L17" s="61"/>
      <c r="M1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7" s="62"/>
    </row>
    <row r="18" spans="1:17" s="12" customFormat="1" ht="15" customHeight="1" x14ac:dyDescent="0.25">
      <c r="A18" s="9"/>
      <c r="B18" s="83"/>
      <c r="C18" s="84"/>
      <c r="D18" s="85"/>
      <c r="E18" s="86"/>
      <c r="F18" s="86"/>
      <c r="G18" s="86"/>
      <c r="H18" s="87"/>
      <c r="I18" s="87"/>
      <c r="J18" s="87"/>
      <c r="K18" s="61"/>
      <c r="L18" s="61"/>
      <c r="M1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8" s="62"/>
    </row>
    <row r="19" spans="1:17" s="12" customFormat="1" ht="15" customHeight="1" x14ac:dyDescent="0.25">
      <c r="A19" s="9"/>
      <c r="B19" s="83"/>
      <c r="C19" s="84"/>
      <c r="D19" s="85"/>
      <c r="E19" s="86"/>
      <c r="F19" s="86"/>
      <c r="G19" s="86"/>
      <c r="H19" s="87"/>
      <c r="I19" s="87"/>
      <c r="J19" s="87"/>
      <c r="K19" s="61"/>
      <c r="L19" s="61"/>
      <c r="M1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9" s="62"/>
      <c r="Q19" s="15"/>
    </row>
    <row r="20" spans="1:17" s="12" customFormat="1" ht="15" customHeight="1" x14ac:dyDescent="0.25">
      <c r="A20" s="9"/>
      <c r="B20" s="83"/>
      <c r="C20" s="84"/>
      <c r="D20" s="85"/>
      <c r="E20" s="86"/>
      <c r="F20" s="86"/>
      <c r="G20" s="86"/>
      <c r="H20" s="87"/>
      <c r="I20" s="87"/>
      <c r="J20" s="87"/>
      <c r="K20" s="61"/>
      <c r="L20" s="61"/>
      <c r="M2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0" s="62"/>
      <c r="Q20" s="15"/>
    </row>
    <row r="21" spans="1:17" s="12" customFormat="1" ht="15" customHeight="1" x14ac:dyDescent="0.25">
      <c r="A21" s="9"/>
      <c r="B21" s="83"/>
      <c r="C21" s="63"/>
      <c r="D21" s="85"/>
      <c r="E21" s="86"/>
      <c r="F21" s="86"/>
      <c r="G21" s="58"/>
      <c r="H21" s="87"/>
      <c r="I21" s="87"/>
      <c r="J21" s="87"/>
      <c r="K21" s="61"/>
      <c r="L21" s="61"/>
      <c r="M2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1" s="62"/>
    </row>
    <row r="22" spans="1:17" s="12" customFormat="1" ht="15" customHeight="1" x14ac:dyDescent="0.25">
      <c r="A22" s="9"/>
      <c r="B22" s="83"/>
      <c r="C22" s="63"/>
      <c r="D22" s="85"/>
      <c r="E22" s="86"/>
      <c r="F22" s="86"/>
      <c r="G22" s="86"/>
      <c r="H22" s="87"/>
      <c r="I22" s="87"/>
      <c r="J22" s="87"/>
      <c r="K22" s="61"/>
      <c r="L22" s="61"/>
      <c r="M2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2" s="62"/>
      <c r="Q22" s="15"/>
    </row>
    <row r="23" spans="1:17" s="12" customFormat="1" ht="15" customHeight="1" x14ac:dyDescent="0.25">
      <c r="A23" s="9"/>
      <c r="B23" s="83"/>
      <c r="C23" s="63"/>
      <c r="D23" s="85"/>
      <c r="E23" s="86"/>
      <c r="F23" s="86"/>
      <c r="G23" s="86"/>
      <c r="H23" s="87"/>
      <c r="I23" s="87"/>
      <c r="J23" s="87"/>
      <c r="K23" s="61"/>
      <c r="L23" s="61"/>
      <c r="M2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3" s="62"/>
      <c r="Q23" s="15"/>
    </row>
    <row r="24" spans="1:17" s="12" customFormat="1" ht="15" customHeight="1" x14ac:dyDescent="0.25">
      <c r="A24" s="9"/>
      <c r="B24" s="56"/>
      <c r="C24" s="88"/>
      <c r="D24" s="85"/>
      <c r="E24" s="86"/>
      <c r="F24" s="86"/>
      <c r="G24" s="86"/>
      <c r="H24" s="87"/>
      <c r="I24" s="87"/>
      <c r="J24" s="87"/>
      <c r="K24" s="61"/>
      <c r="L24" s="61"/>
      <c r="M2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4" s="62"/>
    </row>
    <row r="25" spans="1:17" s="12" customFormat="1" ht="15" customHeight="1" x14ac:dyDescent="0.25">
      <c r="A25" s="9"/>
      <c r="B25" s="83"/>
      <c r="C25" s="84"/>
      <c r="D25" s="85"/>
      <c r="E25" s="86"/>
      <c r="F25" s="86"/>
      <c r="G25" s="86"/>
      <c r="H25" s="87"/>
      <c r="I25" s="87"/>
      <c r="J25" s="87"/>
      <c r="K25" s="61"/>
      <c r="L25" s="61"/>
      <c r="M2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5" s="62"/>
    </row>
    <row r="26" spans="1:17" s="12" customFormat="1" ht="15" customHeight="1" x14ac:dyDescent="0.25">
      <c r="A26" s="9"/>
      <c r="B26" s="83"/>
      <c r="C26" s="84"/>
      <c r="D26" s="85"/>
      <c r="E26" s="86"/>
      <c r="F26" s="86"/>
      <c r="G26" s="86"/>
      <c r="H26" s="87"/>
      <c r="I26" s="87"/>
      <c r="J26" s="87"/>
      <c r="K26" s="61"/>
      <c r="L26" s="61"/>
      <c r="M2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6" s="62"/>
    </row>
    <row r="27" spans="1:17" s="12" customFormat="1" ht="15" customHeight="1" x14ac:dyDescent="0.25">
      <c r="A27" s="9"/>
      <c r="B27" s="83"/>
      <c r="C27" s="84"/>
      <c r="D27" s="85"/>
      <c r="E27" s="86"/>
      <c r="F27" s="86"/>
      <c r="G27" s="58"/>
      <c r="H27" s="87"/>
      <c r="I27" s="87"/>
      <c r="J27" s="87"/>
      <c r="K27" s="61"/>
      <c r="L27" s="61"/>
      <c r="M2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7" s="62"/>
    </row>
    <row r="28" spans="1:17" s="12" customFormat="1" ht="15" customHeight="1" x14ac:dyDescent="0.25">
      <c r="A28" s="9"/>
      <c r="B28" s="83"/>
      <c r="C28" s="63"/>
      <c r="D28" s="85"/>
      <c r="E28" s="86"/>
      <c r="F28" s="86"/>
      <c r="G28" s="86"/>
      <c r="H28" s="87"/>
      <c r="I28" s="87"/>
      <c r="J28" s="87"/>
      <c r="K28" s="61"/>
      <c r="L28" s="61"/>
      <c r="M2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8" s="62"/>
    </row>
    <row r="29" spans="1:17" s="12" customFormat="1" ht="15" customHeight="1" x14ac:dyDescent="0.25">
      <c r="A29" s="9"/>
      <c r="B29" s="83"/>
      <c r="C29" s="84"/>
      <c r="D29" s="85"/>
      <c r="E29" s="86"/>
      <c r="F29" s="86"/>
      <c r="G29" s="86"/>
      <c r="H29" s="87"/>
      <c r="I29" s="87"/>
      <c r="J29" s="87"/>
      <c r="K29" s="61"/>
      <c r="L29" s="61"/>
      <c r="M2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9" s="62"/>
    </row>
    <row r="30" spans="1:17" s="12" customFormat="1" ht="15" customHeight="1" x14ac:dyDescent="0.25">
      <c r="A30" s="9"/>
      <c r="B30" s="56"/>
      <c r="C30" s="63"/>
      <c r="D30" s="85"/>
      <c r="E30" s="86"/>
      <c r="F30" s="86"/>
      <c r="G30" s="86"/>
      <c r="H30" s="87"/>
      <c r="I30" s="87"/>
      <c r="J30" s="87"/>
      <c r="K30" s="61"/>
      <c r="L30" s="61"/>
      <c r="M3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3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30" s="62"/>
    </row>
    <row r="31" spans="1:17" s="12" customFormat="1" ht="15" customHeight="1" x14ac:dyDescent="0.25">
      <c r="A31" s="9"/>
      <c r="B31" s="56"/>
      <c r="C31" s="84"/>
      <c r="D31" s="85"/>
      <c r="E31" s="86"/>
      <c r="F31" s="86"/>
      <c r="G31" s="86"/>
      <c r="H31" s="87"/>
      <c r="I31" s="87"/>
      <c r="J31" s="87"/>
      <c r="K31" s="61"/>
      <c r="L31" s="61"/>
      <c r="M3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3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31" s="62"/>
    </row>
    <row r="32" spans="1:17" s="12" customFormat="1" ht="15" customHeight="1" x14ac:dyDescent="0.25">
      <c r="A32" s="9"/>
      <c r="B32" s="56"/>
      <c r="C32" s="88"/>
      <c r="D32" s="89"/>
      <c r="E32" s="90"/>
      <c r="F32" s="90"/>
      <c r="G32" s="90"/>
      <c r="H32" s="91"/>
      <c r="I32" s="91"/>
      <c r="J32" s="91"/>
      <c r="K32" s="92"/>
      <c r="L32" s="92"/>
      <c r="M3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3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32" s="62"/>
    </row>
    <row r="33" spans="1:15" s="12" customFormat="1" ht="15" customHeight="1" x14ac:dyDescent="0.25">
      <c r="A33" s="9"/>
      <c r="B33" s="56"/>
      <c r="C33" s="88"/>
      <c r="D33" s="89"/>
      <c r="E33" s="90"/>
      <c r="F33" s="90"/>
      <c r="G33" s="90"/>
      <c r="H33" s="91"/>
      <c r="I33" s="91"/>
      <c r="J33" s="91"/>
      <c r="K33" s="92"/>
      <c r="L33" s="92"/>
      <c r="M3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3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33" s="62"/>
    </row>
    <row r="34" spans="1:15" s="12" customFormat="1" ht="15" customHeight="1" x14ac:dyDescent="0.25">
      <c r="A34" s="9"/>
      <c r="B34" s="56"/>
      <c r="C34" s="88"/>
      <c r="D34" s="89"/>
      <c r="E34" s="90"/>
      <c r="F34" s="90"/>
      <c r="G34" s="90"/>
      <c r="H34" s="91"/>
      <c r="I34" s="91"/>
      <c r="J34" s="91"/>
      <c r="K34" s="92"/>
      <c r="L34" s="92"/>
      <c r="M3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3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34" s="62"/>
    </row>
    <row r="35" spans="1:15" s="12" customFormat="1" ht="15" customHeight="1" x14ac:dyDescent="0.25">
      <c r="A35" s="9"/>
      <c r="B35" s="83"/>
      <c r="C35" s="84"/>
      <c r="D35" s="85"/>
      <c r="E35" s="86"/>
      <c r="F35" s="86"/>
      <c r="G35" s="86"/>
      <c r="H35" s="87"/>
      <c r="I35" s="87"/>
      <c r="J35" s="87"/>
      <c r="K35" s="61"/>
      <c r="L35" s="61"/>
      <c r="M3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3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35" s="62"/>
    </row>
    <row r="36" spans="1:15" s="12" customFormat="1" ht="15" customHeight="1" x14ac:dyDescent="0.25">
      <c r="A36" s="9"/>
      <c r="B36" s="83"/>
      <c r="C36" s="84"/>
      <c r="D36" s="85"/>
      <c r="E36" s="86"/>
      <c r="F36" s="86"/>
      <c r="G36" s="86"/>
      <c r="H36" s="87"/>
      <c r="I36" s="87"/>
      <c r="J36" s="87"/>
      <c r="K36" s="61"/>
      <c r="L36" s="61"/>
      <c r="M3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3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36" s="62"/>
    </row>
    <row r="37" spans="1:15" s="12" customFormat="1" ht="15" customHeight="1" x14ac:dyDescent="0.25">
      <c r="A37" s="9"/>
      <c r="B37" s="62"/>
      <c r="C37" s="84"/>
      <c r="D37" s="85"/>
      <c r="E37" s="86"/>
      <c r="F37" s="86"/>
      <c r="G37" s="86"/>
      <c r="H37" s="87"/>
      <c r="I37" s="87"/>
      <c r="J37" s="87"/>
      <c r="K37" s="61"/>
      <c r="L37" s="61"/>
      <c r="M3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3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37" s="62"/>
    </row>
    <row r="38" spans="1:15" s="12" customFormat="1" ht="15" customHeight="1" x14ac:dyDescent="0.25">
      <c r="A38" s="9"/>
      <c r="B38" s="62"/>
      <c r="C38" s="84"/>
      <c r="D38" s="85"/>
      <c r="E38" s="86"/>
      <c r="F38" s="86"/>
      <c r="G38" s="86"/>
      <c r="H38" s="87"/>
      <c r="I38" s="87"/>
      <c r="J38" s="87"/>
      <c r="K38" s="61"/>
      <c r="L38" s="61"/>
      <c r="M3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3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38" s="62"/>
    </row>
    <row r="39" spans="1:15" s="12" customFormat="1" ht="15" customHeight="1" x14ac:dyDescent="0.25">
      <c r="A39" s="9"/>
      <c r="B39" s="83"/>
      <c r="C39" s="84"/>
      <c r="D39" s="85"/>
      <c r="E39" s="86"/>
      <c r="F39" s="86"/>
      <c r="G39" s="86"/>
      <c r="H39" s="87"/>
      <c r="I39" s="87"/>
      <c r="J39" s="87"/>
      <c r="K39" s="61"/>
      <c r="L39" s="61"/>
      <c r="M3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3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39" s="62"/>
    </row>
    <row r="40" spans="1:15" s="12" customFormat="1" ht="15" customHeight="1" x14ac:dyDescent="0.25">
      <c r="A40" s="9"/>
      <c r="B40" s="83"/>
      <c r="C40" s="84"/>
      <c r="D40" s="85"/>
      <c r="E40" s="86"/>
      <c r="F40" s="86"/>
      <c r="G40" s="86"/>
      <c r="H40" s="87"/>
      <c r="I40" s="87"/>
      <c r="J40" s="87"/>
      <c r="K40" s="61"/>
      <c r="L40" s="61"/>
      <c r="M4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4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40" s="62"/>
    </row>
    <row r="41" spans="1:15" x14ac:dyDescent="0.25">
      <c r="B41" s="83"/>
      <c r="C41" s="84"/>
      <c r="D41" s="85"/>
      <c r="E41" s="86"/>
      <c r="F41" s="86"/>
      <c r="G41" s="86"/>
      <c r="H41" s="87"/>
      <c r="I41" s="87"/>
      <c r="J41" s="87"/>
      <c r="K41" s="61"/>
      <c r="L41" s="61"/>
      <c r="M4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4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41" s="62"/>
    </row>
    <row r="42" spans="1:15" x14ac:dyDescent="0.25">
      <c r="B42" s="93"/>
      <c r="C42" s="94"/>
      <c r="D42" s="95"/>
      <c r="E42" s="96"/>
      <c r="F42" s="96"/>
      <c r="G42" s="96"/>
      <c r="H42" s="59"/>
      <c r="I42" s="59"/>
      <c r="J42" s="59"/>
      <c r="K42" s="97"/>
      <c r="L42" s="97"/>
      <c r="M4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4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42" s="62"/>
    </row>
    <row r="43" spans="1:15" x14ac:dyDescent="0.25">
      <c r="B43" s="93"/>
      <c r="C43" s="94"/>
      <c r="D43" s="95"/>
      <c r="E43" s="96"/>
      <c r="F43" s="96"/>
      <c r="G43" s="96"/>
      <c r="H43" s="59"/>
      <c r="I43" s="59"/>
      <c r="J43" s="59"/>
      <c r="K43" s="97"/>
      <c r="L43" s="97"/>
      <c r="M4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4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43" s="62"/>
    </row>
    <row r="44" spans="1:15" x14ac:dyDescent="0.25">
      <c r="B44" s="93"/>
      <c r="C44" s="94"/>
      <c r="D44" s="95"/>
      <c r="E44" s="96"/>
      <c r="F44" s="96"/>
      <c r="G44" s="96"/>
      <c r="H44" s="59"/>
      <c r="I44" s="59"/>
      <c r="J44" s="59"/>
      <c r="K44" s="97"/>
      <c r="L44" s="97"/>
      <c r="M4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4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44" s="62"/>
    </row>
    <row r="45" spans="1:15" x14ac:dyDescent="0.25">
      <c r="B45" s="93"/>
      <c r="C45" s="94"/>
      <c r="D45" s="95"/>
      <c r="E45" s="96"/>
      <c r="F45" s="96"/>
      <c r="G45" s="96"/>
      <c r="H45" s="59"/>
      <c r="I45" s="59"/>
      <c r="J45" s="59"/>
      <c r="K45" s="97"/>
      <c r="L45" s="97"/>
      <c r="M4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4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45" s="62"/>
    </row>
    <row r="46" spans="1:15" x14ac:dyDescent="0.25">
      <c r="B46" s="93"/>
      <c r="C46" s="94"/>
      <c r="D46" s="95"/>
      <c r="E46" s="96"/>
      <c r="F46" s="96"/>
      <c r="G46" s="96"/>
      <c r="H46" s="59"/>
      <c r="I46" s="59"/>
      <c r="J46" s="59"/>
      <c r="K46" s="97"/>
      <c r="L46" s="97"/>
      <c r="M4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4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46" s="62"/>
    </row>
    <row r="47" spans="1:15" x14ac:dyDescent="0.25">
      <c r="B47" s="93"/>
      <c r="C47" s="94"/>
      <c r="D47" s="95"/>
      <c r="E47" s="96"/>
      <c r="F47" s="96"/>
      <c r="G47" s="96"/>
      <c r="H47" s="59"/>
      <c r="I47" s="59"/>
      <c r="J47" s="59"/>
      <c r="K47" s="97"/>
      <c r="L47" s="97"/>
      <c r="M4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4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47" s="62"/>
    </row>
    <row r="48" spans="1:15" x14ac:dyDescent="0.25">
      <c r="B48" s="56"/>
      <c r="C48" s="63"/>
      <c r="D48" s="57"/>
      <c r="E48" s="58"/>
      <c r="F48" s="58"/>
      <c r="G48" s="58"/>
      <c r="H48" s="60"/>
      <c r="I48" s="60"/>
      <c r="J48" s="60"/>
      <c r="K48" s="115"/>
      <c r="L48" s="115"/>
      <c r="M4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4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48" s="62"/>
    </row>
    <row r="49" spans="2:15" x14ac:dyDescent="0.25">
      <c r="B49" s="56"/>
      <c r="C49" s="63"/>
      <c r="D49" s="57"/>
      <c r="E49" s="58"/>
      <c r="F49" s="58"/>
      <c r="G49" s="58"/>
      <c r="H49" s="60"/>
      <c r="I49" s="60"/>
      <c r="J49" s="60"/>
      <c r="K49" s="115"/>
      <c r="L49" s="115"/>
      <c r="M4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4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49" s="62"/>
    </row>
    <row r="50" spans="2:15" x14ac:dyDescent="0.25">
      <c r="B50" s="56"/>
      <c r="C50" s="63"/>
      <c r="D50" s="57"/>
      <c r="E50" s="58"/>
      <c r="F50" s="58"/>
      <c r="G50" s="58"/>
      <c r="H50" s="60"/>
      <c r="I50" s="60"/>
      <c r="J50" s="60"/>
      <c r="K50" s="115"/>
      <c r="L50" s="115"/>
      <c r="M5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5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50" s="62"/>
    </row>
    <row r="51" spans="2:15" x14ac:dyDescent="0.25">
      <c r="B51" s="56"/>
      <c r="C51" s="63"/>
      <c r="D51" s="57"/>
      <c r="E51" s="58"/>
      <c r="F51" s="58"/>
      <c r="G51" s="58"/>
      <c r="H51" s="60"/>
      <c r="I51" s="60"/>
      <c r="J51" s="60"/>
      <c r="K51" s="115"/>
      <c r="L51" s="115"/>
      <c r="M5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5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51" s="62"/>
    </row>
    <row r="52" spans="2:15" x14ac:dyDescent="0.25">
      <c r="B52" s="56"/>
      <c r="C52" s="63"/>
      <c r="D52" s="57"/>
      <c r="E52" s="58"/>
      <c r="F52" s="58"/>
      <c r="G52" s="58"/>
      <c r="H52" s="60"/>
      <c r="I52" s="60"/>
      <c r="J52" s="60"/>
      <c r="K52" s="115"/>
      <c r="L52" s="115"/>
      <c r="M5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5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52" s="62"/>
    </row>
    <row r="53" spans="2:15" x14ac:dyDescent="0.25">
      <c r="B53" s="56"/>
      <c r="C53" s="63"/>
      <c r="D53" s="57"/>
      <c r="E53" s="58"/>
      <c r="F53" s="58"/>
      <c r="G53" s="58"/>
      <c r="H53" s="60"/>
      <c r="I53" s="60"/>
      <c r="J53" s="60"/>
      <c r="K53" s="115"/>
      <c r="L53" s="115"/>
      <c r="M5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5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53" s="62"/>
    </row>
    <row r="54" spans="2:15" x14ac:dyDescent="0.25">
      <c r="B54" s="56"/>
      <c r="C54" s="63"/>
      <c r="D54" s="57"/>
      <c r="E54" s="58"/>
      <c r="F54" s="58"/>
      <c r="G54" s="58"/>
      <c r="H54" s="60"/>
      <c r="I54" s="60"/>
      <c r="J54" s="60"/>
      <c r="K54" s="115"/>
      <c r="L54" s="115"/>
      <c r="M5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5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54" s="62"/>
    </row>
    <row r="55" spans="2:15" x14ac:dyDescent="0.25">
      <c r="B55" s="56"/>
      <c r="C55" s="63"/>
      <c r="D55" s="57"/>
      <c r="E55" s="58"/>
      <c r="F55" s="58"/>
      <c r="G55" s="58"/>
      <c r="H55" s="60"/>
      <c r="I55" s="60"/>
      <c r="J55" s="60"/>
      <c r="K55" s="115"/>
      <c r="L55" s="115"/>
      <c r="M5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5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55" s="62"/>
    </row>
    <row r="56" spans="2:15" x14ac:dyDescent="0.25">
      <c r="B56" s="56"/>
      <c r="C56" s="63"/>
      <c r="D56" s="57"/>
      <c r="E56" s="58"/>
      <c r="F56" s="58"/>
      <c r="G56" s="58"/>
      <c r="H56" s="60"/>
      <c r="I56" s="60"/>
      <c r="J56" s="60"/>
      <c r="K56" s="115"/>
      <c r="L56" s="115"/>
      <c r="M5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5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56" s="62"/>
    </row>
    <row r="57" spans="2:15" x14ac:dyDescent="0.25">
      <c r="B57" s="56"/>
      <c r="C57" s="63"/>
      <c r="D57" s="57"/>
      <c r="E57" s="58"/>
      <c r="F57" s="58"/>
      <c r="G57" s="58"/>
      <c r="H57" s="60"/>
      <c r="I57" s="60"/>
      <c r="J57" s="60"/>
      <c r="K57" s="115"/>
      <c r="L57" s="115"/>
      <c r="M5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5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57" s="62"/>
    </row>
    <row r="58" spans="2:15" x14ac:dyDescent="0.25">
      <c r="B58" s="56"/>
      <c r="C58" s="63"/>
      <c r="D58" s="57"/>
      <c r="E58" s="58"/>
      <c r="F58" s="58"/>
      <c r="G58" s="58"/>
      <c r="H58" s="60"/>
      <c r="I58" s="60"/>
      <c r="J58" s="60"/>
      <c r="K58" s="115"/>
      <c r="L58" s="115"/>
      <c r="M5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5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58" s="62"/>
    </row>
    <row r="59" spans="2:15" x14ac:dyDescent="0.25">
      <c r="B59" s="56"/>
      <c r="C59" s="63"/>
      <c r="D59" s="57"/>
      <c r="E59" s="58"/>
      <c r="F59" s="58"/>
      <c r="G59" s="58"/>
      <c r="H59" s="60"/>
      <c r="I59" s="60"/>
      <c r="J59" s="60"/>
      <c r="K59" s="115"/>
      <c r="L59" s="115"/>
      <c r="M5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5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59" s="62"/>
    </row>
    <row r="60" spans="2:15" x14ac:dyDescent="0.25">
      <c r="B60" s="56"/>
      <c r="C60" s="63"/>
      <c r="D60" s="57"/>
      <c r="E60" s="58"/>
      <c r="F60" s="58"/>
      <c r="G60" s="58"/>
      <c r="H60" s="60"/>
      <c r="I60" s="60"/>
      <c r="J60" s="60"/>
      <c r="K60" s="115"/>
      <c r="L60" s="115"/>
      <c r="M6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6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60" s="62"/>
    </row>
    <row r="61" spans="2:15" x14ac:dyDescent="0.25">
      <c r="B61" s="56"/>
      <c r="C61" s="63"/>
      <c r="D61" s="57"/>
      <c r="E61" s="58"/>
      <c r="F61" s="58"/>
      <c r="G61" s="58"/>
      <c r="H61" s="60"/>
      <c r="I61" s="60"/>
      <c r="J61" s="60"/>
      <c r="K61" s="115"/>
      <c r="L61" s="115"/>
      <c r="M6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6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61" s="62"/>
    </row>
    <row r="62" spans="2:15" x14ac:dyDescent="0.25">
      <c r="B62" s="56"/>
      <c r="C62" s="63"/>
      <c r="D62" s="57"/>
      <c r="E62" s="58"/>
      <c r="F62" s="58"/>
      <c r="G62" s="58"/>
      <c r="H62" s="60"/>
      <c r="I62" s="60"/>
      <c r="J62" s="60"/>
      <c r="K62" s="115"/>
      <c r="L62" s="115"/>
      <c r="M6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6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62" s="62"/>
    </row>
    <row r="63" spans="2:15" x14ac:dyDescent="0.25">
      <c r="B63" s="56"/>
      <c r="C63" s="63"/>
      <c r="D63" s="57"/>
      <c r="E63" s="58"/>
      <c r="F63" s="58"/>
      <c r="G63" s="58"/>
      <c r="H63" s="60"/>
      <c r="I63" s="60"/>
      <c r="J63" s="60"/>
      <c r="K63" s="115"/>
      <c r="L63" s="115"/>
      <c r="M6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6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63" s="62"/>
    </row>
    <row r="64" spans="2:15" x14ac:dyDescent="0.25">
      <c r="B64" s="56"/>
      <c r="C64" s="63"/>
      <c r="D64" s="57"/>
      <c r="E64" s="58"/>
      <c r="F64" s="58"/>
      <c r="G64" s="58"/>
      <c r="H64" s="60"/>
      <c r="I64" s="60"/>
      <c r="J64" s="60"/>
      <c r="K64" s="115"/>
      <c r="L64" s="115"/>
      <c r="M6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6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64" s="62"/>
    </row>
    <row r="65" spans="2:15" x14ac:dyDescent="0.25">
      <c r="B65" s="56"/>
      <c r="C65" s="63"/>
      <c r="D65" s="57"/>
      <c r="E65" s="58"/>
      <c r="F65" s="58"/>
      <c r="G65" s="58"/>
      <c r="H65" s="60"/>
      <c r="I65" s="60"/>
      <c r="J65" s="60"/>
      <c r="K65" s="115"/>
      <c r="L65" s="115"/>
      <c r="M6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6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65" s="62"/>
    </row>
    <row r="66" spans="2:15" x14ac:dyDescent="0.25">
      <c r="B66" s="56"/>
      <c r="C66" s="63"/>
      <c r="D66" s="57"/>
      <c r="E66" s="58"/>
      <c r="F66" s="58"/>
      <c r="G66" s="58"/>
      <c r="H66" s="60"/>
      <c r="I66" s="60"/>
      <c r="J66" s="60"/>
      <c r="K66" s="115"/>
      <c r="L66" s="115"/>
      <c r="M6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6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66" s="62"/>
    </row>
    <row r="67" spans="2:15" x14ac:dyDescent="0.25">
      <c r="B67" s="56"/>
      <c r="C67" s="63"/>
      <c r="D67" s="57"/>
      <c r="E67" s="58"/>
      <c r="F67" s="58"/>
      <c r="G67" s="58"/>
      <c r="H67" s="60"/>
      <c r="I67" s="60"/>
      <c r="J67" s="60"/>
      <c r="K67" s="115"/>
      <c r="L67" s="115"/>
      <c r="M6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6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67" s="62"/>
    </row>
    <row r="68" spans="2:15" x14ac:dyDescent="0.25">
      <c r="B68" s="56"/>
      <c r="C68" s="63"/>
      <c r="D68" s="57"/>
      <c r="E68" s="58"/>
      <c r="F68" s="58"/>
      <c r="G68" s="58"/>
      <c r="H68" s="60"/>
      <c r="I68" s="60"/>
      <c r="J68" s="60"/>
      <c r="K68" s="115"/>
      <c r="L68" s="115"/>
      <c r="M6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6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68" s="62"/>
    </row>
    <row r="69" spans="2:15" x14ac:dyDescent="0.25">
      <c r="B69" s="56"/>
      <c r="C69" s="63"/>
      <c r="D69" s="57"/>
      <c r="E69" s="58"/>
      <c r="F69" s="58"/>
      <c r="G69" s="58"/>
      <c r="H69" s="60"/>
      <c r="I69" s="60"/>
      <c r="J69" s="60"/>
      <c r="K69" s="115"/>
      <c r="L69" s="115"/>
      <c r="M6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6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69" s="62"/>
    </row>
    <row r="70" spans="2:15" x14ac:dyDescent="0.25">
      <c r="B70" s="56"/>
      <c r="C70" s="63"/>
      <c r="D70" s="57"/>
      <c r="E70" s="58"/>
      <c r="F70" s="58"/>
      <c r="G70" s="58"/>
      <c r="H70" s="60"/>
      <c r="I70" s="60"/>
      <c r="J70" s="60"/>
      <c r="K70" s="115"/>
      <c r="L70" s="115"/>
      <c r="M7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7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70" s="62"/>
    </row>
    <row r="71" spans="2:15" x14ac:dyDescent="0.25">
      <c r="B71" s="56"/>
      <c r="C71" s="63"/>
      <c r="D71" s="57"/>
      <c r="E71" s="58"/>
      <c r="F71" s="58"/>
      <c r="G71" s="58"/>
      <c r="H71" s="60"/>
      <c r="I71" s="60"/>
      <c r="J71" s="60"/>
      <c r="K71" s="115"/>
      <c r="L71" s="115"/>
      <c r="M7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7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71" s="62"/>
    </row>
    <row r="72" spans="2:15" x14ac:dyDescent="0.25">
      <c r="B72" s="56"/>
      <c r="C72" s="63"/>
      <c r="D72" s="57"/>
      <c r="E72" s="58"/>
      <c r="F72" s="58"/>
      <c r="G72" s="58"/>
      <c r="H72" s="60"/>
      <c r="I72" s="60"/>
      <c r="J72" s="60"/>
      <c r="K72" s="115"/>
      <c r="L72" s="115"/>
      <c r="M7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7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72" s="62"/>
    </row>
    <row r="73" spans="2:15" x14ac:dyDescent="0.25">
      <c r="B73" s="56"/>
      <c r="C73" s="63"/>
      <c r="D73" s="57"/>
      <c r="E73" s="58"/>
      <c r="F73" s="58"/>
      <c r="G73" s="58"/>
      <c r="H73" s="60"/>
      <c r="I73" s="60"/>
      <c r="J73" s="60"/>
      <c r="K73" s="115"/>
      <c r="L73" s="115"/>
      <c r="M7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7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73" s="62"/>
    </row>
    <row r="74" spans="2:15" x14ac:dyDescent="0.25">
      <c r="B74" s="56"/>
      <c r="C74" s="63"/>
      <c r="D74" s="57"/>
      <c r="E74" s="58"/>
      <c r="F74" s="58"/>
      <c r="G74" s="58"/>
      <c r="H74" s="60"/>
      <c r="I74" s="60"/>
      <c r="J74" s="60"/>
      <c r="K74" s="115"/>
      <c r="L74" s="115"/>
      <c r="M7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7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74" s="62"/>
    </row>
    <row r="75" spans="2:15" x14ac:dyDescent="0.25">
      <c r="B75" s="56"/>
      <c r="C75" s="63"/>
      <c r="D75" s="57"/>
      <c r="E75" s="58"/>
      <c r="F75" s="58"/>
      <c r="G75" s="58"/>
      <c r="H75" s="60"/>
      <c r="I75" s="60"/>
      <c r="J75" s="60"/>
      <c r="K75" s="115"/>
      <c r="L75" s="115"/>
      <c r="M7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7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75" s="62"/>
    </row>
    <row r="76" spans="2:15" x14ac:dyDescent="0.25">
      <c r="B76" s="56"/>
      <c r="C76" s="63"/>
      <c r="D76" s="57"/>
      <c r="E76" s="58"/>
      <c r="F76" s="58"/>
      <c r="G76" s="58"/>
      <c r="H76" s="60"/>
      <c r="I76" s="60"/>
      <c r="J76" s="60"/>
      <c r="K76" s="115"/>
      <c r="L76" s="115"/>
      <c r="M7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7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76" s="62"/>
    </row>
    <row r="77" spans="2:15" x14ac:dyDescent="0.25">
      <c r="B77" s="56"/>
      <c r="C77" s="63"/>
      <c r="D77" s="57"/>
      <c r="E77" s="58"/>
      <c r="F77" s="58"/>
      <c r="G77" s="58"/>
      <c r="H77" s="60"/>
      <c r="I77" s="60"/>
      <c r="J77" s="60"/>
      <c r="K77" s="115"/>
      <c r="L77" s="115"/>
      <c r="M7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7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77" s="62"/>
    </row>
    <row r="78" spans="2:15" x14ac:dyDescent="0.25">
      <c r="B78" s="56"/>
      <c r="C78" s="63"/>
      <c r="D78" s="57"/>
      <c r="E78" s="58"/>
      <c r="F78" s="58"/>
      <c r="G78" s="58"/>
      <c r="H78" s="60"/>
      <c r="I78" s="60"/>
      <c r="J78" s="60"/>
      <c r="K78" s="115"/>
      <c r="L78" s="115"/>
      <c r="M7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7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78" s="62"/>
    </row>
    <row r="79" spans="2:15" x14ac:dyDescent="0.25">
      <c r="B79" s="56"/>
      <c r="C79" s="63"/>
      <c r="D79" s="57"/>
      <c r="E79" s="58"/>
      <c r="F79" s="58"/>
      <c r="G79" s="58"/>
      <c r="H79" s="60"/>
      <c r="I79" s="60"/>
      <c r="J79" s="60"/>
      <c r="K79" s="115"/>
      <c r="L79" s="115"/>
      <c r="M7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7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79" s="62"/>
    </row>
    <row r="80" spans="2:15" x14ac:dyDescent="0.25">
      <c r="B80" s="56"/>
      <c r="C80" s="63"/>
      <c r="D80" s="57"/>
      <c r="E80" s="58"/>
      <c r="F80" s="58"/>
      <c r="G80" s="58"/>
      <c r="H80" s="60"/>
      <c r="I80" s="60"/>
      <c r="J80" s="60"/>
      <c r="K80" s="115"/>
      <c r="L80" s="115"/>
      <c r="M8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8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80" s="62"/>
    </row>
    <row r="81" spans="2:15" x14ac:dyDescent="0.25">
      <c r="B81" s="56"/>
      <c r="C81" s="63"/>
      <c r="D81" s="57"/>
      <c r="E81" s="58"/>
      <c r="F81" s="58"/>
      <c r="G81" s="58"/>
      <c r="H81" s="60"/>
      <c r="I81" s="60"/>
      <c r="J81" s="60"/>
      <c r="K81" s="115"/>
      <c r="L81" s="115"/>
      <c r="M8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8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81" s="62"/>
    </row>
    <row r="82" spans="2:15" x14ac:dyDescent="0.25">
      <c r="B82" s="56"/>
      <c r="C82" s="63"/>
      <c r="D82" s="57"/>
      <c r="E82" s="58"/>
      <c r="F82" s="58"/>
      <c r="G82" s="58"/>
      <c r="H82" s="60"/>
      <c r="I82" s="60"/>
      <c r="J82" s="60"/>
      <c r="K82" s="115"/>
      <c r="L82" s="115"/>
      <c r="M8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8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82" s="62"/>
    </row>
    <row r="83" spans="2:15" x14ac:dyDescent="0.25">
      <c r="B83" s="56"/>
      <c r="C83" s="63"/>
      <c r="D83" s="57"/>
      <c r="E83" s="58"/>
      <c r="F83" s="58"/>
      <c r="G83" s="58"/>
      <c r="H83" s="60"/>
      <c r="I83" s="60"/>
      <c r="J83" s="60"/>
      <c r="K83" s="115"/>
      <c r="L83" s="115"/>
      <c r="M8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8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83" s="62"/>
    </row>
    <row r="84" spans="2:15" x14ac:dyDescent="0.25">
      <c r="B84" s="56"/>
      <c r="C84" s="63"/>
      <c r="D84" s="57"/>
      <c r="E84" s="58"/>
      <c r="F84" s="58"/>
      <c r="G84" s="58"/>
      <c r="H84" s="60"/>
      <c r="I84" s="60"/>
      <c r="J84" s="60"/>
      <c r="K84" s="115"/>
      <c r="L84" s="115"/>
      <c r="M8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8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84" s="62"/>
    </row>
    <row r="85" spans="2:15" x14ac:dyDescent="0.25">
      <c r="B85" s="56"/>
      <c r="C85" s="63"/>
      <c r="D85" s="57"/>
      <c r="E85" s="58"/>
      <c r="F85" s="58"/>
      <c r="G85" s="58"/>
      <c r="H85" s="60"/>
      <c r="I85" s="60"/>
      <c r="J85" s="60"/>
      <c r="K85" s="115"/>
      <c r="L85" s="115"/>
      <c r="M8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8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85" s="62"/>
    </row>
    <row r="86" spans="2:15" x14ac:dyDescent="0.25">
      <c r="B86" s="56"/>
      <c r="C86" s="63"/>
      <c r="D86" s="57"/>
      <c r="E86" s="58"/>
      <c r="F86" s="58"/>
      <c r="G86" s="58"/>
      <c r="H86" s="60"/>
      <c r="I86" s="60"/>
      <c r="J86" s="60"/>
      <c r="K86" s="115"/>
      <c r="L86" s="115"/>
      <c r="M8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8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86" s="62"/>
    </row>
    <row r="87" spans="2:15" x14ac:dyDescent="0.25">
      <c r="B87" s="56"/>
      <c r="C87" s="63"/>
      <c r="D87" s="57"/>
      <c r="E87" s="58"/>
      <c r="F87" s="58"/>
      <c r="G87" s="58"/>
      <c r="H87" s="60"/>
      <c r="I87" s="60"/>
      <c r="J87" s="60"/>
      <c r="K87" s="115"/>
      <c r="L87" s="115"/>
      <c r="M8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8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87" s="62"/>
    </row>
    <row r="88" spans="2:15" x14ac:dyDescent="0.25">
      <c r="B88" s="56"/>
      <c r="C88" s="63"/>
      <c r="D88" s="57"/>
      <c r="E88" s="58"/>
      <c r="F88" s="58"/>
      <c r="G88" s="58"/>
      <c r="H88" s="60"/>
      <c r="I88" s="60"/>
      <c r="J88" s="60"/>
      <c r="K88" s="115"/>
      <c r="L88" s="115"/>
      <c r="M8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8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88" s="62"/>
    </row>
    <row r="89" spans="2:15" x14ac:dyDescent="0.25">
      <c r="B89" s="56"/>
      <c r="C89" s="63"/>
      <c r="D89" s="57"/>
      <c r="E89" s="58"/>
      <c r="F89" s="58"/>
      <c r="G89" s="58"/>
      <c r="H89" s="60"/>
      <c r="I89" s="60"/>
      <c r="J89" s="60"/>
      <c r="K89" s="115"/>
      <c r="L89" s="115"/>
      <c r="M8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8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89" s="62"/>
    </row>
    <row r="90" spans="2:15" x14ac:dyDescent="0.25">
      <c r="B90" s="56"/>
      <c r="C90" s="63"/>
      <c r="D90" s="57"/>
      <c r="E90" s="58"/>
      <c r="F90" s="58"/>
      <c r="G90" s="58"/>
      <c r="H90" s="60"/>
      <c r="I90" s="60"/>
      <c r="J90" s="60"/>
      <c r="K90" s="115"/>
      <c r="L90" s="115"/>
      <c r="M9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9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90" s="62"/>
    </row>
    <row r="91" spans="2:15" x14ac:dyDescent="0.25">
      <c r="B91" s="56"/>
      <c r="C91" s="63"/>
      <c r="D91" s="57"/>
      <c r="E91" s="58"/>
      <c r="F91" s="58"/>
      <c r="G91" s="58"/>
      <c r="H91" s="60"/>
      <c r="I91" s="60"/>
      <c r="J91" s="60"/>
      <c r="K91" s="115"/>
      <c r="L91" s="115"/>
      <c r="M9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9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91" s="62"/>
    </row>
    <row r="92" spans="2:15" x14ac:dyDescent="0.25">
      <c r="B92" s="56"/>
      <c r="C92" s="63"/>
      <c r="D92" s="57"/>
      <c r="E92" s="58"/>
      <c r="F92" s="58"/>
      <c r="G92" s="58"/>
      <c r="H92" s="60"/>
      <c r="I92" s="60"/>
      <c r="J92" s="60"/>
      <c r="K92" s="115"/>
      <c r="L92" s="115"/>
      <c r="M9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9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92" s="62"/>
    </row>
    <row r="93" spans="2:15" x14ac:dyDescent="0.25">
      <c r="B93" s="56"/>
      <c r="C93" s="63"/>
      <c r="D93" s="57"/>
      <c r="E93" s="58"/>
      <c r="F93" s="58"/>
      <c r="G93" s="58"/>
      <c r="H93" s="60"/>
      <c r="I93" s="60"/>
      <c r="J93" s="60"/>
      <c r="K93" s="115"/>
      <c r="L93" s="115"/>
      <c r="M9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9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93" s="62"/>
    </row>
    <row r="94" spans="2:15" x14ac:dyDescent="0.25">
      <c r="B94" s="56"/>
      <c r="C94" s="63"/>
      <c r="D94" s="57"/>
      <c r="E94" s="58"/>
      <c r="F94" s="58"/>
      <c r="G94" s="58"/>
      <c r="H94" s="60"/>
      <c r="I94" s="60"/>
      <c r="J94" s="60"/>
      <c r="K94" s="115"/>
      <c r="L94" s="115"/>
      <c r="M9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9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94" s="62"/>
    </row>
    <row r="95" spans="2:15" x14ac:dyDescent="0.25">
      <c r="B95" s="56"/>
      <c r="C95" s="63"/>
      <c r="D95" s="57"/>
      <c r="E95" s="58"/>
      <c r="F95" s="58"/>
      <c r="G95" s="58"/>
      <c r="H95" s="60"/>
      <c r="I95" s="60"/>
      <c r="J95" s="60"/>
      <c r="K95" s="115"/>
      <c r="L95" s="115"/>
      <c r="M9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9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95" s="62"/>
    </row>
    <row r="96" spans="2:15" x14ac:dyDescent="0.25">
      <c r="B96" s="56"/>
      <c r="C96" s="63"/>
      <c r="D96" s="57"/>
      <c r="E96" s="58"/>
      <c r="F96" s="58"/>
      <c r="G96" s="58"/>
      <c r="H96" s="60"/>
      <c r="I96" s="60"/>
      <c r="J96" s="60"/>
      <c r="K96" s="115"/>
      <c r="L96" s="115"/>
      <c r="M9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9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96" s="62"/>
    </row>
    <row r="97" spans="2:15" x14ac:dyDescent="0.25">
      <c r="B97" s="56"/>
      <c r="C97" s="63"/>
      <c r="D97" s="57"/>
      <c r="E97" s="58"/>
      <c r="F97" s="58"/>
      <c r="G97" s="58"/>
      <c r="H97" s="60"/>
      <c r="I97" s="60"/>
      <c r="J97" s="60"/>
      <c r="K97" s="115"/>
      <c r="L97" s="115"/>
      <c r="M9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9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97" s="62"/>
    </row>
    <row r="98" spans="2:15" x14ac:dyDescent="0.25">
      <c r="B98" s="56"/>
      <c r="C98" s="63"/>
      <c r="D98" s="57"/>
      <c r="E98" s="58"/>
      <c r="F98" s="58"/>
      <c r="G98" s="58"/>
      <c r="H98" s="60"/>
      <c r="I98" s="60"/>
      <c r="J98" s="60"/>
      <c r="K98" s="115"/>
      <c r="L98" s="115"/>
      <c r="M9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9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98" s="62"/>
    </row>
    <row r="99" spans="2:15" x14ac:dyDescent="0.25">
      <c r="B99" s="56"/>
      <c r="C99" s="63"/>
      <c r="D99" s="57"/>
      <c r="E99" s="58"/>
      <c r="F99" s="58"/>
      <c r="G99" s="58"/>
      <c r="H99" s="60"/>
      <c r="I99" s="60"/>
      <c r="J99" s="60"/>
      <c r="K99" s="115"/>
      <c r="L99" s="115"/>
      <c r="M9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9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99" s="62"/>
    </row>
    <row r="100" spans="2:15" x14ac:dyDescent="0.25">
      <c r="B100" s="56"/>
      <c r="C100" s="63"/>
      <c r="D100" s="57"/>
      <c r="E100" s="58"/>
      <c r="F100" s="58"/>
      <c r="G100" s="58"/>
      <c r="H100" s="60"/>
      <c r="I100" s="60"/>
      <c r="J100" s="60"/>
      <c r="K100" s="115"/>
      <c r="L100" s="115"/>
      <c r="M10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0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00" s="62"/>
    </row>
    <row r="101" spans="2:15" x14ac:dyDescent="0.25">
      <c r="B101" s="56"/>
      <c r="C101" s="63"/>
      <c r="D101" s="57"/>
      <c r="E101" s="58"/>
      <c r="F101" s="58"/>
      <c r="G101" s="58"/>
      <c r="H101" s="60"/>
      <c r="I101" s="60"/>
      <c r="J101" s="60"/>
      <c r="K101" s="115"/>
      <c r="L101" s="115"/>
      <c r="M10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0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01" s="62"/>
    </row>
    <row r="102" spans="2:15" x14ac:dyDescent="0.25">
      <c r="B102" s="56"/>
      <c r="C102" s="63"/>
      <c r="D102" s="57"/>
      <c r="E102" s="58"/>
      <c r="F102" s="58"/>
      <c r="G102" s="58"/>
      <c r="H102" s="60"/>
      <c r="I102" s="60"/>
      <c r="J102" s="60"/>
      <c r="K102" s="115"/>
      <c r="L102" s="115"/>
      <c r="M10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0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02" s="62"/>
    </row>
    <row r="103" spans="2:15" x14ac:dyDescent="0.25">
      <c r="B103" s="56"/>
      <c r="C103" s="63"/>
      <c r="D103" s="57"/>
      <c r="E103" s="58"/>
      <c r="F103" s="58"/>
      <c r="G103" s="58"/>
      <c r="H103" s="60"/>
      <c r="I103" s="60"/>
      <c r="J103" s="60"/>
      <c r="K103" s="115"/>
      <c r="L103" s="115"/>
      <c r="M10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0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03" s="62"/>
    </row>
    <row r="104" spans="2:15" x14ac:dyDescent="0.25">
      <c r="B104" s="56"/>
      <c r="C104" s="63"/>
      <c r="D104" s="57"/>
      <c r="E104" s="58"/>
      <c r="F104" s="58"/>
      <c r="G104" s="58"/>
      <c r="H104" s="60"/>
      <c r="I104" s="60"/>
      <c r="J104" s="60"/>
      <c r="K104" s="115"/>
      <c r="L104" s="115"/>
      <c r="M10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0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04" s="62"/>
    </row>
    <row r="105" spans="2:15" x14ac:dyDescent="0.25">
      <c r="B105" s="56"/>
      <c r="C105" s="63"/>
      <c r="D105" s="57"/>
      <c r="E105" s="58"/>
      <c r="F105" s="58"/>
      <c r="G105" s="58"/>
      <c r="H105" s="60"/>
      <c r="I105" s="60"/>
      <c r="J105" s="60"/>
      <c r="K105" s="115"/>
      <c r="L105" s="115"/>
      <c r="M10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0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05" s="62"/>
    </row>
    <row r="106" spans="2:15" x14ac:dyDescent="0.25">
      <c r="B106" s="56"/>
      <c r="C106" s="63"/>
      <c r="D106" s="57"/>
      <c r="E106" s="58"/>
      <c r="F106" s="58"/>
      <c r="G106" s="58"/>
      <c r="H106" s="60"/>
      <c r="I106" s="60"/>
      <c r="J106" s="60"/>
      <c r="K106" s="115"/>
      <c r="L106" s="115"/>
      <c r="M10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0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06" s="62"/>
    </row>
    <row r="107" spans="2:15" x14ac:dyDescent="0.25">
      <c r="B107" s="56"/>
      <c r="C107" s="63"/>
      <c r="D107" s="57"/>
      <c r="E107" s="58"/>
      <c r="F107" s="58"/>
      <c r="G107" s="58"/>
      <c r="H107" s="60"/>
      <c r="I107" s="60"/>
      <c r="J107" s="60"/>
      <c r="K107" s="115"/>
      <c r="L107" s="115"/>
      <c r="M10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0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07" s="62"/>
    </row>
    <row r="108" spans="2:15" x14ac:dyDescent="0.25">
      <c r="B108" s="56"/>
      <c r="C108" s="63"/>
      <c r="D108" s="57"/>
      <c r="E108" s="58"/>
      <c r="F108" s="58"/>
      <c r="G108" s="58"/>
      <c r="H108" s="60"/>
      <c r="I108" s="60"/>
      <c r="J108" s="60"/>
      <c r="K108" s="115"/>
      <c r="L108" s="115"/>
      <c r="M10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0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08" s="62"/>
    </row>
    <row r="109" spans="2:15" x14ac:dyDescent="0.25">
      <c r="B109" s="56"/>
      <c r="C109" s="63"/>
      <c r="D109" s="57"/>
      <c r="E109" s="58"/>
      <c r="F109" s="58"/>
      <c r="G109" s="58"/>
      <c r="H109" s="60"/>
      <c r="I109" s="60"/>
      <c r="J109" s="60"/>
      <c r="K109" s="115"/>
      <c r="L109" s="115"/>
      <c r="M10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0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09" s="62"/>
    </row>
    <row r="110" spans="2:15" x14ac:dyDescent="0.25">
      <c r="B110" s="56"/>
      <c r="C110" s="63"/>
      <c r="D110" s="57"/>
      <c r="E110" s="58"/>
      <c r="F110" s="58"/>
      <c r="G110" s="58"/>
      <c r="H110" s="60"/>
      <c r="I110" s="60"/>
      <c r="J110" s="60"/>
      <c r="K110" s="115"/>
      <c r="L110" s="115"/>
      <c r="M11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1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10" s="62"/>
    </row>
    <row r="111" spans="2:15" x14ac:dyDescent="0.25">
      <c r="B111" s="56"/>
      <c r="C111" s="63"/>
      <c r="D111" s="57"/>
      <c r="E111" s="58"/>
      <c r="F111" s="58"/>
      <c r="G111" s="58"/>
      <c r="H111" s="60"/>
      <c r="I111" s="60"/>
      <c r="J111" s="60"/>
      <c r="K111" s="115"/>
      <c r="L111" s="115"/>
      <c r="M11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1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11" s="62"/>
    </row>
    <row r="112" spans="2:15" x14ac:dyDescent="0.25">
      <c r="B112" s="56"/>
      <c r="C112" s="63"/>
      <c r="D112" s="57"/>
      <c r="E112" s="58"/>
      <c r="F112" s="58"/>
      <c r="G112" s="58"/>
      <c r="H112" s="60"/>
      <c r="I112" s="60"/>
      <c r="J112" s="60"/>
      <c r="K112" s="115"/>
      <c r="L112" s="115"/>
      <c r="M11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1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12" s="62"/>
    </row>
    <row r="113" spans="2:15" x14ac:dyDescent="0.25">
      <c r="B113" s="56"/>
      <c r="C113" s="63"/>
      <c r="D113" s="57"/>
      <c r="E113" s="58"/>
      <c r="F113" s="58"/>
      <c r="G113" s="58"/>
      <c r="H113" s="60"/>
      <c r="I113" s="60"/>
      <c r="J113" s="60"/>
      <c r="K113" s="115"/>
      <c r="L113" s="115"/>
      <c r="M11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1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13" s="62"/>
    </row>
    <row r="114" spans="2:15" x14ac:dyDescent="0.25">
      <c r="B114" s="56"/>
      <c r="C114" s="63"/>
      <c r="D114" s="57"/>
      <c r="E114" s="58"/>
      <c r="F114" s="58"/>
      <c r="G114" s="58"/>
      <c r="H114" s="60"/>
      <c r="I114" s="60"/>
      <c r="J114" s="60"/>
      <c r="K114" s="115"/>
      <c r="L114" s="115"/>
      <c r="M11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1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14" s="62"/>
    </row>
    <row r="115" spans="2:15" x14ac:dyDescent="0.25">
      <c r="B115" s="56"/>
      <c r="C115" s="63"/>
      <c r="D115" s="57"/>
      <c r="E115" s="58"/>
      <c r="F115" s="58"/>
      <c r="G115" s="58"/>
      <c r="H115" s="60"/>
      <c r="I115" s="60"/>
      <c r="J115" s="60"/>
      <c r="K115" s="115"/>
      <c r="L115" s="115"/>
      <c r="M11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1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15" s="62"/>
    </row>
    <row r="116" spans="2:15" x14ac:dyDescent="0.25">
      <c r="B116" s="56"/>
      <c r="C116" s="63"/>
      <c r="D116" s="57"/>
      <c r="E116" s="58"/>
      <c r="F116" s="58"/>
      <c r="G116" s="58"/>
      <c r="H116" s="60"/>
      <c r="I116" s="60"/>
      <c r="J116" s="60"/>
      <c r="K116" s="115"/>
      <c r="L116" s="115"/>
      <c r="M11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1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16" s="62"/>
    </row>
    <row r="117" spans="2:15" x14ac:dyDescent="0.25">
      <c r="B117" s="56"/>
      <c r="C117" s="63"/>
      <c r="D117" s="57"/>
      <c r="E117" s="58"/>
      <c r="F117" s="58"/>
      <c r="G117" s="58"/>
      <c r="H117" s="60"/>
      <c r="I117" s="60"/>
      <c r="J117" s="60"/>
      <c r="K117" s="115"/>
      <c r="L117" s="115"/>
      <c r="M11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1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17" s="62"/>
    </row>
    <row r="118" spans="2:15" x14ac:dyDescent="0.25">
      <c r="B118" s="56"/>
      <c r="C118" s="63"/>
      <c r="D118" s="57"/>
      <c r="E118" s="58"/>
      <c r="F118" s="58"/>
      <c r="G118" s="58"/>
      <c r="H118" s="60"/>
      <c r="I118" s="60"/>
      <c r="J118" s="60"/>
      <c r="K118" s="115"/>
      <c r="L118" s="115"/>
      <c r="M11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1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18" s="62"/>
    </row>
    <row r="119" spans="2:15" x14ac:dyDescent="0.25">
      <c r="B119" s="56"/>
      <c r="C119" s="63"/>
      <c r="D119" s="57"/>
      <c r="E119" s="58"/>
      <c r="F119" s="58"/>
      <c r="G119" s="58"/>
      <c r="H119" s="60"/>
      <c r="I119" s="60"/>
      <c r="J119" s="60"/>
      <c r="K119" s="115"/>
      <c r="L119" s="115"/>
      <c r="M11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1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19" s="62"/>
    </row>
    <row r="120" spans="2:15" x14ac:dyDescent="0.25">
      <c r="B120" s="56"/>
      <c r="C120" s="63"/>
      <c r="D120" s="57"/>
      <c r="E120" s="58"/>
      <c r="F120" s="58"/>
      <c r="G120" s="58"/>
      <c r="H120" s="60"/>
      <c r="I120" s="60"/>
      <c r="J120" s="60"/>
      <c r="K120" s="115"/>
      <c r="L120" s="115"/>
      <c r="M12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2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20" s="62"/>
    </row>
    <row r="121" spans="2:15" x14ac:dyDescent="0.25">
      <c r="B121" s="56"/>
      <c r="C121" s="63"/>
      <c r="D121" s="57"/>
      <c r="E121" s="58"/>
      <c r="F121" s="58"/>
      <c r="G121" s="58"/>
      <c r="H121" s="60"/>
      <c r="I121" s="60"/>
      <c r="J121" s="60"/>
      <c r="K121" s="115"/>
      <c r="L121" s="115"/>
      <c r="M12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2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21" s="62"/>
    </row>
    <row r="122" spans="2:15" x14ac:dyDescent="0.25">
      <c r="B122" s="56"/>
      <c r="C122" s="63"/>
      <c r="D122" s="57"/>
      <c r="E122" s="58"/>
      <c r="F122" s="58"/>
      <c r="G122" s="58"/>
      <c r="H122" s="60"/>
      <c r="I122" s="60"/>
      <c r="J122" s="60"/>
      <c r="K122" s="115"/>
      <c r="L122" s="115"/>
      <c r="M12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2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22" s="62"/>
    </row>
    <row r="123" spans="2:15" x14ac:dyDescent="0.25">
      <c r="B123" s="56"/>
      <c r="C123" s="63"/>
      <c r="D123" s="57"/>
      <c r="E123" s="58"/>
      <c r="F123" s="58"/>
      <c r="G123" s="58"/>
      <c r="H123" s="60"/>
      <c r="I123" s="60"/>
      <c r="J123" s="60"/>
      <c r="K123" s="115"/>
      <c r="L123" s="115"/>
      <c r="M12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2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23" s="62"/>
    </row>
    <row r="124" spans="2:15" x14ac:dyDescent="0.25">
      <c r="B124" s="56"/>
      <c r="C124" s="63"/>
      <c r="D124" s="57"/>
      <c r="E124" s="58"/>
      <c r="F124" s="58"/>
      <c r="G124" s="58"/>
      <c r="H124" s="60"/>
      <c r="I124" s="60"/>
      <c r="J124" s="60"/>
      <c r="K124" s="115"/>
      <c r="L124" s="115"/>
      <c r="M12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2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24" s="62"/>
    </row>
    <row r="125" spans="2:15" x14ac:dyDescent="0.25">
      <c r="B125" s="56"/>
      <c r="C125" s="63"/>
      <c r="D125" s="57"/>
      <c r="E125" s="58"/>
      <c r="F125" s="58"/>
      <c r="G125" s="58"/>
      <c r="H125" s="60"/>
      <c r="I125" s="60"/>
      <c r="J125" s="60"/>
      <c r="K125" s="115"/>
      <c r="L125" s="115"/>
      <c r="M12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2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25" s="62"/>
    </row>
    <row r="126" spans="2:15" x14ac:dyDescent="0.25">
      <c r="B126" s="56"/>
      <c r="C126" s="63"/>
      <c r="D126" s="57"/>
      <c r="E126" s="58"/>
      <c r="F126" s="58"/>
      <c r="G126" s="58"/>
      <c r="H126" s="60"/>
      <c r="I126" s="60"/>
      <c r="J126" s="60"/>
      <c r="K126" s="115"/>
      <c r="L126" s="115"/>
      <c r="M12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2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26" s="62"/>
    </row>
    <row r="127" spans="2:15" x14ac:dyDescent="0.25">
      <c r="B127" s="56"/>
      <c r="C127" s="63"/>
      <c r="D127" s="57"/>
      <c r="E127" s="58"/>
      <c r="F127" s="58"/>
      <c r="G127" s="58"/>
      <c r="H127" s="60"/>
      <c r="I127" s="60"/>
      <c r="J127" s="60"/>
      <c r="K127" s="115"/>
      <c r="L127" s="115"/>
      <c r="M12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2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27" s="62"/>
    </row>
    <row r="128" spans="2:15" x14ac:dyDescent="0.25">
      <c r="B128" s="56"/>
      <c r="C128" s="63"/>
      <c r="D128" s="57"/>
      <c r="E128" s="58"/>
      <c r="F128" s="58"/>
      <c r="G128" s="58"/>
      <c r="H128" s="60"/>
      <c r="I128" s="60"/>
      <c r="J128" s="60"/>
      <c r="K128" s="115"/>
      <c r="L128" s="115"/>
      <c r="M12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2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28" s="62"/>
    </row>
    <row r="129" spans="2:15" x14ac:dyDescent="0.25">
      <c r="B129" s="56"/>
      <c r="C129" s="63"/>
      <c r="D129" s="57"/>
      <c r="E129" s="58"/>
      <c r="F129" s="58"/>
      <c r="G129" s="58"/>
      <c r="H129" s="60"/>
      <c r="I129" s="60"/>
      <c r="J129" s="60"/>
      <c r="K129" s="115"/>
      <c r="L129" s="115"/>
      <c r="M12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2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29" s="62"/>
    </row>
    <row r="130" spans="2:15" x14ac:dyDescent="0.25">
      <c r="B130" s="56"/>
      <c r="C130" s="63"/>
      <c r="D130" s="57"/>
      <c r="E130" s="58"/>
      <c r="F130" s="58"/>
      <c r="G130" s="58"/>
      <c r="H130" s="60"/>
      <c r="I130" s="60"/>
      <c r="J130" s="60"/>
      <c r="K130" s="115"/>
      <c r="L130" s="115"/>
      <c r="M13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3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30" s="62"/>
    </row>
    <row r="131" spans="2:15" x14ac:dyDescent="0.25">
      <c r="B131" s="56"/>
      <c r="C131" s="63"/>
      <c r="D131" s="57"/>
      <c r="E131" s="58"/>
      <c r="F131" s="58"/>
      <c r="G131" s="58"/>
      <c r="H131" s="60"/>
      <c r="I131" s="60"/>
      <c r="J131" s="60"/>
      <c r="K131" s="115"/>
      <c r="L131" s="115"/>
      <c r="M13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3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31" s="62"/>
    </row>
    <row r="132" spans="2:15" x14ac:dyDescent="0.25">
      <c r="B132" s="56"/>
      <c r="C132" s="63"/>
      <c r="D132" s="57"/>
      <c r="E132" s="58"/>
      <c r="F132" s="58"/>
      <c r="G132" s="58"/>
      <c r="H132" s="60"/>
      <c r="I132" s="60"/>
      <c r="J132" s="60"/>
      <c r="K132" s="115"/>
      <c r="L132" s="115"/>
      <c r="M13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3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32" s="62"/>
    </row>
    <row r="133" spans="2:15" x14ac:dyDescent="0.25">
      <c r="B133" s="56"/>
      <c r="C133" s="63"/>
      <c r="D133" s="57"/>
      <c r="E133" s="58"/>
      <c r="F133" s="58"/>
      <c r="G133" s="58"/>
      <c r="H133" s="60"/>
      <c r="I133" s="60"/>
      <c r="J133" s="60"/>
      <c r="K133" s="115"/>
      <c r="L133" s="115"/>
      <c r="M13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3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33" s="62"/>
    </row>
    <row r="134" spans="2:15" x14ac:dyDescent="0.25">
      <c r="B134" s="56"/>
      <c r="C134" s="63"/>
      <c r="D134" s="57"/>
      <c r="E134" s="58"/>
      <c r="F134" s="58"/>
      <c r="G134" s="58"/>
      <c r="H134" s="60"/>
      <c r="I134" s="60"/>
      <c r="J134" s="60"/>
      <c r="K134" s="115"/>
      <c r="L134" s="115"/>
      <c r="M13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3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34" s="62"/>
    </row>
    <row r="135" spans="2:15" x14ac:dyDescent="0.25">
      <c r="B135" s="56"/>
      <c r="C135" s="63"/>
      <c r="D135" s="57"/>
      <c r="E135" s="58"/>
      <c r="F135" s="58"/>
      <c r="G135" s="58"/>
      <c r="H135" s="60"/>
      <c r="I135" s="60"/>
      <c r="J135" s="60"/>
      <c r="K135" s="115"/>
      <c r="L135" s="115"/>
      <c r="M13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3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35" s="62"/>
    </row>
    <row r="136" spans="2:15" x14ac:dyDescent="0.25">
      <c r="B136" s="56"/>
      <c r="C136" s="63"/>
      <c r="D136" s="57"/>
      <c r="E136" s="58"/>
      <c r="F136" s="58"/>
      <c r="G136" s="58"/>
      <c r="H136" s="60"/>
      <c r="I136" s="60"/>
      <c r="J136" s="60"/>
      <c r="K136" s="115"/>
      <c r="L136" s="115"/>
      <c r="M13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3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36" s="62"/>
    </row>
    <row r="137" spans="2:15" x14ac:dyDescent="0.25">
      <c r="B137" s="56"/>
      <c r="C137" s="63"/>
      <c r="D137" s="57"/>
      <c r="E137" s="58"/>
      <c r="F137" s="58"/>
      <c r="G137" s="58"/>
      <c r="H137" s="60"/>
      <c r="I137" s="60"/>
      <c r="J137" s="60"/>
      <c r="K137" s="115"/>
      <c r="L137" s="115"/>
      <c r="M13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3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37" s="62"/>
    </row>
    <row r="138" spans="2:15" x14ac:dyDescent="0.25">
      <c r="B138" s="56"/>
      <c r="C138" s="63"/>
      <c r="D138" s="57"/>
      <c r="E138" s="58"/>
      <c r="F138" s="58"/>
      <c r="G138" s="58"/>
      <c r="H138" s="60"/>
      <c r="I138" s="60"/>
      <c r="J138" s="60"/>
      <c r="K138" s="115"/>
      <c r="L138" s="115"/>
      <c r="M13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3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38" s="62"/>
    </row>
    <row r="139" spans="2:15" x14ac:dyDescent="0.25">
      <c r="B139" s="56"/>
      <c r="C139" s="63"/>
      <c r="D139" s="57"/>
      <c r="E139" s="58"/>
      <c r="F139" s="58"/>
      <c r="G139" s="58"/>
      <c r="H139" s="60"/>
      <c r="I139" s="60"/>
      <c r="J139" s="60"/>
      <c r="K139" s="115"/>
      <c r="L139" s="115"/>
      <c r="M13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3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39" s="62"/>
    </row>
    <row r="140" spans="2:15" x14ac:dyDescent="0.25">
      <c r="B140" s="56"/>
      <c r="C140" s="63"/>
      <c r="D140" s="57"/>
      <c r="E140" s="58"/>
      <c r="F140" s="58"/>
      <c r="G140" s="58"/>
      <c r="H140" s="60"/>
      <c r="I140" s="60"/>
      <c r="J140" s="60"/>
      <c r="K140" s="115"/>
      <c r="L140" s="115"/>
      <c r="M14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4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40" s="62"/>
    </row>
    <row r="141" spans="2:15" x14ac:dyDescent="0.25">
      <c r="B141" s="56"/>
      <c r="C141" s="63"/>
      <c r="D141" s="57"/>
      <c r="E141" s="58"/>
      <c r="F141" s="58"/>
      <c r="G141" s="58"/>
      <c r="H141" s="60"/>
      <c r="I141" s="60"/>
      <c r="J141" s="60"/>
      <c r="K141" s="115"/>
      <c r="L141" s="115"/>
      <c r="M14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4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41" s="62"/>
    </row>
    <row r="142" spans="2:15" x14ac:dyDescent="0.25">
      <c r="B142" s="56"/>
      <c r="C142" s="63"/>
      <c r="D142" s="57"/>
      <c r="E142" s="58"/>
      <c r="F142" s="58"/>
      <c r="G142" s="58"/>
      <c r="H142" s="60"/>
      <c r="I142" s="60"/>
      <c r="J142" s="60"/>
      <c r="K142" s="115"/>
      <c r="L142" s="115"/>
      <c r="M14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4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42" s="62"/>
    </row>
    <row r="143" spans="2:15" x14ac:dyDescent="0.25">
      <c r="B143" s="56"/>
      <c r="C143" s="63"/>
      <c r="D143" s="57"/>
      <c r="E143" s="58"/>
      <c r="F143" s="58"/>
      <c r="G143" s="58"/>
      <c r="H143" s="60"/>
      <c r="I143" s="60"/>
      <c r="J143" s="60"/>
      <c r="K143" s="115"/>
      <c r="L143" s="115"/>
      <c r="M14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4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43" s="62"/>
    </row>
    <row r="144" spans="2:15" x14ac:dyDescent="0.25">
      <c r="B144" s="56"/>
      <c r="C144" s="63"/>
      <c r="D144" s="57"/>
      <c r="E144" s="58"/>
      <c r="F144" s="58"/>
      <c r="G144" s="58"/>
      <c r="H144" s="60"/>
      <c r="I144" s="60"/>
      <c r="J144" s="60"/>
      <c r="K144" s="115"/>
      <c r="L144" s="115"/>
      <c r="M14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4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44" s="62"/>
    </row>
    <row r="145" spans="2:15" x14ac:dyDescent="0.25">
      <c r="B145" s="56"/>
      <c r="C145" s="63"/>
      <c r="D145" s="57"/>
      <c r="E145" s="58"/>
      <c r="F145" s="58"/>
      <c r="G145" s="58"/>
      <c r="H145" s="60"/>
      <c r="I145" s="60"/>
      <c r="J145" s="60"/>
      <c r="K145" s="115"/>
      <c r="L145" s="115"/>
      <c r="M14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4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45" s="62"/>
    </row>
    <row r="146" spans="2:15" x14ac:dyDescent="0.25">
      <c r="B146" s="56"/>
      <c r="C146" s="63"/>
      <c r="D146" s="57"/>
      <c r="E146" s="58"/>
      <c r="F146" s="58"/>
      <c r="G146" s="58"/>
      <c r="H146" s="60"/>
      <c r="I146" s="60"/>
      <c r="J146" s="60"/>
      <c r="K146" s="115"/>
      <c r="L146" s="115"/>
      <c r="M14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4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46" s="62"/>
    </row>
    <row r="147" spans="2:15" x14ac:dyDescent="0.25">
      <c r="B147" s="56"/>
      <c r="C147" s="63"/>
      <c r="D147" s="57"/>
      <c r="E147" s="58"/>
      <c r="F147" s="58"/>
      <c r="G147" s="58"/>
      <c r="H147" s="60"/>
      <c r="I147" s="60"/>
      <c r="J147" s="60"/>
      <c r="K147" s="115"/>
      <c r="L147" s="115"/>
      <c r="M14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4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47" s="62"/>
    </row>
    <row r="148" spans="2:15" x14ac:dyDescent="0.25">
      <c r="B148" s="56"/>
      <c r="C148" s="63"/>
      <c r="D148" s="57"/>
      <c r="E148" s="58"/>
      <c r="F148" s="58"/>
      <c r="G148" s="58"/>
      <c r="H148" s="60"/>
      <c r="I148" s="60"/>
      <c r="J148" s="60"/>
      <c r="K148" s="115"/>
      <c r="L148" s="115"/>
      <c r="M14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4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48" s="62"/>
    </row>
    <row r="149" spans="2:15" x14ac:dyDescent="0.25">
      <c r="B149" s="56"/>
      <c r="C149" s="63"/>
      <c r="D149" s="57"/>
      <c r="E149" s="58"/>
      <c r="F149" s="58"/>
      <c r="G149" s="58"/>
      <c r="H149" s="60"/>
      <c r="I149" s="60"/>
      <c r="J149" s="60"/>
      <c r="K149" s="115"/>
      <c r="L149" s="115"/>
      <c r="M14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4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49" s="62"/>
    </row>
    <row r="150" spans="2:15" x14ac:dyDescent="0.25">
      <c r="B150" s="56"/>
      <c r="C150" s="63"/>
      <c r="D150" s="57"/>
      <c r="E150" s="58"/>
      <c r="F150" s="58"/>
      <c r="G150" s="58"/>
      <c r="H150" s="60"/>
      <c r="I150" s="60"/>
      <c r="J150" s="60"/>
      <c r="K150" s="115"/>
      <c r="L150" s="115"/>
      <c r="M15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5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50" s="62"/>
    </row>
    <row r="151" spans="2:15" x14ac:dyDescent="0.25">
      <c r="B151" s="56"/>
      <c r="C151" s="63"/>
      <c r="D151" s="57"/>
      <c r="E151" s="58"/>
      <c r="F151" s="58"/>
      <c r="G151" s="58"/>
      <c r="H151" s="60"/>
      <c r="I151" s="60"/>
      <c r="J151" s="60"/>
      <c r="K151" s="115"/>
      <c r="L151" s="115"/>
      <c r="M15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5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51" s="62"/>
    </row>
    <row r="152" spans="2:15" x14ac:dyDescent="0.25">
      <c r="B152" s="56"/>
      <c r="C152" s="63"/>
      <c r="D152" s="57"/>
      <c r="E152" s="58"/>
      <c r="F152" s="58"/>
      <c r="G152" s="58"/>
      <c r="H152" s="60"/>
      <c r="I152" s="60"/>
      <c r="J152" s="60"/>
      <c r="K152" s="115"/>
      <c r="L152" s="115"/>
      <c r="M15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5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52" s="62"/>
    </row>
    <row r="153" spans="2:15" x14ac:dyDescent="0.25">
      <c r="B153" s="56"/>
      <c r="C153" s="63"/>
      <c r="D153" s="57"/>
      <c r="E153" s="58"/>
      <c r="F153" s="58"/>
      <c r="G153" s="58"/>
      <c r="H153" s="60"/>
      <c r="I153" s="60"/>
      <c r="J153" s="60"/>
      <c r="K153" s="115"/>
      <c r="L153" s="115"/>
      <c r="M15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5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53" s="62"/>
    </row>
    <row r="154" spans="2:15" x14ac:dyDescent="0.25">
      <c r="B154" s="56"/>
      <c r="C154" s="63"/>
      <c r="D154" s="57"/>
      <c r="E154" s="58"/>
      <c r="F154" s="58"/>
      <c r="G154" s="58"/>
      <c r="H154" s="60"/>
      <c r="I154" s="60"/>
      <c r="J154" s="60"/>
      <c r="K154" s="115"/>
      <c r="L154" s="115"/>
      <c r="M15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5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54" s="62"/>
    </row>
    <row r="155" spans="2:15" x14ac:dyDescent="0.25">
      <c r="B155" s="56"/>
      <c r="C155" s="63"/>
      <c r="D155" s="57"/>
      <c r="E155" s="58"/>
      <c r="F155" s="58"/>
      <c r="G155" s="58"/>
      <c r="H155" s="60"/>
      <c r="I155" s="60"/>
      <c r="J155" s="60"/>
      <c r="K155" s="115"/>
      <c r="L155" s="115"/>
      <c r="M15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5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55" s="62"/>
    </row>
    <row r="156" spans="2:15" x14ac:dyDescent="0.25">
      <c r="B156" s="56"/>
      <c r="C156" s="63"/>
      <c r="D156" s="57"/>
      <c r="E156" s="58"/>
      <c r="F156" s="58"/>
      <c r="G156" s="58"/>
      <c r="H156" s="60"/>
      <c r="I156" s="60"/>
      <c r="J156" s="60"/>
      <c r="K156" s="115"/>
      <c r="L156" s="115"/>
      <c r="M15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5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56" s="62"/>
    </row>
    <row r="157" spans="2:15" x14ac:dyDescent="0.25">
      <c r="B157" s="56"/>
      <c r="C157" s="63"/>
      <c r="D157" s="57"/>
      <c r="E157" s="58"/>
      <c r="F157" s="58"/>
      <c r="G157" s="58"/>
      <c r="H157" s="60"/>
      <c r="I157" s="60"/>
      <c r="J157" s="60"/>
      <c r="K157" s="115"/>
      <c r="L157" s="115"/>
      <c r="M15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5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57" s="62"/>
    </row>
    <row r="158" spans="2:15" x14ac:dyDescent="0.25">
      <c r="B158" s="56"/>
      <c r="C158" s="63"/>
      <c r="D158" s="57"/>
      <c r="E158" s="58"/>
      <c r="F158" s="58"/>
      <c r="G158" s="58"/>
      <c r="H158" s="60"/>
      <c r="I158" s="60"/>
      <c r="J158" s="60"/>
      <c r="K158" s="115"/>
      <c r="L158" s="115"/>
      <c r="M15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5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58" s="62"/>
    </row>
    <row r="159" spans="2:15" x14ac:dyDescent="0.25">
      <c r="B159" s="56"/>
      <c r="C159" s="63"/>
      <c r="D159" s="57"/>
      <c r="E159" s="58"/>
      <c r="F159" s="58"/>
      <c r="G159" s="58"/>
      <c r="H159" s="60"/>
      <c r="I159" s="60"/>
      <c r="J159" s="60"/>
      <c r="K159" s="115"/>
      <c r="L159" s="115"/>
      <c r="M15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5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59" s="62"/>
    </row>
    <row r="160" spans="2:15" x14ac:dyDescent="0.25">
      <c r="B160" s="56"/>
      <c r="C160" s="63"/>
      <c r="D160" s="57"/>
      <c r="E160" s="58"/>
      <c r="F160" s="58"/>
      <c r="G160" s="58"/>
      <c r="H160" s="60"/>
      <c r="I160" s="60"/>
      <c r="J160" s="60"/>
      <c r="K160" s="115"/>
      <c r="L160" s="115"/>
      <c r="M16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6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60" s="62"/>
    </row>
    <row r="161" spans="2:15" x14ac:dyDescent="0.25">
      <c r="B161" s="56"/>
      <c r="C161" s="63"/>
      <c r="D161" s="57"/>
      <c r="E161" s="58"/>
      <c r="F161" s="58"/>
      <c r="G161" s="58"/>
      <c r="H161" s="60"/>
      <c r="I161" s="60"/>
      <c r="J161" s="60"/>
      <c r="K161" s="115"/>
      <c r="L161" s="115"/>
      <c r="M16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6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61" s="62"/>
    </row>
    <row r="162" spans="2:15" x14ac:dyDescent="0.25">
      <c r="B162" s="56"/>
      <c r="C162" s="63"/>
      <c r="D162" s="57"/>
      <c r="E162" s="58"/>
      <c r="F162" s="58"/>
      <c r="G162" s="58"/>
      <c r="H162" s="60"/>
      <c r="I162" s="60"/>
      <c r="J162" s="60"/>
      <c r="K162" s="115"/>
      <c r="L162" s="115"/>
      <c r="M16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6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62" s="62"/>
    </row>
    <row r="163" spans="2:15" x14ac:dyDescent="0.25">
      <c r="B163" s="56"/>
      <c r="C163" s="63"/>
      <c r="D163" s="57"/>
      <c r="E163" s="58"/>
      <c r="F163" s="58"/>
      <c r="G163" s="58"/>
      <c r="H163" s="60"/>
      <c r="I163" s="60"/>
      <c r="J163" s="60"/>
      <c r="K163" s="115"/>
      <c r="L163" s="115"/>
      <c r="M16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6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63" s="62"/>
    </row>
    <row r="164" spans="2:15" x14ac:dyDescent="0.25">
      <c r="B164" s="56"/>
      <c r="C164" s="63"/>
      <c r="D164" s="57"/>
      <c r="E164" s="58"/>
      <c r="F164" s="58"/>
      <c r="G164" s="58"/>
      <c r="H164" s="60"/>
      <c r="I164" s="60"/>
      <c r="J164" s="60"/>
      <c r="K164" s="115"/>
      <c r="L164" s="115"/>
      <c r="M16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6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64" s="62"/>
    </row>
    <row r="165" spans="2:15" x14ac:dyDescent="0.25">
      <c r="B165" s="56"/>
      <c r="C165" s="63"/>
      <c r="D165" s="57"/>
      <c r="E165" s="58"/>
      <c r="F165" s="58"/>
      <c r="G165" s="58"/>
      <c r="H165" s="60"/>
      <c r="I165" s="60"/>
      <c r="J165" s="60"/>
      <c r="K165" s="115"/>
      <c r="L165" s="115"/>
      <c r="M16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6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65" s="62"/>
    </row>
    <row r="166" spans="2:15" x14ac:dyDescent="0.25">
      <c r="B166" s="56"/>
      <c r="C166" s="63"/>
      <c r="D166" s="57"/>
      <c r="E166" s="58"/>
      <c r="F166" s="58"/>
      <c r="G166" s="58"/>
      <c r="H166" s="60"/>
      <c r="I166" s="60"/>
      <c r="J166" s="60"/>
      <c r="K166" s="115"/>
      <c r="L166" s="115"/>
      <c r="M16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6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66" s="62"/>
    </row>
    <row r="167" spans="2:15" x14ac:dyDescent="0.25">
      <c r="B167" s="56"/>
      <c r="C167" s="63"/>
      <c r="D167" s="57"/>
      <c r="E167" s="58"/>
      <c r="F167" s="58"/>
      <c r="G167" s="58"/>
      <c r="H167" s="60"/>
      <c r="I167" s="60"/>
      <c r="J167" s="60"/>
      <c r="K167" s="115"/>
      <c r="L167" s="115"/>
      <c r="M16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6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67" s="62"/>
    </row>
    <row r="168" spans="2:15" x14ac:dyDescent="0.25">
      <c r="B168" s="56"/>
      <c r="C168" s="63"/>
      <c r="D168" s="57"/>
      <c r="E168" s="58"/>
      <c r="F168" s="58"/>
      <c r="G168" s="58"/>
      <c r="H168" s="60"/>
      <c r="I168" s="60"/>
      <c r="J168" s="60"/>
      <c r="K168" s="115"/>
      <c r="L168" s="115"/>
      <c r="M16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6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68" s="62"/>
    </row>
    <row r="169" spans="2:15" x14ac:dyDescent="0.25">
      <c r="B169" s="56"/>
      <c r="C169" s="63"/>
      <c r="D169" s="57"/>
      <c r="E169" s="58"/>
      <c r="F169" s="58"/>
      <c r="G169" s="58"/>
      <c r="H169" s="60"/>
      <c r="I169" s="60"/>
      <c r="J169" s="60"/>
      <c r="K169" s="115"/>
      <c r="L169" s="115"/>
      <c r="M16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6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69" s="62"/>
    </row>
    <row r="170" spans="2:15" x14ac:dyDescent="0.25">
      <c r="B170" s="56"/>
      <c r="C170" s="63"/>
      <c r="D170" s="57"/>
      <c r="E170" s="58"/>
      <c r="F170" s="58"/>
      <c r="G170" s="58"/>
      <c r="H170" s="60"/>
      <c r="I170" s="60"/>
      <c r="J170" s="60"/>
      <c r="K170" s="115"/>
      <c r="L170" s="115"/>
      <c r="M17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7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70" s="62"/>
    </row>
    <row r="171" spans="2:15" x14ac:dyDescent="0.25">
      <c r="B171" s="56"/>
      <c r="C171" s="63"/>
      <c r="D171" s="57"/>
      <c r="E171" s="58"/>
      <c r="F171" s="58"/>
      <c r="G171" s="58"/>
      <c r="H171" s="60"/>
      <c r="I171" s="60"/>
      <c r="J171" s="60"/>
      <c r="K171" s="115"/>
      <c r="L171" s="115"/>
      <c r="M17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7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71" s="62"/>
    </row>
    <row r="172" spans="2:15" x14ac:dyDescent="0.25">
      <c r="B172" s="56"/>
      <c r="C172" s="63"/>
      <c r="D172" s="57"/>
      <c r="E172" s="58"/>
      <c r="F172" s="58"/>
      <c r="G172" s="58"/>
      <c r="H172" s="60"/>
      <c r="I172" s="60"/>
      <c r="J172" s="60"/>
      <c r="K172" s="115"/>
      <c r="L172" s="115"/>
      <c r="M17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7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72" s="62"/>
    </row>
    <row r="173" spans="2:15" x14ac:dyDescent="0.25">
      <c r="B173" s="56"/>
      <c r="C173" s="63"/>
      <c r="D173" s="57"/>
      <c r="E173" s="58"/>
      <c r="F173" s="58"/>
      <c r="G173" s="58"/>
      <c r="H173" s="60"/>
      <c r="I173" s="60"/>
      <c r="J173" s="60"/>
      <c r="K173" s="115"/>
      <c r="L173" s="115"/>
      <c r="M17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7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73" s="62"/>
    </row>
    <row r="174" spans="2:15" x14ac:dyDescent="0.25">
      <c r="B174" s="56"/>
      <c r="C174" s="63"/>
      <c r="D174" s="57"/>
      <c r="E174" s="58"/>
      <c r="F174" s="58"/>
      <c r="G174" s="58"/>
      <c r="H174" s="60"/>
      <c r="I174" s="60"/>
      <c r="J174" s="60"/>
      <c r="K174" s="115"/>
      <c r="L174" s="115"/>
      <c r="M17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7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74" s="62"/>
    </row>
    <row r="175" spans="2:15" x14ac:dyDescent="0.25">
      <c r="B175" s="56"/>
      <c r="C175" s="63"/>
      <c r="D175" s="57"/>
      <c r="E175" s="58"/>
      <c r="F175" s="58"/>
      <c r="G175" s="58"/>
      <c r="H175" s="60"/>
      <c r="I175" s="60"/>
      <c r="J175" s="60"/>
      <c r="K175" s="115"/>
      <c r="L175" s="115"/>
      <c r="M17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7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75" s="62"/>
    </row>
    <row r="176" spans="2:15" x14ac:dyDescent="0.25">
      <c r="B176" s="56"/>
      <c r="C176" s="63"/>
      <c r="D176" s="57"/>
      <c r="E176" s="58"/>
      <c r="F176" s="58"/>
      <c r="G176" s="58"/>
      <c r="H176" s="60"/>
      <c r="I176" s="60"/>
      <c r="J176" s="60"/>
      <c r="K176" s="115"/>
      <c r="L176" s="115"/>
      <c r="M17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7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76" s="62"/>
    </row>
    <row r="177" spans="2:15" x14ac:dyDescent="0.25">
      <c r="B177" s="56"/>
      <c r="C177" s="63"/>
      <c r="D177" s="57"/>
      <c r="E177" s="58"/>
      <c r="F177" s="58"/>
      <c r="G177" s="58"/>
      <c r="H177" s="60"/>
      <c r="I177" s="60"/>
      <c r="J177" s="60"/>
      <c r="K177" s="115"/>
      <c r="L177" s="115"/>
      <c r="M17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7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77" s="62"/>
    </row>
    <row r="178" spans="2:15" x14ac:dyDescent="0.25">
      <c r="B178" s="56"/>
      <c r="C178" s="63"/>
      <c r="D178" s="57"/>
      <c r="E178" s="58"/>
      <c r="F178" s="58"/>
      <c r="G178" s="58"/>
      <c r="H178" s="60"/>
      <c r="I178" s="60"/>
      <c r="J178" s="60"/>
      <c r="K178" s="115"/>
      <c r="L178" s="115"/>
      <c r="M17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7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78" s="62"/>
    </row>
    <row r="179" spans="2:15" x14ac:dyDescent="0.25">
      <c r="B179" s="56"/>
      <c r="C179" s="63"/>
      <c r="D179" s="57"/>
      <c r="E179" s="58"/>
      <c r="F179" s="58"/>
      <c r="G179" s="58"/>
      <c r="H179" s="60"/>
      <c r="I179" s="60"/>
      <c r="J179" s="60"/>
      <c r="K179" s="115"/>
      <c r="L179" s="115"/>
      <c r="M17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7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79" s="62"/>
    </row>
    <row r="180" spans="2:15" x14ac:dyDescent="0.25">
      <c r="B180" s="56"/>
      <c r="C180" s="63"/>
      <c r="D180" s="57"/>
      <c r="E180" s="58"/>
      <c r="F180" s="58"/>
      <c r="G180" s="58"/>
      <c r="H180" s="60"/>
      <c r="I180" s="60"/>
      <c r="J180" s="60"/>
      <c r="K180" s="115"/>
      <c r="L180" s="115"/>
      <c r="M18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8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80" s="62"/>
    </row>
    <row r="181" spans="2:15" x14ac:dyDescent="0.25">
      <c r="B181" s="56"/>
      <c r="C181" s="63"/>
      <c r="D181" s="57"/>
      <c r="E181" s="58"/>
      <c r="F181" s="58"/>
      <c r="G181" s="58"/>
      <c r="H181" s="60"/>
      <c r="I181" s="60"/>
      <c r="J181" s="60"/>
      <c r="K181" s="115"/>
      <c r="L181" s="115"/>
      <c r="M18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8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81" s="62"/>
    </row>
    <row r="182" spans="2:15" x14ac:dyDescent="0.25">
      <c r="B182" s="56"/>
      <c r="C182" s="63"/>
      <c r="D182" s="57"/>
      <c r="E182" s="58"/>
      <c r="F182" s="58"/>
      <c r="G182" s="58"/>
      <c r="H182" s="60"/>
      <c r="I182" s="60"/>
      <c r="J182" s="60"/>
      <c r="K182" s="115"/>
      <c r="L182" s="115"/>
      <c r="M18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8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82" s="62"/>
    </row>
    <row r="183" spans="2:15" x14ac:dyDescent="0.25">
      <c r="B183" s="56"/>
      <c r="C183" s="63"/>
      <c r="D183" s="57"/>
      <c r="E183" s="58"/>
      <c r="F183" s="58"/>
      <c r="G183" s="58"/>
      <c r="H183" s="60"/>
      <c r="I183" s="60"/>
      <c r="J183" s="60"/>
      <c r="K183" s="115"/>
      <c r="L183" s="115"/>
      <c r="M18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8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83" s="62"/>
    </row>
    <row r="184" spans="2:15" x14ac:dyDescent="0.25">
      <c r="B184" s="56"/>
      <c r="C184" s="63"/>
      <c r="D184" s="57"/>
      <c r="E184" s="58"/>
      <c r="F184" s="58"/>
      <c r="G184" s="58"/>
      <c r="H184" s="60"/>
      <c r="I184" s="60"/>
      <c r="J184" s="60"/>
      <c r="K184" s="115"/>
      <c r="L184" s="115"/>
      <c r="M18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8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84" s="62"/>
    </row>
    <row r="185" spans="2:15" x14ac:dyDescent="0.25">
      <c r="B185" s="56"/>
      <c r="C185" s="63"/>
      <c r="D185" s="57"/>
      <c r="E185" s="58"/>
      <c r="F185" s="58"/>
      <c r="G185" s="58"/>
      <c r="H185" s="60"/>
      <c r="I185" s="60"/>
      <c r="J185" s="60"/>
      <c r="K185" s="115"/>
      <c r="L185" s="115"/>
      <c r="M18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8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85" s="62"/>
    </row>
    <row r="186" spans="2:15" x14ac:dyDescent="0.25">
      <c r="B186" s="56"/>
      <c r="C186" s="63"/>
      <c r="D186" s="57"/>
      <c r="E186" s="58"/>
      <c r="F186" s="58"/>
      <c r="G186" s="58"/>
      <c r="H186" s="60"/>
      <c r="I186" s="60"/>
      <c r="J186" s="60"/>
      <c r="K186" s="115"/>
      <c r="L186" s="115"/>
      <c r="M18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8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86" s="62"/>
    </row>
    <row r="187" spans="2:15" x14ac:dyDescent="0.25">
      <c r="B187" s="56"/>
      <c r="C187" s="63"/>
      <c r="D187" s="57"/>
      <c r="E187" s="58"/>
      <c r="F187" s="58"/>
      <c r="G187" s="58"/>
      <c r="H187" s="60"/>
      <c r="I187" s="60"/>
      <c r="J187" s="60"/>
      <c r="K187" s="115"/>
      <c r="L187" s="115"/>
      <c r="M18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8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87" s="62"/>
    </row>
    <row r="188" spans="2:15" x14ac:dyDescent="0.25">
      <c r="B188" s="56"/>
      <c r="C188" s="63"/>
      <c r="D188" s="57"/>
      <c r="E188" s="58"/>
      <c r="F188" s="58"/>
      <c r="G188" s="58"/>
      <c r="H188" s="60"/>
      <c r="I188" s="60"/>
      <c r="J188" s="60"/>
      <c r="K188" s="115"/>
      <c r="L188" s="115"/>
      <c r="M18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8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88" s="62"/>
    </row>
    <row r="189" spans="2:15" x14ac:dyDescent="0.25">
      <c r="B189" s="56"/>
      <c r="C189" s="63"/>
      <c r="D189" s="57"/>
      <c r="E189" s="58"/>
      <c r="F189" s="58"/>
      <c r="G189" s="58"/>
      <c r="H189" s="60"/>
      <c r="I189" s="60"/>
      <c r="J189" s="60"/>
      <c r="K189" s="115"/>
      <c r="L189" s="115"/>
      <c r="M18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8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89" s="62"/>
    </row>
    <row r="190" spans="2:15" x14ac:dyDescent="0.25">
      <c r="B190" s="56"/>
      <c r="C190" s="63"/>
      <c r="D190" s="57"/>
      <c r="E190" s="58"/>
      <c r="F190" s="58"/>
      <c r="G190" s="58"/>
      <c r="H190" s="60"/>
      <c r="I190" s="60"/>
      <c r="J190" s="60"/>
      <c r="K190" s="115"/>
      <c r="L190" s="115"/>
      <c r="M19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9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90" s="62"/>
    </row>
    <row r="191" spans="2:15" x14ac:dyDescent="0.25">
      <c r="B191" s="56"/>
      <c r="C191" s="63"/>
      <c r="D191" s="57"/>
      <c r="E191" s="58"/>
      <c r="F191" s="58"/>
      <c r="G191" s="58"/>
      <c r="H191" s="60"/>
      <c r="I191" s="60"/>
      <c r="J191" s="60"/>
      <c r="K191" s="115"/>
      <c r="L191" s="115"/>
      <c r="M19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9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91" s="62"/>
    </row>
    <row r="192" spans="2:15" x14ac:dyDescent="0.25">
      <c r="B192" s="56"/>
      <c r="C192" s="63"/>
      <c r="D192" s="57"/>
      <c r="E192" s="58"/>
      <c r="F192" s="58"/>
      <c r="G192" s="58"/>
      <c r="H192" s="60"/>
      <c r="I192" s="60"/>
      <c r="J192" s="60"/>
      <c r="K192" s="115"/>
      <c r="L192" s="115"/>
      <c r="M19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9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92" s="62"/>
    </row>
    <row r="193" spans="2:15" x14ac:dyDescent="0.25">
      <c r="B193" s="56"/>
      <c r="C193" s="63"/>
      <c r="D193" s="57"/>
      <c r="E193" s="58"/>
      <c r="F193" s="58"/>
      <c r="G193" s="58"/>
      <c r="H193" s="60"/>
      <c r="I193" s="60"/>
      <c r="J193" s="60"/>
      <c r="K193" s="115"/>
      <c r="L193" s="115"/>
      <c r="M19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9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93" s="62"/>
    </row>
    <row r="194" spans="2:15" x14ac:dyDescent="0.25">
      <c r="B194" s="56"/>
      <c r="C194" s="63"/>
      <c r="D194" s="57"/>
      <c r="E194" s="58"/>
      <c r="F194" s="58"/>
      <c r="G194" s="58"/>
      <c r="H194" s="60"/>
      <c r="I194" s="60"/>
      <c r="J194" s="60"/>
      <c r="K194" s="115"/>
      <c r="L194" s="115"/>
      <c r="M19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9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94" s="62"/>
    </row>
    <row r="195" spans="2:15" x14ac:dyDescent="0.25">
      <c r="B195" s="56"/>
      <c r="C195" s="63"/>
      <c r="D195" s="57"/>
      <c r="E195" s="58"/>
      <c r="F195" s="58"/>
      <c r="G195" s="58"/>
      <c r="H195" s="60"/>
      <c r="I195" s="60"/>
      <c r="J195" s="60"/>
      <c r="K195" s="115"/>
      <c r="L195" s="115"/>
      <c r="M19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9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95" s="62"/>
    </row>
    <row r="196" spans="2:15" x14ac:dyDescent="0.25">
      <c r="B196" s="56"/>
      <c r="C196" s="63"/>
      <c r="D196" s="57"/>
      <c r="E196" s="58"/>
      <c r="F196" s="58"/>
      <c r="G196" s="58"/>
      <c r="H196" s="60"/>
      <c r="I196" s="60"/>
      <c r="J196" s="60"/>
      <c r="K196" s="115"/>
      <c r="L196" s="115"/>
      <c r="M19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9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96" s="62"/>
    </row>
    <row r="197" spans="2:15" x14ac:dyDescent="0.25">
      <c r="B197" s="56"/>
      <c r="C197" s="63"/>
      <c r="D197" s="57"/>
      <c r="E197" s="58"/>
      <c r="F197" s="58"/>
      <c r="G197" s="58"/>
      <c r="H197" s="60"/>
      <c r="I197" s="60"/>
      <c r="J197" s="60"/>
      <c r="K197" s="115"/>
      <c r="L197" s="115"/>
      <c r="M19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9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97" s="62"/>
    </row>
    <row r="198" spans="2:15" x14ac:dyDescent="0.25">
      <c r="B198" s="56"/>
      <c r="C198" s="63"/>
      <c r="D198" s="57"/>
      <c r="E198" s="58"/>
      <c r="F198" s="58"/>
      <c r="G198" s="58"/>
      <c r="H198" s="60"/>
      <c r="I198" s="60"/>
      <c r="J198" s="60"/>
      <c r="K198" s="115"/>
      <c r="L198" s="115"/>
      <c r="M19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9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98" s="62"/>
    </row>
    <row r="199" spans="2:15" x14ac:dyDescent="0.25">
      <c r="B199" s="56"/>
      <c r="C199" s="63"/>
      <c r="D199" s="57"/>
      <c r="E199" s="58"/>
      <c r="F199" s="58"/>
      <c r="G199" s="58"/>
      <c r="H199" s="60"/>
      <c r="I199" s="60"/>
      <c r="J199" s="60"/>
      <c r="K199" s="115"/>
      <c r="L199" s="115"/>
      <c r="M19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19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199" s="62"/>
    </row>
    <row r="200" spans="2:15" x14ac:dyDescent="0.25">
      <c r="B200" s="56"/>
      <c r="C200" s="63"/>
      <c r="D200" s="57"/>
      <c r="E200" s="58"/>
      <c r="F200" s="58"/>
      <c r="G200" s="58"/>
      <c r="H200" s="60"/>
      <c r="I200" s="60"/>
      <c r="J200" s="60"/>
      <c r="K200" s="115"/>
      <c r="L200" s="115"/>
      <c r="M20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0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00" s="62"/>
    </row>
    <row r="201" spans="2:15" x14ac:dyDescent="0.25">
      <c r="B201" s="56"/>
      <c r="C201" s="63"/>
      <c r="D201" s="57"/>
      <c r="E201" s="58"/>
      <c r="F201" s="58"/>
      <c r="G201" s="58"/>
      <c r="H201" s="60"/>
      <c r="I201" s="60"/>
      <c r="J201" s="60"/>
      <c r="K201" s="115"/>
      <c r="L201" s="115"/>
      <c r="M20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0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01" s="62"/>
    </row>
    <row r="202" spans="2:15" x14ac:dyDescent="0.25">
      <c r="B202" s="56"/>
      <c r="C202" s="63"/>
      <c r="D202" s="57"/>
      <c r="E202" s="58"/>
      <c r="F202" s="58"/>
      <c r="G202" s="58"/>
      <c r="H202" s="60"/>
      <c r="I202" s="60"/>
      <c r="J202" s="60"/>
      <c r="K202" s="115"/>
      <c r="L202" s="115"/>
      <c r="M20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0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02" s="62"/>
    </row>
    <row r="203" spans="2:15" x14ac:dyDescent="0.25">
      <c r="B203" s="56"/>
      <c r="C203" s="63"/>
      <c r="D203" s="57"/>
      <c r="E203" s="58"/>
      <c r="F203" s="58"/>
      <c r="G203" s="58"/>
      <c r="H203" s="60"/>
      <c r="I203" s="60"/>
      <c r="J203" s="60"/>
      <c r="K203" s="115"/>
      <c r="L203" s="115"/>
      <c r="M20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0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03" s="62"/>
    </row>
    <row r="204" spans="2:15" x14ac:dyDescent="0.25">
      <c r="B204" s="56"/>
      <c r="C204" s="63"/>
      <c r="D204" s="57"/>
      <c r="E204" s="58"/>
      <c r="F204" s="58"/>
      <c r="G204" s="58"/>
      <c r="H204" s="60"/>
      <c r="I204" s="60"/>
      <c r="J204" s="60"/>
      <c r="K204" s="115"/>
      <c r="L204" s="115"/>
      <c r="M20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0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04" s="62"/>
    </row>
    <row r="205" spans="2:15" x14ac:dyDescent="0.25">
      <c r="B205" s="56"/>
      <c r="C205" s="63"/>
      <c r="D205" s="57"/>
      <c r="E205" s="58"/>
      <c r="F205" s="58"/>
      <c r="G205" s="58"/>
      <c r="H205" s="60"/>
      <c r="I205" s="60"/>
      <c r="J205" s="60"/>
      <c r="K205" s="115"/>
      <c r="L205" s="115"/>
      <c r="M20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0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05" s="62"/>
    </row>
    <row r="206" spans="2:15" x14ac:dyDescent="0.25">
      <c r="B206" s="56"/>
      <c r="C206" s="63"/>
      <c r="D206" s="57"/>
      <c r="E206" s="58"/>
      <c r="F206" s="58"/>
      <c r="G206" s="58"/>
      <c r="H206" s="60"/>
      <c r="I206" s="60"/>
      <c r="J206" s="60"/>
      <c r="K206" s="115"/>
      <c r="L206" s="115"/>
      <c r="M20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0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06" s="62"/>
    </row>
    <row r="207" spans="2:15" x14ac:dyDescent="0.25">
      <c r="B207" s="56"/>
      <c r="C207" s="63"/>
      <c r="D207" s="57"/>
      <c r="E207" s="58"/>
      <c r="F207" s="58"/>
      <c r="G207" s="58"/>
      <c r="H207" s="60"/>
      <c r="I207" s="60"/>
      <c r="J207" s="60"/>
      <c r="K207" s="115"/>
      <c r="L207" s="115"/>
      <c r="M20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0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07" s="62"/>
    </row>
    <row r="208" spans="2:15" x14ac:dyDescent="0.25">
      <c r="B208" s="56"/>
      <c r="C208" s="63"/>
      <c r="D208" s="57"/>
      <c r="E208" s="58"/>
      <c r="F208" s="58"/>
      <c r="G208" s="58"/>
      <c r="H208" s="60"/>
      <c r="I208" s="60"/>
      <c r="J208" s="60"/>
      <c r="K208" s="115"/>
      <c r="L208" s="115"/>
      <c r="M20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0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08" s="62"/>
    </row>
    <row r="209" spans="2:15" x14ac:dyDescent="0.25">
      <c r="B209" s="56"/>
      <c r="C209" s="63"/>
      <c r="D209" s="57"/>
      <c r="E209" s="58"/>
      <c r="F209" s="58"/>
      <c r="G209" s="58"/>
      <c r="H209" s="60"/>
      <c r="I209" s="60"/>
      <c r="J209" s="60"/>
      <c r="K209" s="115"/>
      <c r="L209" s="115"/>
      <c r="M20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0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09" s="62"/>
    </row>
    <row r="210" spans="2:15" x14ac:dyDescent="0.25">
      <c r="B210" s="56"/>
      <c r="C210" s="63"/>
      <c r="D210" s="57"/>
      <c r="E210" s="58"/>
      <c r="F210" s="58"/>
      <c r="G210" s="58"/>
      <c r="H210" s="60"/>
      <c r="I210" s="60"/>
      <c r="J210" s="60"/>
      <c r="K210" s="115"/>
      <c r="L210" s="115"/>
      <c r="M21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1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10" s="62"/>
    </row>
    <row r="211" spans="2:15" x14ac:dyDescent="0.25">
      <c r="B211" s="56"/>
      <c r="C211" s="63"/>
      <c r="D211" s="57"/>
      <c r="E211" s="58"/>
      <c r="F211" s="58"/>
      <c r="G211" s="58"/>
      <c r="H211" s="60"/>
      <c r="I211" s="60"/>
      <c r="J211" s="60"/>
      <c r="K211" s="115"/>
      <c r="L211" s="115"/>
      <c r="M21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1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11" s="62"/>
    </row>
    <row r="212" spans="2:15" x14ac:dyDescent="0.25">
      <c r="B212" s="56"/>
      <c r="C212" s="63"/>
      <c r="D212" s="57"/>
      <c r="E212" s="58"/>
      <c r="F212" s="58"/>
      <c r="G212" s="58"/>
      <c r="H212" s="60"/>
      <c r="I212" s="60"/>
      <c r="J212" s="60"/>
      <c r="K212" s="115"/>
      <c r="L212" s="115"/>
      <c r="M21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1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12" s="62"/>
    </row>
    <row r="213" spans="2:15" x14ac:dyDescent="0.25">
      <c r="B213" s="56"/>
      <c r="C213" s="63"/>
      <c r="D213" s="57"/>
      <c r="E213" s="58"/>
      <c r="F213" s="58"/>
      <c r="G213" s="58"/>
      <c r="H213" s="60"/>
      <c r="I213" s="60"/>
      <c r="J213" s="60"/>
      <c r="K213" s="115"/>
      <c r="L213" s="115"/>
      <c r="M21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1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13" s="62"/>
    </row>
    <row r="214" spans="2:15" x14ac:dyDescent="0.25">
      <c r="B214" s="56"/>
      <c r="C214" s="63"/>
      <c r="D214" s="57"/>
      <c r="E214" s="58"/>
      <c r="F214" s="58"/>
      <c r="G214" s="58"/>
      <c r="H214" s="60"/>
      <c r="I214" s="60"/>
      <c r="J214" s="60"/>
      <c r="K214" s="115"/>
      <c r="L214" s="115"/>
      <c r="M21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1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14" s="62"/>
    </row>
    <row r="215" spans="2:15" x14ac:dyDescent="0.25">
      <c r="B215" s="56"/>
      <c r="C215" s="63"/>
      <c r="D215" s="57"/>
      <c r="E215" s="58"/>
      <c r="F215" s="58"/>
      <c r="G215" s="58"/>
      <c r="H215" s="60"/>
      <c r="I215" s="60"/>
      <c r="J215" s="60"/>
      <c r="K215" s="115"/>
      <c r="L215" s="115"/>
      <c r="M21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1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15" s="62"/>
    </row>
    <row r="216" spans="2:15" x14ac:dyDescent="0.25">
      <c r="B216" s="56"/>
      <c r="C216" s="63"/>
      <c r="D216" s="57"/>
      <c r="E216" s="58"/>
      <c r="F216" s="58"/>
      <c r="G216" s="58"/>
      <c r="H216" s="60"/>
      <c r="I216" s="60"/>
      <c r="J216" s="60"/>
      <c r="K216" s="115"/>
      <c r="L216" s="115"/>
      <c r="M21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1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16" s="62"/>
    </row>
    <row r="217" spans="2:15" x14ac:dyDescent="0.25">
      <c r="B217" s="56"/>
      <c r="C217" s="63"/>
      <c r="D217" s="57"/>
      <c r="E217" s="58"/>
      <c r="F217" s="58"/>
      <c r="G217" s="58"/>
      <c r="H217" s="60"/>
      <c r="I217" s="60"/>
      <c r="J217" s="60"/>
      <c r="K217" s="115"/>
      <c r="L217" s="115"/>
      <c r="M21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1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17" s="62"/>
    </row>
    <row r="218" spans="2:15" x14ac:dyDescent="0.25">
      <c r="B218" s="56"/>
      <c r="C218" s="63"/>
      <c r="D218" s="57"/>
      <c r="E218" s="58"/>
      <c r="F218" s="58"/>
      <c r="G218" s="58"/>
      <c r="H218" s="60"/>
      <c r="I218" s="60"/>
      <c r="J218" s="60"/>
      <c r="K218" s="115"/>
      <c r="L218" s="115"/>
      <c r="M21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1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18" s="62"/>
    </row>
    <row r="219" spans="2:15" x14ac:dyDescent="0.25">
      <c r="B219" s="56"/>
      <c r="C219" s="63"/>
      <c r="D219" s="57"/>
      <c r="E219" s="58"/>
      <c r="F219" s="58"/>
      <c r="G219" s="58"/>
      <c r="H219" s="60"/>
      <c r="I219" s="60"/>
      <c r="J219" s="60"/>
      <c r="K219" s="115"/>
      <c r="L219" s="115"/>
      <c r="M21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1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19" s="62"/>
    </row>
    <row r="220" spans="2:15" x14ac:dyDescent="0.25">
      <c r="B220" s="56"/>
      <c r="C220" s="63"/>
      <c r="D220" s="57"/>
      <c r="E220" s="58"/>
      <c r="F220" s="58"/>
      <c r="G220" s="58"/>
      <c r="H220" s="60"/>
      <c r="I220" s="60"/>
      <c r="J220" s="60"/>
      <c r="K220" s="115"/>
      <c r="L220" s="115"/>
      <c r="M22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2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20" s="62"/>
    </row>
    <row r="221" spans="2:15" x14ac:dyDescent="0.25">
      <c r="B221" s="56"/>
      <c r="C221" s="63"/>
      <c r="D221" s="57"/>
      <c r="E221" s="58"/>
      <c r="F221" s="58"/>
      <c r="G221" s="58"/>
      <c r="H221" s="60"/>
      <c r="I221" s="60"/>
      <c r="J221" s="60"/>
      <c r="K221" s="115"/>
      <c r="L221" s="115"/>
      <c r="M22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2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21" s="62"/>
    </row>
    <row r="222" spans="2:15" x14ac:dyDescent="0.25">
      <c r="B222" s="56"/>
      <c r="C222" s="63"/>
      <c r="D222" s="57"/>
      <c r="E222" s="58"/>
      <c r="F222" s="58"/>
      <c r="G222" s="58"/>
      <c r="H222" s="60"/>
      <c r="I222" s="60"/>
      <c r="J222" s="60"/>
      <c r="K222" s="115"/>
      <c r="L222" s="115"/>
      <c r="M22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2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22" s="62"/>
    </row>
    <row r="223" spans="2:15" x14ac:dyDescent="0.25">
      <c r="B223" s="56"/>
      <c r="C223" s="63"/>
      <c r="D223" s="57"/>
      <c r="E223" s="58"/>
      <c r="F223" s="58"/>
      <c r="G223" s="58"/>
      <c r="H223" s="60"/>
      <c r="I223" s="60"/>
      <c r="J223" s="60"/>
      <c r="K223" s="115"/>
      <c r="L223" s="115"/>
      <c r="M22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2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23" s="62"/>
    </row>
    <row r="224" spans="2:15" x14ac:dyDescent="0.25">
      <c r="B224" s="56"/>
      <c r="C224" s="63"/>
      <c r="D224" s="57"/>
      <c r="E224" s="58"/>
      <c r="F224" s="58"/>
      <c r="G224" s="58"/>
      <c r="H224" s="60"/>
      <c r="I224" s="60"/>
      <c r="J224" s="60"/>
      <c r="K224" s="115"/>
      <c r="L224" s="115"/>
      <c r="M22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2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24" s="62"/>
    </row>
    <row r="225" spans="2:15" x14ac:dyDescent="0.25">
      <c r="B225" s="56"/>
      <c r="C225" s="63"/>
      <c r="D225" s="57"/>
      <c r="E225" s="58"/>
      <c r="F225" s="58"/>
      <c r="G225" s="58"/>
      <c r="H225" s="60"/>
      <c r="I225" s="60"/>
      <c r="J225" s="60"/>
      <c r="K225" s="115"/>
      <c r="L225" s="115"/>
      <c r="M22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2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25" s="62"/>
    </row>
    <row r="226" spans="2:15" x14ac:dyDescent="0.25">
      <c r="B226" s="56"/>
      <c r="C226" s="63"/>
      <c r="D226" s="57"/>
      <c r="E226" s="58"/>
      <c r="F226" s="58"/>
      <c r="G226" s="58"/>
      <c r="H226" s="60"/>
      <c r="I226" s="60"/>
      <c r="J226" s="60"/>
      <c r="K226" s="115"/>
      <c r="L226" s="115"/>
      <c r="M22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2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26" s="62"/>
    </row>
    <row r="227" spans="2:15" x14ac:dyDescent="0.25">
      <c r="B227" s="56"/>
      <c r="C227" s="63"/>
      <c r="D227" s="57"/>
      <c r="E227" s="58"/>
      <c r="F227" s="58"/>
      <c r="G227" s="58"/>
      <c r="H227" s="60"/>
      <c r="I227" s="60"/>
      <c r="J227" s="60"/>
      <c r="K227" s="115"/>
      <c r="L227" s="115"/>
      <c r="M22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2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27" s="62"/>
    </row>
    <row r="228" spans="2:15" x14ac:dyDescent="0.25">
      <c r="B228" s="56"/>
      <c r="C228" s="63"/>
      <c r="D228" s="57"/>
      <c r="E228" s="58"/>
      <c r="F228" s="58"/>
      <c r="G228" s="58"/>
      <c r="H228" s="60"/>
      <c r="I228" s="60"/>
      <c r="J228" s="60"/>
      <c r="K228" s="115"/>
      <c r="L228" s="115"/>
      <c r="M22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2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28" s="62"/>
    </row>
    <row r="229" spans="2:15" x14ac:dyDescent="0.25">
      <c r="B229" s="56"/>
      <c r="C229" s="63"/>
      <c r="D229" s="57"/>
      <c r="E229" s="58"/>
      <c r="F229" s="58"/>
      <c r="G229" s="58"/>
      <c r="H229" s="60"/>
      <c r="I229" s="60"/>
      <c r="J229" s="60"/>
      <c r="K229" s="115"/>
      <c r="L229" s="115"/>
      <c r="M22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2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29" s="62"/>
    </row>
    <row r="230" spans="2:15" x14ac:dyDescent="0.25">
      <c r="B230" s="56"/>
      <c r="C230" s="63"/>
      <c r="D230" s="57"/>
      <c r="E230" s="58"/>
      <c r="F230" s="58"/>
      <c r="G230" s="58"/>
      <c r="H230" s="60"/>
      <c r="I230" s="60"/>
      <c r="J230" s="60"/>
      <c r="K230" s="115"/>
      <c r="L230" s="115"/>
      <c r="M23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3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30" s="62"/>
    </row>
    <row r="231" spans="2:15" x14ac:dyDescent="0.25">
      <c r="B231" s="56"/>
      <c r="C231" s="63"/>
      <c r="D231" s="57"/>
      <c r="E231" s="58"/>
      <c r="F231" s="58"/>
      <c r="G231" s="58"/>
      <c r="H231" s="60"/>
      <c r="I231" s="60"/>
      <c r="J231" s="60"/>
      <c r="K231" s="115"/>
      <c r="L231" s="115"/>
      <c r="M23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3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31" s="62"/>
    </row>
    <row r="232" spans="2:15" x14ac:dyDescent="0.25">
      <c r="B232" s="56"/>
      <c r="C232" s="63"/>
      <c r="D232" s="57"/>
      <c r="E232" s="58"/>
      <c r="F232" s="58"/>
      <c r="G232" s="58"/>
      <c r="H232" s="60"/>
      <c r="I232" s="60"/>
      <c r="J232" s="60"/>
      <c r="K232" s="115"/>
      <c r="L232" s="115"/>
      <c r="M23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3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32" s="62"/>
    </row>
    <row r="233" spans="2:15" x14ac:dyDescent="0.25">
      <c r="B233" s="56"/>
      <c r="C233" s="63"/>
      <c r="D233" s="57"/>
      <c r="E233" s="58"/>
      <c r="F233" s="58"/>
      <c r="G233" s="58"/>
      <c r="H233" s="60"/>
      <c r="I233" s="60"/>
      <c r="J233" s="60"/>
      <c r="K233" s="115"/>
      <c r="L233" s="115"/>
      <c r="M23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3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33" s="62"/>
    </row>
    <row r="234" spans="2:15" x14ac:dyDescent="0.25">
      <c r="B234" s="56"/>
      <c r="C234" s="63"/>
      <c r="D234" s="57"/>
      <c r="E234" s="58"/>
      <c r="F234" s="58"/>
      <c r="G234" s="58"/>
      <c r="H234" s="60"/>
      <c r="I234" s="60"/>
      <c r="J234" s="60"/>
      <c r="K234" s="115"/>
      <c r="L234" s="115"/>
      <c r="M23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3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34" s="62"/>
    </row>
    <row r="235" spans="2:15" x14ac:dyDescent="0.25">
      <c r="B235" s="56"/>
      <c r="C235" s="63"/>
      <c r="D235" s="57"/>
      <c r="E235" s="58"/>
      <c r="F235" s="58"/>
      <c r="G235" s="58"/>
      <c r="H235" s="60"/>
      <c r="I235" s="60"/>
      <c r="J235" s="60"/>
      <c r="K235" s="115"/>
      <c r="L235" s="115"/>
      <c r="M23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3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35" s="62"/>
    </row>
    <row r="236" spans="2:15" x14ac:dyDescent="0.25">
      <c r="B236" s="56"/>
      <c r="C236" s="63"/>
      <c r="D236" s="57"/>
      <c r="E236" s="58"/>
      <c r="F236" s="58"/>
      <c r="G236" s="58"/>
      <c r="H236" s="60"/>
      <c r="I236" s="60"/>
      <c r="J236" s="60"/>
      <c r="K236" s="115"/>
      <c r="L236" s="115"/>
      <c r="M23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3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36" s="62"/>
    </row>
    <row r="237" spans="2:15" x14ac:dyDescent="0.25">
      <c r="B237" s="56"/>
      <c r="C237" s="63"/>
      <c r="D237" s="57"/>
      <c r="E237" s="58"/>
      <c r="F237" s="58"/>
      <c r="G237" s="58"/>
      <c r="H237" s="60"/>
      <c r="I237" s="60"/>
      <c r="J237" s="60"/>
      <c r="K237" s="115"/>
      <c r="L237" s="115"/>
      <c r="M23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3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37" s="62"/>
    </row>
    <row r="238" spans="2:15" x14ac:dyDescent="0.25">
      <c r="B238" s="56"/>
      <c r="C238" s="63"/>
      <c r="D238" s="57"/>
      <c r="E238" s="58"/>
      <c r="F238" s="58"/>
      <c r="G238" s="58"/>
      <c r="H238" s="60"/>
      <c r="I238" s="60"/>
      <c r="J238" s="60"/>
      <c r="K238" s="115"/>
      <c r="L238" s="115"/>
      <c r="M23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3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38" s="62"/>
    </row>
    <row r="239" spans="2:15" x14ac:dyDescent="0.25">
      <c r="B239" s="56"/>
      <c r="C239" s="63"/>
      <c r="D239" s="57"/>
      <c r="E239" s="58"/>
      <c r="F239" s="58"/>
      <c r="G239" s="58"/>
      <c r="H239" s="60"/>
      <c r="I239" s="60"/>
      <c r="J239" s="60"/>
      <c r="K239" s="115"/>
      <c r="L239" s="115"/>
      <c r="M23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3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39" s="62"/>
    </row>
    <row r="240" spans="2:15" x14ac:dyDescent="0.25">
      <c r="B240" s="56"/>
      <c r="C240" s="63"/>
      <c r="D240" s="57"/>
      <c r="E240" s="58"/>
      <c r="F240" s="58"/>
      <c r="G240" s="58"/>
      <c r="H240" s="60"/>
      <c r="I240" s="60"/>
      <c r="J240" s="60"/>
      <c r="K240" s="115"/>
      <c r="L240" s="115"/>
      <c r="M24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4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40" s="62"/>
    </row>
    <row r="241" spans="2:15" x14ac:dyDescent="0.25">
      <c r="B241" s="56"/>
      <c r="C241" s="63"/>
      <c r="D241" s="57"/>
      <c r="E241" s="58"/>
      <c r="F241" s="58"/>
      <c r="G241" s="58"/>
      <c r="H241" s="60"/>
      <c r="I241" s="60"/>
      <c r="J241" s="60"/>
      <c r="K241" s="115"/>
      <c r="L241" s="115"/>
      <c r="M24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4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41" s="62"/>
    </row>
    <row r="242" spans="2:15" x14ac:dyDescent="0.25">
      <c r="B242" s="56"/>
      <c r="C242" s="63"/>
      <c r="D242" s="57"/>
      <c r="E242" s="58"/>
      <c r="F242" s="58"/>
      <c r="G242" s="58"/>
      <c r="H242" s="60"/>
      <c r="I242" s="60"/>
      <c r="J242" s="60"/>
      <c r="K242" s="115"/>
      <c r="L242" s="115"/>
      <c r="M24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4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42" s="62"/>
    </row>
    <row r="243" spans="2:15" x14ac:dyDescent="0.25">
      <c r="B243" s="56"/>
      <c r="C243" s="63"/>
      <c r="D243" s="57"/>
      <c r="E243" s="58"/>
      <c r="F243" s="58"/>
      <c r="G243" s="58"/>
      <c r="H243" s="60"/>
      <c r="I243" s="60"/>
      <c r="J243" s="60"/>
      <c r="K243" s="115"/>
      <c r="L243" s="115"/>
      <c r="M24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4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43" s="62"/>
    </row>
    <row r="244" spans="2:15" x14ac:dyDescent="0.25">
      <c r="B244" s="56"/>
      <c r="C244" s="63"/>
      <c r="D244" s="57"/>
      <c r="E244" s="58"/>
      <c r="F244" s="58"/>
      <c r="G244" s="58"/>
      <c r="H244" s="60"/>
      <c r="I244" s="60"/>
      <c r="J244" s="60"/>
      <c r="K244" s="115"/>
      <c r="L244" s="115"/>
      <c r="M24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4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44" s="62"/>
    </row>
    <row r="245" spans="2:15" x14ac:dyDescent="0.25">
      <c r="B245" s="56"/>
      <c r="C245" s="63"/>
      <c r="D245" s="57"/>
      <c r="E245" s="58"/>
      <c r="F245" s="58"/>
      <c r="G245" s="58"/>
      <c r="H245" s="60"/>
      <c r="I245" s="60"/>
      <c r="J245" s="60"/>
      <c r="K245" s="115"/>
      <c r="L245" s="115"/>
      <c r="M24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4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45" s="62"/>
    </row>
    <row r="246" spans="2:15" x14ac:dyDescent="0.25">
      <c r="B246" s="56"/>
      <c r="C246" s="63"/>
      <c r="D246" s="57"/>
      <c r="E246" s="58"/>
      <c r="F246" s="58"/>
      <c r="G246" s="58"/>
      <c r="H246" s="60"/>
      <c r="I246" s="60"/>
      <c r="J246" s="60"/>
      <c r="K246" s="115"/>
      <c r="L246" s="115"/>
      <c r="M24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4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46" s="62"/>
    </row>
    <row r="247" spans="2:15" x14ac:dyDescent="0.25">
      <c r="B247" s="56"/>
      <c r="C247" s="63"/>
      <c r="D247" s="57"/>
      <c r="E247" s="58"/>
      <c r="F247" s="58"/>
      <c r="G247" s="58"/>
      <c r="H247" s="60"/>
      <c r="I247" s="60"/>
      <c r="J247" s="60"/>
      <c r="K247" s="115"/>
      <c r="L247" s="115"/>
      <c r="M24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4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47" s="62"/>
    </row>
    <row r="248" spans="2:15" x14ac:dyDescent="0.25">
      <c r="B248" s="56"/>
      <c r="C248" s="63"/>
      <c r="D248" s="57"/>
      <c r="E248" s="58"/>
      <c r="F248" s="58"/>
      <c r="G248" s="58"/>
      <c r="H248" s="60"/>
      <c r="I248" s="60"/>
      <c r="J248" s="60"/>
      <c r="K248" s="115"/>
      <c r="L248" s="115"/>
      <c r="M24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4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48" s="62"/>
    </row>
    <row r="249" spans="2:15" x14ac:dyDescent="0.25">
      <c r="B249" s="56"/>
      <c r="C249" s="63"/>
      <c r="D249" s="57"/>
      <c r="E249" s="58"/>
      <c r="F249" s="58"/>
      <c r="G249" s="58"/>
      <c r="H249" s="60"/>
      <c r="I249" s="60"/>
      <c r="J249" s="60"/>
      <c r="K249" s="115"/>
      <c r="L249" s="115"/>
      <c r="M24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4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49" s="62"/>
    </row>
    <row r="250" spans="2:15" x14ac:dyDescent="0.25">
      <c r="B250" s="56"/>
      <c r="C250" s="63"/>
      <c r="D250" s="57"/>
      <c r="E250" s="58"/>
      <c r="F250" s="58"/>
      <c r="G250" s="58"/>
      <c r="H250" s="60"/>
      <c r="I250" s="60"/>
      <c r="J250" s="60"/>
      <c r="K250" s="115"/>
      <c r="L250" s="115"/>
      <c r="M25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5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50" s="62"/>
    </row>
    <row r="251" spans="2:15" x14ac:dyDescent="0.25">
      <c r="B251" s="56"/>
      <c r="C251" s="63"/>
      <c r="D251" s="57"/>
      <c r="E251" s="58"/>
      <c r="F251" s="58"/>
      <c r="G251" s="58"/>
      <c r="H251" s="60"/>
      <c r="I251" s="60"/>
      <c r="J251" s="60"/>
      <c r="K251" s="115"/>
      <c r="L251" s="115"/>
      <c r="M25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5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51" s="62"/>
    </row>
    <row r="252" spans="2:15" x14ac:dyDescent="0.25">
      <c r="B252" s="56"/>
      <c r="C252" s="63"/>
      <c r="D252" s="57"/>
      <c r="E252" s="58"/>
      <c r="F252" s="58"/>
      <c r="G252" s="58"/>
      <c r="H252" s="60"/>
      <c r="I252" s="60"/>
      <c r="J252" s="60"/>
      <c r="K252" s="115"/>
      <c r="L252" s="115"/>
      <c r="M25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5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52" s="62"/>
    </row>
    <row r="253" spans="2:15" x14ac:dyDescent="0.25">
      <c r="B253" s="56"/>
      <c r="C253" s="63"/>
      <c r="D253" s="57"/>
      <c r="E253" s="58"/>
      <c r="F253" s="58"/>
      <c r="G253" s="58"/>
      <c r="H253" s="60"/>
      <c r="I253" s="60"/>
      <c r="J253" s="60"/>
      <c r="K253" s="115"/>
      <c r="L253" s="115"/>
      <c r="M25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5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53" s="62"/>
    </row>
    <row r="254" spans="2:15" x14ac:dyDescent="0.25">
      <c r="B254" s="56"/>
      <c r="C254" s="63"/>
      <c r="D254" s="57"/>
      <c r="E254" s="58"/>
      <c r="F254" s="58"/>
      <c r="G254" s="58"/>
      <c r="H254" s="60"/>
      <c r="I254" s="60"/>
      <c r="J254" s="60"/>
      <c r="K254" s="115"/>
      <c r="L254" s="115"/>
      <c r="M25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5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54" s="62"/>
    </row>
    <row r="255" spans="2:15" x14ac:dyDescent="0.25">
      <c r="B255" s="56"/>
      <c r="C255" s="63"/>
      <c r="D255" s="57"/>
      <c r="E255" s="58"/>
      <c r="F255" s="58"/>
      <c r="G255" s="58"/>
      <c r="H255" s="60"/>
      <c r="I255" s="60"/>
      <c r="J255" s="60"/>
      <c r="K255" s="115"/>
      <c r="L255" s="115"/>
      <c r="M25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5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55" s="62"/>
    </row>
    <row r="256" spans="2:15" x14ac:dyDescent="0.25">
      <c r="B256" s="56"/>
      <c r="C256" s="63"/>
      <c r="D256" s="57"/>
      <c r="E256" s="58"/>
      <c r="F256" s="58"/>
      <c r="G256" s="58"/>
      <c r="H256" s="60"/>
      <c r="I256" s="60"/>
      <c r="J256" s="60"/>
      <c r="K256" s="115"/>
      <c r="L256" s="115"/>
      <c r="M25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5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56" s="62"/>
    </row>
    <row r="257" spans="2:15" x14ac:dyDescent="0.25">
      <c r="B257" s="56"/>
      <c r="C257" s="63"/>
      <c r="D257" s="57"/>
      <c r="E257" s="58"/>
      <c r="F257" s="58"/>
      <c r="G257" s="58"/>
      <c r="H257" s="60"/>
      <c r="I257" s="60"/>
      <c r="J257" s="60"/>
      <c r="K257" s="115"/>
      <c r="L257" s="115"/>
      <c r="M25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5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57" s="62"/>
    </row>
    <row r="258" spans="2:15" x14ac:dyDescent="0.25">
      <c r="B258" s="56"/>
      <c r="C258" s="63"/>
      <c r="D258" s="57"/>
      <c r="E258" s="58"/>
      <c r="F258" s="58"/>
      <c r="G258" s="58"/>
      <c r="H258" s="60"/>
      <c r="I258" s="60"/>
      <c r="J258" s="60"/>
      <c r="K258" s="115"/>
      <c r="L258" s="115"/>
      <c r="M25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5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58" s="62"/>
    </row>
    <row r="259" spans="2:15" x14ac:dyDescent="0.25">
      <c r="B259" s="56"/>
      <c r="C259" s="63"/>
      <c r="D259" s="57"/>
      <c r="E259" s="58"/>
      <c r="F259" s="58"/>
      <c r="G259" s="58"/>
      <c r="H259" s="60"/>
      <c r="I259" s="60"/>
      <c r="J259" s="60"/>
      <c r="K259" s="115"/>
      <c r="L259" s="115"/>
      <c r="M25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5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59" s="62"/>
    </row>
    <row r="260" spans="2:15" x14ac:dyDescent="0.25">
      <c r="B260" s="56"/>
      <c r="C260" s="63"/>
      <c r="D260" s="57"/>
      <c r="E260" s="58"/>
      <c r="F260" s="58"/>
      <c r="G260" s="58"/>
      <c r="H260" s="60"/>
      <c r="I260" s="60"/>
      <c r="J260" s="60"/>
      <c r="K260" s="115"/>
      <c r="L260" s="115"/>
      <c r="M26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6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60" s="62"/>
    </row>
    <row r="261" spans="2:15" x14ac:dyDescent="0.25">
      <c r="B261" s="56"/>
      <c r="C261" s="63"/>
      <c r="D261" s="57"/>
      <c r="E261" s="58"/>
      <c r="F261" s="58"/>
      <c r="G261" s="58"/>
      <c r="H261" s="60"/>
      <c r="I261" s="60"/>
      <c r="J261" s="60"/>
      <c r="K261" s="115"/>
      <c r="L261" s="115"/>
      <c r="M26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6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61" s="62"/>
    </row>
    <row r="262" spans="2:15" x14ac:dyDescent="0.25">
      <c r="B262" s="56"/>
      <c r="C262" s="63"/>
      <c r="D262" s="57"/>
      <c r="E262" s="58"/>
      <c r="F262" s="58"/>
      <c r="G262" s="58"/>
      <c r="H262" s="60"/>
      <c r="I262" s="60"/>
      <c r="J262" s="60"/>
      <c r="K262" s="115"/>
      <c r="L262" s="115"/>
      <c r="M26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6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62" s="62"/>
    </row>
    <row r="263" spans="2:15" x14ac:dyDescent="0.25">
      <c r="B263" s="56"/>
      <c r="C263" s="63"/>
      <c r="D263" s="57"/>
      <c r="E263" s="58"/>
      <c r="F263" s="58"/>
      <c r="G263" s="58"/>
      <c r="H263" s="60"/>
      <c r="I263" s="60"/>
      <c r="J263" s="60"/>
      <c r="K263" s="115"/>
      <c r="L263" s="115"/>
      <c r="M26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6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63" s="62"/>
    </row>
    <row r="264" spans="2:15" x14ac:dyDescent="0.25">
      <c r="B264" s="56"/>
      <c r="C264" s="63"/>
      <c r="D264" s="57"/>
      <c r="E264" s="58"/>
      <c r="F264" s="58"/>
      <c r="G264" s="58"/>
      <c r="H264" s="60"/>
      <c r="I264" s="60"/>
      <c r="J264" s="60"/>
      <c r="K264" s="115"/>
      <c r="L264" s="115"/>
      <c r="M26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6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64" s="62"/>
    </row>
    <row r="265" spans="2:15" x14ac:dyDescent="0.25">
      <c r="B265" s="56"/>
      <c r="C265" s="63"/>
      <c r="D265" s="57"/>
      <c r="E265" s="58"/>
      <c r="F265" s="58"/>
      <c r="G265" s="58"/>
      <c r="H265" s="60"/>
      <c r="I265" s="60"/>
      <c r="J265" s="60"/>
      <c r="K265" s="115"/>
      <c r="L265" s="115"/>
      <c r="M26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6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65" s="62"/>
    </row>
    <row r="266" spans="2:15" x14ac:dyDescent="0.25">
      <c r="B266" s="56"/>
      <c r="C266" s="63"/>
      <c r="D266" s="57"/>
      <c r="E266" s="58"/>
      <c r="F266" s="58"/>
      <c r="G266" s="58"/>
      <c r="H266" s="60"/>
      <c r="I266" s="60"/>
      <c r="J266" s="60"/>
      <c r="K266" s="115"/>
      <c r="L266" s="115"/>
      <c r="M26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6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66" s="62"/>
    </row>
    <row r="267" spans="2:15" x14ac:dyDescent="0.25">
      <c r="B267" s="56"/>
      <c r="C267" s="63"/>
      <c r="D267" s="57"/>
      <c r="E267" s="58"/>
      <c r="F267" s="58"/>
      <c r="G267" s="58"/>
      <c r="H267" s="60"/>
      <c r="I267" s="60"/>
      <c r="J267" s="60"/>
      <c r="K267" s="115"/>
      <c r="L267" s="115"/>
      <c r="M26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6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67" s="62"/>
    </row>
    <row r="268" spans="2:15" x14ac:dyDescent="0.25">
      <c r="B268" s="56"/>
      <c r="C268" s="63"/>
      <c r="D268" s="57"/>
      <c r="E268" s="58"/>
      <c r="F268" s="58"/>
      <c r="G268" s="58"/>
      <c r="H268" s="60"/>
      <c r="I268" s="60"/>
      <c r="J268" s="60"/>
      <c r="K268" s="115"/>
      <c r="L268" s="115"/>
      <c r="M26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6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68" s="62"/>
    </row>
    <row r="269" spans="2:15" x14ac:dyDescent="0.25">
      <c r="B269" s="56"/>
      <c r="C269" s="63"/>
      <c r="D269" s="57"/>
      <c r="E269" s="58"/>
      <c r="F269" s="58"/>
      <c r="G269" s="58"/>
      <c r="H269" s="60"/>
      <c r="I269" s="60"/>
      <c r="J269" s="60"/>
      <c r="K269" s="115"/>
      <c r="L269" s="115"/>
      <c r="M26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6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69" s="62"/>
    </row>
    <row r="270" spans="2:15" x14ac:dyDescent="0.25">
      <c r="B270" s="56"/>
      <c r="C270" s="63"/>
      <c r="D270" s="57"/>
      <c r="E270" s="58"/>
      <c r="F270" s="58"/>
      <c r="G270" s="58"/>
      <c r="H270" s="60"/>
      <c r="I270" s="60"/>
      <c r="J270" s="60"/>
      <c r="K270" s="115"/>
      <c r="L270" s="115"/>
      <c r="M27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7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70" s="62"/>
    </row>
    <row r="271" spans="2:15" x14ac:dyDescent="0.25">
      <c r="B271" s="56"/>
      <c r="C271" s="63"/>
      <c r="D271" s="57"/>
      <c r="E271" s="58"/>
      <c r="F271" s="58"/>
      <c r="G271" s="58"/>
      <c r="H271" s="60"/>
      <c r="I271" s="60"/>
      <c r="J271" s="60"/>
      <c r="K271" s="115"/>
      <c r="L271" s="115"/>
      <c r="M27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7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71" s="62"/>
    </row>
    <row r="272" spans="2:15" x14ac:dyDescent="0.25">
      <c r="B272" s="56"/>
      <c r="C272" s="63"/>
      <c r="D272" s="57"/>
      <c r="E272" s="58"/>
      <c r="F272" s="58"/>
      <c r="G272" s="58"/>
      <c r="H272" s="60"/>
      <c r="I272" s="60"/>
      <c r="J272" s="60"/>
      <c r="K272" s="115"/>
      <c r="L272" s="115"/>
      <c r="M27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7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72" s="62"/>
    </row>
    <row r="273" spans="2:15" x14ac:dyDescent="0.25">
      <c r="B273" s="56"/>
      <c r="C273" s="63"/>
      <c r="D273" s="57"/>
      <c r="E273" s="58"/>
      <c r="F273" s="58"/>
      <c r="G273" s="58"/>
      <c r="H273" s="60"/>
      <c r="I273" s="60"/>
      <c r="J273" s="60"/>
      <c r="K273" s="115"/>
      <c r="L273" s="115"/>
      <c r="M27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7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73" s="62"/>
    </row>
    <row r="274" spans="2:15" x14ac:dyDescent="0.25">
      <c r="B274" s="56"/>
      <c r="C274" s="63"/>
      <c r="D274" s="57"/>
      <c r="E274" s="58"/>
      <c r="F274" s="58"/>
      <c r="G274" s="58"/>
      <c r="H274" s="60"/>
      <c r="I274" s="60"/>
      <c r="J274" s="60"/>
      <c r="K274" s="115"/>
      <c r="L274" s="115"/>
      <c r="M27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7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74" s="62"/>
    </row>
    <row r="275" spans="2:15" x14ac:dyDescent="0.25">
      <c r="B275" s="56"/>
      <c r="C275" s="63"/>
      <c r="D275" s="57"/>
      <c r="E275" s="58"/>
      <c r="F275" s="58"/>
      <c r="G275" s="58"/>
      <c r="H275" s="60"/>
      <c r="I275" s="60"/>
      <c r="J275" s="60"/>
      <c r="K275" s="115"/>
      <c r="L275" s="115"/>
      <c r="M27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7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75" s="62"/>
    </row>
    <row r="276" spans="2:15" x14ac:dyDescent="0.25">
      <c r="B276" s="56"/>
      <c r="C276" s="63"/>
      <c r="D276" s="57"/>
      <c r="E276" s="58"/>
      <c r="F276" s="58"/>
      <c r="G276" s="58"/>
      <c r="H276" s="60"/>
      <c r="I276" s="60"/>
      <c r="J276" s="60"/>
      <c r="K276" s="115"/>
      <c r="L276" s="115"/>
      <c r="M27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7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76" s="62"/>
    </row>
    <row r="277" spans="2:15" x14ac:dyDescent="0.25">
      <c r="B277" s="56"/>
      <c r="C277" s="63"/>
      <c r="D277" s="57"/>
      <c r="E277" s="58"/>
      <c r="F277" s="58"/>
      <c r="G277" s="58"/>
      <c r="H277" s="60"/>
      <c r="I277" s="60"/>
      <c r="J277" s="60"/>
      <c r="K277" s="115"/>
      <c r="L277" s="115"/>
      <c r="M27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7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77" s="62"/>
    </row>
    <row r="278" spans="2:15" x14ac:dyDescent="0.25">
      <c r="B278" s="56"/>
      <c r="C278" s="63"/>
      <c r="D278" s="57"/>
      <c r="E278" s="58"/>
      <c r="F278" s="58"/>
      <c r="G278" s="58"/>
      <c r="H278" s="60"/>
      <c r="I278" s="60"/>
      <c r="J278" s="60"/>
      <c r="K278" s="115"/>
      <c r="L278" s="115"/>
      <c r="M27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7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78" s="62"/>
    </row>
    <row r="279" spans="2:15" x14ac:dyDescent="0.25">
      <c r="B279" s="56"/>
      <c r="C279" s="63"/>
      <c r="D279" s="57"/>
      <c r="E279" s="58"/>
      <c r="F279" s="58"/>
      <c r="G279" s="58"/>
      <c r="H279" s="60"/>
      <c r="I279" s="60"/>
      <c r="J279" s="60"/>
      <c r="K279" s="115"/>
      <c r="L279" s="115"/>
      <c r="M27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7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79" s="62"/>
    </row>
    <row r="280" spans="2:15" x14ac:dyDescent="0.25">
      <c r="B280" s="56"/>
      <c r="C280" s="63"/>
      <c r="D280" s="57"/>
      <c r="E280" s="58"/>
      <c r="F280" s="58"/>
      <c r="G280" s="58"/>
      <c r="H280" s="60"/>
      <c r="I280" s="60"/>
      <c r="J280" s="60"/>
      <c r="K280" s="115"/>
      <c r="L280" s="115"/>
      <c r="M28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8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80" s="62"/>
    </row>
    <row r="281" spans="2:15" x14ac:dyDescent="0.25">
      <c r="B281" s="56"/>
      <c r="C281" s="63"/>
      <c r="D281" s="57"/>
      <c r="E281" s="58"/>
      <c r="F281" s="58"/>
      <c r="G281" s="58"/>
      <c r="H281" s="60"/>
      <c r="I281" s="60"/>
      <c r="J281" s="60"/>
      <c r="K281" s="115"/>
      <c r="L281" s="115"/>
      <c r="M28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8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81" s="62"/>
    </row>
    <row r="282" spans="2:15" x14ac:dyDescent="0.25">
      <c r="B282" s="56"/>
      <c r="C282" s="63"/>
      <c r="D282" s="57"/>
      <c r="E282" s="58"/>
      <c r="F282" s="58"/>
      <c r="G282" s="58"/>
      <c r="H282" s="60"/>
      <c r="I282" s="60"/>
      <c r="J282" s="60"/>
      <c r="K282" s="115"/>
      <c r="L282" s="115"/>
      <c r="M28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8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82" s="62"/>
    </row>
    <row r="283" spans="2:15" x14ac:dyDescent="0.25">
      <c r="B283" s="56"/>
      <c r="C283" s="63"/>
      <c r="D283" s="57"/>
      <c r="E283" s="58"/>
      <c r="F283" s="58"/>
      <c r="G283" s="58"/>
      <c r="H283" s="60"/>
      <c r="I283" s="60"/>
      <c r="J283" s="60"/>
      <c r="K283" s="115"/>
      <c r="L283" s="115"/>
      <c r="M28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8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83" s="62"/>
    </row>
    <row r="284" spans="2:15" x14ac:dyDescent="0.25">
      <c r="B284" s="56"/>
      <c r="C284" s="63"/>
      <c r="D284" s="57"/>
      <c r="E284" s="58"/>
      <c r="F284" s="58"/>
      <c r="G284" s="58"/>
      <c r="H284" s="60"/>
      <c r="I284" s="60"/>
      <c r="J284" s="60"/>
      <c r="K284" s="115"/>
      <c r="L284" s="115"/>
      <c r="M28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8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84" s="62"/>
    </row>
    <row r="285" spans="2:15" x14ac:dyDescent="0.25">
      <c r="B285" s="56"/>
      <c r="C285" s="63"/>
      <c r="D285" s="57"/>
      <c r="E285" s="58"/>
      <c r="F285" s="58"/>
      <c r="G285" s="58"/>
      <c r="H285" s="60"/>
      <c r="I285" s="60"/>
      <c r="J285" s="60"/>
      <c r="K285" s="115"/>
      <c r="L285" s="115"/>
      <c r="M28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8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85" s="62"/>
    </row>
    <row r="286" spans="2:15" x14ac:dyDescent="0.25">
      <c r="B286" s="56"/>
      <c r="C286" s="63"/>
      <c r="D286" s="57"/>
      <c r="E286" s="58"/>
      <c r="F286" s="58"/>
      <c r="G286" s="58"/>
      <c r="H286" s="60"/>
      <c r="I286" s="60"/>
      <c r="J286" s="60"/>
      <c r="K286" s="115"/>
      <c r="L286" s="115"/>
      <c r="M28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8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86" s="62"/>
    </row>
    <row r="287" spans="2:15" x14ac:dyDescent="0.25">
      <c r="B287" s="56"/>
      <c r="C287" s="63"/>
      <c r="D287" s="57"/>
      <c r="E287" s="58"/>
      <c r="F287" s="58"/>
      <c r="G287" s="58"/>
      <c r="H287" s="60"/>
      <c r="I287" s="60"/>
      <c r="J287" s="60"/>
      <c r="K287" s="115"/>
      <c r="L287" s="115"/>
      <c r="M28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8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87" s="62"/>
    </row>
    <row r="288" spans="2:15" x14ac:dyDescent="0.25">
      <c r="B288" s="56"/>
      <c r="C288" s="63"/>
      <c r="D288" s="57"/>
      <c r="E288" s="58"/>
      <c r="F288" s="58"/>
      <c r="G288" s="58"/>
      <c r="H288" s="60"/>
      <c r="I288" s="60"/>
      <c r="J288" s="60"/>
      <c r="K288" s="115"/>
      <c r="L288" s="115"/>
      <c r="M28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8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88" s="62"/>
    </row>
    <row r="289" spans="2:15" x14ac:dyDescent="0.25">
      <c r="B289" s="56"/>
      <c r="C289" s="63"/>
      <c r="D289" s="57"/>
      <c r="E289" s="58"/>
      <c r="F289" s="58"/>
      <c r="G289" s="58"/>
      <c r="H289" s="60"/>
      <c r="I289" s="60"/>
      <c r="J289" s="60"/>
      <c r="K289" s="115"/>
      <c r="L289" s="115"/>
      <c r="M28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8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89" s="62"/>
    </row>
    <row r="290" spans="2:15" x14ac:dyDescent="0.25">
      <c r="B290" s="56"/>
      <c r="C290" s="63"/>
      <c r="D290" s="57"/>
      <c r="E290" s="58"/>
      <c r="F290" s="58"/>
      <c r="G290" s="58"/>
      <c r="H290" s="60"/>
      <c r="I290" s="60"/>
      <c r="J290" s="60"/>
      <c r="K290" s="115"/>
      <c r="L290" s="115"/>
      <c r="M29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9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90" s="62"/>
    </row>
    <row r="291" spans="2:15" x14ac:dyDescent="0.25">
      <c r="B291" s="56"/>
      <c r="C291" s="63"/>
      <c r="D291" s="57"/>
      <c r="E291" s="58"/>
      <c r="F291" s="58"/>
      <c r="G291" s="58"/>
      <c r="H291" s="60"/>
      <c r="I291" s="60"/>
      <c r="J291" s="60"/>
      <c r="K291" s="115"/>
      <c r="L291" s="115"/>
      <c r="M29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9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91" s="62"/>
    </row>
    <row r="292" spans="2:15" x14ac:dyDescent="0.25">
      <c r="B292" s="56"/>
      <c r="C292" s="63"/>
      <c r="D292" s="57"/>
      <c r="E292" s="58"/>
      <c r="F292" s="58"/>
      <c r="G292" s="58"/>
      <c r="H292" s="60"/>
      <c r="I292" s="60"/>
      <c r="J292" s="60"/>
      <c r="K292" s="115"/>
      <c r="L292" s="115"/>
      <c r="M29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9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92" s="62"/>
    </row>
    <row r="293" spans="2:15" x14ac:dyDescent="0.25">
      <c r="B293" s="56"/>
      <c r="C293" s="63"/>
      <c r="D293" s="57"/>
      <c r="E293" s="58"/>
      <c r="F293" s="58"/>
      <c r="G293" s="58"/>
      <c r="H293" s="60"/>
      <c r="I293" s="60"/>
      <c r="J293" s="60"/>
      <c r="K293" s="115"/>
      <c r="L293" s="115"/>
      <c r="M29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9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93" s="62"/>
    </row>
    <row r="294" spans="2:15" x14ac:dyDescent="0.25">
      <c r="B294" s="56"/>
      <c r="C294" s="63"/>
      <c r="D294" s="57"/>
      <c r="E294" s="58"/>
      <c r="F294" s="58"/>
      <c r="G294" s="58"/>
      <c r="H294" s="60"/>
      <c r="I294" s="60"/>
      <c r="J294" s="60"/>
      <c r="K294" s="115"/>
      <c r="L294" s="115"/>
      <c r="M29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9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94" s="62"/>
    </row>
    <row r="295" spans="2:15" x14ac:dyDescent="0.25">
      <c r="B295" s="56"/>
      <c r="C295" s="63"/>
      <c r="D295" s="57"/>
      <c r="E295" s="58"/>
      <c r="F295" s="58"/>
      <c r="G295" s="58"/>
      <c r="H295" s="60"/>
      <c r="I295" s="60"/>
      <c r="J295" s="60"/>
      <c r="K295" s="115"/>
      <c r="L295" s="115"/>
      <c r="M29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9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95" s="62"/>
    </row>
    <row r="296" spans="2:15" x14ac:dyDescent="0.25">
      <c r="B296" s="56"/>
      <c r="C296" s="63"/>
      <c r="D296" s="57"/>
      <c r="E296" s="58"/>
      <c r="F296" s="58"/>
      <c r="G296" s="58"/>
      <c r="H296" s="60"/>
      <c r="I296" s="60"/>
      <c r="J296" s="60"/>
      <c r="K296" s="115"/>
      <c r="L296" s="115"/>
      <c r="M29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9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96" s="62"/>
    </row>
    <row r="297" spans="2:15" x14ac:dyDescent="0.25">
      <c r="B297" s="56"/>
      <c r="C297" s="63"/>
      <c r="D297" s="57"/>
      <c r="E297" s="58"/>
      <c r="F297" s="58"/>
      <c r="G297" s="58"/>
      <c r="H297" s="60"/>
      <c r="I297" s="60"/>
      <c r="J297" s="60"/>
      <c r="K297" s="115"/>
      <c r="L297" s="115"/>
      <c r="M29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9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97" s="62"/>
    </row>
    <row r="298" spans="2:15" x14ac:dyDescent="0.25">
      <c r="B298" s="56"/>
      <c r="C298" s="63"/>
      <c r="D298" s="57"/>
      <c r="E298" s="58"/>
      <c r="F298" s="58"/>
      <c r="G298" s="58"/>
      <c r="H298" s="60"/>
      <c r="I298" s="60"/>
      <c r="J298" s="60"/>
      <c r="K298" s="115"/>
      <c r="L298" s="115"/>
      <c r="M29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9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98" s="62"/>
    </row>
    <row r="299" spans="2:15" x14ac:dyDescent="0.25">
      <c r="B299" s="56"/>
      <c r="C299" s="63"/>
      <c r="D299" s="57"/>
      <c r="E299" s="58"/>
      <c r="F299" s="58"/>
      <c r="G299" s="58"/>
      <c r="H299" s="60"/>
      <c r="I299" s="60"/>
      <c r="J299" s="60"/>
      <c r="K299" s="115"/>
      <c r="L299" s="115"/>
      <c r="M29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29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299" s="62"/>
    </row>
    <row r="300" spans="2:15" x14ac:dyDescent="0.25">
      <c r="B300" s="56"/>
      <c r="C300" s="63"/>
      <c r="D300" s="57"/>
      <c r="E300" s="58"/>
      <c r="F300" s="58"/>
      <c r="G300" s="58"/>
      <c r="H300" s="60"/>
      <c r="I300" s="60"/>
      <c r="J300" s="60"/>
      <c r="K300" s="115"/>
      <c r="L300" s="115"/>
      <c r="M30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30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300" s="62"/>
    </row>
    <row r="301" spans="2:15" x14ac:dyDescent="0.25">
      <c r="B301" s="56"/>
      <c r="C301" s="63"/>
      <c r="D301" s="57"/>
      <c r="E301" s="58"/>
      <c r="F301" s="58"/>
      <c r="G301" s="58"/>
      <c r="H301" s="60"/>
      <c r="I301" s="60"/>
      <c r="J301" s="60"/>
      <c r="K301" s="115"/>
      <c r="L301" s="115"/>
      <c r="M30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30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301" s="62"/>
    </row>
    <row r="302" spans="2:15" x14ac:dyDescent="0.25">
      <c r="B302" s="56"/>
      <c r="C302" s="63"/>
      <c r="D302" s="57"/>
      <c r="E302" s="58"/>
      <c r="F302" s="58"/>
      <c r="G302" s="58"/>
      <c r="H302" s="60"/>
      <c r="I302" s="60"/>
      <c r="J302" s="60"/>
      <c r="K302" s="115"/>
      <c r="L302" s="115"/>
      <c r="M30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30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302" s="62"/>
    </row>
    <row r="303" spans="2:15" x14ac:dyDescent="0.25">
      <c r="B303" s="56"/>
      <c r="C303" s="63"/>
      <c r="D303" s="57"/>
      <c r="E303" s="58"/>
      <c r="F303" s="58"/>
      <c r="G303" s="58"/>
      <c r="H303" s="60"/>
      <c r="I303" s="60"/>
      <c r="J303" s="60"/>
      <c r="K303" s="115"/>
      <c r="L303" s="115"/>
      <c r="M303"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303"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303" s="62"/>
    </row>
    <row r="304" spans="2:15" x14ac:dyDescent="0.25">
      <c r="B304" s="56"/>
      <c r="C304" s="63"/>
      <c r="D304" s="57"/>
      <c r="E304" s="58"/>
      <c r="F304" s="58"/>
      <c r="G304" s="58"/>
      <c r="H304" s="60"/>
      <c r="I304" s="60"/>
      <c r="J304" s="60"/>
      <c r="K304" s="115"/>
      <c r="L304" s="115"/>
      <c r="M304"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304"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304" s="62"/>
    </row>
    <row r="305" spans="2:15" x14ac:dyDescent="0.25">
      <c r="B305" s="56"/>
      <c r="C305" s="63"/>
      <c r="D305" s="57"/>
      <c r="E305" s="58"/>
      <c r="F305" s="58"/>
      <c r="G305" s="58"/>
      <c r="H305" s="60"/>
      <c r="I305" s="60"/>
      <c r="J305" s="60"/>
      <c r="K305" s="115"/>
      <c r="L305" s="115"/>
      <c r="M305"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305"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305" s="62"/>
    </row>
    <row r="306" spans="2:15" x14ac:dyDescent="0.25">
      <c r="B306" s="56"/>
      <c r="C306" s="63"/>
      <c r="D306" s="57"/>
      <c r="E306" s="58"/>
      <c r="F306" s="58"/>
      <c r="G306" s="58"/>
      <c r="H306" s="60"/>
      <c r="I306" s="60"/>
      <c r="J306" s="60"/>
      <c r="K306" s="115"/>
      <c r="L306" s="115"/>
      <c r="M306"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306"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306" s="62"/>
    </row>
    <row r="307" spans="2:15" x14ac:dyDescent="0.25">
      <c r="B307" s="56"/>
      <c r="C307" s="63"/>
      <c r="D307" s="57"/>
      <c r="E307" s="58"/>
      <c r="F307" s="58"/>
      <c r="G307" s="58"/>
      <c r="H307" s="60"/>
      <c r="I307" s="60"/>
      <c r="J307" s="60"/>
      <c r="K307" s="115"/>
      <c r="L307" s="115"/>
      <c r="M307"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307"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307" s="62"/>
    </row>
    <row r="308" spans="2:15" x14ac:dyDescent="0.25">
      <c r="B308" s="56"/>
      <c r="C308" s="63"/>
      <c r="D308" s="57"/>
      <c r="E308" s="58"/>
      <c r="F308" s="58"/>
      <c r="G308" s="58"/>
      <c r="H308" s="60"/>
      <c r="I308" s="60"/>
      <c r="J308" s="60"/>
      <c r="K308" s="115"/>
      <c r="L308" s="115"/>
      <c r="M308"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308"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308" s="62"/>
    </row>
    <row r="309" spans="2:15" x14ac:dyDescent="0.25">
      <c r="B309" s="56"/>
      <c r="C309" s="63"/>
      <c r="D309" s="57"/>
      <c r="E309" s="58"/>
      <c r="F309" s="58"/>
      <c r="G309" s="58"/>
      <c r="H309" s="60"/>
      <c r="I309" s="60"/>
      <c r="J309" s="60"/>
      <c r="K309" s="115"/>
      <c r="L309" s="115"/>
      <c r="M309"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309"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309" s="62"/>
    </row>
    <row r="310" spans="2:15" x14ac:dyDescent="0.25">
      <c r="B310" s="56"/>
      <c r="C310" s="63"/>
      <c r="D310" s="57"/>
      <c r="E310" s="58"/>
      <c r="F310" s="58"/>
      <c r="G310" s="58"/>
      <c r="H310" s="60"/>
      <c r="I310" s="60"/>
      <c r="J310" s="60"/>
      <c r="K310" s="115"/>
      <c r="L310" s="115"/>
      <c r="M310"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310"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310" s="62"/>
    </row>
    <row r="311" spans="2:15" x14ac:dyDescent="0.25">
      <c r="B311" s="56"/>
      <c r="C311" s="63"/>
      <c r="D311" s="57"/>
      <c r="E311" s="58"/>
      <c r="F311" s="58"/>
      <c r="G311" s="58"/>
      <c r="H311" s="60"/>
      <c r="I311" s="60"/>
      <c r="J311" s="60"/>
      <c r="K311" s="115"/>
      <c r="L311" s="115"/>
      <c r="M311"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311"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311" s="62"/>
    </row>
    <row r="312" spans="2:15" x14ac:dyDescent="0.25">
      <c r="B312" s="56"/>
      <c r="C312" s="63"/>
      <c r="D312" s="57"/>
      <c r="E312" s="58"/>
      <c r="F312" s="58"/>
      <c r="G312" s="58"/>
      <c r="H312" s="60"/>
      <c r="I312" s="60"/>
      <c r="J312" s="60"/>
      <c r="K312" s="115"/>
      <c r="L312" s="115"/>
      <c r="M312" s="46">
        <f>IF(AND(TestingDataBldg2[[#This Row],[Initial Test Result (ppb)]]="   [result]   ",TestingDataBldg2[[#This Row],[Number of Retests]]="   [retests]   "),"   [autofill]   ",IF(AND(TestingDataBldg2[[#This Row],[Initial Test Result (ppb)]]&lt;&gt;"",TestingDataBldg2[[#This Row],[Initial Test Result (ppb)]]&lt;&gt;"   [result]   "),IFERROR(VALUE(TestingDataBldg2[[#This Row],[Number of Retests]]),0)+1,IFERROR(VALUE(TestingDataBldg2[[#This Row],[Number of Retests]]),0)))</f>
        <v>0</v>
      </c>
      <c r="N312" s="47">
        <f>IF(AND(TestingDataBldg2[[#This Row],[Misc. Lab Expenses]]="   [enter $]   ",TestingDataBldg2[[#This Row],[Shipping Expense]]="   [enter $]   ",TestingDataBldg2[[#This Row],[Lab Cost Per Initial Test]]="   [enter $]   "),"[autofill]   ",ROUND(IFERROR(VALUE(TestingDataBldg2[[#This Row],[Misc. Lab Expenses]]),0)+IFERROR(VALUE(TestingDataBldg2[[#This Row],[Shipping Expense]]),0)+IFERROR(VALUE(TestingDataBldg2[[#This Row],[Lab Cost Per Initial Test]]),0)+IFERROR(TestingDataBldg2[[#This Row],[Lab Cost Per Retest]]*TestingDataBldg2[[#This Row],[Number of Retests]],0),2))</f>
        <v>0</v>
      </c>
      <c r="O312" s="62"/>
    </row>
  </sheetData>
  <sheetProtection sheet="1" objects="1" scenarios="1" deleteRows="0" sort="0" autoFilter="0"/>
  <mergeCells count="10">
    <mergeCell ref="D8:G8"/>
    <mergeCell ref="I8:J8"/>
    <mergeCell ref="D10:E10"/>
    <mergeCell ref="H10:L10"/>
    <mergeCell ref="B1:O1"/>
    <mergeCell ref="I3:J3"/>
    <mergeCell ref="I4:J4"/>
    <mergeCell ref="I5:J5"/>
    <mergeCell ref="D7:G7"/>
    <mergeCell ref="I7:J7"/>
  </mergeCells>
  <conditionalFormatting sqref="B13:B312">
    <cfRule type="expression" dxfId="266" priority="9">
      <formula>AND(COUNTIF($B$13:$B$312,$B13)&gt;1,$I13="",$J13="")</formula>
    </cfRule>
  </conditionalFormatting>
  <conditionalFormatting sqref="B13:O13">
    <cfRule type="expression" dxfId="265" priority="8">
      <formula>FIND("   ",B$13)&gt;0</formula>
    </cfRule>
  </conditionalFormatting>
  <conditionalFormatting sqref="C13:C312">
    <cfRule type="expression" dxfId="264" priority="10">
      <formula>AND(AND(MID(C13&amp;" ",9,1)="-",LEN(C13)=14)=FALSE,AND(MID(C13&amp;" ",10,1)="-",LEN(C13)=15)=FALSE,$C13&lt;&gt;"", $C13&lt;&gt;"[enter fixture ID]   ")</formula>
    </cfRule>
  </conditionalFormatting>
  <conditionalFormatting sqref="C13:H312 K13:L312">
    <cfRule type="expression" dxfId="263" priority="13">
      <formula>AND($I13&lt;&gt;"   [enter $]   ",$J13&lt;&gt;"   [enter $]   ",OR($I13&lt;&gt;"",$J13&lt;&gt;""))</formula>
    </cfRule>
  </conditionalFormatting>
  <conditionalFormatting sqref="D3 D4:G4">
    <cfRule type="expression" dxfId="262" priority="4">
      <formula>$D$4="Invalid Entity ID"</formula>
    </cfRule>
  </conditionalFormatting>
  <conditionalFormatting sqref="D3 D4:G5">
    <cfRule type="expression" dxfId="261" priority="3">
      <formula>FIND("autofill",$D3)&gt;1</formula>
    </cfRule>
  </conditionalFormatting>
  <conditionalFormatting sqref="D7:D8 D10">
    <cfRule type="expression" dxfId="260" priority="5">
      <formula>FIND("   ",$D7)&gt;1</formula>
    </cfRule>
  </conditionalFormatting>
  <conditionalFormatting sqref="E13:E312 G13:G312">
    <cfRule type="cellIs" dxfId="259" priority="11" operator="between">
      <formula>11.999</formula>
      <formula>14.999</formula>
    </cfRule>
    <cfRule type="expression" dxfId="258" priority="12">
      <formula>VALUE(E13)&gt;14.999</formula>
    </cfRule>
  </conditionalFormatting>
  <conditionalFormatting sqref="G3">
    <cfRule type="expression" dxfId="257" priority="1">
      <formula>FIND("autofill",$D3)&gt;1</formula>
    </cfRule>
    <cfRule type="expression" dxfId="256" priority="2">
      <formula>$D$4="Invalid Entity ID"</formula>
    </cfRule>
  </conditionalFormatting>
  <conditionalFormatting sqref="H13:H312">
    <cfRule type="expression" dxfId="255" priority="19">
      <formula>AND($F13&gt;0,$H13="")</formula>
    </cfRule>
    <cfRule type="expression" dxfId="254" priority="20">
      <formula>OR($H13="FS-RDT",$H13="Other")</formula>
    </cfRule>
    <cfRule type="expression" dxfId="253" priority="21">
      <formula>FIND("RB",$H13)&gt;0</formula>
    </cfRule>
    <cfRule type="cellIs" dxfId="252" priority="22" operator="equal">
      <formula>"Remove"</formula>
    </cfRule>
    <cfRule type="cellIs" dxfId="251" priority="23" operator="equal">
      <formula>"FTO"</formula>
    </cfRule>
    <cfRule type="containsText" dxfId="250" priority="24" operator="containsText" text="IF">
      <formula>NOT(ISERROR(SEARCH("IF",H13)))</formula>
    </cfRule>
  </conditionalFormatting>
  <conditionalFormatting sqref="I13:I312">
    <cfRule type="expression" dxfId="249" priority="17">
      <formula>AND($J13&lt;&gt;"   [enter $]   ",$J13&lt;&gt;"")</formula>
    </cfRule>
  </conditionalFormatting>
  <conditionalFormatting sqref="I13:J312">
    <cfRule type="expression" dxfId="248" priority="14">
      <formula>AND($E13&lt;&gt;"   [result]   ",$E13&lt;&gt;"",I13&lt;&gt;"   [enter $]   ",I13&lt;&gt;"")</formula>
    </cfRule>
    <cfRule type="expression" dxfId="247" priority="15">
      <formula>AND($I13&lt;&gt;"   [enter $]   ",$I13&lt;&gt;"",$J13&lt;&gt;"   [enter $]   ",$J13&lt;&gt;"")</formula>
    </cfRule>
    <cfRule type="expression" dxfId="246" priority="16">
      <formula>AND($E13&lt;&gt;"   [result]   ",$E13&lt;&gt;"")</formula>
    </cfRule>
  </conditionalFormatting>
  <conditionalFormatting sqref="J13:J312">
    <cfRule type="expression" dxfId="245" priority="18">
      <formula>AND($I13&lt;&gt;"   [enter $]   ",$I13&lt;&gt;"")</formula>
    </cfRule>
  </conditionalFormatting>
  <conditionalFormatting sqref="K3:K4">
    <cfRule type="expression" dxfId="244" priority="6">
      <formula>FIND("   ",$K3)&gt;0</formula>
    </cfRule>
  </conditionalFormatting>
  <conditionalFormatting sqref="K5 K7:K8">
    <cfRule type="expression" dxfId="243" priority="7">
      <formula>FIND("autofill",$K5)&gt;1</formula>
    </cfRule>
  </conditionalFormatting>
  <conditionalFormatting sqref="K13:K312">
    <cfRule type="expression" dxfId="242" priority="25">
      <formula>AND($E13&lt;&gt;"   [result]   ",$E13&lt;&gt;"",$K13="")</formula>
    </cfRule>
  </conditionalFormatting>
  <conditionalFormatting sqref="L13:L312">
    <cfRule type="expression" dxfId="241" priority="26">
      <formula>AND($F13&lt;&gt;"[retests]   ",$F13&lt;&gt;"",$L13="")</formula>
    </cfRule>
  </conditionalFormatting>
  <conditionalFormatting sqref="M13:N312">
    <cfRule type="cellIs" dxfId="240" priority="27" operator="equal">
      <formula>0</formula>
    </cfRule>
  </conditionalFormatting>
  <conditionalFormatting sqref="O13:O312">
    <cfRule type="expression" dxfId="239" priority="28">
      <formula>AND($H13="Other",$O13="")</formula>
    </cfRule>
  </conditionalFormatting>
  <dataValidations count="18">
    <dataValidation allowBlank="1" showInputMessage="1" showErrorMessage="1" prompt="To populate this field, enter data in the corresponding field at the top of the &quot;START HERE&quot; tab." sqref="D3:D5 G3" xr:uid="{00000000-0002-0000-0300-000000000000}"/>
    <dataValidation allowBlank="1" showInputMessage="1" showErrorMessage="1" promptTitle="DO NOT OVERWRITE THIS CELL. " prompt="It will automatically calculate based on data entered in the previous columns. " sqref="M13:N312" xr:uid="{00000000-0002-0000-0300-000001000000}"/>
    <dataValidation type="custom" errorStyle="warning" allowBlank="1" showInputMessage="1" showErrorMessage="1" errorTitle="Invalid Entry" error="The fixture ID # MUST follow this format:_x000a__x000a_[8 digit building ID #]-[3 digit fixture #][2 letter fixture type code]_x000a__x000a_Ex: 12340101-001DW_x000a__x000a_See the &quot;START HERE&quot; tab for more information." promptTitle="Important!" prompt="The fixture ID # MUST follow this format:_x000a__x000a_[8 digit building ID #]-[3 digit fixture #][2 letter fixture type code]_x000a__x000a_Ex: 12340101-001DW_x000a__x000a_See the &quot;START HERE&quot; tab for more information." sqref="C13:C312" xr:uid="{00000000-0002-0000-0300-000002000000}">
      <formula1>OR(AND(MID(C13&amp;" ",9,1)="-",LEN(C13)=14),AND(MID(C13&amp;" ",10,1)="-",LEN(C13)=15))+(C13="[enter fixture ID]   ")</formula1>
    </dataValidation>
    <dataValidation allowBlank="1" showInputMessage="1" showErrorMessage="1" prompt="Enter any applicable notes here" sqref="O13:O17" xr:uid="{00000000-0002-0000-0300-000003000000}"/>
    <dataValidation allowBlank="1" showInputMessage="1" showErrorMessage="1" prompt="Enter the per-sample cost of any retests performed for this fixture." sqref="L13:L17" xr:uid="{00000000-0002-0000-0300-000004000000}"/>
    <dataValidation allowBlank="1" showInputMessage="1" showErrorMessage="1" prompt="Enter the per-sample cost for the INITIAL sample." sqref="K13:K17" xr:uid="{00000000-0002-0000-0300-000005000000}"/>
    <dataValidation allowBlank="1" showInputMessage="1" showErrorMessage="1" prompt="Enter any shipping or mileage costs associated with getting the samples to the lab. _x000a__x000a_*NOTE: These costs should be entered on a separate row with a description of the expense in the &quot;Fixture Location / Expense Description&quot; column." sqref="J13:J17" xr:uid="{00000000-0002-0000-0300-000006000000}"/>
    <dataValidation allowBlank="1" showInputMessage="1" showErrorMessage="1" prompt="Enter any other costs associated with testing (metal digestion, rush fees, etc.). _x000a__x000a_*NOTE: These costs should be entered on a separate row with a description of the expense in the &quot;Fixture Location / Expense Description&quot; column." sqref="I13:I17" xr:uid="{00000000-0002-0000-0300-000007000000}"/>
    <dataValidation allowBlank="1" showInputMessage="1" showErrorMessage="1" prompt="If additional samples were tested from this fixture, enter the final test result." sqref="G13:G17" xr:uid="{00000000-0002-0000-0300-000008000000}"/>
    <dataValidation allowBlank="1" showInputMessage="1" showErrorMessage="1" prompt="If applicable, enter the number of additional samples tested from this fixture." sqref="F13:F17" xr:uid="{00000000-0002-0000-0300-000009000000}"/>
    <dataValidation allowBlank="1" showInputMessage="1" showErrorMessage="1" prompt="Enter the test result for the initial sample in parts per billion (ppb). Do NOT type in ppb after the number. _x000a__x000a_Enter &quot;ND&quot; for non-detect._x000a__x000a_Example Values: ND, &lt;1, 3.56, 20" sqref="E13:E17" xr:uid="{00000000-0002-0000-0300-00000A000000}"/>
    <dataValidation allowBlank="1" showInputMessage="1" showErrorMessage="1" prompt="Enter the date the initial sample was COLLECTED (not tested by the lab)" sqref="D13:D17" xr:uid="{00000000-0002-0000-0300-00000B000000}"/>
    <dataValidation allowBlank="1" showInputMessage="1" showErrorMessage="1" prompt="Enter the unique location description for each fixture such that ANY person would be able to find the fixture based only on this description._x000a__x000a_OR_x000a__x000a_Describe the type of other expense (metal digestion, shipping, etc.)" sqref="B13:B17" xr:uid="{00000000-0002-0000-0300-00000C000000}"/>
    <dataValidation allowBlank="1" showInputMessage="1" showErrorMessage="1" promptTitle="Building ID #" prompt="Enter the Building ID # assigned to this building in the ODE School Facilities Building Collection. See the &quot;START HERE&quot; tab for more information." sqref="D7" xr:uid="{00000000-0002-0000-0300-00000D000000}"/>
    <dataValidation allowBlank="1" showInputMessage="1" showErrorMessage="1" promptTitle="Building Name" prompt="Enter the building name as it is reported in the ODE School Facilities Building Collection. See the &quot;START HERE&quot; tab for more information." sqref="D8:G8" xr:uid="{00000000-0002-0000-0300-00000E000000}"/>
    <dataValidation allowBlank="1" showInputMessage="1" showErrorMessage="1" promptTitle="Minimum Reporting Level (MRL)" prompt="Enter the minimum value of lead that can be detected in a sample in parts per billion (ppb) as reported in the lab results" sqref="D10:E10" xr:uid="{00000000-0002-0000-0300-00000F000000}"/>
    <dataValidation allowBlank="1" showInputMessage="1" showErrorMessage="1" promptTitle="Fixtures Required to be Tested" prompt="Enter the number of fixtures in the building that are required to be tested (***even if you have not tested all of these fixtures at this time***)" sqref="K3" xr:uid="{00000000-0002-0000-0300-000010000000}"/>
    <dataValidation allowBlank="1" showInputMessage="1" showErrorMessage="1" promptTitle="Fixtures Exempt from Testing" prompt="Enter the number of fixtures in the building that are exempt from the testing requirement based on the type of fixture (shower head, eye wash station, etc.)" sqref="K4" xr:uid="{00000000-0002-0000-0300-000011000000}"/>
  </dataValidations>
  <pageMargins left="0.7" right="0.7" top="0.75" bottom="0.75" header="0.3" footer="0.3"/>
  <pageSetup scale="66" fitToHeight="0" orientation="landscape"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xr:uid="{00000000-0002-0000-0300-000012000000}">
          <x14:formula1>
            <xm:f>'Corrective Action Codes'!$C$3:$C$30</xm:f>
          </x14:formula1>
          <xm:sqref>H18:H137</xm:sqref>
        </x14:dataValidation>
        <x14:dataValidation type="list" allowBlank="1" showInputMessage="1" prompt="If applicable, identify the corrective action taken to remediate this fixture by choosing the correct code from the dropdown. _x000a__x000a_A list of available codes and definitions can be found to the right of this table." xr:uid="{00000000-0002-0000-0300-000013000000}">
          <x14:formula1>
            <xm:f>'Corrective Action Codes'!$C$3:$C$30</xm:f>
          </x14:formula1>
          <xm:sqref>H13:H17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AAD4F4"/>
    <pageSetUpPr autoPageBreaks="0" fitToPage="1"/>
  </sheetPr>
  <dimension ref="A1:Q312"/>
  <sheetViews>
    <sheetView showGridLines="0" showRowColHeaders="0" workbookViewId="0">
      <pane ySplit="12" topLeftCell="A13" activePane="bottomLeft" state="frozen"/>
      <selection pane="bottomLeft"/>
    </sheetView>
  </sheetViews>
  <sheetFormatPr defaultRowHeight="15" x14ac:dyDescent="0.25"/>
  <cols>
    <col min="1" max="1" width="2.7109375" style="1" customWidth="1"/>
    <col min="2" max="2" width="35.7109375" customWidth="1"/>
    <col min="3" max="3" width="19.140625" customWidth="1"/>
    <col min="4" max="4" width="10.140625" customWidth="1"/>
    <col min="5" max="5" width="11.85546875" customWidth="1"/>
    <col min="6" max="6" width="9.85546875" bestFit="1" customWidth="1"/>
    <col min="7" max="7" width="11.85546875" bestFit="1" customWidth="1"/>
    <col min="8" max="8" width="16.140625" bestFit="1" customWidth="1"/>
    <col min="9" max="10" width="10.28515625" customWidth="1"/>
    <col min="11" max="11" width="12.5703125" customWidth="1"/>
    <col min="12" max="12" width="10.140625" bestFit="1" customWidth="1"/>
    <col min="13" max="13" width="9" customWidth="1"/>
    <col min="14" max="14" width="15.7109375" bestFit="1" customWidth="1"/>
    <col min="15" max="15" width="30.28515625" customWidth="1"/>
    <col min="16" max="16" width="1.7109375" customWidth="1"/>
    <col min="17" max="17" width="27.5703125" customWidth="1"/>
  </cols>
  <sheetData>
    <row r="1" spans="1:17" ht="26.25" x14ac:dyDescent="0.25">
      <c r="A1" s="1" t="s">
        <v>12</v>
      </c>
      <c r="B1" s="261" t="s">
        <v>515</v>
      </c>
      <c r="C1" s="262"/>
      <c r="D1" s="262"/>
      <c r="E1" s="262"/>
      <c r="F1" s="262"/>
      <c r="G1" s="262"/>
      <c r="H1" s="262"/>
      <c r="I1" s="262"/>
      <c r="J1" s="262"/>
      <c r="K1" s="262"/>
      <c r="L1" s="262"/>
      <c r="M1" s="262"/>
      <c r="N1" s="262"/>
      <c r="O1" s="263"/>
    </row>
    <row r="2" spans="1:17" ht="9" customHeight="1" x14ac:dyDescent="0.25">
      <c r="A2" s="1" t="s">
        <v>12</v>
      </c>
      <c r="C2" s="19" t="s">
        <v>12</v>
      </c>
    </row>
    <row r="3" spans="1:17" x14ac:dyDescent="0.25">
      <c r="A3" s="1" t="s">
        <v>12</v>
      </c>
      <c r="B3" s="8"/>
      <c r="C3" s="5" t="s">
        <v>393</v>
      </c>
      <c r="D3" s="116" t="str">
        <f>IF('START HERE'!$D$4="[enter Inst. ID]   ","[autofill]",'START HERE'!$D$4)</f>
        <v>[autofill]</v>
      </c>
      <c r="E3" s="42" t="s">
        <v>12</v>
      </c>
      <c r="F3" s="206" t="s">
        <v>1755</v>
      </c>
      <c r="G3" s="116" t="str">
        <f>IF('START HERE'!$D$6="[enter Inst. ID]   ","[autofill]",'START HERE'!$D$6)</f>
        <v>[autofill]</v>
      </c>
      <c r="H3" s="19"/>
      <c r="I3" s="217" t="s">
        <v>425</v>
      </c>
      <c r="J3" s="218"/>
      <c r="K3" s="54" t="s">
        <v>518</v>
      </c>
    </row>
    <row r="4" spans="1:17" x14ac:dyDescent="0.25">
      <c r="A4" s="1" t="s">
        <v>12</v>
      </c>
      <c r="B4" s="8"/>
      <c r="C4" s="6" t="s">
        <v>379</v>
      </c>
      <c r="D4" s="123" t="str">
        <f>'START HERE'!$D$5</f>
        <v>[autofill]</v>
      </c>
      <c r="E4" s="35"/>
      <c r="F4" s="35"/>
      <c r="G4" s="37"/>
      <c r="H4" s="19" t="s">
        <v>12</v>
      </c>
      <c r="I4" s="223" t="s">
        <v>426</v>
      </c>
      <c r="J4" s="224"/>
      <c r="K4" s="55" t="s">
        <v>518</v>
      </c>
      <c r="P4" s="16"/>
    </row>
    <row r="5" spans="1:17" x14ac:dyDescent="0.25">
      <c r="A5" s="1" t="s">
        <v>12</v>
      </c>
      <c r="B5" s="8"/>
      <c r="C5" s="7" t="s">
        <v>0</v>
      </c>
      <c r="D5" s="73" t="str">
        <f>IF('START HERE'!$D$7="[autofill]","[autofill]",IF('START HERE'!$D$6&lt;&gt;"x",'START HERE'!$D$7,'START HERE'!$G$7))</f>
        <v>[autofill]</v>
      </c>
      <c r="E5" s="13"/>
      <c r="F5" s="13"/>
      <c r="G5" s="14"/>
      <c r="H5" s="19" t="s">
        <v>12</v>
      </c>
      <c r="I5" s="221" t="s">
        <v>424</v>
      </c>
      <c r="J5" s="222"/>
      <c r="K5" s="41" t="str">
        <f>IFERROR($K$3+$K$4,"[autofill]")</f>
        <v>[autofill]</v>
      </c>
    </row>
    <row r="6" spans="1:17" ht="9" customHeight="1" x14ac:dyDescent="0.25">
      <c r="A6" s="1" t="s">
        <v>12</v>
      </c>
      <c r="C6" s="19" t="s">
        <v>12</v>
      </c>
    </row>
    <row r="7" spans="1:17" x14ac:dyDescent="0.25">
      <c r="A7" s="1" t="s">
        <v>12</v>
      </c>
      <c r="C7" s="5" t="s">
        <v>571</v>
      </c>
      <c r="D7" s="268" t="s">
        <v>434</v>
      </c>
      <c r="E7" s="269"/>
      <c r="F7" s="269"/>
      <c r="G7" s="270"/>
      <c r="H7" s="19" t="s">
        <v>12</v>
      </c>
      <c r="I7" s="217" t="s">
        <v>431</v>
      </c>
      <c r="J7" s="218"/>
      <c r="K7" s="39" t="str">
        <f>IF(MIN(TestingDataBldg3[Initial  Test Date])=0,"[autofill]",MIN(TestingDataBldg3[Initial  Test Date]))</f>
        <v>[autofill]</v>
      </c>
    </row>
    <row r="8" spans="1:17" x14ac:dyDescent="0.25">
      <c r="A8" s="1" t="s">
        <v>12</v>
      </c>
      <c r="C8" s="48" t="s">
        <v>1</v>
      </c>
      <c r="D8" s="266" t="s">
        <v>433</v>
      </c>
      <c r="E8" s="266"/>
      <c r="F8" s="266"/>
      <c r="G8" s="267"/>
      <c r="I8" s="221" t="s">
        <v>432</v>
      </c>
      <c r="J8" s="222"/>
      <c r="K8" s="40" t="str">
        <f>IF(MAX(TestingDataBldg3[Initial  Test Date])=0,"[autofill]",MAX(TestingDataBldg3[Initial  Test Date]))</f>
        <v>[autofill]</v>
      </c>
    </row>
    <row r="9" spans="1:17" ht="9" customHeight="1" x14ac:dyDescent="0.25">
      <c r="A9" s="1" t="s">
        <v>12</v>
      </c>
      <c r="C9" s="19" t="s">
        <v>12</v>
      </c>
    </row>
    <row r="10" spans="1:17" ht="17.25" x14ac:dyDescent="0.25">
      <c r="A10" s="1" t="s">
        <v>12</v>
      </c>
      <c r="B10" s="8"/>
      <c r="C10" s="34" t="s">
        <v>503</v>
      </c>
      <c r="D10" s="264" t="s">
        <v>502</v>
      </c>
      <c r="E10" s="265"/>
      <c r="F10" s="19" t="s">
        <v>12</v>
      </c>
      <c r="G10" s="19" t="s">
        <v>12</v>
      </c>
      <c r="H10" s="255" t="s">
        <v>501</v>
      </c>
      <c r="I10" s="256"/>
      <c r="J10" s="256"/>
      <c r="K10" s="256"/>
      <c r="L10" s="257"/>
      <c r="M10" s="33">
        <f>SUM(TestingDataBldg3[Total '# of Tests])</f>
        <v>0</v>
      </c>
      <c r="N10" s="30">
        <f>SUM(TestingDataBldg3[Total Expenses])</f>
        <v>0</v>
      </c>
    </row>
    <row r="11" spans="1:17" ht="9" customHeight="1" x14ac:dyDescent="0.25">
      <c r="A11" s="1" t="s">
        <v>12</v>
      </c>
      <c r="C11" s="19" t="s">
        <v>12</v>
      </c>
      <c r="G11" s="4"/>
      <c r="K11" s="3"/>
      <c r="L11" s="3"/>
    </row>
    <row r="12" spans="1:17" ht="30.75" thickBot="1" x14ac:dyDescent="0.3">
      <c r="A12" s="1" t="s">
        <v>12</v>
      </c>
      <c r="B12" s="126" t="s">
        <v>430</v>
      </c>
      <c r="C12" s="127" t="s">
        <v>572</v>
      </c>
      <c r="D12" s="128" t="s">
        <v>504</v>
      </c>
      <c r="E12" s="125" t="s">
        <v>3</v>
      </c>
      <c r="F12" s="128" t="s">
        <v>427</v>
      </c>
      <c r="G12" s="128" t="s">
        <v>4</v>
      </c>
      <c r="H12" s="128" t="s">
        <v>499</v>
      </c>
      <c r="I12" s="128" t="s">
        <v>545</v>
      </c>
      <c r="J12" s="125" t="s">
        <v>388</v>
      </c>
      <c r="K12" s="129" t="s">
        <v>513</v>
      </c>
      <c r="L12" s="130" t="s">
        <v>514</v>
      </c>
      <c r="M12" s="131" t="s">
        <v>437</v>
      </c>
      <c r="N12" s="132" t="s">
        <v>428</v>
      </c>
      <c r="O12" s="126" t="s">
        <v>421</v>
      </c>
    </row>
    <row r="13" spans="1:17" s="12" customFormat="1" ht="15" customHeight="1" x14ac:dyDescent="0.25">
      <c r="A13" s="133" t="s">
        <v>557</v>
      </c>
      <c r="B13" s="56" t="s">
        <v>506</v>
      </c>
      <c r="C13" s="63" t="s">
        <v>505</v>
      </c>
      <c r="D13" s="57" t="s">
        <v>507</v>
      </c>
      <c r="E13" s="58" t="s">
        <v>508</v>
      </c>
      <c r="F13" s="58" t="s">
        <v>509</v>
      </c>
      <c r="G13" s="58" t="s">
        <v>508</v>
      </c>
      <c r="H13" s="59" t="s">
        <v>512</v>
      </c>
      <c r="I13" s="60" t="s">
        <v>510</v>
      </c>
      <c r="J13" s="60" t="s">
        <v>510</v>
      </c>
      <c r="K13" s="61" t="s">
        <v>510</v>
      </c>
      <c r="L13" s="61" t="s">
        <v>510</v>
      </c>
      <c r="M13" s="46" t="str">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 xml:space="preserve">   [autofill]   </v>
      </c>
      <c r="N13" s="47" t="str">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 xml:space="preserve">[autofill]   </v>
      </c>
      <c r="O13" s="62" t="s">
        <v>511</v>
      </c>
    </row>
    <row r="14" spans="1:17" s="12" customFormat="1" x14ac:dyDescent="0.25">
      <c r="A14" s="9"/>
      <c r="B14" s="56"/>
      <c r="C14" s="84"/>
      <c r="D14" s="85"/>
      <c r="E14" s="86"/>
      <c r="F14" s="86"/>
      <c r="G14" s="86"/>
      <c r="H14" s="87"/>
      <c r="I14" s="87"/>
      <c r="J14" s="87"/>
      <c r="K14" s="61"/>
      <c r="L14" s="61"/>
      <c r="M1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4" s="62"/>
    </row>
    <row r="15" spans="1:17" s="12" customFormat="1" ht="15" customHeight="1" x14ac:dyDescent="0.25">
      <c r="A15" s="9"/>
      <c r="B15" s="56"/>
      <c r="C15" s="88"/>
      <c r="D15" s="57"/>
      <c r="E15" s="86"/>
      <c r="F15" s="86"/>
      <c r="G15" s="86"/>
      <c r="H15" s="87"/>
      <c r="I15" s="87"/>
      <c r="J15" s="87"/>
      <c r="K15" s="61"/>
      <c r="L15" s="124"/>
      <c r="M1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5" s="62"/>
    </row>
    <row r="16" spans="1:17" s="12" customFormat="1" ht="15" customHeight="1" x14ac:dyDescent="0.25">
      <c r="A16" s="9"/>
      <c r="B16" s="56"/>
      <c r="C16" s="63"/>
      <c r="D16" s="85"/>
      <c r="E16" s="86"/>
      <c r="F16" s="86"/>
      <c r="G16" s="86"/>
      <c r="H16" s="87"/>
      <c r="I16" s="87"/>
      <c r="J16" s="87"/>
      <c r="K16" s="61"/>
      <c r="L16" s="61"/>
      <c r="M1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6" s="62"/>
      <c r="Q16" s="15"/>
    </row>
    <row r="17" spans="1:17" s="12" customFormat="1" ht="15" customHeight="1" x14ac:dyDescent="0.25">
      <c r="A17" s="9"/>
      <c r="B17" s="56"/>
      <c r="C17" s="84"/>
      <c r="D17" s="85"/>
      <c r="E17" s="86"/>
      <c r="F17" s="86"/>
      <c r="G17" s="86"/>
      <c r="H17" s="87"/>
      <c r="I17" s="87"/>
      <c r="J17" s="87"/>
      <c r="K17" s="61"/>
      <c r="L17" s="61"/>
      <c r="M1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7" s="62"/>
    </row>
    <row r="18" spans="1:17" s="12" customFormat="1" ht="15" customHeight="1" x14ac:dyDescent="0.25">
      <c r="A18" s="9"/>
      <c r="B18" s="83"/>
      <c r="C18" s="84"/>
      <c r="D18" s="85"/>
      <c r="E18" s="86"/>
      <c r="F18" s="86"/>
      <c r="G18" s="86"/>
      <c r="H18" s="87"/>
      <c r="I18" s="87"/>
      <c r="J18" s="87"/>
      <c r="K18" s="61"/>
      <c r="L18" s="61"/>
      <c r="M1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8" s="62"/>
    </row>
    <row r="19" spans="1:17" s="12" customFormat="1" ht="15" customHeight="1" x14ac:dyDescent="0.25">
      <c r="A19" s="9"/>
      <c r="B19" s="83"/>
      <c r="C19" s="84"/>
      <c r="D19" s="85"/>
      <c r="E19" s="86"/>
      <c r="F19" s="86"/>
      <c r="G19" s="86"/>
      <c r="H19" s="87"/>
      <c r="I19" s="87"/>
      <c r="J19" s="87"/>
      <c r="K19" s="61"/>
      <c r="L19" s="61"/>
      <c r="M1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9" s="62"/>
      <c r="Q19" s="15"/>
    </row>
    <row r="20" spans="1:17" s="12" customFormat="1" ht="15" customHeight="1" x14ac:dyDescent="0.25">
      <c r="A20" s="9"/>
      <c r="B20" s="83"/>
      <c r="C20" s="84"/>
      <c r="D20" s="85"/>
      <c r="E20" s="86"/>
      <c r="F20" s="86"/>
      <c r="G20" s="86"/>
      <c r="H20" s="87"/>
      <c r="I20" s="87"/>
      <c r="J20" s="87"/>
      <c r="K20" s="61"/>
      <c r="L20" s="61"/>
      <c r="M2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0" s="62"/>
      <c r="Q20" s="15"/>
    </row>
    <row r="21" spans="1:17" s="12" customFormat="1" ht="15" customHeight="1" x14ac:dyDescent="0.25">
      <c r="A21" s="9"/>
      <c r="B21" s="83"/>
      <c r="C21" s="63"/>
      <c r="D21" s="85"/>
      <c r="E21" s="86"/>
      <c r="F21" s="86"/>
      <c r="G21" s="58"/>
      <c r="H21" s="87"/>
      <c r="I21" s="87"/>
      <c r="J21" s="87"/>
      <c r="K21" s="61"/>
      <c r="L21" s="61"/>
      <c r="M2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1" s="62"/>
    </row>
    <row r="22" spans="1:17" s="12" customFormat="1" ht="15" customHeight="1" x14ac:dyDescent="0.25">
      <c r="A22" s="9"/>
      <c r="B22" s="83"/>
      <c r="C22" s="63"/>
      <c r="D22" s="85"/>
      <c r="E22" s="86"/>
      <c r="F22" s="86"/>
      <c r="G22" s="86"/>
      <c r="H22" s="87"/>
      <c r="I22" s="87"/>
      <c r="J22" s="87"/>
      <c r="K22" s="61"/>
      <c r="L22" s="61"/>
      <c r="M2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2" s="62"/>
      <c r="Q22" s="15"/>
    </row>
    <row r="23" spans="1:17" s="12" customFormat="1" ht="15" customHeight="1" x14ac:dyDescent="0.25">
      <c r="A23" s="9"/>
      <c r="B23" s="83"/>
      <c r="C23" s="63"/>
      <c r="D23" s="85"/>
      <c r="E23" s="86"/>
      <c r="F23" s="86"/>
      <c r="G23" s="86"/>
      <c r="H23" s="87"/>
      <c r="I23" s="87"/>
      <c r="J23" s="87"/>
      <c r="K23" s="61"/>
      <c r="L23" s="61"/>
      <c r="M2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3" s="62"/>
      <c r="Q23" s="15"/>
    </row>
    <row r="24" spans="1:17" s="12" customFormat="1" ht="15" customHeight="1" x14ac:dyDescent="0.25">
      <c r="A24" s="9"/>
      <c r="B24" s="56"/>
      <c r="C24" s="88"/>
      <c r="D24" s="85"/>
      <c r="E24" s="86"/>
      <c r="F24" s="86"/>
      <c r="G24" s="86"/>
      <c r="H24" s="87"/>
      <c r="I24" s="87"/>
      <c r="J24" s="87"/>
      <c r="K24" s="61"/>
      <c r="L24" s="61"/>
      <c r="M2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4" s="62"/>
    </row>
    <row r="25" spans="1:17" s="12" customFormat="1" ht="15" customHeight="1" x14ac:dyDescent="0.25">
      <c r="A25" s="9"/>
      <c r="B25" s="83"/>
      <c r="C25" s="84"/>
      <c r="D25" s="85"/>
      <c r="E25" s="86"/>
      <c r="F25" s="86"/>
      <c r="G25" s="86"/>
      <c r="H25" s="87"/>
      <c r="I25" s="87"/>
      <c r="J25" s="87"/>
      <c r="K25" s="61"/>
      <c r="L25" s="61"/>
      <c r="M2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5" s="62"/>
    </row>
    <row r="26" spans="1:17" s="12" customFormat="1" ht="15" customHeight="1" x14ac:dyDescent="0.25">
      <c r="A26" s="9"/>
      <c r="B26" s="83"/>
      <c r="C26" s="84"/>
      <c r="D26" s="85"/>
      <c r="E26" s="86"/>
      <c r="F26" s="86"/>
      <c r="G26" s="86"/>
      <c r="H26" s="87"/>
      <c r="I26" s="87"/>
      <c r="J26" s="87"/>
      <c r="K26" s="61"/>
      <c r="L26" s="61"/>
      <c r="M2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6" s="62"/>
    </row>
    <row r="27" spans="1:17" s="12" customFormat="1" ht="15" customHeight="1" x14ac:dyDescent="0.25">
      <c r="A27" s="9"/>
      <c r="B27" s="83"/>
      <c r="C27" s="84"/>
      <c r="D27" s="85"/>
      <c r="E27" s="86"/>
      <c r="F27" s="86"/>
      <c r="G27" s="58"/>
      <c r="H27" s="87"/>
      <c r="I27" s="87"/>
      <c r="J27" s="87"/>
      <c r="K27" s="61"/>
      <c r="L27" s="61"/>
      <c r="M2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7" s="62"/>
    </row>
    <row r="28" spans="1:17" s="12" customFormat="1" ht="15" customHeight="1" x14ac:dyDescent="0.25">
      <c r="A28" s="9"/>
      <c r="B28" s="83"/>
      <c r="C28" s="63"/>
      <c r="D28" s="85"/>
      <c r="E28" s="86"/>
      <c r="F28" s="86"/>
      <c r="G28" s="86"/>
      <c r="H28" s="87"/>
      <c r="I28" s="87"/>
      <c r="J28" s="87"/>
      <c r="K28" s="61"/>
      <c r="L28" s="61"/>
      <c r="M2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8" s="62"/>
    </row>
    <row r="29" spans="1:17" s="12" customFormat="1" ht="15" customHeight="1" x14ac:dyDescent="0.25">
      <c r="A29" s="9"/>
      <c r="B29" s="83"/>
      <c r="C29" s="84"/>
      <c r="D29" s="85"/>
      <c r="E29" s="86"/>
      <c r="F29" s="86"/>
      <c r="G29" s="86"/>
      <c r="H29" s="87"/>
      <c r="I29" s="87"/>
      <c r="J29" s="87"/>
      <c r="K29" s="61"/>
      <c r="L29" s="61"/>
      <c r="M2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9" s="62"/>
    </row>
    <row r="30" spans="1:17" s="12" customFormat="1" ht="15" customHeight="1" x14ac:dyDescent="0.25">
      <c r="A30" s="9"/>
      <c r="B30" s="56"/>
      <c r="C30" s="63"/>
      <c r="D30" s="85"/>
      <c r="E30" s="86"/>
      <c r="F30" s="86"/>
      <c r="G30" s="86"/>
      <c r="H30" s="87"/>
      <c r="I30" s="87"/>
      <c r="J30" s="87"/>
      <c r="K30" s="61"/>
      <c r="L30" s="61"/>
      <c r="M3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3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30" s="62"/>
    </row>
    <row r="31" spans="1:17" s="12" customFormat="1" ht="15" customHeight="1" x14ac:dyDescent="0.25">
      <c r="A31" s="9"/>
      <c r="B31" s="56"/>
      <c r="C31" s="84"/>
      <c r="D31" s="85"/>
      <c r="E31" s="86"/>
      <c r="F31" s="86"/>
      <c r="G31" s="86"/>
      <c r="H31" s="87"/>
      <c r="I31" s="87"/>
      <c r="J31" s="87"/>
      <c r="K31" s="61"/>
      <c r="L31" s="61"/>
      <c r="M3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3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31" s="62"/>
    </row>
    <row r="32" spans="1:17" s="12" customFormat="1" ht="15" customHeight="1" x14ac:dyDescent="0.25">
      <c r="A32" s="9"/>
      <c r="B32" s="56"/>
      <c r="C32" s="88"/>
      <c r="D32" s="89"/>
      <c r="E32" s="90"/>
      <c r="F32" s="90"/>
      <c r="G32" s="90"/>
      <c r="H32" s="91"/>
      <c r="I32" s="91"/>
      <c r="J32" s="91"/>
      <c r="K32" s="92"/>
      <c r="L32" s="92"/>
      <c r="M3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3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32" s="62"/>
    </row>
    <row r="33" spans="1:15" s="12" customFormat="1" ht="15" customHeight="1" x14ac:dyDescent="0.25">
      <c r="A33" s="9"/>
      <c r="B33" s="56"/>
      <c r="C33" s="88"/>
      <c r="D33" s="89"/>
      <c r="E33" s="90"/>
      <c r="F33" s="90"/>
      <c r="G33" s="90"/>
      <c r="H33" s="91"/>
      <c r="I33" s="91"/>
      <c r="J33" s="91"/>
      <c r="K33" s="92"/>
      <c r="L33" s="92"/>
      <c r="M3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3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33" s="62"/>
    </row>
    <row r="34" spans="1:15" s="12" customFormat="1" ht="15" customHeight="1" x14ac:dyDescent="0.25">
      <c r="A34" s="9"/>
      <c r="B34" s="56"/>
      <c r="C34" s="88"/>
      <c r="D34" s="89"/>
      <c r="E34" s="90"/>
      <c r="F34" s="90"/>
      <c r="G34" s="90"/>
      <c r="H34" s="91"/>
      <c r="I34" s="91"/>
      <c r="J34" s="91"/>
      <c r="K34" s="92"/>
      <c r="L34" s="92"/>
      <c r="M3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3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34" s="62"/>
    </row>
    <row r="35" spans="1:15" s="12" customFormat="1" ht="15" customHeight="1" x14ac:dyDescent="0.25">
      <c r="A35" s="9"/>
      <c r="B35" s="83"/>
      <c r="C35" s="84"/>
      <c r="D35" s="85"/>
      <c r="E35" s="86"/>
      <c r="F35" s="86"/>
      <c r="G35" s="86"/>
      <c r="H35" s="87"/>
      <c r="I35" s="87"/>
      <c r="J35" s="87"/>
      <c r="K35" s="61"/>
      <c r="L35" s="61"/>
      <c r="M3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3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35" s="62"/>
    </row>
    <row r="36" spans="1:15" s="12" customFormat="1" ht="15" customHeight="1" x14ac:dyDescent="0.25">
      <c r="A36" s="9"/>
      <c r="B36" s="83"/>
      <c r="C36" s="84"/>
      <c r="D36" s="85"/>
      <c r="E36" s="86"/>
      <c r="F36" s="86"/>
      <c r="G36" s="86"/>
      <c r="H36" s="87"/>
      <c r="I36" s="87"/>
      <c r="J36" s="87"/>
      <c r="K36" s="61"/>
      <c r="L36" s="61"/>
      <c r="M3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3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36" s="62"/>
    </row>
    <row r="37" spans="1:15" s="12" customFormat="1" ht="15" customHeight="1" x14ac:dyDescent="0.25">
      <c r="A37" s="9"/>
      <c r="B37" s="62"/>
      <c r="C37" s="84"/>
      <c r="D37" s="85"/>
      <c r="E37" s="86"/>
      <c r="F37" s="86"/>
      <c r="G37" s="86"/>
      <c r="H37" s="87"/>
      <c r="I37" s="87"/>
      <c r="J37" s="87"/>
      <c r="K37" s="61"/>
      <c r="L37" s="61"/>
      <c r="M3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3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37" s="62"/>
    </row>
    <row r="38" spans="1:15" s="12" customFormat="1" ht="15" customHeight="1" x14ac:dyDescent="0.25">
      <c r="A38" s="9"/>
      <c r="B38" s="62"/>
      <c r="C38" s="84"/>
      <c r="D38" s="85"/>
      <c r="E38" s="86"/>
      <c r="F38" s="86"/>
      <c r="G38" s="86"/>
      <c r="H38" s="87"/>
      <c r="I38" s="87"/>
      <c r="J38" s="87"/>
      <c r="K38" s="61"/>
      <c r="L38" s="61"/>
      <c r="M3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3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38" s="62"/>
    </row>
    <row r="39" spans="1:15" s="12" customFormat="1" ht="15" customHeight="1" x14ac:dyDescent="0.25">
      <c r="A39" s="9"/>
      <c r="B39" s="83"/>
      <c r="C39" s="84"/>
      <c r="D39" s="85"/>
      <c r="E39" s="86"/>
      <c r="F39" s="86"/>
      <c r="G39" s="86"/>
      <c r="H39" s="87"/>
      <c r="I39" s="87"/>
      <c r="J39" s="87"/>
      <c r="K39" s="61"/>
      <c r="L39" s="61"/>
      <c r="M3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3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39" s="62"/>
    </row>
    <row r="40" spans="1:15" s="12" customFormat="1" ht="15" customHeight="1" x14ac:dyDescent="0.25">
      <c r="A40" s="9"/>
      <c r="B40" s="83"/>
      <c r="C40" s="84"/>
      <c r="D40" s="85"/>
      <c r="E40" s="86"/>
      <c r="F40" s="86"/>
      <c r="G40" s="86"/>
      <c r="H40" s="87"/>
      <c r="I40" s="87"/>
      <c r="J40" s="87"/>
      <c r="K40" s="61"/>
      <c r="L40" s="61"/>
      <c r="M4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4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40" s="62"/>
    </row>
    <row r="41" spans="1:15" x14ac:dyDescent="0.25">
      <c r="B41" s="83"/>
      <c r="C41" s="84"/>
      <c r="D41" s="85"/>
      <c r="E41" s="86"/>
      <c r="F41" s="86"/>
      <c r="G41" s="86"/>
      <c r="H41" s="87"/>
      <c r="I41" s="87"/>
      <c r="J41" s="87"/>
      <c r="K41" s="61"/>
      <c r="L41" s="61"/>
      <c r="M4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4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41" s="62"/>
    </row>
    <row r="42" spans="1:15" x14ac:dyDescent="0.25">
      <c r="B42" s="93"/>
      <c r="C42" s="94"/>
      <c r="D42" s="95"/>
      <c r="E42" s="96"/>
      <c r="F42" s="96"/>
      <c r="G42" s="96"/>
      <c r="H42" s="59"/>
      <c r="I42" s="59"/>
      <c r="J42" s="59"/>
      <c r="K42" s="97"/>
      <c r="L42" s="97"/>
      <c r="M4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4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42" s="62"/>
    </row>
    <row r="43" spans="1:15" x14ac:dyDescent="0.25">
      <c r="B43" s="93"/>
      <c r="C43" s="94"/>
      <c r="D43" s="95"/>
      <c r="E43" s="96"/>
      <c r="F43" s="96"/>
      <c r="G43" s="96"/>
      <c r="H43" s="59"/>
      <c r="I43" s="59"/>
      <c r="J43" s="59"/>
      <c r="K43" s="97"/>
      <c r="L43" s="97"/>
      <c r="M4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4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43" s="62"/>
    </row>
    <row r="44" spans="1:15" x14ac:dyDescent="0.25">
      <c r="B44" s="93"/>
      <c r="C44" s="94"/>
      <c r="D44" s="95"/>
      <c r="E44" s="96"/>
      <c r="F44" s="96"/>
      <c r="G44" s="96"/>
      <c r="H44" s="59"/>
      <c r="I44" s="59"/>
      <c r="J44" s="59"/>
      <c r="K44" s="97"/>
      <c r="L44" s="97"/>
      <c r="M4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4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44" s="62"/>
    </row>
    <row r="45" spans="1:15" x14ac:dyDescent="0.25">
      <c r="B45" s="93"/>
      <c r="C45" s="94"/>
      <c r="D45" s="95"/>
      <c r="E45" s="96"/>
      <c r="F45" s="96"/>
      <c r="G45" s="96"/>
      <c r="H45" s="59"/>
      <c r="I45" s="59"/>
      <c r="J45" s="59"/>
      <c r="K45" s="97"/>
      <c r="L45" s="97"/>
      <c r="M4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4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45" s="62"/>
    </row>
    <row r="46" spans="1:15" x14ac:dyDescent="0.25">
      <c r="B46" s="93"/>
      <c r="C46" s="94"/>
      <c r="D46" s="95"/>
      <c r="E46" s="96"/>
      <c r="F46" s="96"/>
      <c r="G46" s="96"/>
      <c r="H46" s="59"/>
      <c r="I46" s="59"/>
      <c r="J46" s="59"/>
      <c r="K46" s="97"/>
      <c r="L46" s="97"/>
      <c r="M4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4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46" s="62"/>
    </row>
    <row r="47" spans="1:15" x14ac:dyDescent="0.25">
      <c r="B47" s="93"/>
      <c r="C47" s="94"/>
      <c r="D47" s="95"/>
      <c r="E47" s="96"/>
      <c r="F47" s="96"/>
      <c r="G47" s="96"/>
      <c r="H47" s="59"/>
      <c r="I47" s="59"/>
      <c r="J47" s="59"/>
      <c r="K47" s="97"/>
      <c r="L47" s="97"/>
      <c r="M4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4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47" s="62"/>
    </row>
    <row r="48" spans="1:15" x14ac:dyDescent="0.25">
      <c r="B48" s="56"/>
      <c r="C48" s="63"/>
      <c r="D48" s="57"/>
      <c r="E48" s="58"/>
      <c r="F48" s="58"/>
      <c r="G48" s="58"/>
      <c r="H48" s="60"/>
      <c r="I48" s="60"/>
      <c r="J48" s="60"/>
      <c r="K48" s="115"/>
      <c r="L48" s="115"/>
      <c r="M4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4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48" s="62"/>
    </row>
    <row r="49" spans="2:15" x14ac:dyDescent="0.25">
      <c r="B49" s="56"/>
      <c r="C49" s="63"/>
      <c r="D49" s="57"/>
      <c r="E49" s="58"/>
      <c r="F49" s="58"/>
      <c r="G49" s="58"/>
      <c r="H49" s="60"/>
      <c r="I49" s="60"/>
      <c r="J49" s="60"/>
      <c r="K49" s="115"/>
      <c r="L49" s="115"/>
      <c r="M4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4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49" s="62"/>
    </row>
    <row r="50" spans="2:15" x14ac:dyDescent="0.25">
      <c r="B50" s="56"/>
      <c r="C50" s="63"/>
      <c r="D50" s="57"/>
      <c r="E50" s="58"/>
      <c r="F50" s="58"/>
      <c r="G50" s="58"/>
      <c r="H50" s="60"/>
      <c r="I50" s="60"/>
      <c r="J50" s="60"/>
      <c r="K50" s="115"/>
      <c r="L50" s="115"/>
      <c r="M5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5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50" s="62"/>
    </row>
    <row r="51" spans="2:15" x14ac:dyDescent="0.25">
      <c r="B51" s="56"/>
      <c r="C51" s="63"/>
      <c r="D51" s="57"/>
      <c r="E51" s="58"/>
      <c r="F51" s="58"/>
      <c r="G51" s="58"/>
      <c r="H51" s="60"/>
      <c r="I51" s="60"/>
      <c r="J51" s="60"/>
      <c r="K51" s="115"/>
      <c r="L51" s="115"/>
      <c r="M5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5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51" s="62"/>
    </row>
    <row r="52" spans="2:15" x14ac:dyDescent="0.25">
      <c r="B52" s="56"/>
      <c r="C52" s="63"/>
      <c r="D52" s="57"/>
      <c r="E52" s="58"/>
      <c r="F52" s="58"/>
      <c r="G52" s="58"/>
      <c r="H52" s="60"/>
      <c r="I52" s="60"/>
      <c r="J52" s="60"/>
      <c r="K52" s="115"/>
      <c r="L52" s="115"/>
      <c r="M5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5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52" s="62"/>
    </row>
    <row r="53" spans="2:15" x14ac:dyDescent="0.25">
      <c r="B53" s="56"/>
      <c r="C53" s="63"/>
      <c r="D53" s="57"/>
      <c r="E53" s="58"/>
      <c r="F53" s="58"/>
      <c r="G53" s="58"/>
      <c r="H53" s="60"/>
      <c r="I53" s="60"/>
      <c r="J53" s="60"/>
      <c r="K53" s="115"/>
      <c r="L53" s="115"/>
      <c r="M5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5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53" s="62"/>
    </row>
    <row r="54" spans="2:15" x14ac:dyDescent="0.25">
      <c r="B54" s="56"/>
      <c r="C54" s="63"/>
      <c r="D54" s="57"/>
      <c r="E54" s="58"/>
      <c r="F54" s="58"/>
      <c r="G54" s="58"/>
      <c r="H54" s="60"/>
      <c r="I54" s="60"/>
      <c r="J54" s="60"/>
      <c r="K54" s="115"/>
      <c r="L54" s="115"/>
      <c r="M5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5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54" s="62"/>
    </row>
    <row r="55" spans="2:15" x14ac:dyDescent="0.25">
      <c r="B55" s="56"/>
      <c r="C55" s="63"/>
      <c r="D55" s="57"/>
      <c r="E55" s="58"/>
      <c r="F55" s="58"/>
      <c r="G55" s="58"/>
      <c r="H55" s="60"/>
      <c r="I55" s="60"/>
      <c r="J55" s="60"/>
      <c r="K55" s="115"/>
      <c r="L55" s="115"/>
      <c r="M5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5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55" s="62"/>
    </row>
    <row r="56" spans="2:15" x14ac:dyDescent="0.25">
      <c r="B56" s="56"/>
      <c r="C56" s="63"/>
      <c r="D56" s="57"/>
      <c r="E56" s="58"/>
      <c r="F56" s="58"/>
      <c r="G56" s="58"/>
      <c r="H56" s="60"/>
      <c r="I56" s="60"/>
      <c r="J56" s="60"/>
      <c r="K56" s="115"/>
      <c r="L56" s="115"/>
      <c r="M5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5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56" s="62"/>
    </row>
    <row r="57" spans="2:15" x14ac:dyDescent="0.25">
      <c r="B57" s="56"/>
      <c r="C57" s="63"/>
      <c r="D57" s="57"/>
      <c r="E57" s="58"/>
      <c r="F57" s="58"/>
      <c r="G57" s="58"/>
      <c r="H57" s="60"/>
      <c r="I57" s="60"/>
      <c r="J57" s="60"/>
      <c r="K57" s="115"/>
      <c r="L57" s="115"/>
      <c r="M5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5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57" s="62"/>
    </row>
    <row r="58" spans="2:15" x14ac:dyDescent="0.25">
      <c r="B58" s="56"/>
      <c r="C58" s="63"/>
      <c r="D58" s="57"/>
      <c r="E58" s="58"/>
      <c r="F58" s="58"/>
      <c r="G58" s="58"/>
      <c r="H58" s="60"/>
      <c r="I58" s="60"/>
      <c r="J58" s="60"/>
      <c r="K58" s="115"/>
      <c r="L58" s="115"/>
      <c r="M5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5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58" s="62"/>
    </row>
    <row r="59" spans="2:15" x14ac:dyDescent="0.25">
      <c r="B59" s="56"/>
      <c r="C59" s="63"/>
      <c r="D59" s="57"/>
      <c r="E59" s="58"/>
      <c r="F59" s="58"/>
      <c r="G59" s="58"/>
      <c r="H59" s="60"/>
      <c r="I59" s="60"/>
      <c r="J59" s="60"/>
      <c r="K59" s="115"/>
      <c r="L59" s="115"/>
      <c r="M5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5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59" s="62"/>
    </row>
    <row r="60" spans="2:15" x14ac:dyDescent="0.25">
      <c r="B60" s="56"/>
      <c r="C60" s="63"/>
      <c r="D60" s="57"/>
      <c r="E60" s="58"/>
      <c r="F60" s="58"/>
      <c r="G60" s="58"/>
      <c r="H60" s="60"/>
      <c r="I60" s="60"/>
      <c r="J60" s="60"/>
      <c r="K60" s="115"/>
      <c r="L60" s="115"/>
      <c r="M6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6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60" s="62"/>
    </row>
    <row r="61" spans="2:15" x14ac:dyDescent="0.25">
      <c r="B61" s="56"/>
      <c r="C61" s="63"/>
      <c r="D61" s="57"/>
      <c r="E61" s="58"/>
      <c r="F61" s="58"/>
      <c r="G61" s="58"/>
      <c r="H61" s="60"/>
      <c r="I61" s="60"/>
      <c r="J61" s="60"/>
      <c r="K61" s="115"/>
      <c r="L61" s="115"/>
      <c r="M6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6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61" s="62"/>
    </row>
    <row r="62" spans="2:15" x14ac:dyDescent="0.25">
      <c r="B62" s="56"/>
      <c r="C62" s="63"/>
      <c r="D62" s="57"/>
      <c r="E62" s="58"/>
      <c r="F62" s="58"/>
      <c r="G62" s="58"/>
      <c r="H62" s="60"/>
      <c r="I62" s="60"/>
      <c r="J62" s="60"/>
      <c r="K62" s="115"/>
      <c r="L62" s="115"/>
      <c r="M6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6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62" s="62"/>
    </row>
    <row r="63" spans="2:15" x14ac:dyDescent="0.25">
      <c r="B63" s="56"/>
      <c r="C63" s="63"/>
      <c r="D63" s="57"/>
      <c r="E63" s="58"/>
      <c r="F63" s="58"/>
      <c r="G63" s="58"/>
      <c r="H63" s="60"/>
      <c r="I63" s="60"/>
      <c r="J63" s="60"/>
      <c r="K63" s="115"/>
      <c r="L63" s="115"/>
      <c r="M6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6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63" s="62"/>
    </row>
    <row r="64" spans="2:15" x14ac:dyDescent="0.25">
      <c r="B64" s="56"/>
      <c r="C64" s="63"/>
      <c r="D64" s="57"/>
      <c r="E64" s="58"/>
      <c r="F64" s="58"/>
      <c r="G64" s="58"/>
      <c r="H64" s="60"/>
      <c r="I64" s="60"/>
      <c r="J64" s="60"/>
      <c r="K64" s="115"/>
      <c r="L64" s="115"/>
      <c r="M6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6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64" s="62"/>
    </row>
    <row r="65" spans="2:15" x14ac:dyDescent="0.25">
      <c r="B65" s="56"/>
      <c r="C65" s="63"/>
      <c r="D65" s="57"/>
      <c r="E65" s="58"/>
      <c r="F65" s="58"/>
      <c r="G65" s="58"/>
      <c r="H65" s="60"/>
      <c r="I65" s="60"/>
      <c r="J65" s="60"/>
      <c r="K65" s="115"/>
      <c r="L65" s="115"/>
      <c r="M6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6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65" s="62"/>
    </row>
    <row r="66" spans="2:15" x14ac:dyDescent="0.25">
      <c r="B66" s="56"/>
      <c r="C66" s="63"/>
      <c r="D66" s="57"/>
      <c r="E66" s="58"/>
      <c r="F66" s="58"/>
      <c r="G66" s="58"/>
      <c r="H66" s="60"/>
      <c r="I66" s="60"/>
      <c r="J66" s="60"/>
      <c r="K66" s="115"/>
      <c r="L66" s="115"/>
      <c r="M6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6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66" s="62"/>
    </row>
    <row r="67" spans="2:15" x14ac:dyDescent="0.25">
      <c r="B67" s="56"/>
      <c r="C67" s="63"/>
      <c r="D67" s="57"/>
      <c r="E67" s="58"/>
      <c r="F67" s="58"/>
      <c r="G67" s="58"/>
      <c r="H67" s="60"/>
      <c r="I67" s="60"/>
      <c r="J67" s="60"/>
      <c r="K67" s="115"/>
      <c r="L67" s="115"/>
      <c r="M6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6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67" s="62"/>
    </row>
    <row r="68" spans="2:15" x14ac:dyDescent="0.25">
      <c r="B68" s="56"/>
      <c r="C68" s="63"/>
      <c r="D68" s="57"/>
      <c r="E68" s="58"/>
      <c r="F68" s="58"/>
      <c r="G68" s="58"/>
      <c r="H68" s="60"/>
      <c r="I68" s="60"/>
      <c r="J68" s="60"/>
      <c r="K68" s="115"/>
      <c r="L68" s="115"/>
      <c r="M6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6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68" s="62"/>
    </row>
    <row r="69" spans="2:15" x14ac:dyDescent="0.25">
      <c r="B69" s="56"/>
      <c r="C69" s="63"/>
      <c r="D69" s="57"/>
      <c r="E69" s="58"/>
      <c r="F69" s="58"/>
      <c r="G69" s="58"/>
      <c r="H69" s="60"/>
      <c r="I69" s="60"/>
      <c r="J69" s="60"/>
      <c r="K69" s="115"/>
      <c r="L69" s="115"/>
      <c r="M6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6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69" s="62"/>
    </row>
    <row r="70" spans="2:15" x14ac:dyDescent="0.25">
      <c r="B70" s="56"/>
      <c r="C70" s="63"/>
      <c r="D70" s="57"/>
      <c r="E70" s="58"/>
      <c r="F70" s="58"/>
      <c r="G70" s="58"/>
      <c r="H70" s="60"/>
      <c r="I70" s="60"/>
      <c r="J70" s="60"/>
      <c r="K70" s="115"/>
      <c r="L70" s="115"/>
      <c r="M7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7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70" s="62"/>
    </row>
    <row r="71" spans="2:15" x14ac:dyDescent="0.25">
      <c r="B71" s="56"/>
      <c r="C71" s="63"/>
      <c r="D71" s="57"/>
      <c r="E71" s="58"/>
      <c r="F71" s="58"/>
      <c r="G71" s="58"/>
      <c r="H71" s="60"/>
      <c r="I71" s="60"/>
      <c r="J71" s="60"/>
      <c r="K71" s="115"/>
      <c r="L71" s="115"/>
      <c r="M7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7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71" s="62"/>
    </row>
    <row r="72" spans="2:15" x14ac:dyDescent="0.25">
      <c r="B72" s="56"/>
      <c r="C72" s="63"/>
      <c r="D72" s="57"/>
      <c r="E72" s="58"/>
      <c r="F72" s="58"/>
      <c r="G72" s="58"/>
      <c r="H72" s="60"/>
      <c r="I72" s="60"/>
      <c r="J72" s="60"/>
      <c r="K72" s="115"/>
      <c r="L72" s="115"/>
      <c r="M7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7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72" s="62"/>
    </row>
    <row r="73" spans="2:15" x14ac:dyDescent="0.25">
      <c r="B73" s="56"/>
      <c r="C73" s="63"/>
      <c r="D73" s="57"/>
      <c r="E73" s="58"/>
      <c r="F73" s="58"/>
      <c r="G73" s="58"/>
      <c r="H73" s="60"/>
      <c r="I73" s="60"/>
      <c r="J73" s="60"/>
      <c r="K73" s="115"/>
      <c r="L73" s="115"/>
      <c r="M7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7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73" s="62"/>
    </row>
    <row r="74" spans="2:15" x14ac:dyDescent="0.25">
      <c r="B74" s="56"/>
      <c r="C74" s="63"/>
      <c r="D74" s="57"/>
      <c r="E74" s="58"/>
      <c r="F74" s="58"/>
      <c r="G74" s="58"/>
      <c r="H74" s="60"/>
      <c r="I74" s="60"/>
      <c r="J74" s="60"/>
      <c r="K74" s="115"/>
      <c r="L74" s="115"/>
      <c r="M7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7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74" s="62"/>
    </row>
    <row r="75" spans="2:15" x14ac:dyDescent="0.25">
      <c r="B75" s="56"/>
      <c r="C75" s="63"/>
      <c r="D75" s="57"/>
      <c r="E75" s="58"/>
      <c r="F75" s="58"/>
      <c r="G75" s="58"/>
      <c r="H75" s="60"/>
      <c r="I75" s="60"/>
      <c r="J75" s="60"/>
      <c r="K75" s="115"/>
      <c r="L75" s="115"/>
      <c r="M7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7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75" s="62"/>
    </row>
    <row r="76" spans="2:15" x14ac:dyDescent="0.25">
      <c r="B76" s="56"/>
      <c r="C76" s="63"/>
      <c r="D76" s="57"/>
      <c r="E76" s="58"/>
      <c r="F76" s="58"/>
      <c r="G76" s="58"/>
      <c r="H76" s="60"/>
      <c r="I76" s="60"/>
      <c r="J76" s="60"/>
      <c r="K76" s="115"/>
      <c r="L76" s="115"/>
      <c r="M7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7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76" s="62"/>
    </row>
    <row r="77" spans="2:15" x14ac:dyDescent="0.25">
      <c r="B77" s="56"/>
      <c r="C77" s="63"/>
      <c r="D77" s="57"/>
      <c r="E77" s="58"/>
      <c r="F77" s="58"/>
      <c r="G77" s="58"/>
      <c r="H77" s="60"/>
      <c r="I77" s="60"/>
      <c r="J77" s="60"/>
      <c r="K77" s="115"/>
      <c r="L77" s="115"/>
      <c r="M7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7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77" s="62"/>
    </row>
    <row r="78" spans="2:15" x14ac:dyDescent="0.25">
      <c r="B78" s="56"/>
      <c r="C78" s="63"/>
      <c r="D78" s="57"/>
      <c r="E78" s="58"/>
      <c r="F78" s="58"/>
      <c r="G78" s="58"/>
      <c r="H78" s="60"/>
      <c r="I78" s="60"/>
      <c r="J78" s="60"/>
      <c r="K78" s="115"/>
      <c r="L78" s="115"/>
      <c r="M7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7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78" s="62"/>
    </row>
    <row r="79" spans="2:15" x14ac:dyDescent="0.25">
      <c r="B79" s="56"/>
      <c r="C79" s="63"/>
      <c r="D79" s="57"/>
      <c r="E79" s="58"/>
      <c r="F79" s="58"/>
      <c r="G79" s="58"/>
      <c r="H79" s="60"/>
      <c r="I79" s="60"/>
      <c r="J79" s="60"/>
      <c r="K79" s="115"/>
      <c r="L79" s="115"/>
      <c r="M7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7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79" s="62"/>
    </row>
    <row r="80" spans="2:15" x14ac:dyDescent="0.25">
      <c r="B80" s="56"/>
      <c r="C80" s="63"/>
      <c r="D80" s="57"/>
      <c r="E80" s="58"/>
      <c r="F80" s="58"/>
      <c r="G80" s="58"/>
      <c r="H80" s="60"/>
      <c r="I80" s="60"/>
      <c r="J80" s="60"/>
      <c r="K80" s="115"/>
      <c r="L80" s="115"/>
      <c r="M8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8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80" s="62"/>
    </row>
    <row r="81" spans="2:15" x14ac:dyDescent="0.25">
      <c r="B81" s="56"/>
      <c r="C81" s="63"/>
      <c r="D81" s="57"/>
      <c r="E81" s="58"/>
      <c r="F81" s="58"/>
      <c r="G81" s="58"/>
      <c r="H81" s="60"/>
      <c r="I81" s="60"/>
      <c r="J81" s="60"/>
      <c r="K81" s="115"/>
      <c r="L81" s="115"/>
      <c r="M8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8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81" s="62"/>
    </row>
    <row r="82" spans="2:15" x14ac:dyDescent="0.25">
      <c r="B82" s="56"/>
      <c r="C82" s="63"/>
      <c r="D82" s="57"/>
      <c r="E82" s="58"/>
      <c r="F82" s="58"/>
      <c r="G82" s="58"/>
      <c r="H82" s="60"/>
      <c r="I82" s="60"/>
      <c r="J82" s="60"/>
      <c r="K82" s="115"/>
      <c r="L82" s="115"/>
      <c r="M8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8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82" s="62"/>
    </row>
    <row r="83" spans="2:15" x14ac:dyDescent="0.25">
      <c r="B83" s="56"/>
      <c r="C83" s="63"/>
      <c r="D83" s="57"/>
      <c r="E83" s="58"/>
      <c r="F83" s="58"/>
      <c r="G83" s="58"/>
      <c r="H83" s="60"/>
      <c r="I83" s="60"/>
      <c r="J83" s="60"/>
      <c r="K83" s="115"/>
      <c r="L83" s="115"/>
      <c r="M8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8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83" s="62"/>
    </row>
    <row r="84" spans="2:15" x14ac:dyDescent="0.25">
      <c r="B84" s="56"/>
      <c r="C84" s="63"/>
      <c r="D84" s="57"/>
      <c r="E84" s="58"/>
      <c r="F84" s="58"/>
      <c r="G84" s="58"/>
      <c r="H84" s="60"/>
      <c r="I84" s="60"/>
      <c r="J84" s="60"/>
      <c r="K84" s="115"/>
      <c r="L84" s="115"/>
      <c r="M8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8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84" s="62"/>
    </row>
    <row r="85" spans="2:15" x14ac:dyDescent="0.25">
      <c r="B85" s="56"/>
      <c r="C85" s="63"/>
      <c r="D85" s="57"/>
      <c r="E85" s="58"/>
      <c r="F85" s="58"/>
      <c r="G85" s="58"/>
      <c r="H85" s="60"/>
      <c r="I85" s="60"/>
      <c r="J85" s="60"/>
      <c r="K85" s="115"/>
      <c r="L85" s="115"/>
      <c r="M8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8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85" s="62"/>
    </row>
    <row r="86" spans="2:15" x14ac:dyDescent="0.25">
      <c r="B86" s="56"/>
      <c r="C86" s="63"/>
      <c r="D86" s="57"/>
      <c r="E86" s="58"/>
      <c r="F86" s="58"/>
      <c r="G86" s="58"/>
      <c r="H86" s="60"/>
      <c r="I86" s="60"/>
      <c r="J86" s="60"/>
      <c r="K86" s="115"/>
      <c r="L86" s="115"/>
      <c r="M8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8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86" s="62"/>
    </row>
    <row r="87" spans="2:15" x14ac:dyDescent="0.25">
      <c r="B87" s="56"/>
      <c r="C87" s="63"/>
      <c r="D87" s="57"/>
      <c r="E87" s="58"/>
      <c r="F87" s="58"/>
      <c r="G87" s="58"/>
      <c r="H87" s="60"/>
      <c r="I87" s="60"/>
      <c r="J87" s="60"/>
      <c r="K87" s="115"/>
      <c r="L87" s="115"/>
      <c r="M8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8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87" s="62"/>
    </row>
    <row r="88" spans="2:15" x14ac:dyDescent="0.25">
      <c r="B88" s="56"/>
      <c r="C88" s="63"/>
      <c r="D88" s="57"/>
      <c r="E88" s="58"/>
      <c r="F88" s="58"/>
      <c r="G88" s="58"/>
      <c r="H88" s="60"/>
      <c r="I88" s="60"/>
      <c r="J88" s="60"/>
      <c r="K88" s="115"/>
      <c r="L88" s="115"/>
      <c r="M8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8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88" s="62"/>
    </row>
    <row r="89" spans="2:15" x14ac:dyDescent="0.25">
      <c r="B89" s="56"/>
      <c r="C89" s="63"/>
      <c r="D89" s="57"/>
      <c r="E89" s="58"/>
      <c r="F89" s="58"/>
      <c r="G89" s="58"/>
      <c r="H89" s="60"/>
      <c r="I89" s="60"/>
      <c r="J89" s="60"/>
      <c r="K89" s="115"/>
      <c r="L89" s="115"/>
      <c r="M8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8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89" s="62"/>
    </row>
    <row r="90" spans="2:15" x14ac:dyDescent="0.25">
      <c r="B90" s="56"/>
      <c r="C90" s="63"/>
      <c r="D90" s="57"/>
      <c r="E90" s="58"/>
      <c r="F90" s="58"/>
      <c r="G90" s="58"/>
      <c r="H90" s="60"/>
      <c r="I90" s="60"/>
      <c r="J90" s="60"/>
      <c r="K90" s="115"/>
      <c r="L90" s="115"/>
      <c r="M9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9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90" s="62"/>
    </row>
    <row r="91" spans="2:15" x14ac:dyDescent="0.25">
      <c r="B91" s="56"/>
      <c r="C91" s="63"/>
      <c r="D91" s="57"/>
      <c r="E91" s="58"/>
      <c r="F91" s="58"/>
      <c r="G91" s="58"/>
      <c r="H91" s="60"/>
      <c r="I91" s="60"/>
      <c r="J91" s="60"/>
      <c r="K91" s="115"/>
      <c r="L91" s="115"/>
      <c r="M9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9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91" s="62"/>
    </row>
    <row r="92" spans="2:15" x14ac:dyDescent="0.25">
      <c r="B92" s="56"/>
      <c r="C92" s="63"/>
      <c r="D92" s="57"/>
      <c r="E92" s="58"/>
      <c r="F92" s="58"/>
      <c r="G92" s="58"/>
      <c r="H92" s="60"/>
      <c r="I92" s="60"/>
      <c r="J92" s="60"/>
      <c r="K92" s="115"/>
      <c r="L92" s="115"/>
      <c r="M9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9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92" s="62"/>
    </row>
    <row r="93" spans="2:15" x14ac:dyDescent="0.25">
      <c r="B93" s="56"/>
      <c r="C93" s="63"/>
      <c r="D93" s="57"/>
      <c r="E93" s="58"/>
      <c r="F93" s="58"/>
      <c r="G93" s="58"/>
      <c r="H93" s="60"/>
      <c r="I93" s="60"/>
      <c r="J93" s="60"/>
      <c r="K93" s="115"/>
      <c r="L93" s="115"/>
      <c r="M9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9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93" s="62"/>
    </row>
    <row r="94" spans="2:15" x14ac:dyDescent="0.25">
      <c r="B94" s="56"/>
      <c r="C94" s="63"/>
      <c r="D94" s="57"/>
      <c r="E94" s="58"/>
      <c r="F94" s="58"/>
      <c r="G94" s="58"/>
      <c r="H94" s="60"/>
      <c r="I94" s="60"/>
      <c r="J94" s="60"/>
      <c r="K94" s="115"/>
      <c r="L94" s="115"/>
      <c r="M9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9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94" s="62"/>
    </row>
    <row r="95" spans="2:15" x14ac:dyDescent="0.25">
      <c r="B95" s="56"/>
      <c r="C95" s="63"/>
      <c r="D95" s="57"/>
      <c r="E95" s="58"/>
      <c r="F95" s="58"/>
      <c r="G95" s="58"/>
      <c r="H95" s="60"/>
      <c r="I95" s="60"/>
      <c r="J95" s="60"/>
      <c r="K95" s="115"/>
      <c r="L95" s="115"/>
      <c r="M9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9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95" s="62"/>
    </row>
    <row r="96" spans="2:15" x14ac:dyDescent="0.25">
      <c r="B96" s="56"/>
      <c r="C96" s="63"/>
      <c r="D96" s="57"/>
      <c r="E96" s="58"/>
      <c r="F96" s="58"/>
      <c r="G96" s="58"/>
      <c r="H96" s="60"/>
      <c r="I96" s="60"/>
      <c r="J96" s="60"/>
      <c r="K96" s="115"/>
      <c r="L96" s="115"/>
      <c r="M9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9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96" s="62"/>
    </row>
    <row r="97" spans="2:15" x14ac:dyDescent="0.25">
      <c r="B97" s="56"/>
      <c r="C97" s="63"/>
      <c r="D97" s="57"/>
      <c r="E97" s="58"/>
      <c r="F97" s="58"/>
      <c r="G97" s="58"/>
      <c r="H97" s="60"/>
      <c r="I97" s="60"/>
      <c r="J97" s="60"/>
      <c r="K97" s="115"/>
      <c r="L97" s="115"/>
      <c r="M9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9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97" s="62"/>
    </row>
    <row r="98" spans="2:15" x14ac:dyDescent="0.25">
      <c r="B98" s="56"/>
      <c r="C98" s="63"/>
      <c r="D98" s="57"/>
      <c r="E98" s="58"/>
      <c r="F98" s="58"/>
      <c r="G98" s="58"/>
      <c r="H98" s="60"/>
      <c r="I98" s="60"/>
      <c r="J98" s="60"/>
      <c r="K98" s="115"/>
      <c r="L98" s="115"/>
      <c r="M9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9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98" s="62"/>
    </row>
    <row r="99" spans="2:15" x14ac:dyDescent="0.25">
      <c r="B99" s="56"/>
      <c r="C99" s="63"/>
      <c r="D99" s="57"/>
      <c r="E99" s="58"/>
      <c r="F99" s="58"/>
      <c r="G99" s="58"/>
      <c r="H99" s="60"/>
      <c r="I99" s="60"/>
      <c r="J99" s="60"/>
      <c r="K99" s="115"/>
      <c r="L99" s="115"/>
      <c r="M9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9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99" s="62"/>
    </row>
    <row r="100" spans="2:15" x14ac:dyDescent="0.25">
      <c r="B100" s="56"/>
      <c r="C100" s="63"/>
      <c r="D100" s="57"/>
      <c r="E100" s="58"/>
      <c r="F100" s="58"/>
      <c r="G100" s="58"/>
      <c r="H100" s="60"/>
      <c r="I100" s="60"/>
      <c r="J100" s="60"/>
      <c r="K100" s="115"/>
      <c r="L100" s="115"/>
      <c r="M10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0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00" s="62"/>
    </row>
    <row r="101" spans="2:15" x14ac:dyDescent="0.25">
      <c r="B101" s="56"/>
      <c r="C101" s="63"/>
      <c r="D101" s="57"/>
      <c r="E101" s="58"/>
      <c r="F101" s="58"/>
      <c r="G101" s="58"/>
      <c r="H101" s="60"/>
      <c r="I101" s="60"/>
      <c r="J101" s="60"/>
      <c r="K101" s="115"/>
      <c r="L101" s="115"/>
      <c r="M10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0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01" s="62"/>
    </row>
    <row r="102" spans="2:15" x14ac:dyDescent="0.25">
      <c r="B102" s="56"/>
      <c r="C102" s="63"/>
      <c r="D102" s="57"/>
      <c r="E102" s="58"/>
      <c r="F102" s="58"/>
      <c r="G102" s="58"/>
      <c r="H102" s="60"/>
      <c r="I102" s="60"/>
      <c r="J102" s="60"/>
      <c r="K102" s="115"/>
      <c r="L102" s="115"/>
      <c r="M10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0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02" s="62"/>
    </row>
    <row r="103" spans="2:15" x14ac:dyDescent="0.25">
      <c r="B103" s="56"/>
      <c r="C103" s="63"/>
      <c r="D103" s="57"/>
      <c r="E103" s="58"/>
      <c r="F103" s="58"/>
      <c r="G103" s="58"/>
      <c r="H103" s="60"/>
      <c r="I103" s="60"/>
      <c r="J103" s="60"/>
      <c r="K103" s="115"/>
      <c r="L103" s="115"/>
      <c r="M10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0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03" s="62"/>
    </row>
    <row r="104" spans="2:15" x14ac:dyDescent="0.25">
      <c r="B104" s="56"/>
      <c r="C104" s="63"/>
      <c r="D104" s="57"/>
      <c r="E104" s="58"/>
      <c r="F104" s="58"/>
      <c r="G104" s="58"/>
      <c r="H104" s="60"/>
      <c r="I104" s="60"/>
      <c r="J104" s="60"/>
      <c r="K104" s="115"/>
      <c r="L104" s="115"/>
      <c r="M10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0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04" s="62"/>
    </row>
    <row r="105" spans="2:15" x14ac:dyDescent="0.25">
      <c r="B105" s="56"/>
      <c r="C105" s="63"/>
      <c r="D105" s="57"/>
      <c r="E105" s="58"/>
      <c r="F105" s="58"/>
      <c r="G105" s="58"/>
      <c r="H105" s="60"/>
      <c r="I105" s="60"/>
      <c r="J105" s="60"/>
      <c r="K105" s="115"/>
      <c r="L105" s="115"/>
      <c r="M10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0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05" s="62"/>
    </row>
    <row r="106" spans="2:15" x14ac:dyDescent="0.25">
      <c r="B106" s="56"/>
      <c r="C106" s="63"/>
      <c r="D106" s="57"/>
      <c r="E106" s="58"/>
      <c r="F106" s="58"/>
      <c r="G106" s="58"/>
      <c r="H106" s="60"/>
      <c r="I106" s="60"/>
      <c r="J106" s="60"/>
      <c r="K106" s="115"/>
      <c r="L106" s="115"/>
      <c r="M10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0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06" s="62"/>
    </row>
    <row r="107" spans="2:15" x14ac:dyDescent="0.25">
      <c r="B107" s="56"/>
      <c r="C107" s="63"/>
      <c r="D107" s="57"/>
      <c r="E107" s="58"/>
      <c r="F107" s="58"/>
      <c r="G107" s="58"/>
      <c r="H107" s="60"/>
      <c r="I107" s="60"/>
      <c r="J107" s="60"/>
      <c r="K107" s="115"/>
      <c r="L107" s="115"/>
      <c r="M10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0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07" s="62"/>
    </row>
    <row r="108" spans="2:15" x14ac:dyDescent="0.25">
      <c r="B108" s="56"/>
      <c r="C108" s="63"/>
      <c r="D108" s="57"/>
      <c r="E108" s="58"/>
      <c r="F108" s="58"/>
      <c r="G108" s="58"/>
      <c r="H108" s="60"/>
      <c r="I108" s="60"/>
      <c r="J108" s="60"/>
      <c r="K108" s="115"/>
      <c r="L108" s="115"/>
      <c r="M10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0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08" s="62"/>
    </row>
    <row r="109" spans="2:15" x14ac:dyDescent="0.25">
      <c r="B109" s="56"/>
      <c r="C109" s="63"/>
      <c r="D109" s="57"/>
      <c r="E109" s="58"/>
      <c r="F109" s="58"/>
      <c r="G109" s="58"/>
      <c r="H109" s="60"/>
      <c r="I109" s="60"/>
      <c r="J109" s="60"/>
      <c r="K109" s="115"/>
      <c r="L109" s="115"/>
      <c r="M10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0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09" s="62"/>
    </row>
    <row r="110" spans="2:15" x14ac:dyDescent="0.25">
      <c r="B110" s="56"/>
      <c r="C110" s="63"/>
      <c r="D110" s="57"/>
      <c r="E110" s="58"/>
      <c r="F110" s="58"/>
      <c r="G110" s="58"/>
      <c r="H110" s="60"/>
      <c r="I110" s="60"/>
      <c r="J110" s="60"/>
      <c r="K110" s="115"/>
      <c r="L110" s="115"/>
      <c r="M11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1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10" s="62"/>
    </row>
    <row r="111" spans="2:15" x14ac:dyDescent="0.25">
      <c r="B111" s="56"/>
      <c r="C111" s="63"/>
      <c r="D111" s="57"/>
      <c r="E111" s="58"/>
      <c r="F111" s="58"/>
      <c r="G111" s="58"/>
      <c r="H111" s="60"/>
      <c r="I111" s="60"/>
      <c r="J111" s="60"/>
      <c r="K111" s="115"/>
      <c r="L111" s="115"/>
      <c r="M11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1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11" s="62"/>
    </row>
    <row r="112" spans="2:15" x14ac:dyDescent="0.25">
      <c r="B112" s="56"/>
      <c r="C112" s="63"/>
      <c r="D112" s="57"/>
      <c r="E112" s="58"/>
      <c r="F112" s="58"/>
      <c r="G112" s="58"/>
      <c r="H112" s="60"/>
      <c r="I112" s="60"/>
      <c r="J112" s="60"/>
      <c r="K112" s="115"/>
      <c r="L112" s="115"/>
      <c r="M11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1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12" s="62"/>
    </row>
    <row r="113" spans="2:15" x14ac:dyDescent="0.25">
      <c r="B113" s="56"/>
      <c r="C113" s="63"/>
      <c r="D113" s="57"/>
      <c r="E113" s="58"/>
      <c r="F113" s="58"/>
      <c r="G113" s="58"/>
      <c r="H113" s="60"/>
      <c r="I113" s="60"/>
      <c r="J113" s="60"/>
      <c r="K113" s="115"/>
      <c r="L113" s="115"/>
      <c r="M11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1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13" s="62"/>
    </row>
    <row r="114" spans="2:15" x14ac:dyDescent="0.25">
      <c r="B114" s="56"/>
      <c r="C114" s="63"/>
      <c r="D114" s="57"/>
      <c r="E114" s="58"/>
      <c r="F114" s="58"/>
      <c r="G114" s="58"/>
      <c r="H114" s="60"/>
      <c r="I114" s="60"/>
      <c r="J114" s="60"/>
      <c r="K114" s="115"/>
      <c r="L114" s="115"/>
      <c r="M11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1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14" s="62"/>
    </row>
    <row r="115" spans="2:15" x14ac:dyDescent="0.25">
      <c r="B115" s="56"/>
      <c r="C115" s="63"/>
      <c r="D115" s="57"/>
      <c r="E115" s="58"/>
      <c r="F115" s="58"/>
      <c r="G115" s="58"/>
      <c r="H115" s="60"/>
      <c r="I115" s="60"/>
      <c r="J115" s="60"/>
      <c r="K115" s="115"/>
      <c r="L115" s="115"/>
      <c r="M11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1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15" s="62"/>
    </row>
    <row r="116" spans="2:15" x14ac:dyDescent="0.25">
      <c r="B116" s="56"/>
      <c r="C116" s="63"/>
      <c r="D116" s="57"/>
      <c r="E116" s="58"/>
      <c r="F116" s="58"/>
      <c r="G116" s="58"/>
      <c r="H116" s="60"/>
      <c r="I116" s="60"/>
      <c r="J116" s="60"/>
      <c r="K116" s="115"/>
      <c r="L116" s="115"/>
      <c r="M11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1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16" s="62"/>
    </row>
    <row r="117" spans="2:15" x14ac:dyDescent="0.25">
      <c r="B117" s="56"/>
      <c r="C117" s="63"/>
      <c r="D117" s="57"/>
      <c r="E117" s="58"/>
      <c r="F117" s="58"/>
      <c r="G117" s="58"/>
      <c r="H117" s="60"/>
      <c r="I117" s="60"/>
      <c r="J117" s="60"/>
      <c r="K117" s="115"/>
      <c r="L117" s="115"/>
      <c r="M11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1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17" s="62"/>
    </row>
    <row r="118" spans="2:15" x14ac:dyDescent="0.25">
      <c r="B118" s="56"/>
      <c r="C118" s="63"/>
      <c r="D118" s="57"/>
      <c r="E118" s="58"/>
      <c r="F118" s="58"/>
      <c r="G118" s="58"/>
      <c r="H118" s="60"/>
      <c r="I118" s="60"/>
      <c r="J118" s="60"/>
      <c r="K118" s="115"/>
      <c r="L118" s="115"/>
      <c r="M11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1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18" s="62"/>
    </row>
    <row r="119" spans="2:15" x14ac:dyDescent="0.25">
      <c r="B119" s="56"/>
      <c r="C119" s="63"/>
      <c r="D119" s="57"/>
      <c r="E119" s="58"/>
      <c r="F119" s="58"/>
      <c r="G119" s="58"/>
      <c r="H119" s="60"/>
      <c r="I119" s="60"/>
      <c r="J119" s="60"/>
      <c r="K119" s="115"/>
      <c r="L119" s="115"/>
      <c r="M11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1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19" s="62"/>
    </row>
    <row r="120" spans="2:15" x14ac:dyDescent="0.25">
      <c r="B120" s="56"/>
      <c r="C120" s="63"/>
      <c r="D120" s="57"/>
      <c r="E120" s="58"/>
      <c r="F120" s="58"/>
      <c r="G120" s="58"/>
      <c r="H120" s="60"/>
      <c r="I120" s="60"/>
      <c r="J120" s="60"/>
      <c r="K120" s="115"/>
      <c r="L120" s="115"/>
      <c r="M12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2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20" s="62"/>
    </row>
    <row r="121" spans="2:15" x14ac:dyDescent="0.25">
      <c r="B121" s="56"/>
      <c r="C121" s="63"/>
      <c r="D121" s="57"/>
      <c r="E121" s="58"/>
      <c r="F121" s="58"/>
      <c r="G121" s="58"/>
      <c r="H121" s="60"/>
      <c r="I121" s="60"/>
      <c r="J121" s="60"/>
      <c r="K121" s="115"/>
      <c r="L121" s="115"/>
      <c r="M12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2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21" s="62"/>
    </row>
    <row r="122" spans="2:15" x14ac:dyDescent="0.25">
      <c r="B122" s="56"/>
      <c r="C122" s="63"/>
      <c r="D122" s="57"/>
      <c r="E122" s="58"/>
      <c r="F122" s="58"/>
      <c r="G122" s="58"/>
      <c r="H122" s="60"/>
      <c r="I122" s="60"/>
      <c r="J122" s="60"/>
      <c r="K122" s="115"/>
      <c r="L122" s="115"/>
      <c r="M12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2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22" s="62"/>
    </row>
    <row r="123" spans="2:15" x14ac:dyDescent="0.25">
      <c r="B123" s="56"/>
      <c r="C123" s="63"/>
      <c r="D123" s="57"/>
      <c r="E123" s="58"/>
      <c r="F123" s="58"/>
      <c r="G123" s="58"/>
      <c r="H123" s="60"/>
      <c r="I123" s="60"/>
      <c r="J123" s="60"/>
      <c r="K123" s="115"/>
      <c r="L123" s="115"/>
      <c r="M12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2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23" s="62"/>
    </row>
    <row r="124" spans="2:15" x14ac:dyDescent="0.25">
      <c r="B124" s="56"/>
      <c r="C124" s="63"/>
      <c r="D124" s="57"/>
      <c r="E124" s="58"/>
      <c r="F124" s="58"/>
      <c r="G124" s="58"/>
      <c r="H124" s="60"/>
      <c r="I124" s="60"/>
      <c r="J124" s="60"/>
      <c r="K124" s="115"/>
      <c r="L124" s="115"/>
      <c r="M12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2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24" s="62"/>
    </row>
    <row r="125" spans="2:15" x14ac:dyDescent="0.25">
      <c r="B125" s="56"/>
      <c r="C125" s="63"/>
      <c r="D125" s="57"/>
      <c r="E125" s="58"/>
      <c r="F125" s="58"/>
      <c r="G125" s="58"/>
      <c r="H125" s="60"/>
      <c r="I125" s="60"/>
      <c r="J125" s="60"/>
      <c r="K125" s="115"/>
      <c r="L125" s="115"/>
      <c r="M12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2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25" s="62"/>
    </row>
    <row r="126" spans="2:15" x14ac:dyDescent="0.25">
      <c r="B126" s="56"/>
      <c r="C126" s="63"/>
      <c r="D126" s="57"/>
      <c r="E126" s="58"/>
      <c r="F126" s="58"/>
      <c r="G126" s="58"/>
      <c r="H126" s="60"/>
      <c r="I126" s="60"/>
      <c r="J126" s="60"/>
      <c r="K126" s="115"/>
      <c r="L126" s="115"/>
      <c r="M12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2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26" s="62"/>
    </row>
    <row r="127" spans="2:15" x14ac:dyDescent="0.25">
      <c r="B127" s="56"/>
      <c r="C127" s="63"/>
      <c r="D127" s="57"/>
      <c r="E127" s="58"/>
      <c r="F127" s="58"/>
      <c r="G127" s="58"/>
      <c r="H127" s="60"/>
      <c r="I127" s="60"/>
      <c r="J127" s="60"/>
      <c r="K127" s="115"/>
      <c r="L127" s="115"/>
      <c r="M12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2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27" s="62"/>
    </row>
    <row r="128" spans="2:15" x14ac:dyDescent="0.25">
      <c r="B128" s="56"/>
      <c r="C128" s="63"/>
      <c r="D128" s="57"/>
      <c r="E128" s="58"/>
      <c r="F128" s="58"/>
      <c r="G128" s="58"/>
      <c r="H128" s="60"/>
      <c r="I128" s="60"/>
      <c r="J128" s="60"/>
      <c r="K128" s="115"/>
      <c r="L128" s="115"/>
      <c r="M12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2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28" s="62"/>
    </row>
    <row r="129" spans="2:15" x14ac:dyDescent="0.25">
      <c r="B129" s="56"/>
      <c r="C129" s="63"/>
      <c r="D129" s="57"/>
      <c r="E129" s="58"/>
      <c r="F129" s="58"/>
      <c r="G129" s="58"/>
      <c r="H129" s="60"/>
      <c r="I129" s="60"/>
      <c r="J129" s="60"/>
      <c r="K129" s="115"/>
      <c r="L129" s="115"/>
      <c r="M12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2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29" s="62"/>
    </row>
    <row r="130" spans="2:15" x14ac:dyDescent="0.25">
      <c r="B130" s="56"/>
      <c r="C130" s="63"/>
      <c r="D130" s="57"/>
      <c r="E130" s="58"/>
      <c r="F130" s="58"/>
      <c r="G130" s="58"/>
      <c r="H130" s="60"/>
      <c r="I130" s="60"/>
      <c r="J130" s="60"/>
      <c r="K130" s="115"/>
      <c r="L130" s="115"/>
      <c r="M13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3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30" s="62"/>
    </row>
    <row r="131" spans="2:15" x14ac:dyDescent="0.25">
      <c r="B131" s="56"/>
      <c r="C131" s="63"/>
      <c r="D131" s="57"/>
      <c r="E131" s="58"/>
      <c r="F131" s="58"/>
      <c r="G131" s="58"/>
      <c r="H131" s="60"/>
      <c r="I131" s="60"/>
      <c r="J131" s="60"/>
      <c r="K131" s="115"/>
      <c r="L131" s="115"/>
      <c r="M13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3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31" s="62"/>
    </row>
    <row r="132" spans="2:15" x14ac:dyDescent="0.25">
      <c r="B132" s="56"/>
      <c r="C132" s="63"/>
      <c r="D132" s="57"/>
      <c r="E132" s="58"/>
      <c r="F132" s="58"/>
      <c r="G132" s="58"/>
      <c r="H132" s="60"/>
      <c r="I132" s="60"/>
      <c r="J132" s="60"/>
      <c r="K132" s="115"/>
      <c r="L132" s="115"/>
      <c r="M13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3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32" s="62"/>
    </row>
    <row r="133" spans="2:15" x14ac:dyDescent="0.25">
      <c r="B133" s="56"/>
      <c r="C133" s="63"/>
      <c r="D133" s="57"/>
      <c r="E133" s="58"/>
      <c r="F133" s="58"/>
      <c r="G133" s="58"/>
      <c r="H133" s="60"/>
      <c r="I133" s="60"/>
      <c r="J133" s="60"/>
      <c r="K133" s="115"/>
      <c r="L133" s="115"/>
      <c r="M13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3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33" s="62"/>
    </row>
    <row r="134" spans="2:15" x14ac:dyDescent="0.25">
      <c r="B134" s="56"/>
      <c r="C134" s="63"/>
      <c r="D134" s="57"/>
      <c r="E134" s="58"/>
      <c r="F134" s="58"/>
      <c r="G134" s="58"/>
      <c r="H134" s="60"/>
      <c r="I134" s="60"/>
      <c r="J134" s="60"/>
      <c r="K134" s="115"/>
      <c r="L134" s="115"/>
      <c r="M13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3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34" s="62"/>
    </row>
    <row r="135" spans="2:15" x14ac:dyDescent="0.25">
      <c r="B135" s="56"/>
      <c r="C135" s="63"/>
      <c r="D135" s="57"/>
      <c r="E135" s="58"/>
      <c r="F135" s="58"/>
      <c r="G135" s="58"/>
      <c r="H135" s="60"/>
      <c r="I135" s="60"/>
      <c r="J135" s="60"/>
      <c r="K135" s="115"/>
      <c r="L135" s="115"/>
      <c r="M13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3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35" s="62"/>
    </row>
    <row r="136" spans="2:15" x14ac:dyDescent="0.25">
      <c r="B136" s="56"/>
      <c r="C136" s="63"/>
      <c r="D136" s="57"/>
      <c r="E136" s="58"/>
      <c r="F136" s="58"/>
      <c r="G136" s="58"/>
      <c r="H136" s="60"/>
      <c r="I136" s="60"/>
      <c r="J136" s="60"/>
      <c r="K136" s="115"/>
      <c r="L136" s="115"/>
      <c r="M13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3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36" s="62"/>
    </row>
    <row r="137" spans="2:15" x14ac:dyDescent="0.25">
      <c r="B137" s="56"/>
      <c r="C137" s="63"/>
      <c r="D137" s="57"/>
      <c r="E137" s="58"/>
      <c r="F137" s="58"/>
      <c r="G137" s="58"/>
      <c r="H137" s="60"/>
      <c r="I137" s="60"/>
      <c r="J137" s="60"/>
      <c r="K137" s="115"/>
      <c r="L137" s="115"/>
      <c r="M13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3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37" s="62"/>
    </row>
    <row r="138" spans="2:15" x14ac:dyDescent="0.25">
      <c r="B138" s="56"/>
      <c r="C138" s="63"/>
      <c r="D138" s="57"/>
      <c r="E138" s="58"/>
      <c r="F138" s="58"/>
      <c r="G138" s="58"/>
      <c r="H138" s="60"/>
      <c r="I138" s="60"/>
      <c r="J138" s="60"/>
      <c r="K138" s="115"/>
      <c r="L138" s="115"/>
      <c r="M13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3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38" s="62"/>
    </row>
    <row r="139" spans="2:15" x14ac:dyDescent="0.25">
      <c r="B139" s="56"/>
      <c r="C139" s="63"/>
      <c r="D139" s="57"/>
      <c r="E139" s="58"/>
      <c r="F139" s="58"/>
      <c r="G139" s="58"/>
      <c r="H139" s="60"/>
      <c r="I139" s="60"/>
      <c r="J139" s="60"/>
      <c r="K139" s="115"/>
      <c r="L139" s="115"/>
      <c r="M13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3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39" s="62"/>
    </row>
    <row r="140" spans="2:15" x14ac:dyDescent="0.25">
      <c r="B140" s="56"/>
      <c r="C140" s="63"/>
      <c r="D140" s="57"/>
      <c r="E140" s="58"/>
      <c r="F140" s="58"/>
      <c r="G140" s="58"/>
      <c r="H140" s="60"/>
      <c r="I140" s="60"/>
      <c r="J140" s="60"/>
      <c r="K140" s="115"/>
      <c r="L140" s="115"/>
      <c r="M14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4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40" s="62"/>
    </row>
    <row r="141" spans="2:15" x14ac:dyDescent="0.25">
      <c r="B141" s="56"/>
      <c r="C141" s="63"/>
      <c r="D141" s="57"/>
      <c r="E141" s="58"/>
      <c r="F141" s="58"/>
      <c r="G141" s="58"/>
      <c r="H141" s="60"/>
      <c r="I141" s="60"/>
      <c r="J141" s="60"/>
      <c r="K141" s="115"/>
      <c r="L141" s="115"/>
      <c r="M14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4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41" s="62"/>
    </row>
    <row r="142" spans="2:15" x14ac:dyDescent="0.25">
      <c r="B142" s="56"/>
      <c r="C142" s="63"/>
      <c r="D142" s="57"/>
      <c r="E142" s="58"/>
      <c r="F142" s="58"/>
      <c r="G142" s="58"/>
      <c r="H142" s="60"/>
      <c r="I142" s="60"/>
      <c r="J142" s="60"/>
      <c r="K142" s="115"/>
      <c r="L142" s="115"/>
      <c r="M14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4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42" s="62"/>
    </row>
    <row r="143" spans="2:15" x14ac:dyDescent="0.25">
      <c r="B143" s="56"/>
      <c r="C143" s="63"/>
      <c r="D143" s="57"/>
      <c r="E143" s="58"/>
      <c r="F143" s="58"/>
      <c r="G143" s="58"/>
      <c r="H143" s="60"/>
      <c r="I143" s="60"/>
      <c r="J143" s="60"/>
      <c r="K143" s="115"/>
      <c r="L143" s="115"/>
      <c r="M14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4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43" s="62"/>
    </row>
    <row r="144" spans="2:15" x14ac:dyDescent="0.25">
      <c r="B144" s="56"/>
      <c r="C144" s="63"/>
      <c r="D144" s="57"/>
      <c r="E144" s="58"/>
      <c r="F144" s="58"/>
      <c r="G144" s="58"/>
      <c r="H144" s="60"/>
      <c r="I144" s="60"/>
      <c r="J144" s="60"/>
      <c r="K144" s="115"/>
      <c r="L144" s="115"/>
      <c r="M14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4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44" s="62"/>
    </row>
    <row r="145" spans="2:15" x14ac:dyDescent="0.25">
      <c r="B145" s="56"/>
      <c r="C145" s="63"/>
      <c r="D145" s="57"/>
      <c r="E145" s="58"/>
      <c r="F145" s="58"/>
      <c r="G145" s="58"/>
      <c r="H145" s="60"/>
      <c r="I145" s="60"/>
      <c r="J145" s="60"/>
      <c r="K145" s="115"/>
      <c r="L145" s="115"/>
      <c r="M14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4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45" s="62"/>
    </row>
    <row r="146" spans="2:15" x14ac:dyDescent="0.25">
      <c r="B146" s="56"/>
      <c r="C146" s="63"/>
      <c r="D146" s="57"/>
      <c r="E146" s="58"/>
      <c r="F146" s="58"/>
      <c r="G146" s="58"/>
      <c r="H146" s="60"/>
      <c r="I146" s="60"/>
      <c r="J146" s="60"/>
      <c r="K146" s="115"/>
      <c r="L146" s="115"/>
      <c r="M14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4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46" s="62"/>
    </row>
    <row r="147" spans="2:15" x14ac:dyDescent="0.25">
      <c r="B147" s="56"/>
      <c r="C147" s="63"/>
      <c r="D147" s="57"/>
      <c r="E147" s="58"/>
      <c r="F147" s="58"/>
      <c r="G147" s="58"/>
      <c r="H147" s="60"/>
      <c r="I147" s="60"/>
      <c r="J147" s="60"/>
      <c r="K147" s="115"/>
      <c r="L147" s="115"/>
      <c r="M14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4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47" s="62"/>
    </row>
    <row r="148" spans="2:15" x14ac:dyDescent="0.25">
      <c r="B148" s="56"/>
      <c r="C148" s="63"/>
      <c r="D148" s="57"/>
      <c r="E148" s="58"/>
      <c r="F148" s="58"/>
      <c r="G148" s="58"/>
      <c r="H148" s="60"/>
      <c r="I148" s="60"/>
      <c r="J148" s="60"/>
      <c r="K148" s="115"/>
      <c r="L148" s="115"/>
      <c r="M14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4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48" s="62"/>
    </row>
    <row r="149" spans="2:15" x14ac:dyDescent="0.25">
      <c r="B149" s="56"/>
      <c r="C149" s="63"/>
      <c r="D149" s="57"/>
      <c r="E149" s="58"/>
      <c r="F149" s="58"/>
      <c r="G149" s="58"/>
      <c r="H149" s="60"/>
      <c r="I149" s="60"/>
      <c r="J149" s="60"/>
      <c r="K149" s="115"/>
      <c r="L149" s="115"/>
      <c r="M14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4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49" s="62"/>
    </row>
    <row r="150" spans="2:15" x14ac:dyDescent="0.25">
      <c r="B150" s="56"/>
      <c r="C150" s="63"/>
      <c r="D150" s="57"/>
      <c r="E150" s="58"/>
      <c r="F150" s="58"/>
      <c r="G150" s="58"/>
      <c r="H150" s="60"/>
      <c r="I150" s="60"/>
      <c r="J150" s="60"/>
      <c r="K150" s="115"/>
      <c r="L150" s="115"/>
      <c r="M15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5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50" s="62"/>
    </row>
    <row r="151" spans="2:15" x14ac:dyDescent="0.25">
      <c r="B151" s="56"/>
      <c r="C151" s="63"/>
      <c r="D151" s="57"/>
      <c r="E151" s="58"/>
      <c r="F151" s="58"/>
      <c r="G151" s="58"/>
      <c r="H151" s="60"/>
      <c r="I151" s="60"/>
      <c r="J151" s="60"/>
      <c r="K151" s="115"/>
      <c r="L151" s="115"/>
      <c r="M15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5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51" s="62"/>
    </row>
    <row r="152" spans="2:15" x14ac:dyDescent="0.25">
      <c r="B152" s="56"/>
      <c r="C152" s="63"/>
      <c r="D152" s="57"/>
      <c r="E152" s="58"/>
      <c r="F152" s="58"/>
      <c r="G152" s="58"/>
      <c r="H152" s="60"/>
      <c r="I152" s="60"/>
      <c r="J152" s="60"/>
      <c r="K152" s="115"/>
      <c r="L152" s="115"/>
      <c r="M15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5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52" s="62"/>
    </row>
    <row r="153" spans="2:15" x14ac:dyDescent="0.25">
      <c r="B153" s="56"/>
      <c r="C153" s="63"/>
      <c r="D153" s="57"/>
      <c r="E153" s="58"/>
      <c r="F153" s="58"/>
      <c r="G153" s="58"/>
      <c r="H153" s="60"/>
      <c r="I153" s="60"/>
      <c r="J153" s="60"/>
      <c r="K153" s="115"/>
      <c r="L153" s="115"/>
      <c r="M15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5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53" s="62"/>
    </row>
    <row r="154" spans="2:15" x14ac:dyDescent="0.25">
      <c r="B154" s="56"/>
      <c r="C154" s="63"/>
      <c r="D154" s="57"/>
      <c r="E154" s="58"/>
      <c r="F154" s="58"/>
      <c r="G154" s="58"/>
      <c r="H154" s="60"/>
      <c r="I154" s="60"/>
      <c r="J154" s="60"/>
      <c r="K154" s="115"/>
      <c r="L154" s="115"/>
      <c r="M15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5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54" s="62"/>
    </row>
    <row r="155" spans="2:15" x14ac:dyDescent="0.25">
      <c r="B155" s="56"/>
      <c r="C155" s="63"/>
      <c r="D155" s="57"/>
      <c r="E155" s="58"/>
      <c r="F155" s="58"/>
      <c r="G155" s="58"/>
      <c r="H155" s="60"/>
      <c r="I155" s="60"/>
      <c r="J155" s="60"/>
      <c r="K155" s="115"/>
      <c r="L155" s="115"/>
      <c r="M15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5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55" s="62"/>
    </row>
    <row r="156" spans="2:15" x14ac:dyDescent="0.25">
      <c r="B156" s="56"/>
      <c r="C156" s="63"/>
      <c r="D156" s="57"/>
      <c r="E156" s="58"/>
      <c r="F156" s="58"/>
      <c r="G156" s="58"/>
      <c r="H156" s="60"/>
      <c r="I156" s="60"/>
      <c r="J156" s="60"/>
      <c r="K156" s="115"/>
      <c r="L156" s="115"/>
      <c r="M15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5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56" s="62"/>
    </row>
    <row r="157" spans="2:15" x14ac:dyDescent="0.25">
      <c r="B157" s="56"/>
      <c r="C157" s="63"/>
      <c r="D157" s="57"/>
      <c r="E157" s="58"/>
      <c r="F157" s="58"/>
      <c r="G157" s="58"/>
      <c r="H157" s="60"/>
      <c r="I157" s="60"/>
      <c r="J157" s="60"/>
      <c r="K157" s="115"/>
      <c r="L157" s="115"/>
      <c r="M15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5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57" s="62"/>
    </row>
    <row r="158" spans="2:15" x14ac:dyDescent="0.25">
      <c r="B158" s="56"/>
      <c r="C158" s="63"/>
      <c r="D158" s="57"/>
      <c r="E158" s="58"/>
      <c r="F158" s="58"/>
      <c r="G158" s="58"/>
      <c r="H158" s="60"/>
      <c r="I158" s="60"/>
      <c r="J158" s="60"/>
      <c r="K158" s="115"/>
      <c r="L158" s="115"/>
      <c r="M15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5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58" s="62"/>
    </row>
    <row r="159" spans="2:15" x14ac:dyDescent="0.25">
      <c r="B159" s="56"/>
      <c r="C159" s="63"/>
      <c r="D159" s="57"/>
      <c r="E159" s="58"/>
      <c r="F159" s="58"/>
      <c r="G159" s="58"/>
      <c r="H159" s="60"/>
      <c r="I159" s="60"/>
      <c r="J159" s="60"/>
      <c r="K159" s="115"/>
      <c r="L159" s="115"/>
      <c r="M15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5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59" s="62"/>
    </row>
    <row r="160" spans="2:15" x14ac:dyDescent="0.25">
      <c r="B160" s="56"/>
      <c r="C160" s="63"/>
      <c r="D160" s="57"/>
      <c r="E160" s="58"/>
      <c r="F160" s="58"/>
      <c r="G160" s="58"/>
      <c r="H160" s="60"/>
      <c r="I160" s="60"/>
      <c r="J160" s="60"/>
      <c r="K160" s="115"/>
      <c r="L160" s="115"/>
      <c r="M16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6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60" s="62"/>
    </row>
    <row r="161" spans="2:15" x14ac:dyDescent="0.25">
      <c r="B161" s="56"/>
      <c r="C161" s="63"/>
      <c r="D161" s="57"/>
      <c r="E161" s="58"/>
      <c r="F161" s="58"/>
      <c r="G161" s="58"/>
      <c r="H161" s="60"/>
      <c r="I161" s="60"/>
      <c r="J161" s="60"/>
      <c r="K161" s="115"/>
      <c r="L161" s="115"/>
      <c r="M16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6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61" s="62"/>
    </row>
    <row r="162" spans="2:15" x14ac:dyDescent="0.25">
      <c r="B162" s="56"/>
      <c r="C162" s="63"/>
      <c r="D162" s="57"/>
      <c r="E162" s="58"/>
      <c r="F162" s="58"/>
      <c r="G162" s="58"/>
      <c r="H162" s="60"/>
      <c r="I162" s="60"/>
      <c r="J162" s="60"/>
      <c r="K162" s="115"/>
      <c r="L162" s="115"/>
      <c r="M16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6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62" s="62"/>
    </row>
    <row r="163" spans="2:15" x14ac:dyDescent="0.25">
      <c r="B163" s="56"/>
      <c r="C163" s="63"/>
      <c r="D163" s="57"/>
      <c r="E163" s="58"/>
      <c r="F163" s="58"/>
      <c r="G163" s="58"/>
      <c r="H163" s="60"/>
      <c r="I163" s="60"/>
      <c r="J163" s="60"/>
      <c r="K163" s="115"/>
      <c r="L163" s="115"/>
      <c r="M16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6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63" s="62"/>
    </row>
    <row r="164" spans="2:15" x14ac:dyDescent="0.25">
      <c r="B164" s="56"/>
      <c r="C164" s="63"/>
      <c r="D164" s="57"/>
      <c r="E164" s="58"/>
      <c r="F164" s="58"/>
      <c r="G164" s="58"/>
      <c r="H164" s="60"/>
      <c r="I164" s="60"/>
      <c r="J164" s="60"/>
      <c r="K164" s="115"/>
      <c r="L164" s="115"/>
      <c r="M16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6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64" s="62"/>
    </row>
    <row r="165" spans="2:15" x14ac:dyDescent="0.25">
      <c r="B165" s="56"/>
      <c r="C165" s="63"/>
      <c r="D165" s="57"/>
      <c r="E165" s="58"/>
      <c r="F165" s="58"/>
      <c r="G165" s="58"/>
      <c r="H165" s="60"/>
      <c r="I165" s="60"/>
      <c r="J165" s="60"/>
      <c r="K165" s="115"/>
      <c r="L165" s="115"/>
      <c r="M16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6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65" s="62"/>
    </row>
    <row r="166" spans="2:15" x14ac:dyDescent="0.25">
      <c r="B166" s="56"/>
      <c r="C166" s="63"/>
      <c r="D166" s="57"/>
      <c r="E166" s="58"/>
      <c r="F166" s="58"/>
      <c r="G166" s="58"/>
      <c r="H166" s="60"/>
      <c r="I166" s="60"/>
      <c r="J166" s="60"/>
      <c r="K166" s="115"/>
      <c r="L166" s="115"/>
      <c r="M16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6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66" s="62"/>
    </row>
    <row r="167" spans="2:15" x14ac:dyDescent="0.25">
      <c r="B167" s="56"/>
      <c r="C167" s="63"/>
      <c r="D167" s="57"/>
      <c r="E167" s="58"/>
      <c r="F167" s="58"/>
      <c r="G167" s="58"/>
      <c r="H167" s="60"/>
      <c r="I167" s="60"/>
      <c r="J167" s="60"/>
      <c r="K167" s="115"/>
      <c r="L167" s="115"/>
      <c r="M16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6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67" s="62"/>
    </row>
    <row r="168" spans="2:15" x14ac:dyDescent="0.25">
      <c r="B168" s="56"/>
      <c r="C168" s="63"/>
      <c r="D168" s="57"/>
      <c r="E168" s="58"/>
      <c r="F168" s="58"/>
      <c r="G168" s="58"/>
      <c r="H168" s="60"/>
      <c r="I168" s="60"/>
      <c r="J168" s="60"/>
      <c r="K168" s="115"/>
      <c r="L168" s="115"/>
      <c r="M16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6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68" s="62"/>
    </row>
    <row r="169" spans="2:15" x14ac:dyDescent="0.25">
      <c r="B169" s="56"/>
      <c r="C169" s="63"/>
      <c r="D169" s="57"/>
      <c r="E169" s="58"/>
      <c r="F169" s="58"/>
      <c r="G169" s="58"/>
      <c r="H169" s="60"/>
      <c r="I169" s="60"/>
      <c r="J169" s="60"/>
      <c r="K169" s="115"/>
      <c r="L169" s="115"/>
      <c r="M16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6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69" s="62"/>
    </row>
    <row r="170" spans="2:15" x14ac:dyDescent="0.25">
      <c r="B170" s="56"/>
      <c r="C170" s="63"/>
      <c r="D170" s="57"/>
      <c r="E170" s="58"/>
      <c r="F170" s="58"/>
      <c r="G170" s="58"/>
      <c r="H170" s="60"/>
      <c r="I170" s="60"/>
      <c r="J170" s="60"/>
      <c r="K170" s="115"/>
      <c r="L170" s="115"/>
      <c r="M17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7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70" s="62"/>
    </row>
    <row r="171" spans="2:15" x14ac:dyDescent="0.25">
      <c r="B171" s="56"/>
      <c r="C171" s="63"/>
      <c r="D171" s="57"/>
      <c r="E171" s="58"/>
      <c r="F171" s="58"/>
      <c r="G171" s="58"/>
      <c r="H171" s="60"/>
      <c r="I171" s="60"/>
      <c r="J171" s="60"/>
      <c r="K171" s="115"/>
      <c r="L171" s="115"/>
      <c r="M17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7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71" s="62"/>
    </row>
    <row r="172" spans="2:15" x14ac:dyDescent="0.25">
      <c r="B172" s="56"/>
      <c r="C172" s="63"/>
      <c r="D172" s="57"/>
      <c r="E172" s="58"/>
      <c r="F172" s="58"/>
      <c r="G172" s="58"/>
      <c r="H172" s="60"/>
      <c r="I172" s="60"/>
      <c r="J172" s="60"/>
      <c r="K172" s="115"/>
      <c r="L172" s="115"/>
      <c r="M17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7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72" s="62"/>
    </row>
    <row r="173" spans="2:15" x14ac:dyDescent="0.25">
      <c r="B173" s="56"/>
      <c r="C173" s="63"/>
      <c r="D173" s="57"/>
      <c r="E173" s="58"/>
      <c r="F173" s="58"/>
      <c r="G173" s="58"/>
      <c r="H173" s="60"/>
      <c r="I173" s="60"/>
      <c r="J173" s="60"/>
      <c r="K173" s="115"/>
      <c r="L173" s="115"/>
      <c r="M17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7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73" s="62"/>
    </row>
    <row r="174" spans="2:15" x14ac:dyDescent="0.25">
      <c r="B174" s="56"/>
      <c r="C174" s="63"/>
      <c r="D174" s="57"/>
      <c r="E174" s="58"/>
      <c r="F174" s="58"/>
      <c r="G174" s="58"/>
      <c r="H174" s="60"/>
      <c r="I174" s="60"/>
      <c r="J174" s="60"/>
      <c r="K174" s="115"/>
      <c r="L174" s="115"/>
      <c r="M17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7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74" s="62"/>
    </row>
    <row r="175" spans="2:15" x14ac:dyDescent="0.25">
      <c r="B175" s="56"/>
      <c r="C175" s="63"/>
      <c r="D175" s="57"/>
      <c r="E175" s="58"/>
      <c r="F175" s="58"/>
      <c r="G175" s="58"/>
      <c r="H175" s="60"/>
      <c r="I175" s="60"/>
      <c r="J175" s="60"/>
      <c r="K175" s="115"/>
      <c r="L175" s="115"/>
      <c r="M17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7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75" s="62"/>
    </row>
    <row r="176" spans="2:15" x14ac:dyDescent="0.25">
      <c r="B176" s="56"/>
      <c r="C176" s="63"/>
      <c r="D176" s="57"/>
      <c r="E176" s="58"/>
      <c r="F176" s="58"/>
      <c r="G176" s="58"/>
      <c r="H176" s="60"/>
      <c r="I176" s="60"/>
      <c r="J176" s="60"/>
      <c r="K176" s="115"/>
      <c r="L176" s="115"/>
      <c r="M17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7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76" s="62"/>
    </row>
    <row r="177" spans="2:15" x14ac:dyDescent="0.25">
      <c r="B177" s="56"/>
      <c r="C177" s="63"/>
      <c r="D177" s="57"/>
      <c r="E177" s="58"/>
      <c r="F177" s="58"/>
      <c r="G177" s="58"/>
      <c r="H177" s="60"/>
      <c r="I177" s="60"/>
      <c r="J177" s="60"/>
      <c r="K177" s="115"/>
      <c r="L177" s="115"/>
      <c r="M17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7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77" s="62"/>
    </row>
    <row r="178" spans="2:15" x14ac:dyDescent="0.25">
      <c r="B178" s="56"/>
      <c r="C178" s="63"/>
      <c r="D178" s="57"/>
      <c r="E178" s="58"/>
      <c r="F178" s="58"/>
      <c r="G178" s="58"/>
      <c r="H178" s="60"/>
      <c r="I178" s="60"/>
      <c r="J178" s="60"/>
      <c r="K178" s="115"/>
      <c r="L178" s="115"/>
      <c r="M17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7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78" s="62"/>
    </row>
    <row r="179" spans="2:15" x14ac:dyDescent="0.25">
      <c r="B179" s="56"/>
      <c r="C179" s="63"/>
      <c r="D179" s="57"/>
      <c r="E179" s="58"/>
      <c r="F179" s="58"/>
      <c r="G179" s="58"/>
      <c r="H179" s="60"/>
      <c r="I179" s="60"/>
      <c r="J179" s="60"/>
      <c r="K179" s="115"/>
      <c r="L179" s="115"/>
      <c r="M17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7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79" s="62"/>
    </row>
    <row r="180" spans="2:15" x14ac:dyDescent="0.25">
      <c r="B180" s="56"/>
      <c r="C180" s="63"/>
      <c r="D180" s="57"/>
      <c r="E180" s="58"/>
      <c r="F180" s="58"/>
      <c r="G180" s="58"/>
      <c r="H180" s="60"/>
      <c r="I180" s="60"/>
      <c r="J180" s="60"/>
      <c r="K180" s="115"/>
      <c r="L180" s="115"/>
      <c r="M18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8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80" s="62"/>
    </row>
    <row r="181" spans="2:15" x14ac:dyDescent="0.25">
      <c r="B181" s="56"/>
      <c r="C181" s="63"/>
      <c r="D181" s="57"/>
      <c r="E181" s="58"/>
      <c r="F181" s="58"/>
      <c r="G181" s="58"/>
      <c r="H181" s="60"/>
      <c r="I181" s="60"/>
      <c r="J181" s="60"/>
      <c r="K181" s="115"/>
      <c r="L181" s="115"/>
      <c r="M18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8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81" s="62"/>
    </row>
    <row r="182" spans="2:15" x14ac:dyDescent="0.25">
      <c r="B182" s="56"/>
      <c r="C182" s="63"/>
      <c r="D182" s="57"/>
      <c r="E182" s="58"/>
      <c r="F182" s="58"/>
      <c r="G182" s="58"/>
      <c r="H182" s="60"/>
      <c r="I182" s="60"/>
      <c r="J182" s="60"/>
      <c r="K182" s="115"/>
      <c r="L182" s="115"/>
      <c r="M18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8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82" s="62"/>
    </row>
    <row r="183" spans="2:15" x14ac:dyDescent="0.25">
      <c r="B183" s="56"/>
      <c r="C183" s="63"/>
      <c r="D183" s="57"/>
      <c r="E183" s="58"/>
      <c r="F183" s="58"/>
      <c r="G183" s="58"/>
      <c r="H183" s="60"/>
      <c r="I183" s="60"/>
      <c r="J183" s="60"/>
      <c r="K183" s="115"/>
      <c r="L183" s="115"/>
      <c r="M18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8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83" s="62"/>
    </row>
    <row r="184" spans="2:15" x14ac:dyDescent="0.25">
      <c r="B184" s="56"/>
      <c r="C184" s="63"/>
      <c r="D184" s="57"/>
      <c r="E184" s="58"/>
      <c r="F184" s="58"/>
      <c r="G184" s="58"/>
      <c r="H184" s="60"/>
      <c r="I184" s="60"/>
      <c r="J184" s="60"/>
      <c r="K184" s="115"/>
      <c r="L184" s="115"/>
      <c r="M18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8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84" s="62"/>
    </row>
    <row r="185" spans="2:15" x14ac:dyDescent="0.25">
      <c r="B185" s="56"/>
      <c r="C185" s="63"/>
      <c r="D185" s="57"/>
      <c r="E185" s="58"/>
      <c r="F185" s="58"/>
      <c r="G185" s="58"/>
      <c r="H185" s="60"/>
      <c r="I185" s="60"/>
      <c r="J185" s="60"/>
      <c r="K185" s="115"/>
      <c r="L185" s="115"/>
      <c r="M18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8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85" s="62"/>
    </row>
    <row r="186" spans="2:15" x14ac:dyDescent="0.25">
      <c r="B186" s="56"/>
      <c r="C186" s="63"/>
      <c r="D186" s="57"/>
      <c r="E186" s="58"/>
      <c r="F186" s="58"/>
      <c r="G186" s="58"/>
      <c r="H186" s="60"/>
      <c r="I186" s="60"/>
      <c r="J186" s="60"/>
      <c r="K186" s="115"/>
      <c r="L186" s="115"/>
      <c r="M18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8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86" s="62"/>
    </row>
    <row r="187" spans="2:15" x14ac:dyDescent="0.25">
      <c r="B187" s="56"/>
      <c r="C187" s="63"/>
      <c r="D187" s="57"/>
      <c r="E187" s="58"/>
      <c r="F187" s="58"/>
      <c r="G187" s="58"/>
      <c r="H187" s="60"/>
      <c r="I187" s="60"/>
      <c r="J187" s="60"/>
      <c r="K187" s="115"/>
      <c r="L187" s="115"/>
      <c r="M18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8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87" s="62"/>
    </row>
    <row r="188" spans="2:15" x14ac:dyDescent="0.25">
      <c r="B188" s="56"/>
      <c r="C188" s="63"/>
      <c r="D188" s="57"/>
      <c r="E188" s="58"/>
      <c r="F188" s="58"/>
      <c r="G188" s="58"/>
      <c r="H188" s="60"/>
      <c r="I188" s="60"/>
      <c r="J188" s="60"/>
      <c r="K188" s="115"/>
      <c r="L188" s="115"/>
      <c r="M18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8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88" s="62"/>
    </row>
    <row r="189" spans="2:15" x14ac:dyDescent="0.25">
      <c r="B189" s="56"/>
      <c r="C189" s="63"/>
      <c r="D189" s="57"/>
      <c r="E189" s="58"/>
      <c r="F189" s="58"/>
      <c r="G189" s="58"/>
      <c r="H189" s="60"/>
      <c r="I189" s="60"/>
      <c r="J189" s="60"/>
      <c r="K189" s="115"/>
      <c r="L189" s="115"/>
      <c r="M18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8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89" s="62"/>
    </row>
    <row r="190" spans="2:15" x14ac:dyDescent="0.25">
      <c r="B190" s="56"/>
      <c r="C190" s="63"/>
      <c r="D190" s="57"/>
      <c r="E190" s="58"/>
      <c r="F190" s="58"/>
      <c r="G190" s="58"/>
      <c r="H190" s="60"/>
      <c r="I190" s="60"/>
      <c r="J190" s="60"/>
      <c r="K190" s="115"/>
      <c r="L190" s="115"/>
      <c r="M19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9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90" s="62"/>
    </row>
    <row r="191" spans="2:15" x14ac:dyDescent="0.25">
      <c r="B191" s="56"/>
      <c r="C191" s="63"/>
      <c r="D191" s="57"/>
      <c r="E191" s="58"/>
      <c r="F191" s="58"/>
      <c r="G191" s="58"/>
      <c r="H191" s="60"/>
      <c r="I191" s="60"/>
      <c r="J191" s="60"/>
      <c r="K191" s="115"/>
      <c r="L191" s="115"/>
      <c r="M19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9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91" s="62"/>
    </row>
    <row r="192" spans="2:15" x14ac:dyDescent="0.25">
      <c r="B192" s="56"/>
      <c r="C192" s="63"/>
      <c r="D192" s="57"/>
      <c r="E192" s="58"/>
      <c r="F192" s="58"/>
      <c r="G192" s="58"/>
      <c r="H192" s="60"/>
      <c r="I192" s="60"/>
      <c r="J192" s="60"/>
      <c r="K192" s="115"/>
      <c r="L192" s="115"/>
      <c r="M19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9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92" s="62"/>
    </row>
    <row r="193" spans="2:15" x14ac:dyDescent="0.25">
      <c r="B193" s="56"/>
      <c r="C193" s="63"/>
      <c r="D193" s="57"/>
      <c r="E193" s="58"/>
      <c r="F193" s="58"/>
      <c r="G193" s="58"/>
      <c r="H193" s="60"/>
      <c r="I193" s="60"/>
      <c r="J193" s="60"/>
      <c r="K193" s="115"/>
      <c r="L193" s="115"/>
      <c r="M19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9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93" s="62"/>
    </row>
    <row r="194" spans="2:15" x14ac:dyDescent="0.25">
      <c r="B194" s="56"/>
      <c r="C194" s="63"/>
      <c r="D194" s="57"/>
      <c r="E194" s="58"/>
      <c r="F194" s="58"/>
      <c r="G194" s="58"/>
      <c r="H194" s="60"/>
      <c r="I194" s="60"/>
      <c r="J194" s="60"/>
      <c r="K194" s="115"/>
      <c r="L194" s="115"/>
      <c r="M19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9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94" s="62"/>
    </row>
    <row r="195" spans="2:15" x14ac:dyDescent="0.25">
      <c r="B195" s="56"/>
      <c r="C195" s="63"/>
      <c r="D195" s="57"/>
      <c r="E195" s="58"/>
      <c r="F195" s="58"/>
      <c r="G195" s="58"/>
      <c r="H195" s="60"/>
      <c r="I195" s="60"/>
      <c r="J195" s="60"/>
      <c r="K195" s="115"/>
      <c r="L195" s="115"/>
      <c r="M19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9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95" s="62"/>
    </row>
    <row r="196" spans="2:15" x14ac:dyDescent="0.25">
      <c r="B196" s="56"/>
      <c r="C196" s="63"/>
      <c r="D196" s="57"/>
      <c r="E196" s="58"/>
      <c r="F196" s="58"/>
      <c r="G196" s="58"/>
      <c r="H196" s="60"/>
      <c r="I196" s="60"/>
      <c r="J196" s="60"/>
      <c r="K196" s="115"/>
      <c r="L196" s="115"/>
      <c r="M19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9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96" s="62"/>
    </row>
    <row r="197" spans="2:15" x14ac:dyDescent="0.25">
      <c r="B197" s="56"/>
      <c r="C197" s="63"/>
      <c r="D197" s="57"/>
      <c r="E197" s="58"/>
      <c r="F197" s="58"/>
      <c r="G197" s="58"/>
      <c r="H197" s="60"/>
      <c r="I197" s="60"/>
      <c r="J197" s="60"/>
      <c r="K197" s="115"/>
      <c r="L197" s="115"/>
      <c r="M19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9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97" s="62"/>
    </row>
    <row r="198" spans="2:15" x14ac:dyDescent="0.25">
      <c r="B198" s="56"/>
      <c r="C198" s="63"/>
      <c r="D198" s="57"/>
      <c r="E198" s="58"/>
      <c r="F198" s="58"/>
      <c r="G198" s="58"/>
      <c r="H198" s="60"/>
      <c r="I198" s="60"/>
      <c r="J198" s="60"/>
      <c r="K198" s="115"/>
      <c r="L198" s="115"/>
      <c r="M19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9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98" s="62"/>
    </row>
    <row r="199" spans="2:15" x14ac:dyDescent="0.25">
      <c r="B199" s="56"/>
      <c r="C199" s="63"/>
      <c r="D199" s="57"/>
      <c r="E199" s="58"/>
      <c r="F199" s="58"/>
      <c r="G199" s="58"/>
      <c r="H199" s="60"/>
      <c r="I199" s="60"/>
      <c r="J199" s="60"/>
      <c r="K199" s="115"/>
      <c r="L199" s="115"/>
      <c r="M19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19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199" s="62"/>
    </row>
    <row r="200" spans="2:15" x14ac:dyDescent="0.25">
      <c r="B200" s="56"/>
      <c r="C200" s="63"/>
      <c r="D200" s="57"/>
      <c r="E200" s="58"/>
      <c r="F200" s="58"/>
      <c r="G200" s="58"/>
      <c r="H200" s="60"/>
      <c r="I200" s="60"/>
      <c r="J200" s="60"/>
      <c r="K200" s="115"/>
      <c r="L200" s="115"/>
      <c r="M20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0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00" s="62"/>
    </row>
    <row r="201" spans="2:15" x14ac:dyDescent="0.25">
      <c r="B201" s="56"/>
      <c r="C201" s="63"/>
      <c r="D201" s="57"/>
      <c r="E201" s="58"/>
      <c r="F201" s="58"/>
      <c r="G201" s="58"/>
      <c r="H201" s="60"/>
      <c r="I201" s="60"/>
      <c r="J201" s="60"/>
      <c r="K201" s="115"/>
      <c r="L201" s="115"/>
      <c r="M20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0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01" s="62"/>
    </row>
    <row r="202" spans="2:15" x14ac:dyDescent="0.25">
      <c r="B202" s="56"/>
      <c r="C202" s="63"/>
      <c r="D202" s="57"/>
      <c r="E202" s="58"/>
      <c r="F202" s="58"/>
      <c r="G202" s="58"/>
      <c r="H202" s="60"/>
      <c r="I202" s="60"/>
      <c r="J202" s="60"/>
      <c r="K202" s="115"/>
      <c r="L202" s="115"/>
      <c r="M20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0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02" s="62"/>
    </row>
    <row r="203" spans="2:15" x14ac:dyDescent="0.25">
      <c r="B203" s="56"/>
      <c r="C203" s="63"/>
      <c r="D203" s="57"/>
      <c r="E203" s="58"/>
      <c r="F203" s="58"/>
      <c r="G203" s="58"/>
      <c r="H203" s="60"/>
      <c r="I203" s="60"/>
      <c r="J203" s="60"/>
      <c r="K203" s="115"/>
      <c r="L203" s="115"/>
      <c r="M20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0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03" s="62"/>
    </row>
    <row r="204" spans="2:15" x14ac:dyDescent="0.25">
      <c r="B204" s="56"/>
      <c r="C204" s="63"/>
      <c r="D204" s="57"/>
      <c r="E204" s="58"/>
      <c r="F204" s="58"/>
      <c r="G204" s="58"/>
      <c r="H204" s="60"/>
      <c r="I204" s="60"/>
      <c r="J204" s="60"/>
      <c r="K204" s="115"/>
      <c r="L204" s="115"/>
      <c r="M20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0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04" s="62"/>
    </row>
    <row r="205" spans="2:15" x14ac:dyDescent="0.25">
      <c r="B205" s="56"/>
      <c r="C205" s="63"/>
      <c r="D205" s="57"/>
      <c r="E205" s="58"/>
      <c r="F205" s="58"/>
      <c r="G205" s="58"/>
      <c r="H205" s="60"/>
      <c r="I205" s="60"/>
      <c r="J205" s="60"/>
      <c r="K205" s="115"/>
      <c r="L205" s="115"/>
      <c r="M20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0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05" s="62"/>
    </row>
    <row r="206" spans="2:15" x14ac:dyDescent="0.25">
      <c r="B206" s="56"/>
      <c r="C206" s="63"/>
      <c r="D206" s="57"/>
      <c r="E206" s="58"/>
      <c r="F206" s="58"/>
      <c r="G206" s="58"/>
      <c r="H206" s="60"/>
      <c r="I206" s="60"/>
      <c r="J206" s="60"/>
      <c r="K206" s="115"/>
      <c r="L206" s="115"/>
      <c r="M20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0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06" s="62"/>
    </row>
    <row r="207" spans="2:15" x14ac:dyDescent="0.25">
      <c r="B207" s="56"/>
      <c r="C207" s="63"/>
      <c r="D207" s="57"/>
      <c r="E207" s="58"/>
      <c r="F207" s="58"/>
      <c r="G207" s="58"/>
      <c r="H207" s="60"/>
      <c r="I207" s="60"/>
      <c r="J207" s="60"/>
      <c r="K207" s="115"/>
      <c r="L207" s="115"/>
      <c r="M20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0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07" s="62"/>
    </row>
    <row r="208" spans="2:15" x14ac:dyDescent="0.25">
      <c r="B208" s="56"/>
      <c r="C208" s="63"/>
      <c r="D208" s="57"/>
      <c r="E208" s="58"/>
      <c r="F208" s="58"/>
      <c r="G208" s="58"/>
      <c r="H208" s="60"/>
      <c r="I208" s="60"/>
      <c r="J208" s="60"/>
      <c r="K208" s="115"/>
      <c r="L208" s="115"/>
      <c r="M20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0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08" s="62"/>
    </row>
    <row r="209" spans="2:15" x14ac:dyDescent="0.25">
      <c r="B209" s="56"/>
      <c r="C209" s="63"/>
      <c r="D209" s="57"/>
      <c r="E209" s="58"/>
      <c r="F209" s="58"/>
      <c r="G209" s="58"/>
      <c r="H209" s="60"/>
      <c r="I209" s="60"/>
      <c r="J209" s="60"/>
      <c r="K209" s="115"/>
      <c r="L209" s="115"/>
      <c r="M20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0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09" s="62"/>
    </row>
    <row r="210" spans="2:15" x14ac:dyDescent="0.25">
      <c r="B210" s="56"/>
      <c r="C210" s="63"/>
      <c r="D210" s="57"/>
      <c r="E210" s="58"/>
      <c r="F210" s="58"/>
      <c r="G210" s="58"/>
      <c r="H210" s="60"/>
      <c r="I210" s="60"/>
      <c r="J210" s="60"/>
      <c r="K210" s="115"/>
      <c r="L210" s="115"/>
      <c r="M21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1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10" s="62"/>
    </row>
    <row r="211" spans="2:15" x14ac:dyDescent="0.25">
      <c r="B211" s="56"/>
      <c r="C211" s="63"/>
      <c r="D211" s="57"/>
      <c r="E211" s="58"/>
      <c r="F211" s="58"/>
      <c r="G211" s="58"/>
      <c r="H211" s="60"/>
      <c r="I211" s="60"/>
      <c r="J211" s="60"/>
      <c r="K211" s="115"/>
      <c r="L211" s="115"/>
      <c r="M21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1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11" s="62"/>
    </row>
    <row r="212" spans="2:15" x14ac:dyDescent="0.25">
      <c r="B212" s="56"/>
      <c r="C212" s="63"/>
      <c r="D212" s="57"/>
      <c r="E212" s="58"/>
      <c r="F212" s="58"/>
      <c r="G212" s="58"/>
      <c r="H212" s="60"/>
      <c r="I212" s="60"/>
      <c r="J212" s="60"/>
      <c r="K212" s="115"/>
      <c r="L212" s="115"/>
      <c r="M21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1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12" s="62"/>
    </row>
    <row r="213" spans="2:15" x14ac:dyDescent="0.25">
      <c r="B213" s="56"/>
      <c r="C213" s="63"/>
      <c r="D213" s="57"/>
      <c r="E213" s="58"/>
      <c r="F213" s="58"/>
      <c r="G213" s="58"/>
      <c r="H213" s="60"/>
      <c r="I213" s="60"/>
      <c r="J213" s="60"/>
      <c r="K213" s="115"/>
      <c r="L213" s="115"/>
      <c r="M21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1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13" s="62"/>
    </row>
    <row r="214" spans="2:15" x14ac:dyDescent="0.25">
      <c r="B214" s="56"/>
      <c r="C214" s="63"/>
      <c r="D214" s="57"/>
      <c r="E214" s="58"/>
      <c r="F214" s="58"/>
      <c r="G214" s="58"/>
      <c r="H214" s="60"/>
      <c r="I214" s="60"/>
      <c r="J214" s="60"/>
      <c r="K214" s="115"/>
      <c r="L214" s="115"/>
      <c r="M21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1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14" s="62"/>
    </row>
    <row r="215" spans="2:15" x14ac:dyDescent="0.25">
      <c r="B215" s="56"/>
      <c r="C215" s="63"/>
      <c r="D215" s="57"/>
      <c r="E215" s="58"/>
      <c r="F215" s="58"/>
      <c r="G215" s="58"/>
      <c r="H215" s="60"/>
      <c r="I215" s="60"/>
      <c r="J215" s="60"/>
      <c r="K215" s="115"/>
      <c r="L215" s="115"/>
      <c r="M21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1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15" s="62"/>
    </row>
    <row r="216" spans="2:15" x14ac:dyDescent="0.25">
      <c r="B216" s="56"/>
      <c r="C216" s="63"/>
      <c r="D216" s="57"/>
      <c r="E216" s="58"/>
      <c r="F216" s="58"/>
      <c r="G216" s="58"/>
      <c r="H216" s="60"/>
      <c r="I216" s="60"/>
      <c r="J216" s="60"/>
      <c r="K216" s="115"/>
      <c r="L216" s="115"/>
      <c r="M21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1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16" s="62"/>
    </row>
    <row r="217" spans="2:15" x14ac:dyDescent="0.25">
      <c r="B217" s="56"/>
      <c r="C217" s="63"/>
      <c r="D217" s="57"/>
      <c r="E217" s="58"/>
      <c r="F217" s="58"/>
      <c r="G217" s="58"/>
      <c r="H217" s="60"/>
      <c r="I217" s="60"/>
      <c r="J217" s="60"/>
      <c r="K217" s="115"/>
      <c r="L217" s="115"/>
      <c r="M21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1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17" s="62"/>
    </row>
    <row r="218" spans="2:15" x14ac:dyDescent="0.25">
      <c r="B218" s="56"/>
      <c r="C218" s="63"/>
      <c r="D218" s="57"/>
      <c r="E218" s="58"/>
      <c r="F218" s="58"/>
      <c r="G218" s="58"/>
      <c r="H218" s="60"/>
      <c r="I218" s="60"/>
      <c r="J218" s="60"/>
      <c r="K218" s="115"/>
      <c r="L218" s="115"/>
      <c r="M21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1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18" s="62"/>
    </row>
    <row r="219" spans="2:15" x14ac:dyDescent="0.25">
      <c r="B219" s="56"/>
      <c r="C219" s="63"/>
      <c r="D219" s="57"/>
      <c r="E219" s="58"/>
      <c r="F219" s="58"/>
      <c r="G219" s="58"/>
      <c r="H219" s="60"/>
      <c r="I219" s="60"/>
      <c r="J219" s="60"/>
      <c r="K219" s="115"/>
      <c r="L219" s="115"/>
      <c r="M21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1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19" s="62"/>
    </row>
    <row r="220" spans="2:15" x14ac:dyDescent="0.25">
      <c r="B220" s="56"/>
      <c r="C220" s="63"/>
      <c r="D220" s="57"/>
      <c r="E220" s="58"/>
      <c r="F220" s="58"/>
      <c r="G220" s="58"/>
      <c r="H220" s="60"/>
      <c r="I220" s="60"/>
      <c r="J220" s="60"/>
      <c r="K220" s="115"/>
      <c r="L220" s="115"/>
      <c r="M22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2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20" s="62"/>
    </row>
    <row r="221" spans="2:15" x14ac:dyDescent="0.25">
      <c r="B221" s="56"/>
      <c r="C221" s="63"/>
      <c r="D221" s="57"/>
      <c r="E221" s="58"/>
      <c r="F221" s="58"/>
      <c r="G221" s="58"/>
      <c r="H221" s="60"/>
      <c r="I221" s="60"/>
      <c r="J221" s="60"/>
      <c r="K221" s="115"/>
      <c r="L221" s="115"/>
      <c r="M22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2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21" s="62"/>
    </row>
    <row r="222" spans="2:15" x14ac:dyDescent="0.25">
      <c r="B222" s="56"/>
      <c r="C222" s="63"/>
      <c r="D222" s="57"/>
      <c r="E222" s="58"/>
      <c r="F222" s="58"/>
      <c r="G222" s="58"/>
      <c r="H222" s="60"/>
      <c r="I222" s="60"/>
      <c r="J222" s="60"/>
      <c r="K222" s="115"/>
      <c r="L222" s="115"/>
      <c r="M22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2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22" s="62"/>
    </row>
    <row r="223" spans="2:15" x14ac:dyDescent="0.25">
      <c r="B223" s="56"/>
      <c r="C223" s="63"/>
      <c r="D223" s="57"/>
      <c r="E223" s="58"/>
      <c r="F223" s="58"/>
      <c r="G223" s="58"/>
      <c r="H223" s="60"/>
      <c r="I223" s="60"/>
      <c r="J223" s="60"/>
      <c r="K223" s="115"/>
      <c r="L223" s="115"/>
      <c r="M22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2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23" s="62"/>
    </row>
    <row r="224" spans="2:15" x14ac:dyDescent="0.25">
      <c r="B224" s="56"/>
      <c r="C224" s="63"/>
      <c r="D224" s="57"/>
      <c r="E224" s="58"/>
      <c r="F224" s="58"/>
      <c r="G224" s="58"/>
      <c r="H224" s="60"/>
      <c r="I224" s="60"/>
      <c r="J224" s="60"/>
      <c r="K224" s="115"/>
      <c r="L224" s="115"/>
      <c r="M22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2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24" s="62"/>
    </row>
    <row r="225" spans="2:15" x14ac:dyDescent="0.25">
      <c r="B225" s="56"/>
      <c r="C225" s="63"/>
      <c r="D225" s="57"/>
      <c r="E225" s="58"/>
      <c r="F225" s="58"/>
      <c r="G225" s="58"/>
      <c r="H225" s="60"/>
      <c r="I225" s="60"/>
      <c r="J225" s="60"/>
      <c r="K225" s="115"/>
      <c r="L225" s="115"/>
      <c r="M22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2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25" s="62"/>
    </row>
    <row r="226" spans="2:15" x14ac:dyDescent="0.25">
      <c r="B226" s="56"/>
      <c r="C226" s="63"/>
      <c r="D226" s="57"/>
      <c r="E226" s="58"/>
      <c r="F226" s="58"/>
      <c r="G226" s="58"/>
      <c r="H226" s="60"/>
      <c r="I226" s="60"/>
      <c r="J226" s="60"/>
      <c r="K226" s="115"/>
      <c r="L226" s="115"/>
      <c r="M22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2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26" s="62"/>
    </row>
    <row r="227" spans="2:15" x14ac:dyDescent="0.25">
      <c r="B227" s="56"/>
      <c r="C227" s="63"/>
      <c r="D227" s="57"/>
      <c r="E227" s="58"/>
      <c r="F227" s="58"/>
      <c r="G227" s="58"/>
      <c r="H227" s="60"/>
      <c r="I227" s="60"/>
      <c r="J227" s="60"/>
      <c r="K227" s="115"/>
      <c r="L227" s="115"/>
      <c r="M22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2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27" s="62"/>
    </row>
    <row r="228" spans="2:15" x14ac:dyDescent="0.25">
      <c r="B228" s="56"/>
      <c r="C228" s="63"/>
      <c r="D228" s="57"/>
      <c r="E228" s="58"/>
      <c r="F228" s="58"/>
      <c r="G228" s="58"/>
      <c r="H228" s="60"/>
      <c r="I228" s="60"/>
      <c r="J228" s="60"/>
      <c r="K228" s="115"/>
      <c r="L228" s="115"/>
      <c r="M22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2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28" s="62"/>
    </row>
    <row r="229" spans="2:15" x14ac:dyDescent="0.25">
      <c r="B229" s="56"/>
      <c r="C229" s="63"/>
      <c r="D229" s="57"/>
      <c r="E229" s="58"/>
      <c r="F229" s="58"/>
      <c r="G229" s="58"/>
      <c r="H229" s="60"/>
      <c r="I229" s="60"/>
      <c r="J229" s="60"/>
      <c r="K229" s="115"/>
      <c r="L229" s="115"/>
      <c r="M22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2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29" s="62"/>
    </row>
    <row r="230" spans="2:15" x14ac:dyDescent="0.25">
      <c r="B230" s="56"/>
      <c r="C230" s="63"/>
      <c r="D230" s="57"/>
      <c r="E230" s="58"/>
      <c r="F230" s="58"/>
      <c r="G230" s="58"/>
      <c r="H230" s="60"/>
      <c r="I230" s="60"/>
      <c r="J230" s="60"/>
      <c r="K230" s="115"/>
      <c r="L230" s="115"/>
      <c r="M23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3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30" s="62"/>
    </row>
    <row r="231" spans="2:15" x14ac:dyDescent="0.25">
      <c r="B231" s="56"/>
      <c r="C231" s="63"/>
      <c r="D231" s="57"/>
      <c r="E231" s="58"/>
      <c r="F231" s="58"/>
      <c r="G231" s="58"/>
      <c r="H231" s="60"/>
      <c r="I231" s="60"/>
      <c r="J231" s="60"/>
      <c r="K231" s="115"/>
      <c r="L231" s="115"/>
      <c r="M23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3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31" s="62"/>
    </row>
    <row r="232" spans="2:15" x14ac:dyDescent="0.25">
      <c r="B232" s="56"/>
      <c r="C232" s="63"/>
      <c r="D232" s="57"/>
      <c r="E232" s="58"/>
      <c r="F232" s="58"/>
      <c r="G232" s="58"/>
      <c r="H232" s="60"/>
      <c r="I232" s="60"/>
      <c r="J232" s="60"/>
      <c r="K232" s="115"/>
      <c r="L232" s="115"/>
      <c r="M23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3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32" s="62"/>
    </row>
    <row r="233" spans="2:15" x14ac:dyDescent="0.25">
      <c r="B233" s="56"/>
      <c r="C233" s="63"/>
      <c r="D233" s="57"/>
      <c r="E233" s="58"/>
      <c r="F233" s="58"/>
      <c r="G233" s="58"/>
      <c r="H233" s="60"/>
      <c r="I233" s="60"/>
      <c r="J233" s="60"/>
      <c r="K233" s="115"/>
      <c r="L233" s="115"/>
      <c r="M23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3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33" s="62"/>
    </row>
    <row r="234" spans="2:15" x14ac:dyDescent="0.25">
      <c r="B234" s="56"/>
      <c r="C234" s="63"/>
      <c r="D234" s="57"/>
      <c r="E234" s="58"/>
      <c r="F234" s="58"/>
      <c r="G234" s="58"/>
      <c r="H234" s="60"/>
      <c r="I234" s="60"/>
      <c r="J234" s="60"/>
      <c r="K234" s="115"/>
      <c r="L234" s="115"/>
      <c r="M23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3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34" s="62"/>
    </row>
    <row r="235" spans="2:15" x14ac:dyDescent="0.25">
      <c r="B235" s="56"/>
      <c r="C235" s="63"/>
      <c r="D235" s="57"/>
      <c r="E235" s="58"/>
      <c r="F235" s="58"/>
      <c r="G235" s="58"/>
      <c r="H235" s="60"/>
      <c r="I235" s="60"/>
      <c r="J235" s="60"/>
      <c r="K235" s="115"/>
      <c r="L235" s="115"/>
      <c r="M23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3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35" s="62"/>
    </row>
    <row r="236" spans="2:15" x14ac:dyDescent="0.25">
      <c r="B236" s="56"/>
      <c r="C236" s="63"/>
      <c r="D236" s="57"/>
      <c r="E236" s="58"/>
      <c r="F236" s="58"/>
      <c r="G236" s="58"/>
      <c r="H236" s="60"/>
      <c r="I236" s="60"/>
      <c r="J236" s="60"/>
      <c r="K236" s="115"/>
      <c r="L236" s="115"/>
      <c r="M23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3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36" s="62"/>
    </row>
    <row r="237" spans="2:15" x14ac:dyDescent="0.25">
      <c r="B237" s="56"/>
      <c r="C237" s="63"/>
      <c r="D237" s="57"/>
      <c r="E237" s="58"/>
      <c r="F237" s="58"/>
      <c r="G237" s="58"/>
      <c r="H237" s="60"/>
      <c r="I237" s="60"/>
      <c r="J237" s="60"/>
      <c r="K237" s="115"/>
      <c r="L237" s="115"/>
      <c r="M23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3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37" s="62"/>
    </row>
    <row r="238" spans="2:15" x14ac:dyDescent="0.25">
      <c r="B238" s="56"/>
      <c r="C238" s="63"/>
      <c r="D238" s="57"/>
      <c r="E238" s="58"/>
      <c r="F238" s="58"/>
      <c r="G238" s="58"/>
      <c r="H238" s="60"/>
      <c r="I238" s="60"/>
      <c r="J238" s="60"/>
      <c r="K238" s="115"/>
      <c r="L238" s="115"/>
      <c r="M23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3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38" s="62"/>
    </row>
    <row r="239" spans="2:15" x14ac:dyDescent="0.25">
      <c r="B239" s="56"/>
      <c r="C239" s="63"/>
      <c r="D239" s="57"/>
      <c r="E239" s="58"/>
      <c r="F239" s="58"/>
      <c r="G239" s="58"/>
      <c r="H239" s="60"/>
      <c r="I239" s="60"/>
      <c r="J239" s="60"/>
      <c r="K239" s="115"/>
      <c r="L239" s="115"/>
      <c r="M23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3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39" s="62"/>
    </row>
    <row r="240" spans="2:15" x14ac:dyDescent="0.25">
      <c r="B240" s="56"/>
      <c r="C240" s="63"/>
      <c r="D240" s="57"/>
      <c r="E240" s="58"/>
      <c r="F240" s="58"/>
      <c r="G240" s="58"/>
      <c r="H240" s="60"/>
      <c r="I240" s="60"/>
      <c r="J240" s="60"/>
      <c r="K240" s="115"/>
      <c r="L240" s="115"/>
      <c r="M24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4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40" s="62"/>
    </row>
    <row r="241" spans="2:15" x14ac:dyDescent="0.25">
      <c r="B241" s="56"/>
      <c r="C241" s="63"/>
      <c r="D241" s="57"/>
      <c r="E241" s="58"/>
      <c r="F241" s="58"/>
      <c r="G241" s="58"/>
      <c r="H241" s="60"/>
      <c r="I241" s="60"/>
      <c r="J241" s="60"/>
      <c r="K241" s="115"/>
      <c r="L241" s="115"/>
      <c r="M24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4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41" s="62"/>
    </row>
    <row r="242" spans="2:15" x14ac:dyDescent="0.25">
      <c r="B242" s="56"/>
      <c r="C242" s="63"/>
      <c r="D242" s="57"/>
      <c r="E242" s="58"/>
      <c r="F242" s="58"/>
      <c r="G242" s="58"/>
      <c r="H242" s="60"/>
      <c r="I242" s="60"/>
      <c r="J242" s="60"/>
      <c r="K242" s="115"/>
      <c r="L242" s="115"/>
      <c r="M24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4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42" s="62"/>
    </row>
    <row r="243" spans="2:15" x14ac:dyDescent="0.25">
      <c r="B243" s="56"/>
      <c r="C243" s="63"/>
      <c r="D243" s="57"/>
      <c r="E243" s="58"/>
      <c r="F243" s="58"/>
      <c r="G243" s="58"/>
      <c r="H243" s="60"/>
      <c r="I243" s="60"/>
      <c r="J243" s="60"/>
      <c r="K243" s="115"/>
      <c r="L243" s="115"/>
      <c r="M24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4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43" s="62"/>
    </row>
    <row r="244" spans="2:15" x14ac:dyDescent="0.25">
      <c r="B244" s="56"/>
      <c r="C244" s="63"/>
      <c r="D244" s="57"/>
      <c r="E244" s="58"/>
      <c r="F244" s="58"/>
      <c r="G244" s="58"/>
      <c r="H244" s="60"/>
      <c r="I244" s="60"/>
      <c r="J244" s="60"/>
      <c r="K244" s="115"/>
      <c r="L244" s="115"/>
      <c r="M24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4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44" s="62"/>
    </row>
    <row r="245" spans="2:15" x14ac:dyDescent="0.25">
      <c r="B245" s="56"/>
      <c r="C245" s="63"/>
      <c r="D245" s="57"/>
      <c r="E245" s="58"/>
      <c r="F245" s="58"/>
      <c r="G245" s="58"/>
      <c r="H245" s="60"/>
      <c r="I245" s="60"/>
      <c r="J245" s="60"/>
      <c r="K245" s="115"/>
      <c r="L245" s="115"/>
      <c r="M24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4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45" s="62"/>
    </row>
    <row r="246" spans="2:15" x14ac:dyDescent="0.25">
      <c r="B246" s="56"/>
      <c r="C246" s="63"/>
      <c r="D246" s="57"/>
      <c r="E246" s="58"/>
      <c r="F246" s="58"/>
      <c r="G246" s="58"/>
      <c r="H246" s="60"/>
      <c r="I246" s="60"/>
      <c r="J246" s="60"/>
      <c r="K246" s="115"/>
      <c r="L246" s="115"/>
      <c r="M24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4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46" s="62"/>
    </row>
    <row r="247" spans="2:15" x14ac:dyDescent="0.25">
      <c r="B247" s="56"/>
      <c r="C247" s="63"/>
      <c r="D247" s="57"/>
      <c r="E247" s="58"/>
      <c r="F247" s="58"/>
      <c r="G247" s="58"/>
      <c r="H247" s="60"/>
      <c r="I247" s="60"/>
      <c r="J247" s="60"/>
      <c r="K247" s="115"/>
      <c r="L247" s="115"/>
      <c r="M24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4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47" s="62"/>
    </row>
    <row r="248" spans="2:15" x14ac:dyDescent="0.25">
      <c r="B248" s="56"/>
      <c r="C248" s="63"/>
      <c r="D248" s="57"/>
      <c r="E248" s="58"/>
      <c r="F248" s="58"/>
      <c r="G248" s="58"/>
      <c r="H248" s="60"/>
      <c r="I248" s="60"/>
      <c r="J248" s="60"/>
      <c r="K248" s="115"/>
      <c r="L248" s="115"/>
      <c r="M24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4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48" s="62"/>
    </row>
    <row r="249" spans="2:15" x14ac:dyDescent="0.25">
      <c r="B249" s="56"/>
      <c r="C249" s="63"/>
      <c r="D249" s="57"/>
      <c r="E249" s="58"/>
      <c r="F249" s="58"/>
      <c r="G249" s="58"/>
      <c r="H249" s="60"/>
      <c r="I249" s="60"/>
      <c r="J249" s="60"/>
      <c r="K249" s="115"/>
      <c r="L249" s="115"/>
      <c r="M24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4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49" s="62"/>
    </row>
    <row r="250" spans="2:15" x14ac:dyDescent="0.25">
      <c r="B250" s="56"/>
      <c r="C250" s="63"/>
      <c r="D250" s="57"/>
      <c r="E250" s="58"/>
      <c r="F250" s="58"/>
      <c r="G250" s="58"/>
      <c r="H250" s="60"/>
      <c r="I250" s="60"/>
      <c r="J250" s="60"/>
      <c r="K250" s="115"/>
      <c r="L250" s="115"/>
      <c r="M25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5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50" s="62"/>
    </row>
    <row r="251" spans="2:15" x14ac:dyDescent="0.25">
      <c r="B251" s="56"/>
      <c r="C251" s="63"/>
      <c r="D251" s="57"/>
      <c r="E251" s="58"/>
      <c r="F251" s="58"/>
      <c r="G251" s="58"/>
      <c r="H251" s="60"/>
      <c r="I251" s="60"/>
      <c r="J251" s="60"/>
      <c r="K251" s="115"/>
      <c r="L251" s="115"/>
      <c r="M25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5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51" s="62"/>
    </row>
    <row r="252" spans="2:15" x14ac:dyDescent="0.25">
      <c r="B252" s="56"/>
      <c r="C252" s="63"/>
      <c r="D252" s="57"/>
      <c r="E252" s="58"/>
      <c r="F252" s="58"/>
      <c r="G252" s="58"/>
      <c r="H252" s="60"/>
      <c r="I252" s="60"/>
      <c r="J252" s="60"/>
      <c r="K252" s="115"/>
      <c r="L252" s="115"/>
      <c r="M25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5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52" s="62"/>
    </row>
    <row r="253" spans="2:15" x14ac:dyDescent="0.25">
      <c r="B253" s="56"/>
      <c r="C253" s="63"/>
      <c r="D253" s="57"/>
      <c r="E253" s="58"/>
      <c r="F253" s="58"/>
      <c r="G253" s="58"/>
      <c r="H253" s="60"/>
      <c r="I253" s="60"/>
      <c r="J253" s="60"/>
      <c r="K253" s="115"/>
      <c r="L253" s="115"/>
      <c r="M25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5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53" s="62"/>
    </row>
    <row r="254" spans="2:15" x14ac:dyDescent="0.25">
      <c r="B254" s="56"/>
      <c r="C254" s="63"/>
      <c r="D254" s="57"/>
      <c r="E254" s="58"/>
      <c r="F254" s="58"/>
      <c r="G254" s="58"/>
      <c r="H254" s="60"/>
      <c r="I254" s="60"/>
      <c r="J254" s="60"/>
      <c r="K254" s="115"/>
      <c r="L254" s="115"/>
      <c r="M25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5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54" s="62"/>
    </row>
    <row r="255" spans="2:15" x14ac:dyDescent="0.25">
      <c r="B255" s="56"/>
      <c r="C255" s="63"/>
      <c r="D255" s="57"/>
      <c r="E255" s="58"/>
      <c r="F255" s="58"/>
      <c r="G255" s="58"/>
      <c r="H255" s="60"/>
      <c r="I255" s="60"/>
      <c r="J255" s="60"/>
      <c r="K255" s="115"/>
      <c r="L255" s="115"/>
      <c r="M25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5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55" s="62"/>
    </row>
    <row r="256" spans="2:15" x14ac:dyDescent="0.25">
      <c r="B256" s="56"/>
      <c r="C256" s="63"/>
      <c r="D256" s="57"/>
      <c r="E256" s="58"/>
      <c r="F256" s="58"/>
      <c r="G256" s="58"/>
      <c r="H256" s="60"/>
      <c r="I256" s="60"/>
      <c r="J256" s="60"/>
      <c r="K256" s="115"/>
      <c r="L256" s="115"/>
      <c r="M25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5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56" s="62"/>
    </row>
    <row r="257" spans="2:15" x14ac:dyDescent="0.25">
      <c r="B257" s="56"/>
      <c r="C257" s="63"/>
      <c r="D257" s="57"/>
      <c r="E257" s="58"/>
      <c r="F257" s="58"/>
      <c r="G257" s="58"/>
      <c r="H257" s="60"/>
      <c r="I257" s="60"/>
      <c r="J257" s="60"/>
      <c r="K257" s="115"/>
      <c r="L257" s="115"/>
      <c r="M25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5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57" s="62"/>
    </row>
    <row r="258" spans="2:15" x14ac:dyDescent="0.25">
      <c r="B258" s="56"/>
      <c r="C258" s="63"/>
      <c r="D258" s="57"/>
      <c r="E258" s="58"/>
      <c r="F258" s="58"/>
      <c r="G258" s="58"/>
      <c r="H258" s="60"/>
      <c r="I258" s="60"/>
      <c r="J258" s="60"/>
      <c r="K258" s="115"/>
      <c r="L258" s="115"/>
      <c r="M25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5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58" s="62"/>
    </row>
    <row r="259" spans="2:15" x14ac:dyDescent="0.25">
      <c r="B259" s="56"/>
      <c r="C259" s="63"/>
      <c r="D259" s="57"/>
      <c r="E259" s="58"/>
      <c r="F259" s="58"/>
      <c r="G259" s="58"/>
      <c r="H259" s="60"/>
      <c r="I259" s="60"/>
      <c r="J259" s="60"/>
      <c r="K259" s="115"/>
      <c r="L259" s="115"/>
      <c r="M25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5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59" s="62"/>
    </row>
    <row r="260" spans="2:15" x14ac:dyDescent="0.25">
      <c r="B260" s="56"/>
      <c r="C260" s="63"/>
      <c r="D260" s="57"/>
      <c r="E260" s="58"/>
      <c r="F260" s="58"/>
      <c r="G260" s="58"/>
      <c r="H260" s="60"/>
      <c r="I260" s="60"/>
      <c r="J260" s="60"/>
      <c r="K260" s="115"/>
      <c r="L260" s="115"/>
      <c r="M26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6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60" s="62"/>
    </row>
    <row r="261" spans="2:15" x14ac:dyDescent="0.25">
      <c r="B261" s="56"/>
      <c r="C261" s="63"/>
      <c r="D261" s="57"/>
      <c r="E261" s="58"/>
      <c r="F261" s="58"/>
      <c r="G261" s="58"/>
      <c r="H261" s="60"/>
      <c r="I261" s="60"/>
      <c r="J261" s="60"/>
      <c r="K261" s="115"/>
      <c r="L261" s="115"/>
      <c r="M26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6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61" s="62"/>
    </row>
    <row r="262" spans="2:15" x14ac:dyDescent="0.25">
      <c r="B262" s="56"/>
      <c r="C262" s="63"/>
      <c r="D262" s="57"/>
      <c r="E262" s="58"/>
      <c r="F262" s="58"/>
      <c r="G262" s="58"/>
      <c r="H262" s="60"/>
      <c r="I262" s="60"/>
      <c r="J262" s="60"/>
      <c r="K262" s="115"/>
      <c r="L262" s="115"/>
      <c r="M26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6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62" s="62"/>
    </row>
    <row r="263" spans="2:15" x14ac:dyDescent="0.25">
      <c r="B263" s="56"/>
      <c r="C263" s="63"/>
      <c r="D263" s="57"/>
      <c r="E263" s="58"/>
      <c r="F263" s="58"/>
      <c r="G263" s="58"/>
      <c r="H263" s="60"/>
      <c r="I263" s="60"/>
      <c r="J263" s="60"/>
      <c r="K263" s="115"/>
      <c r="L263" s="115"/>
      <c r="M26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6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63" s="62"/>
    </row>
    <row r="264" spans="2:15" x14ac:dyDescent="0.25">
      <c r="B264" s="56"/>
      <c r="C264" s="63"/>
      <c r="D264" s="57"/>
      <c r="E264" s="58"/>
      <c r="F264" s="58"/>
      <c r="G264" s="58"/>
      <c r="H264" s="60"/>
      <c r="I264" s="60"/>
      <c r="J264" s="60"/>
      <c r="K264" s="115"/>
      <c r="L264" s="115"/>
      <c r="M26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6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64" s="62"/>
    </row>
    <row r="265" spans="2:15" x14ac:dyDescent="0.25">
      <c r="B265" s="56"/>
      <c r="C265" s="63"/>
      <c r="D265" s="57"/>
      <c r="E265" s="58"/>
      <c r="F265" s="58"/>
      <c r="G265" s="58"/>
      <c r="H265" s="60"/>
      <c r="I265" s="60"/>
      <c r="J265" s="60"/>
      <c r="K265" s="115"/>
      <c r="L265" s="115"/>
      <c r="M26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6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65" s="62"/>
    </row>
    <row r="266" spans="2:15" x14ac:dyDescent="0.25">
      <c r="B266" s="56"/>
      <c r="C266" s="63"/>
      <c r="D266" s="57"/>
      <c r="E266" s="58"/>
      <c r="F266" s="58"/>
      <c r="G266" s="58"/>
      <c r="H266" s="60"/>
      <c r="I266" s="60"/>
      <c r="J266" s="60"/>
      <c r="K266" s="115"/>
      <c r="L266" s="115"/>
      <c r="M26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6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66" s="62"/>
    </row>
    <row r="267" spans="2:15" x14ac:dyDescent="0.25">
      <c r="B267" s="56"/>
      <c r="C267" s="63"/>
      <c r="D267" s="57"/>
      <c r="E267" s="58"/>
      <c r="F267" s="58"/>
      <c r="G267" s="58"/>
      <c r="H267" s="60"/>
      <c r="I267" s="60"/>
      <c r="J267" s="60"/>
      <c r="K267" s="115"/>
      <c r="L267" s="115"/>
      <c r="M26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6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67" s="62"/>
    </row>
    <row r="268" spans="2:15" x14ac:dyDescent="0.25">
      <c r="B268" s="56"/>
      <c r="C268" s="63"/>
      <c r="D268" s="57"/>
      <c r="E268" s="58"/>
      <c r="F268" s="58"/>
      <c r="G268" s="58"/>
      <c r="H268" s="60"/>
      <c r="I268" s="60"/>
      <c r="J268" s="60"/>
      <c r="K268" s="115"/>
      <c r="L268" s="115"/>
      <c r="M26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6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68" s="62"/>
    </row>
    <row r="269" spans="2:15" x14ac:dyDescent="0.25">
      <c r="B269" s="56"/>
      <c r="C269" s="63"/>
      <c r="D269" s="57"/>
      <c r="E269" s="58"/>
      <c r="F269" s="58"/>
      <c r="G269" s="58"/>
      <c r="H269" s="60"/>
      <c r="I269" s="60"/>
      <c r="J269" s="60"/>
      <c r="K269" s="115"/>
      <c r="L269" s="115"/>
      <c r="M26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6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69" s="62"/>
    </row>
    <row r="270" spans="2:15" x14ac:dyDescent="0.25">
      <c r="B270" s="56"/>
      <c r="C270" s="63"/>
      <c r="D270" s="57"/>
      <c r="E270" s="58"/>
      <c r="F270" s="58"/>
      <c r="G270" s="58"/>
      <c r="H270" s="60"/>
      <c r="I270" s="60"/>
      <c r="J270" s="60"/>
      <c r="K270" s="115"/>
      <c r="L270" s="115"/>
      <c r="M27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7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70" s="62"/>
    </row>
    <row r="271" spans="2:15" x14ac:dyDescent="0.25">
      <c r="B271" s="56"/>
      <c r="C271" s="63"/>
      <c r="D271" s="57"/>
      <c r="E271" s="58"/>
      <c r="F271" s="58"/>
      <c r="G271" s="58"/>
      <c r="H271" s="60"/>
      <c r="I271" s="60"/>
      <c r="J271" s="60"/>
      <c r="K271" s="115"/>
      <c r="L271" s="115"/>
      <c r="M27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7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71" s="62"/>
    </row>
    <row r="272" spans="2:15" x14ac:dyDescent="0.25">
      <c r="B272" s="56"/>
      <c r="C272" s="63"/>
      <c r="D272" s="57"/>
      <c r="E272" s="58"/>
      <c r="F272" s="58"/>
      <c r="G272" s="58"/>
      <c r="H272" s="60"/>
      <c r="I272" s="60"/>
      <c r="J272" s="60"/>
      <c r="K272" s="115"/>
      <c r="L272" s="115"/>
      <c r="M27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7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72" s="62"/>
    </row>
    <row r="273" spans="2:15" x14ac:dyDescent="0.25">
      <c r="B273" s="56"/>
      <c r="C273" s="63"/>
      <c r="D273" s="57"/>
      <c r="E273" s="58"/>
      <c r="F273" s="58"/>
      <c r="G273" s="58"/>
      <c r="H273" s="60"/>
      <c r="I273" s="60"/>
      <c r="J273" s="60"/>
      <c r="K273" s="115"/>
      <c r="L273" s="115"/>
      <c r="M27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7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73" s="62"/>
    </row>
    <row r="274" spans="2:15" x14ac:dyDescent="0.25">
      <c r="B274" s="56"/>
      <c r="C274" s="63"/>
      <c r="D274" s="57"/>
      <c r="E274" s="58"/>
      <c r="F274" s="58"/>
      <c r="G274" s="58"/>
      <c r="H274" s="60"/>
      <c r="I274" s="60"/>
      <c r="J274" s="60"/>
      <c r="K274" s="115"/>
      <c r="L274" s="115"/>
      <c r="M27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7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74" s="62"/>
    </row>
    <row r="275" spans="2:15" x14ac:dyDescent="0.25">
      <c r="B275" s="56"/>
      <c r="C275" s="63"/>
      <c r="D275" s="57"/>
      <c r="E275" s="58"/>
      <c r="F275" s="58"/>
      <c r="G275" s="58"/>
      <c r="H275" s="60"/>
      <c r="I275" s="60"/>
      <c r="J275" s="60"/>
      <c r="K275" s="115"/>
      <c r="L275" s="115"/>
      <c r="M27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7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75" s="62"/>
    </row>
    <row r="276" spans="2:15" x14ac:dyDescent="0.25">
      <c r="B276" s="56"/>
      <c r="C276" s="63"/>
      <c r="D276" s="57"/>
      <c r="E276" s="58"/>
      <c r="F276" s="58"/>
      <c r="G276" s="58"/>
      <c r="H276" s="60"/>
      <c r="I276" s="60"/>
      <c r="J276" s="60"/>
      <c r="K276" s="115"/>
      <c r="L276" s="115"/>
      <c r="M27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7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76" s="62"/>
    </row>
    <row r="277" spans="2:15" x14ac:dyDescent="0.25">
      <c r="B277" s="56"/>
      <c r="C277" s="63"/>
      <c r="D277" s="57"/>
      <c r="E277" s="58"/>
      <c r="F277" s="58"/>
      <c r="G277" s="58"/>
      <c r="H277" s="60"/>
      <c r="I277" s="60"/>
      <c r="J277" s="60"/>
      <c r="K277" s="115"/>
      <c r="L277" s="115"/>
      <c r="M27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7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77" s="62"/>
    </row>
    <row r="278" spans="2:15" x14ac:dyDescent="0.25">
      <c r="B278" s="56"/>
      <c r="C278" s="63"/>
      <c r="D278" s="57"/>
      <c r="E278" s="58"/>
      <c r="F278" s="58"/>
      <c r="G278" s="58"/>
      <c r="H278" s="60"/>
      <c r="I278" s="60"/>
      <c r="J278" s="60"/>
      <c r="K278" s="115"/>
      <c r="L278" s="115"/>
      <c r="M27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7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78" s="62"/>
    </row>
    <row r="279" spans="2:15" x14ac:dyDescent="0.25">
      <c r="B279" s="56"/>
      <c r="C279" s="63"/>
      <c r="D279" s="57"/>
      <c r="E279" s="58"/>
      <c r="F279" s="58"/>
      <c r="G279" s="58"/>
      <c r="H279" s="60"/>
      <c r="I279" s="60"/>
      <c r="J279" s="60"/>
      <c r="K279" s="115"/>
      <c r="L279" s="115"/>
      <c r="M27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7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79" s="62"/>
    </row>
    <row r="280" spans="2:15" x14ac:dyDescent="0.25">
      <c r="B280" s="56"/>
      <c r="C280" s="63"/>
      <c r="D280" s="57"/>
      <c r="E280" s="58"/>
      <c r="F280" s="58"/>
      <c r="G280" s="58"/>
      <c r="H280" s="60"/>
      <c r="I280" s="60"/>
      <c r="J280" s="60"/>
      <c r="K280" s="115"/>
      <c r="L280" s="115"/>
      <c r="M28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8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80" s="62"/>
    </row>
    <row r="281" spans="2:15" x14ac:dyDescent="0.25">
      <c r="B281" s="56"/>
      <c r="C281" s="63"/>
      <c r="D281" s="57"/>
      <c r="E281" s="58"/>
      <c r="F281" s="58"/>
      <c r="G281" s="58"/>
      <c r="H281" s="60"/>
      <c r="I281" s="60"/>
      <c r="J281" s="60"/>
      <c r="K281" s="115"/>
      <c r="L281" s="115"/>
      <c r="M28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8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81" s="62"/>
    </row>
    <row r="282" spans="2:15" x14ac:dyDescent="0.25">
      <c r="B282" s="56"/>
      <c r="C282" s="63"/>
      <c r="D282" s="57"/>
      <c r="E282" s="58"/>
      <c r="F282" s="58"/>
      <c r="G282" s="58"/>
      <c r="H282" s="60"/>
      <c r="I282" s="60"/>
      <c r="J282" s="60"/>
      <c r="K282" s="115"/>
      <c r="L282" s="115"/>
      <c r="M28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8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82" s="62"/>
    </row>
    <row r="283" spans="2:15" x14ac:dyDescent="0.25">
      <c r="B283" s="56"/>
      <c r="C283" s="63"/>
      <c r="D283" s="57"/>
      <c r="E283" s="58"/>
      <c r="F283" s="58"/>
      <c r="G283" s="58"/>
      <c r="H283" s="60"/>
      <c r="I283" s="60"/>
      <c r="J283" s="60"/>
      <c r="K283" s="115"/>
      <c r="L283" s="115"/>
      <c r="M28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8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83" s="62"/>
    </row>
    <row r="284" spans="2:15" x14ac:dyDescent="0.25">
      <c r="B284" s="56"/>
      <c r="C284" s="63"/>
      <c r="D284" s="57"/>
      <c r="E284" s="58"/>
      <c r="F284" s="58"/>
      <c r="G284" s="58"/>
      <c r="H284" s="60"/>
      <c r="I284" s="60"/>
      <c r="J284" s="60"/>
      <c r="K284" s="115"/>
      <c r="L284" s="115"/>
      <c r="M28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8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84" s="62"/>
    </row>
    <row r="285" spans="2:15" x14ac:dyDescent="0.25">
      <c r="B285" s="56"/>
      <c r="C285" s="63"/>
      <c r="D285" s="57"/>
      <c r="E285" s="58"/>
      <c r="F285" s="58"/>
      <c r="G285" s="58"/>
      <c r="H285" s="60"/>
      <c r="I285" s="60"/>
      <c r="J285" s="60"/>
      <c r="K285" s="115"/>
      <c r="L285" s="115"/>
      <c r="M28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8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85" s="62"/>
    </row>
    <row r="286" spans="2:15" x14ac:dyDescent="0.25">
      <c r="B286" s="56"/>
      <c r="C286" s="63"/>
      <c r="D286" s="57"/>
      <c r="E286" s="58"/>
      <c r="F286" s="58"/>
      <c r="G286" s="58"/>
      <c r="H286" s="60"/>
      <c r="I286" s="60"/>
      <c r="J286" s="60"/>
      <c r="K286" s="115"/>
      <c r="L286" s="115"/>
      <c r="M28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8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86" s="62"/>
    </row>
    <row r="287" spans="2:15" x14ac:dyDescent="0.25">
      <c r="B287" s="56"/>
      <c r="C287" s="63"/>
      <c r="D287" s="57"/>
      <c r="E287" s="58"/>
      <c r="F287" s="58"/>
      <c r="G287" s="58"/>
      <c r="H287" s="60"/>
      <c r="I287" s="60"/>
      <c r="J287" s="60"/>
      <c r="K287" s="115"/>
      <c r="L287" s="115"/>
      <c r="M28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8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87" s="62"/>
    </row>
    <row r="288" spans="2:15" x14ac:dyDescent="0.25">
      <c r="B288" s="56"/>
      <c r="C288" s="63"/>
      <c r="D288" s="57"/>
      <c r="E288" s="58"/>
      <c r="F288" s="58"/>
      <c r="G288" s="58"/>
      <c r="H288" s="60"/>
      <c r="I288" s="60"/>
      <c r="J288" s="60"/>
      <c r="K288" s="115"/>
      <c r="L288" s="115"/>
      <c r="M28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8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88" s="62"/>
    </row>
    <row r="289" spans="2:15" x14ac:dyDescent="0.25">
      <c r="B289" s="56"/>
      <c r="C289" s="63"/>
      <c r="D289" s="57"/>
      <c r="E289" s="58"/>
      <c r="F289" s="58"/>
      <c r="G289" s="58"/>
      <c r="H289" s="60"/>
      <c r="I289" s="60"/>
      <c r="J289" s="60"/>
      <c r="K289" s="115"/>
      <c r="L289" s="115"/>
      <c r="M28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8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89" s="62"/>
    </row>
    <row r="290" spans="2:15" x14ac:dyDescent="0.25">
      <c r="B290" s="56"/>
      <c r="C290" s="63"/>
      <c r="D290" s="57"/>
      <c r="E290" s="58"/>
      <c r="F290" s="58"/>
      <c r="G290" s="58"/>
      <c r="H290" s="60"/>
      <c r="I290" s="60"/>
      <c r="J290" s="60"/>
      <c r="K290" s="115"/>
      <c r="L290" s="115"/>
      <c r="M29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9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90" s="62"/>
    </row>
    <row r="291" spans="2:15" x14ac:dyDescent="0.25">
      <c r="B291" s="56"/>
      <c r="C291" s="63"/>
      <c r="D291" s="57"/>
      <c r="E291" s="58"/>
      <c r="F291" s="58"/>
      <c r="G291" s="58"/>
      <c r="H291" s="60"/>
      <c r="I291" s="60"/>
      <c r="J291" s="60"/>
      <c r="K291" s="115"/>
      <c r="L291" s="115"/>
      <c r="M29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9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91" s="62"/>
    </row>
    <row r="292" spans="2:15" x14ac:dyDescent="0.25">
      <c r="B292" s="56"/>
      <c r="C292" s="63"/>
      <c r="D292" s="57"/>
      <c r="E292" s="58"/>
      <c r="F292" s="58"/>
      <c r="G292" s="58"/>
      <c r="H292" s="60"/>
      <c r="I292" s="60"/>
      <c r="J292" s="60"/>
      <c r="K292" s="115"/>
      <c r="L292" s="115"/>
      <c r="M29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9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92" s="62"/>
    </row>
    <row r="293" spans="2:15" x14ac:dyDescent="0.25">
      <c r="B293" s="56"/>
      <c r="C293" s="63"/>
      <c r="D293" s="57"/>
      <c r="E293" s="58"/>
      <c r="F293" s="58"/>
      <c r="G293" s="58"/>
      <c r="H293" s="60"/>
      <c r="I293" s="60"/>
      <c r="J293" s="60"/>
      <c r="K293" s="115"/>
      <c r="L293" s="115"/>
      <c r="M29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9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93" s="62"/>
    </row>
    <row r="294" spans="2:15" x14ac:dyDescent="0.25">
      <c r="B294" s="56"/>
      <c r="C294" s="63"/>
      <c r="D294" s="57"/>
      <c r="E294" s="58"/>
      <c r="F294" s="58"/>
      <c r="G294" s="58"/>
      <c r="H294" s="60"/>
      <c r="I294" s="60"/>
      <c r="J294" s="60"/>
      <c r="K294" s="115"/>
      <c r="L294" s="115"/>
      <c r="M29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9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94" s="62"/>
    </row>
    <row r="295" spans="2:15" x14ac:dyDescent="0.25">
      <c r="B295" s="56"/>
      <c r="C295" s="63"/>
      <c r="D295" s="57"/>
      <c r="E295" s="58"/>
      <c r="F295" s="58"/>
      <c r="G295" s="58"/>
      <c r="H295" s="60"/>
      <c r="I295" s="60"/>
      <c r="J295" s="60"/>
      <c r="K295" s="115"/>
      <c r="L295" s="115"/>
      <c r="M29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9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95" s="62"/>
    </row>
    <row r="296" spans="2:15" x14ac:dyDescent="0.25">
      <c r="B296" s="56"/>
      <c r="C296" s="63"/>
      <c r="D296" s="57"/>
      <c r="E296" s="58"/>
      <c r="F296" s="58"/>
      <c r="G296" s="58"/>
      <c r="H296" s="60"/>
      <c r="I296" s="60"/>
      <c r="J296" s="60"/>
      <c r="K296" s="115"/>
      <c r="L296" s="115"/>
      <c r="M29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9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96" s="62"/>
    </row>
    <row r="297" spans="2:15" x14ac:dyDescent="0.25">
      <c r="B297" s="56"/>
      <c r="C297" s="63"/>
      <c r="D297" s="57"/>
      <c r="E297" s="58"/>
      <c r="F297" s="58"/>
      <c r="G297" s="58"/>
      <c r="H297" s="60"/>
      <c r="I297" s="60"/>
      <c r="J297" s="60"/>
      <c r="K297" s="115"/>
      <c r="L297" s="115"/>
      <c r="M29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9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97" s="62"/>
    </row>
    <row r="298" spans="2:15" x14ac:dyDescent="0.25">
      <c r="B298" s="56"/>
      <c r="C298" s="63"/>
      <c r="D298" s="57"/>
      <c r="E298" s="58"/>
      <c r="F298" s="58"/>
      <c r="G298" s="58"/>
      <c r="H298" s="60"/>
      <c r="I298" s="60"/>
      <c r="J298" s="60"/>
      <c r="K298" s="115"/>
      <c r="L298" s="115"/>
      <c r="M29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9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98" s="62"/>
    </row>
    <row r="299" spans="2:15" x14ac:dyDescent="0.25">
      <c r="B299" s="56"/>
      <c r="C299" s="63"/>
      <c r="D299" s="57"/>
      <c r="E299" s="58"/>
      <c r="F299" s="58"/>
      <c r="G299" s="58"/>
      <c r="H299" s="60"/>
      <c r="I299" s="60"/>
      <c r="J299" s="60"/>
      <c r="K299" s="115"/>
      <c r="L299" s="115"/>
      <c r="M29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29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299" s="62"/>
    </row>
    <row r="300" spans="2:15" x14ac:dyDescent="0.25">
      <c r="B300" s="56"/>
      <c r="C300" s="63"/>
      <c r="D300" s="57"/>
      <c r="E300" s="58"/>
      <c r="F300" s="58"/>
      <c r="G300" s="58"/>
      <c r="H300" s="60"/>
      <c r="I300" s="60"/>
      <c r="J300" s="60"/>
      <c r="K300" s="115"/>
      <c r="L300" s="115"/>
      <c r="M30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30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300" s="62"/>
    </row>
    <row r="301" spans="2:15" x14ac:dyDescent="0.25">
      <c r="B301" s="56"/>
      <c r="C301" s="63"/>
      <c r="D301" s="57"/>
      <c r="E301" s="58"/>
      <c r="F301" s="58"/>
      <c r="G301" s="58"/>
      <c r="H301" s="60"/>
      <c r="I301" s="60"/>
      <c r="J301" s="60"/>
      <c r="K301" s="115"/>
      <c r="L301" s="115"/>
      <c r="M30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30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301" s="62"/>
    </row>
    <row r="302" spans="2:15" x14ac:dyDescent="0.25">
      <c r="B302" s="56"/>
      <c r="C302" s="63"/>
      <c r="D302" s="57"/>
      <c r="E302" s="58"/>
      <c r="F302" s="58"/>
      <c r="G302" s="58"/>
      <c r="H302" s="60"/>
      <c r="I302" s="60"/>
      <c r="J302" s="60"/>
      <c r="K302" s="115"/>
      <c r="L302" s="115"/>
      <c r="M30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30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302" s="62"/>
    </row>
    <row r="303" spans="2:15" x14ac:dyDescent="0.25">
      <c r="B303" s="56"/>
      <c r="C303" s="63"/>
      <c r="D303" s="57"/>
      <c r="E303" s="58"/>
      <c r="F303" s="58"/>
      <c r="G303" s="58"/>
      <c r="H303" s="60"/>
      <c r="I303" s="60"/>
      <c r="J303" s="60"/>
      <c r="K303" s="115"/>
      <c r="L303" s="115"/>
      <c r="M303"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303"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303" s="62"/>
    </row>
    <row r="304" spans="2:15" x14ac:dyDescent="0.25">
      <c r="B304" s="56"/>
      <c r="C304" s="63"/>
      <c r="D304" s="57"/>
      <c r="E304" s="58"/>
      <c r="F304" s="58"/>
      <c r="G304" s="58"/>
      <c r="H304" s="60"/>
      <c r="I304" s="60"/>
      <c r="J304" s="60"/>
      <c r="K304" s="115"/>
      <c r="L304" s="115"/>
      <c r="M304"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304"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304" s="62"/>
    </row>
    <row r="305" spans="2:15" x14ac:dyDescent="0.25">
      <c r="B305" s="56"/>
      <c r="C305" s="63"/>
      <c r="D305" s="57"/>
      <c r="E305" s="58"/>
      <c r="F305" s="58"/>
      <c r="G305" s="58"/>
      <c r="H305" s="60"/>
      <c r="I305" s="60"/>
      <c r="J305" s="60"/>
      <c r="K305" s="115"/>
      <c r="L305" s="115"/>
      <c r="M305"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305"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305" s="62"/>
    </row>
    <row r="306" spans="2:15" x14ac:dyDescent="0.25">
      <c r="B306" s="56"/>
      <c r="C306" s="63"/>
      <c r="D306" s="57"/>
      <c r="E306" s="58"/>
      <c r="F306" s="58"/>
      <c r="G306" s="58"/>
      <c r="H306" s="60"/>
      <c r="I306" s="60"/>
      <c r="J306" s="60"/>
      <c r="K306" s="115"/>
      <c r="L306" s="115"/>
      <c r="M306"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306"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306" s="62"/>
    </row>
    <row r="307" spans="2:15" x14ac:dyDescent="0.25">
      <c r="B307" s="56"/>
      <c r="C307" s="63"/>
      <c r="D307" s="57"/>
      <c r="E307" s="58"/>
      <c r="F307" s="58"/>
      <c r="G307" s="58"/>
      <c r="H307" s="60"/>
      <c r="I307" s="60"/>
      <c r="J307" s="60"/>
      <c r="K307" s="115"/>
      <c r="L307" s="115"/>
      <c r="M307"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307"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307" s="62"/>
    </row>
    <row r="308" spans="2:15" x14ac:dyDescent="0.25">
      <c r="B308" s="56"/>
      <c r="C308" s="63"/>
      <c r="D308" s="57"/>
      <c r="E308" s="58"/>
      <c r="F308" s="58"/>
      <c r="G308" s="58"/>
      <c r="H308" s="60"/>
      <c r="I308" s="60"/>
      <c r="J308" s="60"/>
      <c r="K308" s="115"/>
      <c r="L308" s="115"/>
      <c r="M308"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308"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308" s="62"/>
    </row>
    <row r="309" spans="2:15" x14ac:dyDescent="0.25">
      <c r="B309" s="56"/>
      <c r="C309" s="63"/>
      <c r="D309" s="57"/>
      <c r="E309" s="58"/>
      <c r="F309" s="58"/>
      <c r="G309" s="58"/>
      <c r="H309" s="60"/>
      <c r="I309" s="60"/>
      <c r="J309" s="60"/>
      <c r="K309" s="115"/>
      <c r="L309" s="115"/>
      <c r="M309"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309"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309" s="62"/>
    </row>
    <row r="310" spans="2:15" x14ac:dyDescent="0.25">
      <c r="B310" s="56"/>
      <c r="C310" s="63"/>
      <c r="D310" s="57"/>
      <c r="E310" s="58"/>
      <c r="F310" s="58"/>
      <c r="G310" s="58"/>
      <c r="H310" s="60"/>
      <c r="I310" s="60"/>
      <c r="J310" s="60"/>
      <c r="K310" s="115"/>
      <c r="L310" s="115"/>
      <c r="M310"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310"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310" s="62"/>
    </row>
    <row r="311" spans="2:15" x14ac:dyDescent="0.25">
      <c r="B311" s="56"/>
      <c r="C311" s="63"/>
      <c r="D311" s="57"/>
      <c r="E311" s="58"/>
      <c r="F311" s="58"/>
      <c r="G311" s="58"/>
      <c r="H311" s="60"/>
      <c r="I311" s="60"/>
      <c r="J311" s="60"/>
      <c r="K311" s="115"/>
      <c r="L311" s="115"/>
      <c r="M311"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311"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311" s="62"/>
    </row>
    <row r="312" spans="2:15" x14ac:dyDescent="0.25">
      <c r="B312" s="56"/>
      <c r="C312" s="63"/>
      <c r="D312" s="57"/>
      <c r="E312" s="58"/>
      <c r="F312" s="58"/>
      <c r="G312" s="58"/>
      <c r="H312" s="60"/>
      <c r="I312" s="60"/>
      <c r="J312" s="60"/>
      <c r="K312" s="115"/>
      <c r="L312" s="115"/>
      <c r="M312" s="46">
        <f>IF(AND(TestingDataBldg3[[#This Row],[Initial Test Result (ppb)]]="   [result]   ",TestingDataBldg3[[#This Row],[Number of Retests]]="   [retests]   "),"   [autofill]   ",IF(AND(TestingDataBldg3[[#This Row],[Initial Test Result (ppb)]]&lt;&gt;"",TestingDataBldg3[[#This Row],[Initial Test Result (ppb)]]&lt;&gt;"   [result]   "),IFERROR(VALUE(TestingDataBldg3[[#This Row],[Number of Retests]]),0)+1,IFERROR(VALUE(TestingDataBldg3[[#This Row],[Number of Retests]]),0)))</f>
        <v>0</v>
      </c>
      <c r="N312" s="47">
        <f>IF(AND(TestingDataBldg3[[#This Row],[Misc. Lab Expenses]]="   [enter $]   ",TestingDataBldg3[[#This Row],[Shipping Expense]]="   [enter $]   ",TestingDataBldg3[[#This Row],[Lab Cost Per Initial Test]]="   [enter $]   "),"[autofill]   ",ROUND(IFERROR(VALUE(TestingDataBldg3[[#This Row],[Misc. Lab Expenses]]),0)+IFERROR(VALUE(TestingDataBldg3[[#This Row],[Shipping Expense]]),0)+IFERROR(VALUE(TestingDataBldg3[[#This Row],[Lab Cost Per Initial Test]]),0)+IFERROR(TestingDataBldg3[[#This Row],[Lab Cost Per Retest]]*TestingDataBldg3[[#This Row],[Number of Retests]],0),2))</f>
        <v>0</v>
      </c>
      <c r="O312" s="62"/>
    </row>
  </sheetData>
  <sheetProtection sheet="1" objects="1" scenarios="1" deleteRows="0" sort="0" autoFilter="0"/>
  <mergeCells count="10">
    <mergeCell ref="D8:G8"/>
    <mergeCell ref="I8:J8"/>
    <mergeCell ref="D10:E10"/>
    <mergeCell ref="H10:L10"/>
    <mergeCell ref="B1:O1"/>
    <mergeCell ref="I3:J3"/>
    <mergeCell ref="I4:J4"/>
    <mergeCell ref="I5:J5"/>
    <mergeCell ref="D7:G7"/>
    <mergeCell ref="I7:J7"/>
  </mergeCells>
  <conditionalFormatting sqref="B13:B312">
    <cfRule type="expression" dxfId="238" priority="9">
      <formula>AND(COUNTIF($B$13:$B$312,$B13)&gt;1,$I13="",$J13="")</formula>
    </cfRule>
  </conditionalFormatting>
  <conditionalFormatting sqref="B13:O13">
    <cfRule type="expression" dxfId="237" priority="8">
      <formula>FIND("   ",B$13)&gt;0</formula>
    </cfRule>
  </conditionalFormatting>
  <conditionalFormatting sqref="C13:C312">
    <cfRule type="expression" dxfId="236" priority="10">
      <formula>AND(AND(MID(C13&amp;" ",9,1)="-",LEN(C13)=14)=FALSE,AND(MID(C13&amp;" ",10,1)="-",LEN(C13)=15)=FALSE,$C13&lt;&gt;"", $C13&lt;&gt;"[enter fixture ID]   ")</formula>
    </cfRule>
  </conditionalFormatting>
  <conditionalFormatting sqref="C13:H312 K13:L312">
    <cfRule type="expression" dxfId="235" priority="13">
      <formula>AND($I13&lt;&gt;"   [enter $]   ",$J13&lt;&gt;"   [enter $]   ",OR($I13&lt;&gt;"",$J13&lt;&gt;""))</formula>
    </cfRule>
  </conditionalFormatting>
  <conditionalFormatting sqref="D3 D4:G4">
    <cfRule type="expression" dxfId="234" priority="4">
      <formula>$D$4="Invalid Entity ID"</formula>
    </cfRule>
  </conditionalFormatting>
  <conditionalFormatting sqref="D3 D4:G5">
    <cfRule type="expression" dxfId="233" priority="3">
      <formula>FIND("autofill",$D3)&gt;1</formula>
    </cfRule>
  </conditionalFormatting>
  <conditionalFormatting sqref="D7:D8 D10">
    <cfRule type="expression" dxfId="232" priority="5">
      <formula>FIND("   ",$D7)&gt;1</formula>
    </cfRule>
  </conditionalFormatting>
  <conditionalFormatting sqref="E13:E312 G13:G312">
    <cfRule type="cellIs" dxfId="231" priority="11" operator="between">
      <formula>11.999</formula>
      <formula>14.999</formula>
    </cfRule>
    <cfRule type="expression" dxfId="230" priority="12">
      <formula>VALUE(E13)&gt;14.999</formula>
    </cfRule>
  </conditionalFormatting>
  <conditionalFormatting sqref="G3">
    <cfRule type="expression" dxfId="229" priority="1">
      <formula>FIND("autofill",$D3)&gt;1</formula>
    </cfRule>
    <cfRule type="expression" dxfId="228" priority="2">
      <formula>$D$4="Invalid Entity ID"</formula>
    </cfRule>
  </conditionalFormatting>
  <conditionalFormatting sqref="H13:H312">
    <cfRule type="expression" dxfId="227" priority="19">
      <formula>AND($F13&gt;0,$H13="")</formula>
    </cfRule>
    <cfRule type="expression" dxfId="226" priority="20">
      <formula>OR($H13="FS-RDT",$H13="Other")</formula>
    </cfRule>
    <cfRule type="expression" dxfId="225" priority="21">
      <formula>FIND("RB",$H13)&gt;0</formula>
    </cfRule>
    <cfRule type="cellIs" dxfId="224" priority="22" operator="equal">
      <formula>"Remove"</formula>
    </cfRule>
    <cfRule type="cellIs" dxfId="223" priority="23" operator="equal">
      <formula>"FTO"</formula>
    </cfRule>
    <cfRule type="containsText" dxfId="222" priority="24" operator="containsText" text="IF">
      <formula>NOT(ISERROR(SEARCH("IF",H13)))</formula>
    </cfRule>
  </conditionalFormatting>
  <conditionalFormatting sqref="I13:I312">
    <cfRule type="expression" dxfId="221" priority="17">
      <formula>AND($J13&lt;&gt;"   [enter $]   ",$J13&lt;&gt;"")</formula>
    </cfRule>
  </conditionalFormatting>
  <conditionalFormatting sqref="I13:J312">
    <cfRule type="expression" dxfId="220" priority="14">
      <formula>AND($E13&lt;&gt;"   [result]   ",$E13&lt;&gt;"",I13&lt;&gt;"   [enter $]   ",I13&lt;&gt;"")</formula>
    </cfRule>
    <cfRule type="expression" dxfId="219" priority="15">
      <formula>AND($I13&lt;&gt;"   [enter $]   ",$I13&lt;&gt;"",$J13&lt;&gt;"   [enter $]   ",$J13&lt;&gt;"")</formula>
    </cfRule>
    <cfRule type="expression" dxfId="218" priority="16">
      <formula>AND($E13&lt;&gt;"   [result]   ",$E13&lt;&gt;"")</formula>
    </cfRule>
  </conditionalFormatting>
  <conditionalFormatting sqref="J13:J312">
    <cfRule type="expression" dxfId="217" priority="18">
      <formula>AND($I13&lt;&gt;"   [enter $]   ",$I13&lt;&gt;"")</formula>
    </cfRule>
  </conditionalFormatting>
  <conditionalFormatting sqref="K3:K4">
    <cfRule type="expression" dxfId="216" priority="6">
      <formula>FIND("   ",$K3)&gt;0</formula>
    </cfRule>
  </conditionalFormatting>
  <conditionalFormatting sqref="K5 K7:K8">
    <cfRule type="expression" dxfId="215" priority="7">
      <formula>FIND("autofill",$K5)&gt;1</formula>
    </cfRule>
  </conditionalFormatting>
  <conditionalFormatting sqref="K13:K312">
    <cfRule type="expression" dxfId="214" priority="25">
      <formula>AND($E13&lt;&gt;"   [result]   ",$E13&lt;&gt;"",$K13="")</formula>
    </cfRule>
  </conditionalFormatting>
  <conditionalFormatting sqref="L13:L312">
    <cfRule type="expression" dxfId="213" priority="26">
      <formula>AND($F13&lt;&gt;"[retests]   ",$F13&lt;&gt;"",$L13="")</formula>
    </cfRule>
  </conditionalFormatting>
  <conditionalFormatting sqref="M13:N312">
    <cfRule type="cellIs" dxfId="212" priority="27" operator="equal">
      <formula>0</formula>
    </cfRule>
  </conditionalFormatting>
  <conditionalFormatting sqref="O13:O312">
    <cfRule type="expression" dxfId="211" priority="28">
      <formula>AND($H13="Other",$O13="")</formula>
    </cfRule>
  </conditionalFormatting>
  <dataValidations count="18">
    <dataValidation allowBlank="1" showInputMessage="1" showErrorMessage="1" prompt="To populate this field, enter data in the corresponding field at the top of the &quot;START HERE&quot; tab." sqref="D3:D5 G3" xr:uid="{00000000-0002-0000-0400-000000000000}"/>
    <dataValidation allowBlank="1" showInputMessage="1" showErrorMessage="1" promptTitle="DO NOT OVERWRITE THIS CELL. " prompt="It will automatically calculate based on data entered in the previous columns. " sqref="M13:N312" xr:uid="{00000000-0002-0000-0400-000001000000}"/>
    <dataValidation type="custom" errorStyle="warning" allowBlank="1" showInputMessage="1" showErrorMessage="1" errorTitle="Invalid Entry" error="The fixture ID # MUST follow this format:_x000a__x000a_[8 digit building ID #]-[3 digit fixture #][2 letter fixture type code]_x000a__x000a_Ex: 12340101-001DW_x000a__x000a_See the &quot;START HERE&quot; tab for more information." promptTitle="Important!" prompt="The fixture ID # MUST follow this format:_x000a__x000a_[8 digit building ID #]-[3 digit fixture #][2 letter fixture type code]_x000a__x000a_Ex: 12340101-001DW_x000a__x000a_See the &quot;START HERE&quot; tab for more information." sqref="C13:C312" xr:uid="{00000000-0002-0000-0400-000002000000}">
      <formula1>OR(AND(MID(C13&amp;" ",9,1)="-",LEN(C13)=14),AND(MID(C13&amp;" ",10,1)="-",LEN(C13)=15))+(C13="[enter fixture ID]   ")</formula1>
    </dataValidation>
    <dataValidation allowBlank="1" showInputMessage="1" showErrorMessage="1" prompt="Enter any applicable notes here" sqref="O13:O17" xr:uid="{00000000-0002-0000-0400-000003000000}"/>
    <dataValidation allowBlank="1" showInputMessage="1" showErrorMessage="1" prompt="Enter the per-sample cost of any retests performed for this fixture." sqref="L13:L17" xr:uid="{00000000-0002-0000-0400-000004000000}"/>
    <dataValidation allowBlank="1" showInputMessage="1" showErrorMessage="1" prompt="Enter the per-sample cost for the INITIAL sample." sqref="K13:K17" xr:uid="{00000000-0002-0000-0400-000005000000}"/>
    <dataValidation allowBlank="1" showInputMessage="1" showErrorMessage="1" prompt="Enter any shipping or mileage costs associated with getting the samples to the lab. _x000a__x000a_*NOTE: These costs should be entered on a separate row with a description of the expense in the &quot;Fixture Location / Expense Description&quot; column." sqref="J13:J17" xr:uid="{00000000-0002-0000-0400-000006000000}"/>
    <dataValidation allowBlank="1" showInputMessage="1" showErrorMessage="1" prompt="Enter any other costs associated with testing (metal digestion, rush fees, etc.). _x000a__x000a_*NOTE: These costs should be entered on a separate row with a description of the expense in the &quot;Fixture Location / Expense Description&quot; column." sqref="I13:I17" xr:uid="{00000000-0002-0000-0400-000007000000}"/>
    <dataValidation allowBlank="1" showInputMessage="1" showErrorMessage="1" prompt="If additional samples were tested from this fixture, enter the final test result." sqref="G13:G17" xr:uid="{00000000-0002-0000-0400-000008000000}"/>
    <dataValidation allowBlank="1" showInputMessage="1" showErrorMessage="1" prompt="If applicable, enter the number of additional samples tested from this fixture." sqref="F13:F17" xr:uid="{00000000-0002-0000-0400-000009000000}"/>
    <dataValidation allowBlank="1" showInputMessage="1" showErrorMessage="1" prompt="Enter the test result for the initial sample in parts per billion (ppb). Do NOT type in ppb after the number. _x000a__x000a_Enter &quot;ND&quot; for non-detect._x000a__x000a_Example Values: ND, &lt;1, 3.56, 20" sqref="E13:E17" xr:uid="{00000000-0002-0000-0400-00000A000000}"/>
    <dataValidation allowBlank="1" showInputMessage="1" showErrorMessage="1" prompt="Enter the date the initial sample was COLLECTED (not tested by the lab)" sqref="D13:D17" xr:uid="{00000000-0002-0000-0400-00000B000000}"/>
    <dataValidation allowBlank="1" showInputMessage="1" showErrorMessage="1" prompt="Enter the unique location description for each fixture such that ANY person would be able to find the fixture based only on this description._x000a__x000a_OR_x000a__x000a_Describe the type of other expense (metal digestion, shipping, etc.)" sqref="B13:B17" xr:uid="{00000000-0002-0000-0400-00000C000000}"/>
    <dataValidation allowBlank="1" showInputMessage="1" showErrorMessage="1" promptTitle="Building ID #" prompt="Enter the Building ID # assigned to this building in the ODE School Facilities Building Collection. See the &quot;START HERE&quot; tab for more information." sqref="D7" xr:uid="{00000000-0002-0000-0400-00000D000000}"/>
    <dataValidation allowBlank="1" showInputMessage="1" showErrorMessage="1" promptTitle="Building Name" prompt="Enter the building name as it is reported in the ODE School Facilities Building Collection. See the &quot;START HERE&quot; tab for more information." sqref="D8:G8" xr:uid="{00000000-0002-0000-0400-00000E000000}"/>
    <dataValidation allowBlank="1" showInputMessage="1" showErrorMessage="1" promptTitle="Minimum Reporting Level (MRL)" prompt="Enter the minimum value of lead that can be detected in a sample in parts per billion (ppb) as reported in the lab results" sqref="D10:E10" xr:uid="{00000000-0002-0000-0400-00000F000000}"/>
    <dataValidation allowBlank="1" showInputMessage="1" showErrorMessage="1" promptTitle="Fixtures Required to be Tested" prompt="Enter the number of fixtures in the building that are required to be tested (***even if you have not tested all of these fixtures at this time***)" sqref="K3" xr:uid="{00000000-0002-0000-0400-000010000000}"/>
    <dataValidation allowBlank="1" showInputMessage="1" showErrorMessage="1" promptTitle="Fixtures Exempt from Testing" prompt="Enter the number of fixtures in the building that are exempt from the testing requirement based on the type of fixture (shower head, eye wash station, etc.)" sqref="K4" xr:uid="{00000000-0002-0000-0400-000011000000}"/>
  </dataValidations>
  <pageMargins left="0.7" right="0.7" top="0.75" bottom="0.75" header="0.3" footer="0.3"/>
  <pageSetup scale="66" fitToHeight="0" orientation="landscape"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xr:uid="{00000000-0002-0000-0400-000012000000}">
          <x14:formula1>
            <xm:f>'Corrective Action Codes'!$C$3:$C$30</xm:f>
          </x14:formula1>
          <xm:sqref>H18:H137</xm:sqref>
        </x14:dataValidation>
        <x14:dataValidation type="list" allowBlank="1" showInputMessage="1" prompt="If applicable, identify the corrective action taken to remediate this fixture by choosing the correct code from the dropdown. _x000a__x000a_A list of available codes and definitions can be found to the right of this table." xr:uid="{00000000-0002-0000-0400-000013000000}">
          <x14:formula1>
            <xm:f>'Corrective Action Codes'!$C$3:$C$30</xm:f>
          </x14:formula1>
          <xm:sqref>H13:H17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AD4F4"/>
    <pageSetUpPr autoPageBreaks="0" fitToPage="1"/>
  </sheetPr>
  <dimension ref="A1:Q312"/>
  <sheetViews>
    <sheetView showGridLines="0" showRowColHeaders="0" workbookViewId="0">
      <pane ySplit="12" topLeftCell="A13" activePane="bottomLeft" state="frozen"/>
      <selection pane="bottomLeft"/>
    </sheetView>
  </sheetViews>
  <sheetFormatPr defaultRowHeight="15" x14ac:dyDescent="0.25"/>
  <cols>
    <col min="1" max="1" width="2.7109375" style="1" customWidth="1"/>
    <col min="2" max="2" width="35.7109375" customWidth="1"/>
    <col min="3" max="3" width="19.140625" customWidth="1"/>
    <col min="4" max="4" width="10.140625" customWidth="1"/>
    <col min="5" max="5" width="11.85546875" customWidth="1"/>
    <col min="6" max="6" width="9.85546875" bestFit="1" customWidth="1"/>
    <col min="7" max="7" width="11.85546875" bestFit="1" customWidth="1"/>
    <col min="8" max="8" width="16.140625" bestFit="1" customWidth="1"/>
    <col min="9" max="10" width="10.28515625" customWidth="1"/>
    <col min="11" max="11" width="12.5703125" customWidth="1"/>
    <col min="12" max="12" width="10.140625" bestFit="1" customWidth="1"/>
    <col min="13" max="13" width="9" customWidth="1"/>
    <col min="14" max="14" width="15.7109375" bestFit="1" customWidth="1"/>
    <col min="15" max="15" width="30.28515625" customWidth="1"/>
    <col min="16" max="16" width="1.7109375" customWidth="1"/>
    <col min="17" max="17" width="27.5703125" customWidth="1"/>
  </cols>
  <sheetData>
    <row r="1" spans="1:17" ht="26.25" x14ac:dyDescent="0.25">
      <c r="A1" s="1" t="s">
        <v>12</v>
      </c>
      <c r="B1" s="261" t="s">
        <v>515</v>
      </c>
      <c r="C1" s="262"/>
      <c r="D1" s="262"/>
      <c r="E1" s="262"/>
      <c r="F1" s="262"/>
      <c r="G1" s="262"/>
      <c r="H1" s="262"/>
      <c r="I1" s="262"/>
      <c r="J1" s="262"/>
      <c r="K1" s="262"/>
      <c r="L1" s="262"/>
      <c r="M1" s="262"/>
      <c r="N1" s="262"/>
      <c r="O1" s="263"/>
    </row>
    <row r="2" spans="1:17" ht="9" customHeight="1" x14ac:dyDescent="0.25">
      <c r="A2" s="1" t="s">
        <v>12</v>
      </c>
      <c r="C2" s="19" t="s">
        <v>12</v>
      </c>
    </row>
    <row r="3" spans="1:17" x14ac:dyDescent="0.25">
      <c r="A3" s="1" t="s">
        <v>12</v>
      </c>
      <c r="B3" s="8"/>
      <c r="C3" s="5" t="s">
        <v>393</v>
      </c>
      <c r="D3" s="116" t="str">
        <f>IF('START HERE'!$D$4="[enter Inst. ID]   ","[autofill]",'START HERE'!$D$4)</f>
        <v>[autofill]</v>
      </c>
      <c r="E3" s="42" t="s">
        <v>12</v>
      </c>
      <c r="F3" s="206" t="s">
        <v>1755</v>
      </c>
      <c r="G3" s="116" t="str">
        <f>IF('START HERE'!$D$6="[enter Inst. ID]   ","[autofill]",'START HERE'!$D$6)</f>
        <v>[autofill]</v>
      </c>
      <c r="H3" s="19"/>
      <c r="I3" s="217" t="s">
        <v>425</v>
      </c>
      <c r="J3" s="218"/>
      <c r="K3" s="54" t="s">
        <v>518</v>
      </c>
    </row>
    <row r="4" spans="1:17" x14ac:dyDescent="0.25">
      <c r="A4" s="1" t="s">
        <v>12</v>
      </c>
      <c r="B4" s="8"/>
      <c r="C4" s="6" t="s">
        <v>379</v>
      </c>
      <c r="D4" s="123" t="str">
        <f>'START HERE'!$D$5</f>
        <v>[autofill]</v>
      </c>
      <c r="E4" s="35"/>
      <c r="F4" s="35"/>
      <c r="G4" s="37"/>
      <c r="H4" s="19" t="s">
        <v>12</v>
      </c>
      <c r="I4" s="223" t="s">
        <v>426</v>
      </c>
      <c r="J4" s="224"/>
      <c r="K4" s="55" t="s">
        <v>518</v>
      </c>
      <c r="P4" s="16"/>
    </row>
    <row r="5" spans="1:17" x14ac:dyDescent="0.25">
      <c r="A5" s="1" t="s">
        <v>12</v>
      </c>
      <c r="B5" s="8"/>
      <c r="C5" s="7" t="s">
        <v>0</v>
      </c>
      <c r="D5" s="73" t="str">
        <f>IF('START HERE'!$D$7="[autofill]","[autofill]",IF('START HERE'!$D$6&lt;&gt;"x",'START HERE'!$D$7,'START HERE'!$G$7))</f>
        <v>[autofill]</v>
      </c>
      <c r="E5" s="13"/>
      <c r="F5" s="13"/>
      <c r="G5" s="14"/>
      <c r="H5" s="19" t="s">
        <v>12</v>
      </c>
      <c r="I5" s="221" t="s">
        <v>424</v>
      </c>
      <c r="J5" s="222"/>
      <c r="K5" s="41" t="str">
        <f>IFERROR($K$3+$K$4,"[autofill]")</f>
        <v>[autofill]</v>
      </c>
    </row>
    <row r="6" spans="1:17" ht="9" customHeight="1" x14ac:dyDescent="0.25">
      <c r="A6" s="1" t="s">
        <v>12</v>
      </c>
      <c r="C6" s="19" t="s">
        <v>12</v>
      </c>
    </row>
    <row r="7" spans="1:17" x14ac:dyDescent="0.25">
      <c r="A7" s="1" t="s">
        <v>12</v>
      </c>
      <c r="C7" s="5" t="s">
        <v>571</v>
      </c>
      <c r="D7" s="268" t="s">
        <v>434</v>
      </c>
      <c r="E7" s="269"/>
      <c r="F7" s="269"/>
      <c r="G7" s="270"/>
      <c r="H7" s="19" t="s">
        <v>12</v>
      </c>
      <c r="I7" s="217" t="s">
        <v>431</v>
      </c>
      <c r="J7" s="218"/>
      <c r="K7" s="39" t="str">
        <f>IF(MIN(TestingDataBldg4[Initial  Test Date])=0,"[autofill]",MIN(TestingDataBldg4[Initial  Test Date]))</f>
        <v>[autofill]</v>
      </c>
    </row>
    <row r="8" spans="1:17" x14ac:dyDescent="0.25">
      <c r="A8" s="1" t="s">
        <v>12</v>
      </c>
      <c r="C8" s="48" t="s">
        <v>1</v>
      </c>
      <c r="D8" s="266" t="s">
        <v>433</v>
      </c>
      <c r="E8" s="266"/>
      <c r="F8" s="266"/>
      <c r="G8" s="267"/>
      <c r="I8" s="221" t="s">
        <v>432</v>
      </c>
      <c r="J8" s="222"/>
      <c r="K8" s="40" t="str">
        <f>IF(MAX(TestingDataBldg4[Initial  Test Date])=0,"[autofill]",MAX(TestingDataBldg4[Initial  Test Date]))</f>
        <v>[autofill]</v>
      </c>
    </row>
    <row r="9" spans="1:17" ht="9" customHeight="1" x14ac:dyDescent="0.25">
      <c r="A9" s="1" t="s">
        <v>12</v>
      </c>
      <c r="C9" s="19" t="s">
        <v>12</v>
      </c>
    </row>
    <row r="10" spans="1:17" ht="17.25" x14ac:dyDescent="0.25">
      <c r="A10" s="1" t="s">
        <v>12</v>
      </c>
      <c r="B10" s="8"/>
      <c r="C10" s="34" t="s">
        <v>503</v>
      </c>
      <c r="D10" s="264" t="s">
        <v>502</v>
      </c>
      <c r="E10" s="265"/>
      <c r="F10" s="19" t="s">
        <v>12</v>
      </c>
      <c r="G10" s="19" t="s">
        <v>12</v>
      </c>
      <c r="H10" s="255" t="s">
        <v>501</v>
      </c>
      <c r="I10" s="256"/>
      <c r="J10" s="256"/>
      <c r="K10" s="256"/>
      <c r="L10" s="257"/>
      <c r="M10" s="33">
        <f>SUM(TestingDataBldg4[Total '# of Tests])</f>
        <v>0</v>
      </c>
      <c r="N10" s="30">
        <f>SUM(TestingDataBldg4[Total Expenses])</f>
        <v>0</v>
      </c>
    </row>
    <row r="11" spans="1:17" ht="9" customHeight="1" x14ac:dyDescent="0.25">
      <c r="A11" s="1" t="s">
        <v>12</v>
      </c>
      <c r="C11" s="19" t="s">
        <v>12</v>
      </c>
      <c r="G11" s="4"/>
      <c r="K11" s="3"/>
      <c r="L11" s="3"/>
    </row>
    <row r="12" spans="1:17" ht="30.75" thickBot="1" x14ac:dyDescent="0.3">
      <c r="A12" s="1" t="s">
        <v>12</v>
      </c>
      <c r="B12" s="126" t="s">
        <v>430</v>
      </c>
      <c r="C12" s="127" t="s">
        <v>572</v>
      </c>
      <c r="D12" s="128" t="s">
        <v>504</v>
      </c>
      <c r="E12" s="125" t="s">
        <v>3</v>
      </c>
      <c r="F12" s="128" t="s">
        <v>427</v>
      </c>
      <c r="G12" s="128" t="s">
        <v>4</v>
      </c>
      <c r="H12" s="128" t="s">
        <v>499</v>
      </c>
      <c r="I12" s="128" t="s">
        <v>545</v>
      </c>
      <c r="J12" s="125" t="s">
        <v>388</v>
      </c>
      <c r="K12" s="129" t="s">
        <v>513</v>
      </c>
      <c r="L12" s="130" t="s">
        <v>514</v>
      </c>
      <c r="M12" s="131" t="s">
        <v>437</v>
      </c>
      <c r="N12" s="132" t="s">
        <v>428</v>
      </c>
      <c r="O12" s="126" t="s">
        <v>421</v>
      </c>
    </row>
    <row r="13" spans="1:17" s="12" customFormat="1" ht="15" customHeight="1" x14ac:dyDescent="0.25">
      <c r="A13" s="133" t="s">
        <v>557</v>
      </c>
      <c r="B13" s="56" t="s">
        <v>506</v>
      </c>
      <c r="C13" s="63" t="s">
        <v>505</v>
      </c>
      <c r="D13" s="57" t="s">
        <v>507</v>
      </c>
      <c r="E13" s="58" t="s">
        <v>508</v>
      </c>
      <c r="F13" s="58" t="s">
        <v>509</v>
      </c>
      <c r="G13" s="58" t="s">
        <v>508</v>
      </c>
      <c r="H13" s="59" t="s">
        <v>512</v>
      </c>
      <c r="I13" s="60" t="s">
        <v>510</v>
      </c>
      <c r="J13" s="60" t="s">
        <v>510</v>
      </c>
      <c r="K13" s="61" t="s">
        <v>510</v>
      </c>
      <c r="L13" s="61" t="s">
        <v>510</v>
      </c>
      <c r="M13" s="46" t="str">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 xml:space="preserve">   [autofill]   </v>
      </c>
      <c r="N13" s="47" t="str">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 xml:space="preserve">[autofill]   </v>
      </c>
      <c r="O13" s="62" t="s">
        <v>511</v>
      </c>
    </row>
    <row r="14" spans="1:17" s="12" customFormat="1" x14ac:dyDescent="0.25">
      <c r="A14" s="9"/>
      <c r="B14" s="56"/>
      <c r="C14" s="84"/>
      <c r="D14" s="85"/>
      <c r="E14" s="86"/>
      <c r="F14" s="86"/>
      <c r="G14" s="86"/>
      <c r="H14" s="87"/>
      <c r="I14" s="87"/>
      <c r="J14" s="87"/>
      <c r="K14" s="61"/>
      <c r="L14" s="61"/>
      <c r="M1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4" s="62"/>
    </row>
    <row r="15" spans="1:17" s="12" customFormat="1" ht="15" customHeight="1" x14ac:dyDescent="0.25">
      <c r="A15" s="9"/>
      <c r="B15" s="56"/>
      <c r="C15" s="88"/>
      <c r="D15" s="57"/>
      <c r="E15" s="86"/>
      <c r="F15" s="86"/>
      <c r="G15" s="86"/>
      <c r="H15" s="87"/>
      <c r="I15" s="87"/>
      <c r="J15" s="87"/>
      <c r="K15" s="61"/>
      <c r="L15" s="124"/>
      <c r="M1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5" s="62"/>
    </row>
    <row r="16" spans="1:17" s="12" customFormat="1" ht="15" customHeight="1" x14ac:dyDescent="0.25">
      <c r="A16" s="9"/>
      <c r="B16" s="56"/>
      <c r="C16" s="63"/>
      <c r="D16" s="85"/>
      <c r="E16" s="86"/>
      <c r="F16" s="86"/>
      <c r="G16" s="86"/>
      <c r="H16" s="87"/>
      <c r="I16" s="87"/>
      <c r="J16" s="87"/>
      <c r="K16" s="61"/>
      <c r="L16" s="61"/>
      <c r="M1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6" s="62"/>
      <c r="Q16" s="15"/>
    </row>
    <row r="17" spans="1:17" s="12" customFormat="1" ht="15" customHeight="1" x14ac:dyDescent="0.25">
      <c r="A17" s="9"/>
      <c r="B17" s="56"/>
      <c r="C17" s="84"/>
      <c r="D17" s="85"/>
      <c r="E17" s="86"/>
      <c r="F17" s="86"/>
      <c r="G17" s="86"/>
      <c r="H17" s="87"/>
      <c r="I17" s="87"/>
      <c r="J17" s="87"/>
      <c r="K17" s="61"/>
      <c r="L17" s="61"/>
      <c r="M1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7" s="62"/>
    </row>
    <row r="18" spans="1:17" s="12" customFormat="1" ht="15" customHeight="1" x14ac:dyDescent="0.25">
      <c r="A18" s="9"/>
      <c r="B18" s="83"/>
      <c r="C18" s="84"/>
      <c r="D18" s="85"/>
      <c r="E18" s="86"/>
      <c r="F18" s="86"/>
      <c r="G18" s="86"/>
      <c r="H18" s="87"/>
      <c r="I18" s="87"/>
      <c r="J18" s="87"/>
      <c r="K18" s="61"/>
      <c r="L18" s="61"/>
      <c r="M1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8" s="62"/>
    </row>
    <row r="19" spans="1:17" s="12" customFormat="1" ht="15" customHeight="1" x14ac:dyDescent="0.25">
      <c r="A19" s="9"/>
      <c r="B19" s="83"/>
      <c r="C19" s="84"/>
      <c r="D19" s="85"/>
      <c r="E19" s="86"/>
      <c r="F19" s="86"/>
      <c r="G19" s="86"/>
      <c r="H19" s="87"/>
      <c r="I19" s="87"/>
      <c r="J19" s="87"/>
      <c r="K19" s="61"/>
      <c r="L19" s="61"/>
      <c r="M1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9" s="62"/>
      <c r="Q19" s="15"/>
    </row>
    <row r="20" spans="1:17" s="12" customFormat="1" ht="15" customHeight="1" x14ac:dyDescent="0.25">
      <c r="A20" s="9"/>
      <c r="B20" s="83"/>
      <c r="C20" s="84"/>
      <c r="D20" s="85"/>
      <c r="E20" s="86"/>
      <c r="F20" s="86"/>
      <c r="G20" s="86"/>
      <c r="H20" s="87"/>
      <c r="I20" s="87"/>
      <c r="J20" s="87"/>
      <c r="K20" s="61"/>
      <c r="L20" s="61"/>
      <c r="M2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0" s="62"/>
      <c r="Q20" s="15"/>
    </row>
    <row r="21" spans="1:17" s="12" customFormat="1" ht="15" customHeight="1" x14ac:dyDescent="0.25">
      <c r="A21" s="9"/>
      <c r="B21" s="83"/>
      <c r="C21" s="63"/>
      <c r="D21" s="85"/>
      <c r="E21" s="86"/>
      <c r="F21" s="86"/>
      <c r="G21" s="58"/>
      <c r="H21" s="87"/>
      <c r="I21" s="87"/>
      <c r="J21" s="87"/>
      <c r="K21" s="61"/>
      <c r="L21" s="61"/>
      <c r="M2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1" s="62"/>
    </row>
    <row r="22" spans="1:17" s="12" customFormat="1" ht="15" customHeight="1" x14ac:dyDescent="0.25">
      <c r="A22" s="9"/>
      <c r="B22" s="83"/>
      <c r="C22" s="63"/>
      <c r="D22" s="85"/>
      <c r="E22" s="86"/>
      <c r="F22" s="86"/>
      <c r="G22" s="86"/>
      <c r="H22" s="87"/>
      <c r="I22" s="87"/>
      <c r="J22" s="87"/>
      <c r="K22" s="61"/>
      <c r="L22" s="61"/>
      <c r="M2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2" s="62"/>
      <c r="Q22" s="15"/>
    </row>
    <row r="23" spans="1:17" s="12" customFormat="1" ht="15" customHeight="1" x14ac:dyDescent="0.25">
      <c r="A23" s="9"/>
      <c r="B23" s="83"/>
      <c r="C23" s="63"/>
      <c r="D23" s="85"/>
      <c r="E23" s="86"/>
      <c r="F23" s="86"/>
      <c r="G23" s="86"/>
      <c r="H23" s="87"/>
      <c r="I23" s="87"/>
      <c r="J23" s="87"/>
      <c r="K23" s="61"/>
      <c r="L23" s="61"/>
      <c r="M2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3" s="62"/>
      <c r="Q23" s="15"/>
    </row>
    <row r="24" spans="1:17" s="12" customFormat="1" ht="15" customHeight="1" x14ac:dyDescent="0.25">
      <c r="A24" s="9"/>
      <c r="B24" s="56"/>
      <c r="C24" s="88"/>
      <c r="D24" s="85"/>
      <c r="E24" s="86"/>
      <c r="F24" s="86"/>
      <c r="G24" s="86"/>
      <c r="H24" s="87"/>
      <c r="I24" s="87"/>
      <c r="J24" s="87"/>
      <c r="K24" s="61"/>
      <c r="L24" s="61"/>
      <c r="M2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4" s="62"/>
    </row>
    <row r="25" spans="1:17" s="12" customFormat="1" ht="15" customHeight="1" x14ac:dyDescent="0.25">
      <c r="A25" s="9"/>
      <c r="B25" s="83"/>
      <c r="C25" s="84"/>
      <c r="D25" s="85"/>
      <c r="E25" s="86"/>
      <c r="F25" s="86"/>
      <c r="G25" s="86"/>
      <c r="H25" s="87"/>
      <c r="I25" s="87"/>
      <c r="J25" s="87"/>
      <c r="K25" s="61"/>
      <c r="L25" s="61"/>
      <c r="M2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5" s="62"/>
    </row>
    <row r="26" spans="1:17" s="12" customFormat="1" ht="15" customHeight="1" x14ac:dyDescent="0.25">
      <c r="A26" s="9"/>
      <c r="B26" s="83"/>
      <c r="C26" s="84"/>
      <c r="D26" s="85"/>
      <c r="E26" s="86"/>
      <c r="F26" s="86"/>
      <c r="G26" s="86"/>
      <c r="H26" s="87"/>
      <c r="I26" s="87"/>
      <c r="J26" s="87"/>
      <c r="K26" s="61"/>
      <c r="L26" s="61"/>
      <c r="M2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6" s="62"/>
    </row>
    <row r="27" spans="1:17" s="12" customFormat="1" ht="15" customHeight="1" x14ac:dyDescent="0.25">
      <c r="A27" s="9"/>
      <c r="B27" s="83"/>
      <c r="C27" s="84"/>
      <c r="D27" s="85"/>
      <c r="E27" s="86"/>
      <c r="F27" s="86"/>
      <c r="G27" s="58"/>
      <c r="H27" s="87"/>
      <c r="I27" s="87"/>
      <c r="J27" s="87"/>
      <c r="K27" s="61"/>
      <c r="L27" s="61"/>
      <c r="M2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7" s="62"/>
    </row>
    <row r="28" spans="1:17" s="12" customFormat="1" ht="15" customHeight="1" x14ac:dyDescent="0.25">
      <c r="A28" s="9"/>
      <c r="B28" s="83"/>
      <c r="C28" s="63"/>
      <c r="D28" s="85"/>
      <c r="E28" s="86"/>
      <c r="F28" s="86"/>
      <c r="G28" s="86"/>
      <c r="H28" s="87"/>
      <c r="I28" s="87"/>
      <c r="J28" s="87"/>
      <c r="K28" s="61"/>
      <c r="L28" s="61"/>
      <c r="M2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8" s="62"/>
    </row>
    <row r="29" spans="1:17" s="12" customFormat="1" ht="15" customHeight="1" x14ac:dyDescent="0.25">
      <c r="A29" s="9"/>
      <c r="B29" s="83"/>
      <c r="C29" s="84"/>
      <c r="D29" s="85"/>
      <c r="E29" s="86"/>
      <c r="F29" s="86"/>
      <c r="G29" s="86"/>
      <c r="H29" s="87"/>
      <c r="I29" s="87"/>
      <c r="J29" s="87"/>
      <c r="K29" s="61"/>
      <c r="L29" s="61"/>
      <c r="M2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9" s="62"/>
    </row>
    <row r="30" spans="1:17" s="12" customFormat="1" ht="15" customHeight="1" x14ac:dyDescent="0.25">
      <c r="A30" s="9"/>
      <c r="B30" s="56"/>
      <c r="C30" s="63"/>
      <c r="D30" s="85"/>
      <c r="E30" s="86"/>
      <c r="F30" s="86"/>
      <c r="G30" s="86"/>
      <c r="H30" s="87"/>
      <c r="I30" s="87"/>
      <c r="J30" s="87"/>
      <c r="K30" s="61"/>
      <c r="L30" s="61"/>
      <c r="M3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3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30" s="62"/>
    </row>
    <row r="31" spans="1:17" s="12" customFormat="1" ht="15" customHeight="1" x14ac:dyDescent="0.25">
      <c r="A31" s="9"/>
      <c r="B31" s="56"/>
      <c r="C31" s="84"/>
      <c r="D31" s="85"/>
      <c r="E31" s="86"/>
      <c r="F31" s="86"/>
      <c r="G31" s="86"/>
      <c r="H31" s="87"/>
      <c r="I31" s="87"/>
      <c r="J31" s="87"/>
      <c r="K31" s="61"/>
      <c r="L31" s="61"/>
      <c r="M3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3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31" s="62"/>
    </row>
    <row r="32" spans="1:17" s="12" customFormat="1" ht="15" customHeight="1" x14ac:dyDescent="0.25">
      <c r="A32" s="9"/>
      <c r="B32" s="56"/>
      <c r="C32" s="88"/>
      <c r="D32" s="89"/>
      <c r="E32" s="90"/>
      <c r="F32" s="90"/>
      <c r="G32" s="90"/>
      <c r="H32" s="91"/>
      <c r="I32" s="91"/>
      <c r="J32" s="91"/>
      <c r="K32" s="92"/>
      <c r="L32" s="92"/>
      <c r="M3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3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32" s="62"/>
    </row>
    <row r="33" spans="1:15" s="12" customFormat="1" ht="15" customHeight="1" x14ac:dyDescent="0.25">
      <c r="A33" s="9"/>
      <c r="B33" s="56"/>
      <c r="C33" s="88"/>
      <c r="D33" s="89"/>
      <c r="E33" s="90"/>
      <c r="F33" s="90"/>
      <c r="G33" s="90"/>
      <c r="H33" s="91"/>
      <c r="I33" s="91"/>
      <c r="J33" s="91"/>
      <c r="K33" s="92"/>
      <c r="L33" s="92"/>
      <c r="M3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3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33" s="62"/>
    </row>
    <row r="34" spans="1:15" s="12" customFormat="1" ht="15" customHeight="1" x14ac:dyDescent="0.25">
      <c r="A34" s="9"/>
      <c r="B34" s="56"/>
      <c r="C34" s="88"/>
      <c r="D34" s="89"/>
      <c r="E34" s="90"/>
      <c r="F34" s="90"/>
      <c r="G34" s="90"/>
      <c r="H34" s="91"/>
      <c r="I34" s="91"/>
      <c r="J34" s="91"/>
      <c r="K34" s="92"/>
      <c r="L34" s="92"/>
      <c r="M3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3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34" s="62"/>
    </row>
    <row r="35" spans="1:15" s="12" customFormat="1" ht="15" customHeight="1" x14ac:dyDescent="0.25">
      <c r="A35" s="9"/>
      <c r="B35" s="83"/>
      <c r="C35" s="84"/>
      <c r="D35" s="85"/>
      <c r="E35" s="86"/>
      <c r="F35" s="86"/>
      <c r="G35" s="86"/>
      <c r="H35" s="87"/>
      <c r="I35" s="87"/>
      <c r="J35" s="87"/>
      <c r="K35" s="61"/>
      <c r="L35" s="61"/>
      <c r="M3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3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35" s="62"/>
    </row>
    <row r="36" spans="1:15" s="12" customFormat="1" ht="15" customHeight="1" x14ac:dyDescent="0.25">
      <c r="A36" s="9"/>
      <c r="B36" s="83"/>
      <c r="C36" s="84"/>
      <c r="D36" s="85"/>
      <c r="E36" s="86"/>
      <c r="F36" s="86"/>
      <c r="G36" s="86"/>
      <c r="H36" s="87"/>
      <c r="I36" s="87"/>
      <c r="J36" s="87"/>
      <c r="K36" s="61"/>
      <c r="L36" s="61"/>
      <c r="M3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3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36" s="62"/>
    </row>
    <row r="37" spans="1:15" s="12" customFormat="1" ht="15" customHeight="1" x14ac:dyDescent="0.25">
      <c r="A37" s="9"/>
      <c r="B37" s="62"/>
      <c r="C37" s="84"/>
      <c r="D37" s="85"/>
      <c r="E37" s="86"/>
      <c r="F37" s="86"/>
      <c r="G37" s="86"/>
      <c r="H37" s="87"/>
      <c r="I37" s="87"/>
      <c r="J37" s="87"/>
      <c r="K37" s="61"/>
      <c r="L37" s="61"/>
      <c r="M3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3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37" s="62"/>
    </row>
    <row r="38" spans="1:15" s="12" customFormat="1" ht="15" customHeight="1" x14ac:dyDescent="0.25">
      <c r="A38" s="9"/>
      <c r="B38" s="62"/>
      <c r="C38" s="84"/>
      <c r="D38" s="85"/>
      <c r="E38" s="86"/>
      <c r="F38" s="86"/>
      <c r="G38" s="86"/>
      <c r="H38" s="87"/>
      <c r="I38" s="87"/>
      <c r="J38" s="87"/>
      <c r="K38" s="61"/>
      <c r="L38" s="61"/>
      <c r="M3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3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38" s="62"/>
    </row>
    <row r="39" spans="1:15" s="12" customFormat="1" ht="15" customHeight="1" x14ac:dyDescent="0.25">
      <c r="A39" s="9"/>
      <c r="B39" s="83"/>
      <c r="C39" s="84"/>
      <c r="D39" s="85"/>
      <c r="E39" s="86"/>
      <c r="F39" s="86"/>
      <c r="G39" s="86"/>
      <c r="H39" s="87"/>
      <c r="I39" s="87"/>
      <c r="J39" s="87"/>
      <c r="K39" s="61"/>
      <c r="L39" s="61"/>
      <c r="M3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3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39" s="62"/>
    </row>
    <row r="40" spans="1:15" s="12" customFormat="1" ht="15" customHeight="1" x14ac:dyDescent="0.25">
      <c r="A40" s="9"/>
      <c r="B40" s="83"/>
      <c r="C40" s="84"/>
      <c r="D40" s="85"/>
      <c r="E40" s="86"/>
      <c r="F40" s="86"/>
      <c r="G40" s="86"/>
      <c r="H40" s="87"/>
      <c r="I40" s="87"/>
      <c r="J40" s="87"/>
      <c r="K40" s="61"/>
      <c r="L40" s="61"/>
      <c r="M4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4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40" s="62"/>
    </row>
    <row r="41" spans="1:15" x14ac:dyDescent="0.25">
      <c r="B41" s="83"/>
      <c r="C41" s="84"/>
      <c r="D41" s="85"/>
      <c r="E41" s="86"/>
      <c r="F41" s="86"/>
      <c r="G41" s="86"/>
      <c r="H41" s="87"/>
      <c r="I41" s="87"/>
      <c r="J41" s="87"/>
      <c r="K41" s="61"/>
      <c r="L41" s="61"/>
      <c r="M4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4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41" s="62"/>
    </row>
    <row r="42" spans="1:15" x14ac:dyDescent="0.25">
      <c r="B42" s="93"/>
      <c r="C42" s="94"/>
      <c r="D42" s="95"/>
      <c r="E42" s="96"/>
      <c r="F42" s="96"/>
      <c r="G42" s="96"/>
      <c r="H42" s="59"/>
      <c r="I42" s="59"/>
      <c r="J42" s="59"/>
      <c r="K42" s="97"/>
      <c r="L42" s="97"/>
      <c r="M4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4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42" s="62"/>
    </row>
    <row r="43" spans="1:15" x14ac:dyDescent="0.25">
      <c r="B43" s="93"/>
      <c r="C43" s="94"/>
      <c r="D43" s="95"/>
      <c r="E43" s="96"/>
      <c r="F43" s="96"/>
      <c r="G43" s="96"/>
      <c r="H43" s="59"/>
      <c r="I43" s="59"/>
      <c r="J43" s="59"/>
      <c r="K43" s="97"/>
      <c r="L43" s="97"/>
      <c r="M4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4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43" s="62"/>
    </row>
    <row r="44" spans="1:15" x14ac:dyDescent="0.25">
      <c r="B44" s="93"/>
      <c r="C44" s="94"/>
      <c r="D44" s="95"/>
      <c r="E44" s="96"/>
      <c r="F44" s="96"/>
      <c r="G44" s="96"/>
      <c r="H44" s="59"/>
      <c r="I44" s="59"/>
      <c r="J44" s="59"/>
      <c r="K44" s="97"/>
      <c r="L44" s="97"/>
      <c r="M4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4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44" s="62"/>
    </row>
    <row r="45" spans="1:15" x14ac:dyDescent="0.25">
      <c r="B45" s="93"/>
      <c r="C45" s="94"/>
      <c r="D45" s="95"/>
      <c r="E45" s="96"/>
      <c r="F45" s="96"/>
      <c r="G45" s="96"/>
      <c r="H45" s="59"/>
      <c r="I45" s="59"/>
      <c r="J45" s="59"/>
      <c r="K45" s="97"/>
      <c r="L45" s="97"/>
      <c r="M4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4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45" s="62"/>
    </row>
    <row r="46" spans="1:15" x14ac:dyDescent="0.25">
      <c r="B46" s="93"/>
      <c r="C46" s="94"/>
      <c r="D46" s="95"/>
      <c r="E46" s="96"/>
      <c r="F46" s="96"/>
      <c r="G46" s="96"/>
      <c r="H46" s="59"/>
      <c r="I46" s="59"/>
      <c r="J46" s="59"/>
      <c r="K46" s="97"/>
      <c r="L46" s="97"/>
      <c r="M4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4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46" s="62"/>
    </row>
    <row r="47" spans="1:15" x14ac:dyDescent="0.25">
      <c r="B47" s="93"/>
      <c r="C47" s="94"/>
      <c r="D47" s="95"/>
      <c r="E47" s="96"/>
      <c r="F47" s="96"/>
      <c r="G47" s="96"/>
      <c r="H47" s="59"/>
      <c r="I47" s="59"/>
      <c r="J47" s="59"/>
      <c r="K47" s="97"/>
      <c r="L47" s="97"/>
      <c r="M4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4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47" s="62"/>
    </row>
    <row r="48" spans="1:15" x14ac:dyDescent="0.25">
      <c r="B48" s="56"/>
      <c r="C48" s="63"/>
      <c r="D48" s="57"/>
      <c r="E48" s="58"/>
      <c r="F48" s="58"/>
      <c r="G48" s="58"/>
      <c r="H48" s="60"/>
      <c r="I48" s="60"/>
      <c r="J48" s="60"/>
      <c r="K48" s="115"/>
      <c r="L48" s="115"/>
      <c r="M4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4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48" s="62"/>
    </row>
    <row r="49" spans="2:15" x14ac:dyDescent="0.25">
      <c r="B49" s="56"/>
      <c r="C49" s="63"/>
      <c r="D49" s="57"/>
      <c r="E49" s="58"/>
      <c r="F49" s="58"/>
      <c r="G49" s="58"/>
      <c r="H49" s="60"/>
      <c r="I49" s="60"/>
      <c r="J49" s="60"/>
      <c r="K49" s="115"/>
      <c r="L49" s="115"/>
      <c r="M4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4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49" s="62"/>
    </row>
    <row r="50" spans="2:15" x14ac:dyDescent="0.25">
      <c r="B50" s="56"/>
      <c r="C50" s="63"/>
      <c r="D50" s="57"/>
      <c r="E50" s="58"/>
      <c r="F50" s="58"/>
      <c r="G50" s="58"/>
      <c r="H50" s="60"/>
      <c r="I50" s="60"/>
      <c r="J50" s="60"/>
      <c r="K50" s="115"/>
      <c r="L50" s="115"/>
      <c r="M5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5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50" s="62"/>
    </row>
    <row r="51" spans="2:15" x14ac:dyDescent="0.25">
      <c r="B51" s="56"/>
      <c r="C51" s="63"/>
      <c r="D51" s="57"/>
      <c r="E51" s="58"/>
      <c r="F51" s="58"/>
      <c r="G51" s="58"/>
      <c r="H51" s="60"/>
      <c r="I51" s="60"/>
      <c r="J51" s="60"/>
      <c r="K51" s="115"/>
      <c r="L51" s="115"/>
      <c r="M5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5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51" s="62"/>
    </row>
    <row r="52" spans="2:15" x14ac:dyDescent="0.25">
      <c r="B52" s="56"/>
      <c r="C52" s="63"/>
      <c r="D52" s="57"/>
      <c r="E52" s="58"/>
      <c r="F52" s="58"/>
      <c r="G52" s="58"/>
      <c r="H52" s="60"/>
      <c r="I52" s="60"/>
      <c r="J52" s="60"/>
      <c r="K52" s="115"/>
      <c r="L52" s="115"/>
      <c r="M5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5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52" s="62"/>
    </row>
    <row r="53" spans="2:15" x14ac:dyDescent="0.25">
      <c r="B53" s="56"/>
      <c r="C53" s="63"/>
      <c r="D53" s="57"/>
      <c r="E53" s="58"/>
      <c r="F53" s="58"/>
      <c r="G53" s="58"/>
      <c r="H53" s="60"/>
      <c r="I53" s="60"/>
      <c r="J53" s="60"/>
      <c r="K53" s="115"/>
      <c r="L53" s="115"/>
      <c r="M5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5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53" s="62"/>
    </row>
    <row r="54" spans="2:15" x14ac:dyDescent="0.25">
      <c r="B54" s="56"/>
      <c r="C54" s="63"/>
      <c r="D54" s="57"/>
      <c r="E54" s="58"/>
      <c r="F54" s="58"/>
      <c r="G54" s="58"/>
      <c r="H54" s="60"/>
      <c r="I54" s="60"/>
      <c r="J54" s="60"/>
      <c r="K54" s="115"/>
      <c r="L54" s="115"/>
      <c r="M5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5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54" s="62"/>
    </row>
    <row r="55" spans="2:15" x14ac:dyDescent="0.25">
      <c r="B55" s="56"/>
      <c r="C55" s="63"/>
      <c r="D55" s="57"/>
      <c r="E55" s="58"/>
      <c r="F55" s="58"/>
      <c r="G55" s="58"/>
      <c r="H55" s="60"/>
      <c r="I55" s="60"/>
      <c r="J55" s="60"/>
      <c r="K55" s="115"/>
      <c r="L55" s="115"/>
      <c r="M5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5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55" s="62"/>
    </row>
    <row r="56" spans="2:15" x14ac:dyDescent="0.25">
      <c r="B56" s="56"/>
      <c r="C56" s="63"/>
      <c r="D56" s="57"/>
      <c r="E56" s="58"/>
      <c r="F56" s="58"/>
      <c r="G56" s="58"/>
      <c r="H56" s="60"/>
      <c r="I56" s="60"/>
      <c r="J56" s="60"/>
      <c r="K56" s="115"/>
      <c r="L56" s="115"/>
      <c r="M5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5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56" s="62"/>
    </row>
    <row r="57" spans="2:15" x14ac:dyDescent="0.25">
      <c r="B57" s="56"/>
      <c r="C57" s="63"/>
      <c r="D57" s="57"/>
      <c r="E57" s="58"/>
      <c r="F57" s="58"/>
      <c r="G57" s="58"/>
      <c r="H57" s="60"/>
      <c r="I57" s="60"/>
      <c r="J57" s="60"/>
      <c r="K57" s="115"/>
      <c r="L57" s="115"/>
      <c r="M5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5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57" s="62"/>
    </row>
    <row r="58" spans="2:15" x14ac:dyDescent="0.25">
      <c r="B58" s="56"/>
      <c r="C58" s="63"/>
      <c r="D58" s="57"/>
      <c r="E58" s="58"/>
      <c r="F58" s="58"/>
      <c r="G58" s="58"/>
      <c r="H58" s="60"/>
      <c r="I58" s="60"/>
      <c r="J58" s="60"/>
      <c r="K58" s="115"/>
      <c r="L58" s="115"/>
      <c r="M5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5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58" s="62"/>
    </row>
    <row r="59" spans="2:15" x14ac:dyDescent="0.25">
      <c r="B59" s="56"/>
      <c r="C59" s="63"/>
      <c r="D59" s="57"/>
      <c r="E59" s="58"/>
      <c r="F59" s="58"/>
      <c r="G59" s="58"/>
      <c r="H59" s="60"/>
      <c r="I59" s="60"/>
      <c r="J59" s="60"/>
      <c r="K59" s="115"/>
      <c r="L59" s="115"/>
      <c r="M5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5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59" s="62"/>
    </row>
    <row r="60" spans="2:15" x14ac:dyDescent="0.25">
      <c r="B60" s="56"/>
      <c r="C60" s="63"/>
      <c r="D60" s="57"/>
      <c r="E60" s="58"/>
      <c r="F60" s="58"/>
      <c r="G60" s="58"/>
      <c r="H60" s="60"/>
      <c r="I60" s="60"/>
      <c r="J60" s="60"/>
      <c r="K60" s="115"/>
      <c r="L60" s="115"/>
      <c r="M6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6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60" s="62"/>
    </row>
    <row r="61" spans="2:15" x14ac:dyDescent="0.25">
      <c r="B61" s="56"/>
      <c r="C61" s="63"/>
      <c r="D61" s="57"/>
      <c r="E61" s="58"/>
      <c r="F61" s="58"/>
      <c r="G61" s="58"/>
      <c r="H61" s="60"/>
      <c r="I61" s="60"/>
      <c r="J61" s="60"/>
      <c r="K61" s="115"/>
      <c r="L61" s="115"/>
      <c r="M6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6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61" s="62"/>
    </row>
    <row r="62" spans="2:15" x14ac:dyDescent="0.25">
      <c r="B62" s="56"/>
      <c r="C62" s="63"/>
      <c r="D62" s="57"/>
      <c r="E62" s="58"/>
      <c r="F62" s="58"/>
      <c r="G62" s="58"/>
      <c r="H62" s="60"/>
      <c r="I62" s="60"/>
      <c r="J62" s="60"/>
      <c r="K62" s="115"/>
      <c r="L62" s="115"/>
      <c r="M6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6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62" s="62"/>
    </row>
    <row r="63" spans="2:15" x14ac:dyDescent="0.25">
      <c r="B63" s="56"/>
      <c r="C63" s="63"/>
      <c r="D63" s="57"/>
      <c r="E63" s="58"/>
      <c r="F63" s="58"/>
      <c r="G63" s="58"/>
      <c r="H63" s="60"/>
      <c r="I63" s="60"/>
      <c r="J63" s="60"/>
      <c r="K63" s="115"/>
      <c r="L63" s="115"/>
      <c r="M6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6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63" s="62"/>
    </row>
    <row r="64" spans="2:15" x14ac:dyDescent="0.25">
      <c r="B64" s="56"/>
      <c r="C64" s="63"/>
      <c r="D64" s="57"/>
      <c r="E64" s="58"/>
      <c r="F64" s="58"/>
      <c r="G64" s="58"/>
      <c r="H64" s="60"/>
      <c r="I64" s="60"/>
      <c r="J64" s="60"/>
      <c r="K64" s="115"/>
      <c r="L64" s="115"/>
      <c r="M6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6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64" s="62"/>
    </row>
    <row r="65" spans="2:15" x14ac:dyDescent="0.25">
      <c r="B65" s="56"/>
      <c r="C65" s="63"/>
      <c r="D65" s="57"/>
      <c r="E65" s="58"/>
      <c r="F65" s="58"/>
      <c r="G65" s="58"/>
      <c r="H65" s="60"/>
      <c r="I65" s="60"/>
      <c r="J65" s="60"/>
      <c r="K65" s="115"/>
      <c r="L65" s="115"/>
      <c r="M6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6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65" s="62"/>
    </row>
    <row r="66" spans="2:15" x14ac:dyDescent="0.25">
      <c r="B66" s="56"/>
      <c r="C66" s="63"/>
      <c r="D66" s="57"/>
      <c r="E66" s="58"/>
      <c r="F66" s="58"/>
      <c r="G66" s="58"/>
      <c r="H66" s="60"/>
      <c r="I66" s="60"/>
      <c r="J66" s="60"/>
      <c r="K66" s="115"/>
      <c r="L66" s="115"/>
      <c r="M6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6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66" s="62"/>
    </row>
    <row r="67" spans="2:15" x14ac:dyDescent="0.25">
      <c r="B67" s="56"/>
      <c r="C67" s="63"/>
      <c r="D67" s="57"/>
      <c r="E67" s="58"/>
      <c r="F67" s="58"/>
      <c r="G67" s="58"/>
      <c r="H67" s="60"/>
      <c r="I67" s="60"/>
      <c r="J67" s="60"/>
      <c r="K67" s="115"/>
      <c r="L67" s="115"/>
      <c r="M6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6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67" s="62"/>
    </row>
    <row r="68" spans="2:15" x14ac:dyDescent="0.25">
      <c r="B68" s="56"/>
      <c r="C68" s="63"/>
      <c r="D68" s="57"/>
      <c r="E68" s="58"/>
      <c r="F68" s="58"/>
      <c r="G68" s="58"/>
      <c r="H68" s="60"/>
      <c r="I68" s="60"/>
      <c r="J68" s="60"/>
      <c r="K68" s="115"/>
      <c r="L68" s="115"/>
      <c r="M6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6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68" s="62"/>
    </row>
    <row r="69" spans="2:15" x14ac:dyDescent="0.25">
      <c r="B69" s="56"/>
      <c r="C69" s="63"/>
      <c r="D69" s="57"/>
      <c r="E69" s="58"/>
      <c r="F69" s="58"/>
      <c r="G69" s="58"/>
      <c r="H69" s="60"/>
      <c r="I69" s="60"/>
      <c r="J69" s="60"/>
      <c r="K69" s="115"/>
      <c r="L69" s="115"/>
      <c r="M6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6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69" s="62"/>
    </row>
    <row r="70" spans="2:15" x14ac:dyDescent="0.25">
      <c r="B70" s="56"/>
      <c r="C70" s="63"/>
      <c r="D70" s="57"/>
      <c r="E70" s="58"/>
      <c r="F70" s="58"/>
      <c r="G70" s="58"/>
      <c r="H70" s="60"/>
      <c r="I70" s="60"/>
      <c r="J70" s="60"/>
      <c r="K70" s="115"/>
      <c r="L70" s="115"/>
      <c r="M7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7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70" s="62"/>
    </row>
    <row r="71" spans="2:15" x14ac:dyDescent="0.25">
      <c r="B71" s="56"/>
      <c r="C71" s="63"/>
      <c r="D71" s="57"/>
      <c r="E71" s="58"/>
      <c r="F71" s="58"/>
      <c r="G71" s="58"/>
      <c r="H71" s="60"/>
      <c r="I71" s="60"/>
      <c r="J71" s="60"/>
      <c r="K71" s="115"/>
      <c r="L71" s="115"/>
      <c r="M7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7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71" s="62"/>
    </row>
    <row r="72" spans="2:15" x14ac:dyDescent="0.25">
      <c r="B72" s="56"/>
      <c r="C72" s="63"/>
      <c r="D72" s="57"/>
      <c r="E72" s="58"/>
      <c r="F72" s="58"/>
      <c r="G72" s="58"/>
      <c r="H72" s="60"/>
      <c r="I72" s="60"/>
      <c r="J72" s="60"/>
      <c r="K72" s="115"/>
      <c r="L72" s="115"/>
      <c r="M7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7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72" s="62"/>
    </row>
    <row r="73" spans="2:15" x14ac:dyDescent="0.25">
      <c r="B73" s="56"/>
      <c r="C73" s="63"/>
      <c r="D73" s="57"/>
      <c r="E73" s="58"/>
      <c r="F73" s="58"/>
      <c r="G73" s="58"/>
      <c r="H73" s="60"/>
      <c r="I73" s="60"/>
      <c r="J73" s="60"/>
      <c r="K73" s="115"/>
      <c r="L73" s="115"/>
      <c r="M7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7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73" s="62"/>
    </row>
    <row r="74" spans="2:15" x14ac:dyDescent="0.25">
      <c r="B74" s="56"/>
      <c r="C74" s="63"/>
      <c r="D74" s="57"/>
      <c r="E74" s="58"/>
      <c r="F74" s="58"/>
      <c r="G74" s="58"/>
      <c r="H74" s="60"/>
      <c r="I74" s="60"/>
      <c r="J74" s="60"/>
      <c r="K74" s="115"/>
      <c r="L74" s="115"/>
      <c r="M7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7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74" s="62"/>
    </row>
    <row r="75" spans="2:15" x14ac:dyDescent="0.25">
      <c r="B75" s="56"/>
      <c r="C75" s="63"/>
      <c r="D75" s="57"/>
      <c r="E75" s="58"/>
      <c r="F75" s="58"/>
      <c r="G75" s="58"/>
      <c r="H75" s="60"/>
      <c r="I75" s="60"/>
      <c r="J75" s="60"/>
      <c r="K75" s="115"/>
      <c r="L75" s="115"/>
      <c r="M7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7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75" s="62"/>
    </row>
    <row r="76" spans="2:15" x14ac:dyDescent="0.25">
      <c r="B76" s="56"/>
      <c r="C76" s="63"/>
      <c r="D76" s="57"/>
      <c r="E76" s="58"/>
      <c r="F76" s="58"/>
      <c r="G76" s="58"/>
      <c r="H76" s="60"/>
      <c r="I76" s="60"/>
      <c r="J76" s="60"/>
      <c r="K76" s="115"/>
      <c r="L76" s="115"/>
      <c r="M7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7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76" s="62"/>
    </row>
    <row r="77" spans="2:15" x14ac:dyDescent="0.25">
      <c r="B77" s="56"/>
      <c r="C77" s="63"/>
      <c r="D77" s="57"/>
      <c r="E77" s="58"/>
      <c r="F77" s="58"/>
      <c r="G77" s="58"/>
      <c r="H77" s="60"/>
      <c r="I77" s="60"/>
      <c r="J77" s="60"/>
      <c r="K77" s="115"/>
      <c r="L77" s="115"/>
      <c r="M7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7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77" s="62"/>
    </row>
    <row r="78" spans="2:15" x14ac:dyDescent="0.25">
      <c r="B78" s="56"/>
      <c r="C78" s="63"/>
      <c r="D78" s="57"/>
      <c r="E78" s="58"/>
      <c r="F78" s="58"/>
      <c r="G78" s="58"/>
      <c r="H78" s="60"/>
      <c r="I78" s="60"/>
      <c r="J78" s="60"/>
      <c r="K78" s="115"/>
      <c r="L78" s="115"/>
      <c r="M7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7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78" s="62"/>
    </row>
    <row r="79" spans="2:15" x14ac:dyDescent="0.25">
      <c r="B79" s="56"/>
      <c r="C79" s="63"/>
      <c r="D79" s="57"/>
      <c r="E79" s="58"/>
      <c r="F79" s="58"/>
      <c r="G79" s="58"/>
      <c r="H79" s="60"/>
      <c r="I79" s="60"/>
      <c r="J79" s="60"/>
      <c r="K79" s="115"/>
      <c r="L79" s="115"/>
      <c r="M7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7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79" s="62"/>
    </row>
    <row r="80" spans="2:15" x14ac:dyDescent="0.25">
      <c r="B80" s="56"/>
      <c r="C80" s="63"/>
      <c r="D80" s="57"/>
      <c r="E80" s="58"/>
      <c r="F80" s="58"/>
      <c r="G80" s="58"/>
      <c r="H80" s="60"/>
      <c r="I80" s="60"/>
      <c r="J80" s="60"/>
      <c r="K80" s="115"/>
      <c r="L80" s="115"/>
      <c r="M8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8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80" s="62"/>
    </row>
    <row r="81" spans="2:15" x14ac:dyDescent="0.25">
      <c r="B81" s="56"/>
      <c r="C81" s="63"/>
      <c r="D81" s="57"/>
      <c r="E81" s="58"/>
      <c r="F81" s="58"/>
      <c r="G81" s="58"/>
      <c r="H81" s="60"/>
      <c r="I81" s="60"/>
      <c r="J81" s="60"/>
      <c r="K81" s="115"/>
      <c r="L81" s="115"/>
      <c r="M8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8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81" s="62"/>
    </row>
    <row r="82" spans="2:15" x14ac:dyDescent="0.25">
      <c r="B82" s="56"/>
      <c r="C82" s="63"/>
      <c r="D82" s="57"/>
      <c r="E82" s="58"/>
      <c r="F82" s="58"/>
      <c r="G82" s="58"/>
      <c r="H82" s="60"/>
      <c r="I82" s="60"/>
      <c r="J82" s="60"/>
      <c r="K82" s="115"/>
      <c r="L82" s="115"/>
      <c r="M8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8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82" s="62"/>
    </row>
    <row r="83" spans="2:15" x14ac:dyDescent="0.25">
      <c r="B83" s="56"/>
      <c r="C83" s="63"/>
      <c r="D83" s="57"/>
      <c r="E83" s="58"/>
      <c r="F83" s="58"/>
      <c r="G83" s="58"/>
      <c r="H83" s="60"/>
      <c r="I83" s="60"/>
      <c r="J83" s="60"/>
      <c r="K83" s="115"/>
      <c r="L83" s="115"/>
      <c r="M8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8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83" s="62"/>
    </row>
    <row r="84" spans="2:15" x14ac:dyDescent="0.25">
      <c r="B84" s="56"/>
      <c r="C84" s="63"/>
      <c r="D84" s="57"/>
      <c r="E84" s="58"/>
      <c r="F84" s="58"/>
      <c r="G84" s="58"/>
      <c r="H84" s="60"/>
      <c r="I84" s="60"/>
      <c r="J84" s="60"/>
      <c r="K84" s="115"/>
      <c r="L84" s="115"/>
      <c r="M8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8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84" s="62"/>
    </row>
    <row r="85" spans="2:15" x14ac:dyDescent="0.25">
      <c r="B85" s="56"/>
      <c r="C85" s="63"/>
      <c r="D85" s="57"/>
      <c r="E85" s="58"/>
      <c r="F85" s="58"/>
      <c r="G85" s="58"/>
      <c r="H85" s="60"/>
      <c r="I85" s="60"/>
      <c r="J85" s="60"/>
      <c r="K85" s="115"/>
      <c r="L85" s="115"/>
      <c r="M8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8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85" s="62"/>
    </row>
    <row r="86" spans="2:15" x14ac:dyDescent="0.25">
      <c r="B86" s="56"/>
      <c r="C86" s="63"/>
      <c r="D86" s="57"/>
      <c r="E86" s="58"/>
      <c r="F86" s="58"/>
      <c r="G86" s="58"/>
      <c r="H86" s="60"/>
      <c r="I86" s="60"/>
      <c r="J86" s="60"/>
      <c r="K86" s="115"/>
      <c r="L86" s="115"/>
      <c r="M8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8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86" s="62"/>
    </row>
    <row r="87" spans="2:15" x14ac:dyDescent="0.25">
      <c r="B87" s="56"/>
      <c r="C87" s="63"/>
      <c r="D87" s="57"/>
      <c r="E87" s="58"/>
      <c r="F87" s="58"/>
      <c r="G87" s="58"/>
      <c r="H87" s="60"/>
      <c r="I87" s="60"/>
      <c r="J87" s="60"/>
      <c r="K87" s="115"/>
      <c r="L87" s="115"/>
      <c r="M8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8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87" s="62"/>
    </row>
    <row r="88" spans="2:15" x14ac:dyDescent="0.25">
      <c r="B88" s="56"/>
      <c r="C88" s="63"/>
      <c r="D88" s="57"/>
      <c r="E88" s="58"/>
      <c r="F88" s="58"/>
      <c r="G88" s="58"/>
      <c r="H88" s="60"/>
      <c r="I88" s="60"/>
      <c r="J88" s="60"/>
      <c r="K88" s="115"/>
      <c r="L88" s="115"/>
      <c r="M8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8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88" s="62"/>
    </row>
    <row r="89" spans="2:15" x14ac:dyDescent="0.25">
      <c r="B89" s="56"/>
      <c r="C89" s="63"/>
      <c r="D89" s="57"/>
      <c r="E89" s="58"/>
      <c r="F89" s="58"/>
      <c r="G89" s="58"/>
      <c r="H89" s="60"/>
      <c r="I89" s="60"/>
      <c r="J89" s="60"/>
      <c r="K89" s="115"/>
      <c r="L89" s="115"/>
      <c r="M8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8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89" s="62"/>
    </row>
    <row r="90" spans="2:15" x14ac:dyDescent="0.25">
      <c r="B90" s="56"/>
      <c r="C90" s="63"/>
      <c r="D90" s="57"/>
      <c r="E90" s="58"/>
      <c r="F90" s="58"/>
      <c r="G90" s="58"/>
      <c r="H90" s="60"/>
      <c r="I90" s="60"/>
      <c r="J90" s="60"/>
      <c r="K90" s="115"/>
      <c r="L90" s="115"/>
      <c r="M9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9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90" s="62"/>
    </row>
    <row r="91" spans="2:15" x14ac:dyDescent="0.25">
      <c r="B91" s="56"/>
      <c r="C91" s="63"/>
      <c r="D91" s="57"/>
      <c r="E91" s="58"/>
      <c r="F91" s="58"/>
      <c r="G91" s="58"/>
      <c r="H91" s="60"/>
      <c r="I91" s="60"/>
      <c r="J91" s="60"/>
      <c r="K91" s="115"/>
      <c r="L91" s="115"/>
      <c r="M9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9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91" s="62"/>
    </row>
    <row r="92" spans="2:15" x14ac:dyDescent="0.25">
      <c r="B92" s="56"/>
      <c r="C92" s="63"/>
      <c r="D92" s="57"/>
      <c r="E92" s="58"/>
      <c r="F92" s="58"/>
      <c r="G92" s="58"/>
      <c r="H92" s="60"/>
      <c r="I92" s="60"/>
      <c r="J92" s="60"/>
      <c r="K92" s="115"/>
      <c r="L92" s="115"/>
      <c r="M9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9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92" s="62"/>
    </row>
    <row r="93" spans="2:15" x14ac:dyDescent="0.25">
      <c r="B93" s="56"/>
      <c r="C93" s="63"/>
      <c r="D93" s="57"/>
      <c r="E93" s="58"/>
      <c r="F93" s="58"/>
      <c r="G93" s="58"/>
      <c r="H93" s="60"/>
      <c r="I93" s="60"/>
      <c r="J93" s="60"/>
      <c r="K93" s="115"/>
      <c r="L93" s="115"/>
      <c r="M9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9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93" s="62"/>
    </row>
    <row r="94" spans="2:15" x14ac:dyDescent="0.25">
      <c r="B94" s="56"/>
      <c r="C94" s="63"/>
      <c r="D94" s="57"/>
      <c r="E94" s="58"/>
      <c r="F94" s="58"/>
      <c r="G94" s="58"/>
      <c r="H94" s="60"/>
      <c r="I94" s="60"/>
      <c r="J94" s="60"/>
      <c r="K94" s="115"/>
      <c r="L94" s="115"/>
      <c r="M9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9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94" s="62"/>
    </row>
    <row r="95" spans="2:15" x14ac:dyDescent="0.25">
      <c r="B95" s="56"/>
      <c r="C95" s="63"/>
      <c r="D95" s="57"/>
      <c r="E95" s="58"/>
      <c r="F95" s="58"/>
      <c r="G95" s="58"/>
      <c r="H95" s="60"/>
      <c r="I95" s="60"/>
      <c r="J95" s="60"/>
      <c r="K95" s="115"/>
      <c r="L95" s="115"/>
      <c r="M9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9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95" s="62"/>
    </row>
    <row r="96" spans="2:15" x14ac:dyDescent="0.25">
      <c r="B96" s="56"/>
      <c r="C96" s="63"/>
      <c r="D96" s="57"/>
      <c r="E96" s="58"/>
      <c r="F96" s="58"/>
      <c r="G96" s="58"/>
      <c r="H96" s="60"/>
      <c r="I96" s="60"/>
      <c r="J96" s="60"/>
      <c r="K96" s="115"/>
      <c r="L96" s="115"/>
      <c r="M9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9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96" s="62"/>
    </row>
    <row r="97" spans="2:15" x14ac:dyDescent="0.25">
      <c r="B97" s="56"/>
      <c r="C97" s="63"/>
      <c r="D97" s="57"/>
      <c r="E97" s="58"/>
      <c r="F97" s="58"/>
      <c r="G97" s="58"/>
      <c r="H97" s="60"/>
      <c r="I97" s="60"/>
      <c r="J97" s="60"/>
      <c r="K97" s="115"/>
      <c r="L97" s="115"/>
      <c r="M9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9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97" s="62"/>
    </row>
    <row r="98" spans="2:15" x14ac:dyDescent="0.25">
      <c r="B98" s="56"/>
      <c r="C98" s="63"/>
      <c r="D98" s="57"/>
      <c r="E98" s="58"/>
      <c r="F98" s="58"/>
      <c r="G98" s="58"/>
      <c r="H98" s="60"/>
      <c r="I98" s="60"/>
      <c r="J98" s="60"/>
      <c r="K98" s="115"/>
      <c r="L98" s="115"/>
      <c r="M9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9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98" s="62"/>
    </row>
    <row r="99" spans="2:15" x14ac:dyDescent="0.25">
      <c r="B99" s="56"/>
      <c r="C99" s="63"/>
      <c r="D99" s="57"/>
      <c r="E99" s="58"/>
      <c r="F99" s="58"/>
      <c r="G99" s="58"/>
      <c r="H99" s="60"/>
      <c r="I99" s="60"/>
      <c r="J99" s="60"/>
      <c r="K99" s="115"/>
      <c r="L99" s="115"/>
      <c r="M9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9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99" s="62"/>
    </row>
    <row r="100" spans="2:15" x14ac:dyDescent="0.25">
      <c r="B100" s="56"/>
      <c r="C100" s="63"/>
      <c r="D100" s="57"/>
      <c r="E100" s="58"/>
      <c r="F100" s="58"/>
      <c r="G100" s="58"/>
      <c r="H100" s="60"/>
      <c r="I100" s="60"/>
      <c r="J100" s="60"/>
      <c r="K100" s="115"/>
      <c r="L100" s="115"/>
      <c r="M10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0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00" s="62"/>
    </row>
    <row r="101" spans="2:15" x14ac:dyDescent="0.25">
      <c r="B101" s="56"/>
      <c r="C101" s="63"/>
      <c r="D101" s="57"/>
      <c r="E101" s="58"/>
      <c r="F101" s="58"/>
      <c r="G101" s="58"/>
      <c r="H101" s="60"/>
      <c r="I101" s="60"/>
      <c r="J101" s="60"/>
      <c r="K101" s="115"/>
      <c r="L101" s="115"/>
      <c r="M10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0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01" s="62"/>
    </row>
    <row r="102" spans="2:15" x14ac:dyDescent="0.25">
      <c r="B102" s="56"/>
      <c r="C102" s="63"/>
      <c r="D102" s="57"/>
      <c r="E102" s="58"/>
      <c r="F102" s="58"/>
      <c r="G102" s="58"/>
      <c r="H102" s="60"/>
      <c r="I102" s="60"/>
      <c r="J102" s="60"/>
      <c r="K102" s="115"/>
      <c r="L102" s="115"/>
      <c r="M10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0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02" s="62"/>
    </row>
    <row r="103" spans="2:15" x14ac:dyDescent="0.25">
      <c r="B103" s="56"/>
      <c r="C103" s="63"/>
      <c r="D103" s="57"/>
      <c r="E103" s="58"/>
      <c r="F103" s="58"/>
      <c r="G103" s="58"/>
      <c r="H103" s="60"/>
      <c r="I103" s="60"/>
      <c r="J103" s="60"/>
      <c r="K103" s="115"/>
      <c r="L103" s="115"/>
      <c r="M10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0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03" s="62"/>
    </row>
    <row r="104" spans="2:15" x14ac:dyDescent="0.25">
      <c r="B104" s="56"/>
      <c r="C104" s="63"/>
      <c r="D104" s="57"/>
      <c r="E104" s="58"/>
      <c r="F104" s="58"/>
      <c r="G104" s="58"/>
      <c r="H104" s="60"/>
      <c r="I104" s="60"/>
      <c r="J104" s="60"/>
      <c r="K104" s="115"/>
      <c r="L104" s="115"/>
      <c r="M10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0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04" s="62"/>
    </row>
    <row r="105" spans="2:15" x14ac:dyDescent="0.25">
      <c r="B105" s="56"/>
      <c r="C105" s="63"/>
      <c r="D105" s="57"/>
      <c r="E105" s="58"/>
      <c r="F105" s="58"/>
      <c r="G105" s="58"/>
      <c r="H105" s="60"/>
      <c r="I105" s="60"/>
      <c r="J105" s="60"/>
      <c r="K105" s="115"/>
      <c r="L105" s="115"/>
      <c r="M10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0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05" s="62"/>
    </row>
    <row r="106" spans="2:15" x14ac:dyDescent="0.25">
      <c r="B106" s="56"/>
      <c r="C106" s="63"/>
      <c r="D106" s="57"/>
      <c r="E106" s="58"/>
      <c r="F106" s="58"/>
      <c r="G106" s="58"/>
      <c r="H106" s="60"/>
      <c r="I106" s="60"/>
      <c r="J106" s="60"/>
      <c r="K106" s="115"/>
      <c r="L106" s="115"/>
      <c r="M10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0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06" s="62"/>
    </row>
    <row r="107" spans="2:15" x14ac:dyDescent="0.25">
      <c r="B107" s="56"/>
      <c r="C107" s="63"/>
      <c r="D107" s="57"/>
      <c r="E107" s="58"/>
      <c r="F107" s="58"/>
      <c r="G107" s="58"/>
      <c r="H107" s="60"/>
      <c r="I107" s="60"/>
      <c r="J107" s="60"/>
      <c r="K107" s="115"/>
      <c r="L107" s="115"/>
      <c r="M10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0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07" s="62"/>
    </row>
    <row r="108" spans="2:15" x14ac:dyDescent="0.25">
      <c r="B108" s="56"/>
      <c r="C108" s="63"/>
      <c r="D108" s="57"/>
      <c r="E108" s="58"/>
      <c r="F108" s="58"/>
      <c r="G108" s="58"/>
      <c r="H108" s="60"/>
      <c r="I108" s="60"/>
      <c r="J108" s="60"/>
      <c r="K108" s="115"/>
      <c r="L108" s="115"/>
      <c r="M10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0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08" s="62"/>
    </row>
    <row r="109" spans="2:15" x14ac:dyDescent="0.25">
      <c r="B109" s="56"/>
      <c r="C109" s="63"/>
      <c r="D109" s="57"/>
      <c r="E109" s="58"/>
      <c r="F109" s="58"/>
      <c r="G109" s="58"/>
      <c r="H109" s="60"/>
      <c r="I109" s="60"/>
      <c r="J109" s="60"/>
      <c r="K109" s="115"/>
      <c r="L109" s="115"/>
      <c r="M10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0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09" s="62"/>
    </row>
    <row r="110" spans="2:15" x14ac:dyDescent="0.25">
      <c r="B110" s="56"/>
      <c r="C110" s="63"/>
      <c r="D110" s="57"/>
      <c r="E110" s="58"/>
      <c r="F110" s="58"/>
      <c r="G110" s="58"/>
      <c r="H110" s="60"/>
      <c r="I110" s="60"/>
      <c r="J110" s="60"/>
      <c r="K110" s="115"/>
      <c r="L110" s="115"/>
      <c r="M11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1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10" s="62"/>
    </row>
    <row r="111" spans="2:15" x14ac:dyDescent="0.25">
      <c r="B111" s="56"/>
      <c r="C111" s="63"/>
      <c r="D111" s="57"/>
      <c r="E111" s="58"/>
      <c r="F111" s="58"/>
      <c r="G111" s="58"/>
      <c r="H111" s="60"/>
      <c r="I111" s="60"/>
      <c r="J111" s="60"/>
      <c r="K111" s="115"/>
      <c r="L111" s="115"/>
      <c r="M11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1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11" s="62"/>
    </row>
    <row r="112" spans="2:15" x14ac:dyDescent="0.25">
      <c r="B112" s="56"/>
      <c r="C112" s="63"/>
      <c r="D112" s="57"/>
      <c r="E112" s="58"/>
      <c r="F112" s="58"/>
      <c r="G112" s="58"/>
      <c r="H112" s="60"/>
      <c r="I112" s="60"/>
      <c r="J112" s="60"/>
      <c r="K112" s="115"/>
      <c r="L112" s="115"/>
      <c r="M11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1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12" s="62"/>
    </row>
    <row r="113" spans="2:15" x14ac:dyDescent="0.25">
      <c r="B113" s="56"/>
      <c r="C113" s="63"/>
      <c r="D113" s="57"/>
      <c r="E113" s="58"/>
      <c r="F113" s="58"/>
      <c r="G113" s="58"/>
      <c r="H113" s="60"/>
      <c r="I113" s="60"/>
      <c r="J113" s="60"/>
      <c r="K113" s="115"/>
      <c r="L113" s="115"/>
      <c r="M11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1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13" s="62"/>
    </row>
    <row r="114" spans="2:15" x14ac:dyDescent="0.25">
      <c r="B114" s="56"/>
      <c r="C114" s="63"/>
      <c r="D114" s="57"/>
      <c r="E114" s="58"/>
      <c r="F114" s="58"/>
      <c r="G114" s="58"/>
      <c r="H114" s="60"/>
      <c r="I114" s="60"/>
      <c r="J114" s="60"/>
      <c r="K114" s="115"/>
      <c r="L114" s="115"/>
      <c r="M11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1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14" s="62"/>
    </row>
    <row r="115" spans="2:15" x14ac:dyDescent="0.25">
      <c r="B115" s="56"/>
      <c r="C115" s="63"/>
      <c r="D115" s="57"/>
      <c r="E115" s="58"/>
      <c r="F115" s="58"/>
      <c r="G115" s="58"/>
      <c r="H115" s="60"/>
      <c r="I115" s="60"/>
      <c r="J115" s="60"/>
      <c r="K115" s="115"/>
      <c r="L115" s="115"/>
      <c r="M11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1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15" s="62"/>
    </row>
    <row r="116" spans="2:15" x14ac:dyDescent="0.25">
      <c r="B116" s="56"/>
      <c r="C116" s="63"/>
      <c r="D116" s="57"/>
      <c r="E116" s="58"/>
      <c r="F116" s="58"/>
      <c r="G116" s="58"/>
      <c r="H116" s="60"/>
      <c r="I116" s="60"/>
      <c r="J116" s="60"/>
      <c r="K116" s="115"/>
      <c r="L116" s="115"/>
      <c r="M11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1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16" s="62"/>
    </row>
    <row r="117" spans="2:15" x14ac:dyDescent="0.25">
      <c r="B117" s="56"/>
      <c r="C117" s="63"/>
      <c r="D117" s="57"/>
      <c r="E117" s="58"/>
      <c r="F117" s="58"/>
      <c r="G117" s="58"/>
      <c r="H117" s="60"/>
      <c r="I117" s="60"/>
      <c r="J117" s="60"/>
      <c r="K117" s="115"/>
      <c r="L117" s="115"/>
      <c r="M11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1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17" s="62"/>
    </row>
    <row r="118" spans="2:15" x14ac:dyDescent="0.25">
      <c r="B118" s="56"/>
      <c r="C118" s="63"/>
      <c r="D118" s="57"/>
      <c r="E118" s="58"/>
      <c r="F118" s="58"/>
      <c r="G118" s="58"/>
      <c r="H118" s="60"/>
      <c r="I118" s="60"/>
      <c r="J118" s="60"/>
      <c r="K118" s="115"/>
      <c r="L118" s="115"/>
      <c r="M11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1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18" s="62"/>
    </row>
    <row r="119" spans="2:15" x14ac:dyDescent="0.25">
      <c r="B119" s="56"/>
      <c r="C119" s="63"/>
      <c r="D119" s="57"/>
      <c r="E119" s="58"/>
      <c r="F119" s="58"/>
      <c r="G119" s="58"/>
      <c r="H119" s="60"/>
      <c r="I119" s="60"/>
      <c r="J119" s="60"/>
      <c r="K119" s="115"/>
      <c r="L119" s="115"/>
      <c r="M11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1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19" s="62"/>
    </row>
    <row r="120" spans="2:15" x14ac:dyDescent="0.25">
      <c r="B120" s="56"/>
      <c r="C120" s="63"/>
      <c r="D120" s="57"/>
      <c r="E120" s="58"/>
      <c r="F120" s="58"/>
      <c r="G120" s="58"/>
      <c r="H120" s="60"/>
      <c r="I120" s="60"/>
      <c r="J120" s="60"/>
      <c r="K120" s="115"/>
      <c r="L120" s="115"/>
      <c r="M12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2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20" s="62"/>
    </row>
    <row r="121" spans="2:15" x14ac:dyDescent="0.25">
      <c r="B121" s="56"/>
      <c r="C121" s="63"/>
      <c r="D121" s="57"/>
      <c r="E121" s="58"/>
      <c r="F121" s="58"/>
      <c r="G121" s="58"/>
      <c r="H121" s="60"/>
      <c r="I121" s="60"/>
      <c r="J121" s="60"/>
      <c r="K121" s="115"/>
      <c r="L121" s="115"/>
      <c r="M12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2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21" s="62"/>
    </row>
    <row r="122" spans="2:15" x14ac:dyDescent="0.25">
      <c r="B122" s="56"/>
      <c r="C122" s="63"/>
      <c r="D122" s="57"/>
      <c r="E122" s="58"/>
      <c r="F122" s="58"/>
      <c r="G122" s="58"/>
      <c r="H122" s="60"/>
      <c r="I122" s="60"/>
      <c r="J122" s="60"/>
      <c r="K122" s="115"/>
      <c r="L122" s="115"/>
      <c r="M12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2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22" s="62"/>
    </row>
    <row r="123" spans="2:15" x14ac:dyDescent="0.25">
      <c r="B123" s="56"/>
      <c r="C123" s="63"/>
      <c r="D123" s="57"/>
      <c r="E123" s="58"/>
      <c r="F123" s="58"/>
      <c r="G123" s="58"/>
      <c r="H123" s="60"/>
      <c r="I123" s="60"/>
      <c r="J123" s="60"/>
      <c r="K123" s="115"/>
      <c r="L123" s="115"/>
      <c r="M12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2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23" s="62"/>
    </row>
    <row r="124" spans="2:15" x14ac:dyDescent="0.25">
      <c r="B124" s="56"/>
      <c r="C124" s="63"/>
      <c r="D124" s="57"/>
      <c r="E124" s="58"/>
      <c r="F124" s="58"/>
      <c r="G124" s="58"/>
      <c r="H124" s="60"/>
      <c r="I124" s="60"/>
      <c r="J124" s="60"/>
      <c r="K124" s="115"/>
      <c r="L124" s="115"/>
      <c r="M12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2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24" s="62"/>
    </row>
    <row r="125" spans="2:15" x14ac:dyDescent="0.25">
      <c r="B125" s="56"/>
      <c r="C125" s="63"/>
      <c r="D125" s="57"/>
      <c r="E125" s="58"/>
      <c r="F125" s="58"/>
      <c r="G125" s="58"/>
      <c r="H125" s="60"/>
      <c r="I125" s="60"/>
      <c r="J125" s="60"/>
      <c r="K125" s="115"/>
      <c r="L125" s="115"/>
      <c r="M12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2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25" s="62"/>
    </row>
    <row r="126" spans="2:15" x14ac:dyDescent="0.25">
      <c r="B126" s="56"/>
      <c r="C126" s="63"/>
      <c r="D126" s="57"/>
      <c r="E126" s="58"/>
      <c r="F126" s="58"/>
      <c r="G126" s="58"/>
      <c r="H126" s="60"/>
      <c r="I126" s="60"/>
      <c r="J126" s="60"/>
      <c r="K126" s="115"/>
      <c r="L126" s="115"/>
      <c r="M12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2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26" s="62"/>
    </row>
    <row r="127" spans="2:15" x14ac:dyDescent="0.25">
      <c r="B127" s="56"/>
      <c r="C127" s="63"/>
      <c r="D127" s="57"/>
      <c r="E127" s="58"/>
      <c r="F127" s="58"/>
      <c r="G127" s="58"/>
      <c r="H127" s="60"/>
      <c r="I127" s="60"/>
      <c r="J127" s="60"/>
      <c r="K127" s="115"/>
      <c r="L127" s="115"/>
      <c r="M12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2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27" s="62"/>
    </row>
    <row r="128" spans="2:15" x14ac:dyDescent="0.25">
      <c r="B128" s="56"/>
      <c r="C128" s="63"/>
      <c r="D128" s="57"/>
      <c r="E128" s="58"/>
      <c r="F128" s="58"/>
      <c r="G128" s="58"/>
      <c r="H128" s="60"/>
      <c r="I128" s="60"/>
      <c r="J128" s="60"/>
      <c r="K128" s="115"/>
      <c r="L128" s="115"/>
      <c r="M12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2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28" s="62"/>
    </row>
    <row r="129" spans="2:15" x14ac:dyDescent="0.25">
      <c r="B129" s="56"/>
      <c r="C129" s="63"/>
      <c r="D129" s="57"/>
      <c r="E129" s="58"/>
      <c r="F129" s="58"/>
      <c r="G129" s="58"/>
      <c r="H129" s="60"/>
      <c r="I129" s="60"/>
      <c r="J129" s="60"/>
      <c r="K129" s="115"/>
      <c r="L129" s="115"/>
      <c r="M12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2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29" s="62"/>
    </row>
    <row r="130" spans="2:15" x14ac:dyDescent="0.25">
      <c r="B130" s="56"/>
      <c r="C130" s="63"/>
      <c r="D130" s="57"/>
      <c r="E130" s="58"/>
      <c r="F130" s="58"/>
      <c r="G130" s="58"/>
      <c r="H130" s="60"/>
      <c r="I130" s="60"/>
      <c r="J130" s="60"/>
      <c r="K130" s="115"/>
      <c r="L130" s="115"/>
      <c r="M13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3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30" s="62"/>
    </row>
    <row r="131" spans="2:15" x14ac:dyDescent="0.25">
      <c r="B131" s="56"/>
      <c r="C131" s="63"/>
      <c r="D131" s="57"/>
      <c r="E131" s="58"/>
      <c r="F131" s="58"/>
      <c r="G131" s="58"/>
      <c r="H131" s="60"/>
      <c r="I131" s="60"/>
      <c r="J131" s="60"/>
      <c r="K131" s="115"/>
      <c r="L131" s="115"/>
      <c r="M13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3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31" s="62"/>
    </row>
    <row r="132" spans="2:15" x14ac:dyDescent="0.25">
      <c r="B132" s="56"/>
      <c r="C132" s="63"/>
      <c r="D132" s="57"/>
      <c r="E132" s="58"/>
      <c r="F132" s="58"/>
      <c r="G132" s="58"/>
      <c r="H132" s="60"/>
      <c r="I132" s="60"/>
      <c r="J132" s="60"/>
      <c r="K132" s="115"/>
      <c r="L132" s="115"/>
      <c r="M13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3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32" s="62"/>
    </row>
    <row r="133" spans="2:15" x14ac:dyDescent="0.25">
      <c r="B133" s="56"/>
      <c r="C133" s="63"/>
      <c r="D133" s="57"/>
      <c r="E133" s="58"/>
      <c r="F133" s="58"/>
      <c r="G133" s="58"/>
      <c r="H133" s="60"/>
      <c r="I133" s="60"/>
      <c r="J133" s="60"/>
      <c r="K133" s="115"/>
      <c r="L133" s="115"/>
      <c r="M13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3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33" s="62"/>
    </row>
    <row r="134" spans="2:15" x14ac:dyDescent="0.25">
      <c r="B134" s="56"/>
      <c r="C134" s="63"/>
      <c r="D134" s="57"/>
      <c r="E134" s="58"/>
      <c r="F134" s="58"/>
      <c r="G134" s="58"/>
      <c r="H134" s="60"/>
      <c r="I134" s="60"/>
      <c r="J134" s="60"/>
      <c r="K134" s="115"/>
      <c r="L134" s="115"/>
      <c r="M13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3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34" s="62"/>
    </row>
    <row r="135" spans="2:15" x14ac:dyDescent="0.25">
      <c r="B135" s="56"/>
      <c r="C135" s="63"/>
      <c r="D135" s="57"/>
      <c r="E135" s="58"/>
      <c r="F135" s="58"/>
      <c r="G135" s="58"/>
      <c r="H135" s="60"/>
      <c r="I135" s="60"/>
      <c r="J135" s="60"/>
      <c r="K135" s="115"/>
      <c r="L135" s="115"/>
      <c r="M13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3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35" s="62"/>
    </row>
    <row r="136" spans="2:15" x14ac:dyDescent="0.25">
      <c r="B136" s="56"/>
      <c r="C136" s="63"/>
      <c r="D136" s="57"/>
      <c r="E136" s="58"/>
      <c r="F136" s="58"/>
      <c r="G136" s="58"/>
      <c r="H136" s="60"/>
      <c r="I136" s="60"/>
      <c r="J136" s="60"/>
      <c r="K136" s="115"/>
      <c r="L136" s="115"/>
      <c r="M13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3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36" s="62"/>
    </row>
    <row r="137" spans="2:15" x14ac:dyDescent="0.25">
      <c r="B137" s="56"/>
      <c r="C137" s="63"/>
      <c r="D137" s="57"/>
      <c r="E137" s="58"/>
      <c r="F137" s="58"/>
      <c r="G137" s="58"/>
      <c r="H137" s="60"/>
      <c r="I137" s="60"/>
      <c r="J137" s="60"/>
      <c r="K137" s="115"/>
      <c r="L137" s="115"/>
      <c r="M13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3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37" s="62"/>
    </row>
    <row r="138" spans="2:15" x14ac:dyDescent="0.25">
      <c r="B138" s="56"/>
      <c r="C138" s="63"/>
      <c r="D138" s="57"/>
      <c r="E138" s="58"/>
      <c r="F138" s="58"/>
      <c r="G138" s="58"/>
      <c r="H138" s="60"/>
      <c r="I138" s="60"/>
      <c r="J138" s="60"/>
      <c r="K138" s="115"/>
      <c r="L138" s="115"/>
      <c r="M13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3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38" s="62"/>
    </row>
    <row r="139" spans="2:15" x14ac:dyDescent="0.25">
      <c r="B139" s="56"/>
      <c r="C139" s="63"/>
      <c r="D139" s="57"/>
      <c r="E139" s="58"/>
      <c r="F139" s="58"/>
      <c r="G139" s="58"/>
      <c r="H139" s="60"/>
      <c r="I139" s="60"/>
      <c r="J139" s="60"/>
      <c r="K139" s="115"/>
      <c r="L139" s="115"/>
      <c r="M13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3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39" s="62"/>
    </row>
    <row r="140" spans="2:15" x14ac:dyDescent="0.25">
      <c r="B140" s="56"/>
      <c r="C140" s="63"/>
      <c r="D140" s="57"/>
      <c r="E140" s="58"/>
      <c r="F140" s="58"/>
      <c r="G140" s="58"/>
      <c r="H140" s="60"/>
      <c r="I140" s="60"/>
      <c r="J140" s="60"/>
      <c r="K140" s="115"/>
      <c r="L140" s="115"/>
      <c r="M14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4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40" s="62"/>
    </row>
    <row r="141" spans="2:15" x14ac:dyDescent="0.25">
      <c r="B141" s="56"/>
      <c r="C141" s="63"/>
      <c r="D141" s="57"/>
      <c r="E141" s="58"/>
      <c r="F141" s="58"/>
      <c r="G141" s="58"/>
      <c r="H141" s="60"/>
      <c r="I141" s="60"/>
      <c r="J141" s="60"/>
      <c r="K141" s="115"/>
      <c r="L141" s="115"/>
      <c r="M14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4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41" s="62"/>
    </row>
    <row r="142" spans="2:15" x14ac:dyDescent="0.25">
      <c r="B142" s="56"/>
      <c r="C142" s="63"/>
      <c r="D142" s="57"/>
      <c r="E142" s="58"/>
      <c r="F142" s="58"/>
      <c r="G142" s="58"/>
      <c r="H142" s="60"/>
      <c r="I142" s="60"/>
      <c r="J142" s="60"/>
      <c r="K142" s="115"/>
      <c r="L142" s="115"/>
      <c r="M14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4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42" s="62"/>
    </row>
    <row r="143" spans="2:15" x14ac:dyDescent="0.25">
      <c r="B143" s="56"/>
      <c r="C143" s="63"/>
      <c r="D143" s="57"/>
      <c r="E143" s="58"/>
      <c r="F143" s="58"/>
      <c r="G143" s="58"/>
      <c r="H143" s="60"/>
      <c r="I143" s="60"/>
      <c r="J143" s="60"/>
      <c r="K143" s="115"/>
      <c r="L143" s="115"/>
      <c r="M14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4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43" s="62"/>
    </row>
    <row r="144" spans="2:15" x14ac:dyDescent="0.25">
      <c r="B144" s="56"/>
      <c r="C144" s="63"/>
      <c r="D144" s="57"/>
      <c r="E144" s="58"/>
      <c r="F144" s="58"/>
      <c r="G144" s="58"/>
      <c r="H144" s="60"/>
      <c r="I144" s="60"/>
      <c r="J144" s="60"/>
      <c r="K144" s="115"/>
      <c r="L144" s="115"/>
      <c r="M14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4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44" s="62"/>
    </row>
    <row r="145" spans="2:15" x14ac:dyDescent="0.25">
      <c r="B145" s="56"/>
      <c r="C145" s="63"/>
      <c r="D145" s="57"/>
      <c r="E145" s="58"/>
      <c r="F145" s="58"/>
      <c r="G145" s="58"/>
      <c r="H145" s="60"/>
      <c r="I145" s="60"/>
      <c r="J145" s="60"/>
      <c r="K145" s="115"/>
      <c r="L145" s="115"/>
      <c r="M14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4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45" s="62"/>
    </row>
    <row r="146" spans="2:15" x14ac:dyDescent="0.25">
      <c r="B146" s="56"/>
      <c r="C146" s="63"/>
      <c r="D146" s="57"/>
      <c r="E146" s="58"/>
      <c r="F146" s="58"/>
      <c r="G146" s="58"/>
      <c r="H146" s="60"/>
      <c r="I146" s="60"/>
      <c r="J146" s="60"/>
      <c r="K146" s="115"/>
      <c r="L146" s="115"/>
      <c r="M14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4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46" s="62"/>
    </row>
    <row r="147" spans="2:15" x14ac:dyDescent="0.25">
      <c r="B147" s="56"/>
      <c r="C147" s="63"/>
      <c r="D147" s="57"/>
      <c r="E147" s="58"/>
      <c r="F147" s="58"/>
      <c r="G147" s="58"/>
      <c r="H147" s="60"/>
      <c r="I147" s="60"/>
      <c r="J147" s="60"/>
      <c r="K147" s="115"/>
      <c r="L147" s="115"/>
      <c r="M14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4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47" s="62"/>
    </row>
    <row r="148" spans="2:15" x14ac:dyDescent="0.25">
      <c r="B148" s="56"/>
      <c r="C148" s="63"/>
      <c r="D148" s="57"/>
      <c r="E148" s="58"/>
      <c r="F148" s="58"/>
      <c r="G148" s="58"/>
      <c r="H148" s="60"/>
      <c r="I148" s="60"/>
      <c r="J148" s="60"/>
      <c r="K148" s="115"/>
      <c r="L148" s="115"/>
      <c r="M14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4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48" s="62"/>
    </row>
    <row r="149" spans="2:15" x14ac:dyDescent="0.25">
      <c r="B149" s="56"/>
      <c r="C149" s="63"/>
      <c r="D149" s="57"/>
      <c r="E149" s="58"/>
      <c r="F149" s="58"/>
      <c r="G149" s="58"/>
      <c r="H149" s="60"/>
      <c r="I149" s="60"/>
      <c r="J149" s="60"/>
      <c r="K149" s="115"/>
      <c r="L149" s="115"/>
      <c r="M14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4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49" s="62"/>
    </row>
    <row r="150" spans="2:15" x14ac:dyDescent="0.25">
      <c r="B150" s="56"/>
      <c r="C150" s="63"/>
      <c r="D150" s="57"/>
      <c r="E150" s="58"/>
      <c r="F150" s="58"/>
      <c r="G150" s="58"/>
      <c r="H150" s="60"/>
      <c r="I150" s="60"/>
      <c r="J150" s="60"/>
      <c r="K150" s="115"/>
      <c r="L150" s="115"/>
      <c r="M15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5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50" s="62"/>
    </row>
    <row r="151" spans="2:15" x14ac:dyDescent="0.25">
      <c r="B151" s="56"/>
      <c r="C151" s="63"/>
      <c r="D151" s="57"/>
      <c r="E151" s="58"/>
      <c r="F151" s="58"/>
      <c r="G151" s="58"/>
      <c r="H151" s="60"/>
      <c r="I151" s="60"/>
      <c r="J151" s="60"/>
      <c r="K151" s="115"/>
      <c r="L151" s="115"/>
      <c r="M15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5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51" s="62"/>
    </row>
    <row r="152" spans="2:15" x14ac:dyDescent="0.25">
      <c r="B152" s="56"/>
      <c r="C152" s="63"/>
      <c r="D152" s="57"/>
      <c r="E152" s="58"/>
      <c r="F152" s="58"/>
      <c r="G152" s="58"/>
      <c r="H152" s="60"/>
      <c r="I152" s="60"/>
      <c r="J152" s="60"/>
      <c r="K152" s="115"/>
      <c r="L152" s="115"/>
      <c r="M15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5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52" s="62"/>
    </row>
    <row r="153" spans="2:15" x14ac:dyDescent="0.25">
      <c r="B153" s="56"/>
      <c r="C153" s="63"/>
      <c r="D153" s="57"/>
      <c r="E153" s="58"/>
      <c r="F153" s="58"/>
      <c r="G153" s="58"/>
      <c r="H153" s="60"/>
      <c r="I153" s="60"/>
      <c r="J153" s="60"/>
      <c r="K153" s="115"/>
      <c r="L153" s="115"/>
      <c r="M15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5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53" s="62"/>
    </row>
    <row r="154" spans="2:15" x14ac:dyDescent="0.25">
      <c r="B154" s="56"/>
      <c r="C154" s="63"/>
      <c r="D154" s="57"/>
      <c r="E154" s="58"/>
      <c r="F154" s="58"/>
      <c r="G154" s="58"/>
      <c r="H154" s="60"/>
      <c r="I154" s="60"/>
      <c r="J154" s="60"/>
      <c r="K154" s="115"/>
      <c r="L154" s="115"/>
      <c r="M15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5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54" s="62"/>
    </row>
    <row r="155" spans="2:15" x14ac:dyDescent="0.25">
      <c r="B155" s="56"/>
      <c r="C155" s="63"/>
      <c r="D155" s="57"/>
      <c r="E155" s="58"/>
      <c r="F155" s="58"/>
      <c r="G155" s="58"/>
      <c r="H155" s="60"/>
      <c r="I155" s="60"/>
      <c r="J155" s="60"/>
      <c r="K155" s="115"/>
      <c r="L155" s="115"/>
      <c r="M15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5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55" s="62"/>
    </row>
    <row r="156" spans="2:15" x14ac:dyDescent="0.25">
      <c r="B156" s="56"/>
      <c r="C156" s="63"/>
      <c r="D156" s="57"/>
      <c r="E156" s="58"/>
      <c r="F156" s="58"/>
      <c r="G156" s="58"/>
      <c r="H156" s="60"/>
      <c r="I156" s="60"/>
      <c r="J156" s="60"/>
      <c r="K156" s="115"/>
      <c r="L156" s="115"/>
      <c r="M15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5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56" s="62"/>
    </row>
    <row r="157" spans="2:15" x14ac:dyDescent="0.25">
      <c r="B157" s="56"/>
      <c r="C157" s="63"/>
      <c r="D157" s="57"/>
      <c r="E157" s="58"/>
      <c r="F157" s="58"/>
      <c r="G157" s="58"/>
      <c r="H157" s="60"/>
      <c r="I157" s="60"/>
      <c r="J157" s="60"/>
      <c r="K157" s="115"/>
      <c r="L157" s="115"/>
      <c r="M15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5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57" s="62"/>
    </row>
    <row r="158" spans="2:15" x14ac:dyDescent="0.25">
      <c r="B158" s="56"/>
      <c r="C158" s="63"/>
      <c r="D158" s="57"/>
      <c r="E158" s="58"/>
      <c r="F158" s="58"/>
      <c r="G158" s="58"/>
      <c r="H158" s="60"/>
      <c r="I158" s="60"/>
      <c r="J158" s="60"/>
      <c r="K158" s="115"/>
      <c r="L158" s="115"/>
      <c r="M15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5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58" s="62"/>
    </row>
    <row r="159" spans="2:15" x14ac:dyDescent="0.25">
      <c r="B159" s="56"/>
      <c r="C159" s="63"/>
      <c r="D159" s="57"/>
      <c r="E159" s="58"/>
      <c r="F159" s="58"/>
      <c r="G159" s="58"/>
      <c r="H159" s="60"/>
      <c r="I159" s="60"/>
      <c r="J159" s="60"/>
      <c r="K159" s="115"/>
      <c r="L159" s="115"/>
      <c r="M15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5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59" s="62"/>
    </row>
    <row r="160" spans="2:15" x14ac:dyDescent="0.25">
      <c r="B160" s="56"/>
      <c r="C160" s="63"/>
      <c r="D160" s="57"/>
      <c r="E160" s="58"/>
      <c r="F160" s="58"/>
      <c r="G160" s="58"/>
      <c r="H160" s="60"/>
      <c r="I160" s="60"/>
      <c r="J160" s="60"/>
      <c r="K160" s="115"/>
      <c r="L160" s="115"/>
      <c r="M16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6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60" s="62"/>
    </row>
    <row r="161" spans="2:15" x14ac:dyDescent="0.25">
      <c r="B161" s="56"/>
      <c r="C161" s="63"/>
      <c r="D161" s="57"/>
      <c r="E161" s="58"/>
      <c r="F161" s="58"/>
      <c r="G161" s="58"/>
      <c r="H161" s="60"/>
      <c r="I161" s="60"/>
      <c r="J161" s="60"/>
      <c r="K161" s="115"/>
      <c r="L161" s="115"/>
      <c r="M16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6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61" s="62"/>
    </row>
    <row r="162" spans="2:15" x14ac:dyDescent="0.25">
      <c r="B162" s="56"/>
      <c r="C162" s="63"/>
      <c r="D162" s="57"/>
      <c r="E162" s="58"/>
      <c r="F162" s="58"/>
      <c r="G162" s="58"/>
      <c r="H162" s="60"/>
      <c r="I162" s="60"/>
      <c r="J162" s="60"/>
      <c r="K162" s="115"/>
      <c r="L162" s="115"/>
      <c r="M16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6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62" s="62"/>
    </row>
    <row r="163" spans="2:15" x14ac:dyDescent="0.25">
      <c r="B163" s="56"/>
      <c r="C163" s="63"/>
      <c r="D163" s="57"/>
      <c r="E163" s="58"/>
      <c r="F163" s="58"/>
      <c r="G163" s="58"/>
      <c r="H163" s="60"/>
      <c r="I163" s="60"/>
      <c r="J163" s="60"/>
      <c r="K163" s="115"/>
      <c r="L163" s="115"/>
      <c r="M16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6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63" s="62"/>
    </row>
    <row r="164" spans="2:15" x14ac:dyDescent="0.25">
      <c r="B164" s="56"/>
      <c r="C164" s="63"/>
      <c r="D164" s="57"/>
      <c r="E164" s="58"/>
      <c r="F164" s="58"/>
      <c r="G164" s="58"/>
      <c r="H164" s="60"/>
      <c r="I164" s="60"/>
      <c r="J164" s="60"/>
      <c r="K164" s="115"/>
      <c r="L164" s="115"/>
      <c r="M16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6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64" s="62"/>
    </row>
    <row r="165" spans="2:15" x14ac:dyDescent="0.25">
      <c r="B165" s="56"/>
      <c r="C165" s="63"/>
      <c r="D165" s="57"/>
      <c r="E165" s="58"/>
      <c r="F165" s="58"/>
      <c r="G165" s="58"/>
      <c r="H165" s="60"/>
      <c r="I165" s="60"/>
      <c r="J165" s="60"/>
      <c r="K165" s="115"/>
      <c r="L165" s="115"/>
      <c r="M16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6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65" s="62"/>
    </row>
    <row r="166" spans="2:15" x14ac:dyDescent="0.25">
      <c r="B166" s="56"/>
      <c r="C166" s="63"/>
      <c r="D166" s="57"/>
      <c r="E166" s="58"/>
      <c r="F166" s="58"/>
      <c r="G166" s="58"/>
      <c r="H166" s="60"/>
      <c r="I166" s="60"/>
      <c r="J166" s="60"/>
      <c r="K166" s="115"/>
      <c r="L166" s="115"/>
      <c r="M16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6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66" s="62"/>
    </row>
    <row r="167" spans="2:15" x14ac:dyDescent="0.25">
      <c r="B167" s="56"/>
      <c r="C167" s="63"/>
      <c r="D167" s="57"/>
      <c r="E167" s="58"/>
      <c r="F167" s="58"/>
      <c r="G167" s="58"/>
      <c r="H167" s="60"/>
      <c r="I167" s="60"/>
      <c r="J167" s="60"/>
      <c r="K167" s="115"/>
      <c r="L167" s="115"/>
      <c r="M16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6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67" s="62"/>
    </row>
    <row r="168" spans="2:15" x14ac:dyDescent="0.25">
      <c r="B168" s="56"/>
      <c r="C168" s="63"/>
      <c r="D168" s="57"/>
      <c r="E168" s="58"/>
      <c r="F168" s="58"/>
      <c r="G168" s="58"/>
      <c r="H168" s="60"/>
      <c r="I168" s="60"/>
      <c r="J168" s="60"/>
      <c r="K168" s="115"/>
      <c r="L168" s="115"/>
      <c r="M16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6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68" s="62"/>
    </row>
    <row r="169" spans="2:15" x14ac:dyDescent="0.25">
      <c r="B169" s="56"/>
      <c r="C169" s="63"/>
      <c r="D169" s="57"/>
      <c r="E169" s="58"/>
      <c r="F169" s="58"/>
      <c r="G169" s="58"/>
      <c r="H169" s="60"/>
      <c r="I169" s="60"/>
      <c r="J169" s="60"/>
      <c r="K169" s="115"/>
      <c r="L169" s="115"/>
      <c r="M16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6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69" s="62"/>
    </row>
    <row r="170" spans="2:15" x14ac:dyDescent="0.25">
      <c r="B170" s="56"/>
      <c r="C170" s="63"/>
      <c r="D170" s="57"/>
      <c r="E170" s="58"/>
      <c r="F170" s="58"/>
      <c r="G170" s="58"/>
      <c r="H170" s="60"/>
      <c r="I170" s="60"/>
      <c r="J170" s="60"/>
      <c r="K170" s="115"/>
      <c r="L170" s="115"/>
      <c r="M17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7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70" s="62"/>
    </row>
    <row r="171" spans="2:15" x14ac:dyDescent="0.25">
      <c r="B171" s="56"/>
      <c r="C171" s="63"/>
      <c r="D171" s="57"/>
      <c r="E171" s="58"/>
      <c r="F171" s="58"/>
      <c r="G171" s="58"/>
      <c r="H171" s="60"/>
      <c r="I171" s="60"/>
      <c r="J171" s="60"/>
      <c r="K171" s="115"/>
      <c r="L171" s="115"/>
      <c r="M17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7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71" s="62"/>
    </row>
    <row r="172" spans="2:15" x14ac:dyDescent="0.25">
      <c r="B172" s="56"/>
      <c r="C172" s="63"/>
      <c r="D172" s="57"/>
      <c r="E172" s="58"/>
      <c r="F172" s="58"/>
      <c r="G172" s="58"/>
      <c r="H172" s="60"/>
      <c r="I172" s="60"/>
      <c r="J172" s="60"/>
      <c r="K172" s="115"/>
      <c r="L172" s="115"/>
      <c r="M17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7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72" s="62"/>
    </row>
    <row r="173" spans="2:15" x14ac:dyDescent="0.25">
      <c r="B173" s="56"/>
      <c r="C173" s="63"/>
      <c r="D173" s="57"/>
      <c r="E173" s="58"/>
      <c r="F173" s="58"/>
      <c r="G173" s="58"/>
      <c r="H173" s="60"/>
      <c r="I173" s="60"/>
      <c r="J173" s="60"/>
      <c r="K173" s="115"/>
      <c r="L173" s="115"/>
      <c r="M17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7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73" s="62"/>
    </row>
    <row r="174" spans="2:15" x14ac:dyDescent="0.25">
      <c r="B174" s="56"/>
      <c r="C174" s="63"/>
      <c r="D174" s="57"/>
      <c r="E174" s="58"/>
      <c r="F174" s="58"/>
      <c r="G174" s="58"/>
      <c r="H174" s="60"/>
      <c r="I174" s="60"/>
      <c r="J174" s="60"/>
      <c r="K174" s="115"/>
      <c r="L174" s="115"/>
      <c r="M17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7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74" s="62"/>
    </row>
    <row r="175" spans="2:15" x14ac:dyDescent="0.25">
      <c r="B175" s="56"/>
      <c r="C175" s="63"/>
      <c r="D175" s="57"/>
      <c r="E175" s="58"/>
      <c r="F175" s="58"/>
      <c r="G175" s="58"/>
      <c r="H175" s="60"/>
      <c r="I175" s="60"/>
      <c r="J175" s="60"/>
      <c r="K175" s="115"/>
      <c r="L175" s="115"/>
      <c r="M17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7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75" s="62"/>
    </row>
    <row r="176" spans="2:15" x14ac:dyDescent="0.25">
      <c r="B176" s="56"/>
      <c r="C176" s="63"/>
      <c r="D176" s="57"/>
      <c r="E176" s="58"/>
      <c r="F176" s="58"/>
      <c r="G176" s="58"/>
      <c r="H176" s="60"/>
      <c r="I176" s="60"/>
      <c r="J176" s="60"/>
      <c r="K176" s="115"/>
      <c r="L176" s="115"/>
      <c r="M17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7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76" s="62"/>
    </row>
    <row r="177" spans="2:15" x14ac:dyDescent="0.25">
      <c r="B177" s="56"/>
      <c r="C177" s="63"/>
      <c r="D177" s="57"/>
      <c r="E177" s="58"/>
      <c r="F177" s="58"/>
      <c r="G177" s="58"/>
      <c r="H177" s="60"/>
      <c r="I177" s="60"/>
      <c r="J177" s="60"/>
      <c r="K177" s="115"/>
      <c r="L177" s="115"/>
      <c r="M17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7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77" s="62"/>
    </row>
    <row r="178" spans="2:15" x14ac:dyDescent="0.25">
      <c r="B178" s="56"/>
      <c r="C178" s="63"/>
      <c r="D178" s="57"/>
      <c r="E178" s="58"/>
      <c r="F178" s="58"/>
      <c r="G178" s="58"/>
      <c r="H178" s="60"/>
      <c r="I178" s="60"/>
      <c r="J178" s="60"/>
      <c r="K178" s="115"/>
      <c r="L178" s="115"/>
      <c r="M17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7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78" s="62"/>
    </row>
    <row r="179" spans="2:15" x14ac:dyDescent="0.25">
      <c r="B179" s="56"/>
      <c r="C179" s="63"/>
      <c r="D179" s="57"/>
      <c r="E179" s="58"/>
      <c r="F179" s="58"/>
      <c r="G179" s="58"/>
      <c r="H179" s="60"/>
      <c r="I179" s="60"/>
      <c r="J179" s="60"/>
      <c r="K179" s="115"/>
      <c r="L179" s="115"/>
      <c r="M17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7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79" s="62"/>
    </row>
    <row r="180" spans="2:15" x14ac:dyDescent="0.25">
      <c r="B180" s="56"/>
      <c r="C180" s="63"/>
      <c r="D180" s="57"/>
      <c r="E180" s="58"/>
      <c r="F180" s="58"/>
      <c r="G180" s="58"/>
      <c r="H180" s="60"/>
      <c r="I180" s="60"/>
      <c r="J180" s="60"/>
      <c r="K180" s="115"/>
      <c r="L180" s="115"/>
      <c r="M18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8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80" s="62"/>
    </row>
    <row r="181" spans="2:15" x14ac:dyDescent="0.25">
      <c r="B181" s="56"/>
      <c r="C181" s="63"/>
      <c r="D181" s="57"/>
      <c r="E181" s="58"/>
      <c r="F181" s="58"/>
      <c r="G181" s="58"/>
      <c r="H181" s="60"/>
      <c r="I181" s="60"/>
      <c r="J181" s="60"/>
      <c r="K181" s="115"/>
      <c r="L181" s="115"/>
      <c r="M18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8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81" s="62"/>
    </row>
    <row r="182" spans="2:15" x14ac:dyDescent="0.25">
      <c r="B182" s="56"/>
      <c r="C182" s="63"/>
      <c r="D182" s="57"/>
      <c r="E182" s="58"/>
      <c r="F182" s="58"/>
      <c r="G182" s="58"/>
      <c r="H182" s="60"/>
      <c r="I182" s="60"/>
      <c r="J182" s="60"/>
      <c r="K182" s="115"/>
      <c r="L182" s="115"/>
      <c r="M18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8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82" s="62"/>
    </row>
    <row r="183" spans="2:15" x14ac:dyDescent="0.25">
      <c r="B183" s="56"/>
      <c r="C183" s="63"/>
      <c r="D183" s="57"/>
      <c r="E183" s="58"/>
      <c r="F183" s="58"/>
      <c r="G183" s="58"/>
      <c r="H183" s="60"/>
      <c r="I183" s="60"/>
      <c r="J183" s="60"/>
      <c r="K183" s="115"/>
      <c r="L183" s="115"/>
      <c r="M18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8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83" s="62"/>
    </row>
    <row r="184" spans="2:15" x14ac:dyDescent="0.25">
      <c r="B184" s="56"/>
      <c r="C184" s="63"/>
      <c r="D184" s="57"/>
      <c r="E184" s="58"/>
      <c r="F184" s="58"/>
      <c r="G184" s="58"/>
      <c r="H184" s="60"/>
      <c r="I184" s="60"/>
      <c r="J184" s="60"/>
      <c r="K184" s="115"/>
      <c r="L184" s="115"/>
      <c r="M18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8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84" s="62"/>
    </row>
    <row r="185" spans="2:15" x14ac:dyDescent="0.25">
      <c r="B185" s="56"/>
      <c r="C185" s="63"/>
      <c r="D185" s="57"/>
      <c r="E185" s="58"/>
      <c r="F185" s="58"/>
      <c r="G185" s="58"/>
      <c r="H185" s="60"/>
      <c r="I185" s="60"/>
      <c r="J185" s="60"/>
      <c r="K185" s="115"/>
      <c r="L185" s="115"/>
      <c r="M18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8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85" s="62"/>
    </row>
    <row r="186" spans="2:15" x14ac:dyDescent="0.25">
      <c r="B186" s="56"/>
      <c r="C186" s="63"/>
      <c r="D186" s="57"/>
      <c r="E186" s="58"/>
      <c r="F186" s="58"/>
      <c r="G186" s="58"/>
      <c r="H186" s="60"/>
      <c r="I186" s="60"/>
      <c r="J186" s="60"/>
      <c r="K186" s="115"/>
      <c r="L186" s="115"/>
      <c r="M18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8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86" s="62"/>
    </row>
    <row r="187" spans="2:15" x14ac:dyDescent="0.25">
      <c r="B187" s="56"/>
      <c r="C187" s="63"/>
      <c r="D187" s="57"/>
      <c r="E187" s="58"/>
      <c r="F187" s="58"/>
      <c r="G187" s="58"/>
      <c r="H187" s="60"/>
      <c r="I187" s="60"/>
      <c r="J187" s="60"/>
      <c r="K187" s="115"/>
      <c r="L187" s="115"/>
      <c r="M18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8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87" s="62"/>
    </row>
    <row r="188" spans="2:15" x14ac:dyDescent="0.25">
      <c r="B188" s="56"/>
      <c r="C188" s="63"/>
      <c r="D188" s="57"/>
      <c r="E188" s="58"/>
      <c r="F188" s="58"/>
      <c r="G188" s="58"/>
      <c r="H188" s="60"/>
      <c r="I188" s="60"/>
      <c r="J188" s="60"/>
      <c r="K188" s="115"/>
      <c r="L188" s="115"/>
      <c r="M18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8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88" s="62"/>
    </row>
    <row r="189" spans="2:15" x14ac:dyDescent="0.25">
      <c r="B189" s="56"/>
      <c r="C189" s="63"/>
      <c r="D189" s="57"/>
      <c r="E189" s="58"/>
      <c r="F189" s="58"/>
      <c r="G189" s="58"/>
      <c r="H189" s="60"/>
      <c r="I189" s="60"/>
      <c r="J189" s="60"/>
      <c r="K189" s="115"/>
      <c r="L189" s="115"/>
      <c r="M18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8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89" s="62"/>
    </row>
    <row r="190" spans="2:15" x14ac:dyDescent="0.25">
      <c r="B190" s="56"/>
      <c r="C190" s="63"/>
      <c r="D190" s="57"/>
      <c r="E190" s="58"/>
      <c r="F190" s="58"/>
      <c r="G190" s="58"/>
      <c r="H190" s="60"/>
      <c r="I190" s="60"/>
      <c r="J190" s="60"/>
      <c r="K190" s="115"/>
      <c r="L190" s="115"/>
      <c r="M19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9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90" s="62"/>
    </row>
    <row r="191" spans="2:15" x14ac:dyDescent="0.25">
      <c r="B191" s="56"/>
      <c r="C191" s="63"/>
      <c r="D191" s="57"/>
      <c r="E191" s="58"/>
      <c r="F191" s="58"/>
      <c r="G191" s="58"/>
      <c r="H191" s="60"/>
      <c r="I191" s="60"/>
      <c r="J191" s="60"/>
      <c r="K191" s="115"/>
      <c r="L191" s="115"/>
      <c r="M19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9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91" s="62"/>
    </row>
    <row r="192" spans="2:15" x14ac:dyDescent="0.25">
      <c r="B192" s="56"/>
      <c r="C192" s="63"/>
      <c r="D192" s="57"/>
      <c r="E192" s="58"/>
      <c r="F192" s="58"/>
      <c r="G192" s="58"/>
      <c r="H192" s="60"/>
      <c r="I192" s="60"/>
      <c r="J192" s="60"/>
      <c r="K192" s="115"/>
      <c r="L192" s="115"/>
      <c r="M19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9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92" s="62"/>
    </row>
    <row r="193" spans="2:15" x14ac:dyDescent="0.25">
      <c r="B193" s="56"/>
      <c r="C193" s="63"/>
      <c r="D193" s="57"/>
      <c r="E193" s="58"/>
      <c r="F193" s="58"/>
      <c r="G193" s="58"/>
      <c r="H193" s="60"/>
      <c r="I193" s="60"/>
      <c r="J193" s="60"/>
      <c r="K193" s="115"/>
      <c r="L193" s="115"/>
      <c r="M19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9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93" s="62"/>
    </row>
    <row r="194" spans="2:15" x14ac:dyDescent="0.25">
      <c r="B194" s="56"/>
      <c r="C194" s="63"/>
      <c r="D194" s="57"/>
      <c r="E194" s="58"/>
      <c r="F194" s="58"/>
      <c r="G194" s="58"/>
      <c r="H194" s="60"/>
      <c r="I194" s="60"/>
      <c r="J194" s="60"/>
      <c r="K194" s="115"/>
      <c r="L194" s="115"/>
      <c r="M19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9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94" s="62"/>
    </row>
    <row r="195" spans="2:15" x14ac:dyDescent="0.25">
      <c r="B195" s="56"/>
      <c r="C195" s="63"/>
      <c r="D195" s="57"/>
      <c r="E195" s="58"/>
      <c r="F195" s="58"/>
      <c r="G195" s="58"/>
      <c r="H195" s="60"/>
      <c r="I195" s="60"/>
      <c r="J195" s="60"/>
      <c r="K195" s="115"/>
      <c r="L195" s="115"/>
      <c r="M19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9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95" s="62"/>
    </row>
    <row r="196" spans="2:15" x14ac:dyDescent="0.25">
      <c r="B196" s="56"/>
      <c r="C196" s="63"/>
      <c r="D196" s="57"/>
      <c r="E196" s="58"/>
      <c r="F196" s="58"/>
      <c r="G196" s="58"/>
      <c r="H196" s="60"/>
      <c r="I196" s="60"/>
      <c r="J196" s="60"/>
      <c r="K196" s="115"/>
      <c r="L196" s="115"/>
      <c r="M19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9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96" s="62"/>
    </row>
    <row r="197" spans="2:15" x14ac:dyDescent="0.25">
      <c r="B197" s="56"/>
      <c r="C197" s="63"/>
      <c r="D197" s="57"/>
      <c r="E197" s="58"/>
      <c r="F197" s="58"/>
      <c r="G197" s="58"/>
      <c r="H197" s="60"/>
      <c r="I197" s="60"/>
      <c r="J197" s="60"/>
      <c r="K197" s="115"/>
      <c r="L197" s="115"/>
      <c r="M19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9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97" s="62"/>
    </row>
    <row r="198" spans="2:15" x14ac:dyDescent="0.25">
      <c r="B198" s="56"/>
      <c r="C198" s="63"/>
      <c r="D198" s="57"/>
      <c r="E198" s="58"/>
      <c r="F198" s="58"/>
      <c r="G198" s="58"/>
      <c r="H198" s="60"/>
      <c r="I198" s="60"/>
      <c r="J198" s="60"/>
      <c r="K198" s="115"/>
      <c r="L198" s="115"/>
      <c r="M19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9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98" s="62"/>
    </row>
    <row r="199" spans="2:15" x14ac:dyDescent="0.25">
      <c r="B199" s="56"/>
      <c r="C199" s="63"/>
      <c r="D199" s="57"/>
      <c r="E199" s="58"/>
      <c r="F199" s="58"/>
      <c r="G199" s="58"/>
      <c r="H199" s="60"/>
      <c r="I199" s="60"/>
      <c r="J199" s="60"/>
      <c r="K199" s="115"/>
      <c r="L199" s="115"/>
      <c r="M19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19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199" s="62"/>
    </row>
    <row r="200" spans="2:15" x14ac:dyDescent="0.25">
      <c r="B200" s="56"/>
      <c r="C200" s="63"/>
      <c r="D200" s="57"/>
      <c r="E200" s="58"/>
      <c r="F200" s="58"/>
      <c r="G200" s="58"/>
      <c r="H200" s="60"/>
      <c r="I200" s="60"/>
      <c r="J200" s="60"/>
      <c r="K200" s="115"/>
      <c r="L200" s="115"/>
      <c r="M20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0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00" s="62"/>
    </row>
    <row r="201" spans="2:15" x14ac:dyDescent="0.25">
      <c r="B201" s="56"/>
      <c r="C201" s="63"/>
      <c r="D201" s="57"/>
      <c r="E201" s="58"/>
      <c r="F201" s="58"/>
      <c r="G201" s="58"/>
      <c r="H201" s="60"/>
      <c r="I201" s="60"/>
      <c r="J201" s="60"/>
      <c r="K201" s="115"/>
      <c r="L201" s="115"/>
      <c r="M20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0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01" s="62"/>
    </row>
    <row r="202" spans="2:15" x14ac:dyDescent="0.25">
      <c r="B202" s="56"/>
      <c r="C202" s="63"/>
      <c r="D202" s="57"/>
      <c r="E202" s="58"/>
      <c r="F202" s="58"/>
      <c r="G202" s="58"/>
      <c r="H202" s="60"/>
      <c r="I202" s="60"/>
      <c r="J202" s="60"/>
      <c r="K202" s="115"/>
      <c r="L202" s="115"/>
      <c r="M20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0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02" s="62"/>
    </row>
    <row r="203" spans="2:15" x14ac:dyDescent="0.25">
      <c r="B203" s="56"/>
      <c r="C203" s="63"/>
      <c r="D203" s="57"/>
      <c r="E203" s="58"/>
      <c r="F203" s="58"/>
      <c r="G203" s="58"/>
      <c r="H203" s="60"/>
      <c r="I203" s="60"/>
      <c r="J203" s="60"/>
      <c r="K203" s="115"/>
      <c r="L203" s="115"/>
      <c r="M20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0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03" s="62"/>
    </row>
    <row r="204" spans="2:15" x14ac:dyDescent="0.25">
      <c r="B204" s="56"/>
      <c r="C204" s="63"/>
      <c r="D204" s="57"/>
      <c r="E204" s="58"/>
      <c r="F204" s="58"/>
      <c r="G204" s="58"/>
      <c r="H204" s="60"/>
      <c r="I204" s="60"/>
      <c r="J204" s="60"/>
      <c r="K204" s="115"/>
      <c r="L204" s="115"/>
      <c r="M20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0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04" s="62"/>
    </row>
    <row r="205" spans="2:15" x14ac:dyDescent="0.25">
      <c r="B205" s="56"/>
      <c r="C205" s="63"/>
      <c r="D205" s="57"/>
      <c r="E205" s="58"/>
      <c r="F205" s="58"/>
      <c r="G205" s="58"/>
      <c r="H205" s="60"/>
      <c r="I205" s="60"/>
      <c r="J205" s="60"/>
      <c r="K205" s="115"/>
      <c r="L205" s="115"/>
      <c r="M20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0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05" s="62"/>
    </row>
    <row r="206" spans="2:15" x14ac:dyDescent="0.25">
      <c r="B206" s="56"/>
      <c r="C206" s="63"/>
      <c r="D206" s="57"/>
      <c r="E206" s="58"/>
      <c r="F206" s="58"/>
      <c r="G206" s="58"/>
      <c r="H206" s="60"/>
      <c r="I206" s="60"/>
      <c r="J206" s="60"/>
      <c r="K206" s="115"/>
      <c r="L206" s="115"/>
      <c r="M20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0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06" s="62"/>
    </row>
    <row r="207" spans="2:15" x14ac:dyDescent="0.25">
      <c r="B207" s="56"/>
      <c r="C207" s="63"/>
      <c r="D207" s="57"/>
      <c r="E207" s="58"/>
      <c r="F207" s="58"/>
      <c r="G207" s="58"/>
      <c r="H207" s="60"/>
      <c r="I207" s="60"/>
      <c r="J207" s="60"/>
      <c r="K207" s="115"/>
      <c r="L207" s="115"/>
      <c r="M20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0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07" s="62"/>
    </row>
    <row r="208" spans="2:15" x14ac:dyDescent="0.25">
      <c r="B208" s="56"/>
      <c r="C208" s="63"/>
      <c r="D208" s="57"/>
      <c r="E208" s="58"/>
      <c r="F208" s="58"/>
      <c r="G208" s="58"/>
      <c r="H208" s="60"/>
      <c r="I208" s="60"/>
      <c r="J208" s="60"/>
      <c r="K208" s="115"/>
      <c r="L208" s="115"/>
      <c r="M20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0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08" s="62"/>
    </row>
    <row r="209" spans="2:15" x14ac:dyDescent="0.25">
      <c r="B209" s="56"/>
      <c r="C209" s="63"/>
      <c r="D209" s="57"/>
      <c r="E209" s="58"/>
      <c r="F209" s="58"/>
      <c r="G209" s="58"/>
      <c r="H209" s="60"/>
      <c r="I209" s="60"/>
      <c r="J209" s="60"/>
      <c r="K209" s="115"/>
      <c r="L209" s="115"/>
      <c r="M20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0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09" s="62"/>
    </row>
    <row r="210" spans="2:15" x14ac:dyDescent="0.25">
      <c r="B210" s="56"/>
      <c r="C210" s="63"/>
      <c r="D210" s="57"/>
      <c r="E210" s="58"/>
      <c r="F210" s="58"/>
      <c r="G210" s="58"/>
      <c r="H210" s="60"/>
      <c r="I210" s="60"/>
      <c r="J210" s="60"/>
      <c r="K210" s="115"/>
      <c r="L210" s="115"/>
      <c r="M21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1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10" s="62"/>
    </row>
    <row r="211" spans="2:15" x14ac:dyDescent="0.25">
      <c r="B211" s="56"/>
      <c r="C211" s="63"/>
      <c r="D211" s="57"/>
      <c r="E211" s="58"/>
      <c r="F211" s="58"/>
      <c r="G211" s="58"/>
      <c r="H211" s="60"/>
      <c r="I211" s="60"/>
      <c r="J211" s="60"/>
      <c r="K211" s="115"/>
      <c r="L211" s="115"/>
      <c r="M21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1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11" s="62"/>
    </row>
    <row r="212" spans="2:15" x14ac:dyDescent="0.25">
      <c r="B212" s="56"/>
      <c r="C212" s="63"/>
      <c r="D212" s="57"/>
      <c r="E212" s="58"/>
      <c r="F212" s="58"/>
      <c r="G212" s="58"/>
      <c r="H212" s="60"/>
      <c r="I212" s="60"/>
      <c r="J212" s="60"/>
      <c r="K212" s="115"/>
      <c r="L212" s="115"/>
      <c r="M21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1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12" s="62"/>
    </row>
    <row r="213" spans="2:15" x14ac:dyDescent="0.25">
      <c r="B213" s="56"/>
      <c r="C213" s="63"/>
      <c r="D213" s="57"/>
      <c r="E213" s="58"/>
      <c r="F213" s="58"/>
      <c r="G213" s="58"/>
      <c r="H213" s="60"/>
      <c r="I213" s="60"/>
      <c r="J213" s="60"/>
      <c r="K213" s="115"/>
      <c r="L213" s="115"/>
      <c r="M21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1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13" s="62"/>
    </row>
    <row r="214" spans="2:15" x14ac:dyDescent="0.25">
      <c r="B214" s="56"/>
      <c r="C214" s="63"/>
      <c r="D214" s="57"/>
      <c r="E214" s="58"/>
      <c r="F214" s="58"/>
      <c r="G214" s="58"/>
      <c r="H214" s="60"/>
      <c r="I214" s="60"/>
      <c r="J214" s="60"/>
      <c r="K214" s="115"/>
      <c r="L214" s="115"/>
      <c r="M21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1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14" s="62"/>
    </row>
    <row r="215" spans="2:15" x14ac:dyDescent="0.25">
      <c r="B215" s="56"/>
      <c r="C215" s="63"/>
      <c r="D215" s="57"/>
      <c r="E215" s="58"/>
      <c r="F215" s="58"/>
      <c r="G215" s="58"/>
      <c r="H215" s="60"/>
      <c r="I215" s="60"/>
      <c r="J215" s="60"/>
      <c r="K215" s="115"/>
      <c r="L215" s="115"/>
      <c r="M21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1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15" s="62"/>
    </row>
    <row r="216" spans="2:15" x14ac:dyDescent="0.25">
      <c r="B216" s="56"/>
      <c r="C216" s="63"/>
      <c r="D216" s="57"/>
      <c r="E216" s="58"/>
      <c r="F216" s="58"/>
      <c r="G216" s="58"/>
      <c r="H216" s="60"/>
      <c r="I216" s="60"/>
      <c r="J216" s="60"/>
      <c r="K216" s="115"/>
      <c r="L216" s="115"/>
      <c r="M21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1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16" s="62"/>
    </row>
    <row r="217" spans="2:15" x14ac:dyDescent="0.25">
      <c r="B217" s="56"/>
      <c r="C217" s="63"/>
      <c r="D217" s="57"/>
      <c r="E217" s="58"/>
      <c r="F217" s="58"/>
      <c r="G217" s="58"/>
      <c r="H217" s="60"/>
      <c r="I217" s="60"/>
      <c r="J217" s="60"/>
      <c r="K217" s="115"/>
      <c r="L217" s="115"/>
      <c r="M21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1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17" s="62"/>
    </row>
    <row r="218" spans="2:15" x14ac:dyDescent="0.25">
      <c r="B218" s="56"/>
      <c r="C218" s="63"/>
      <c r="D218" s="57"/>
      <c r="E218" s="58"/>
      <c r="F218" s="58"/>
      <c r="G218" s="58"/>
      <c r="H218" s="60"/>
      <c r="I218" s="60"/>
      <c r="J218" s="60"/>
      <c r="K218" s="115"/>
      <c r="L218" s="115"/>
      <c r="M21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1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18" s="62"/>
    </row>
    <row r="219" spans="2:15" x14ac:dyDescent="0.25">
      <c r="B219" s="56"/>
      <c r="C219" s="63"/>
      <c r="D219" s="57"/>
      <c r="E219" s="58"/>
      <c r="F219" s="58"/>
      <c r="G219" s="58"/>
      <c r="H219" s="60"/>
      <c r="I219" s="60"/>
      <c r="J219" s="60"/>
      <c r="K219" s="115"/>
      <c r="L219" s="115"/>
      <c r="M21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1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19" s="62"/>
    </row>
    <row r="220" spans="2:15" x14ac:dyDescent="0.25">
      <c r="B220" s="56"/>
      <c r="C220" s="63"/>
      <c r="D220" s="57"/>
      <c r="E220" s="58"/>
      <c r="F220" s="58"/>
      <c r="G220" s="58"/>
      <c r="H220" s="60"/>
      <c r="I220" s="60"/>
      <c r="J220" s="60"/>
      <c r="K220" s="115"/>
      <c r="L220" s="115"/>
      <c r="M22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2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20" s="62"/>
    </row>
    <row r="221" spans="2:15" x14ac:dyDescent="0.25">
      <c r="B221" s="56"/>
      <c r="C221" s="63"/>
      <c r="D221" s="57"/>
      <c r="E221" s="58"/>
      <c r="F221" s="58"/>
      <c r="G221" s="58"/>
      <c r="H221" s="60"/>
      <c r="I221" s="60"/>
      <c r="J221" s="60"/>
      <c r="K221" s="115"/>
      <c r="L221" s="115"/>
      <c r="M22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2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21" s="62"/>
    </row>
    <row r="222" spans="2:15" x14ac:dyDescent="0.25">
      <c r="B222" s="56"/>
      <c r="C222" s="63"/>
      <c r="D222" s="57"/>
      <c r="E222" s="58"/>
      <c r="F222" s="58"/>
      <c r="G222" s="58"/>
      <c r="H222" s="60"/>
      <c r="I222" s="60"/>
      <c r="J222" s="60"/>
      <c r="K222" s="115"/>
      <c r="L222" s="115"/>
      <c r="M22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2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22" s="62"/>
    </row>
    <row r="223" spans="2:15" x14ac:dyDescent="0.25">
      <c r="B223" s="56"/>
      <c r="C223" s="63"/>
      <c r="D223" s="57"/>
      <c r="E223" s="58"/>
      <c r="F223" s="58"/>
      <c r="G223" s="58"/>
      <c r="H223" s="60"/>
      <c r="I223" s="60"/>
      <c r="J223" s="60"/>
      <c r="K223" s="115"/>
      <c r="L223" s="115"/>
      <c r="M22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2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23" s="62"/>
    </row>
    <row r="224" spans="2:15" x14ac:dyDescent="0.25">
      <c r="B224" s="56"/>
      <c r="C224" s="63"/>
      <c r="D224" s="57"/>
      <c r="E224" s="58"/>
      <c r="F224" s="58"/>
      <c r="G224" s="58"/>
      <c r="H224" s="60"/>
      <c r="I224" s="60"/>
      <c r="J224" s="60"/>
      <c r="K224" s="115"/>
      <c r="L224" s="115"/>
      <c r="M22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2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24" s="62"/>
    </row>
    <row r="225" spans="2:15" x14ac:dyDescent="0.25">
      <c r="B225" s="56"/>
      <c r="C225" s="63"/>
      <c r="D225" s="57"/>
      <c r="E225" s="58"/>
      <c r="F225" s="58"/>
      <c r="G225" s="58"/>
      <c r="H225" s="60"/>
      <c r="I225" s="60"/>
      <c r="J225" s="60"/>
      <c r="K225" s="115"/>
      <c r="L225" s="115"/>
      <c r="M22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2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25" s="62"/>
    </row>
    <row r="226" spans="2:15" x14ac:dyDescent="0.25">
      <c r="B226" s="56"/>
      <c r="C226" s="63"/>
      <c r="D226" s="57"/>
      <c r="E226" s="58"/>
      <c r="F226" s="58"/>
      <c r="G226" s="58"/>
      <c r="H226" s="60"/>
      <c r="I226" s="60"/>
      <c r="J226" s="60"/>
      <c r="K226" s="115"/>
      <c r="L226" s="115"/>
      <c r="M22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2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26" s="62"/>
    </row>
    <row r="227" spans="2:15" x14ac:dyDescent="0.25">
      <c r="B227" s="56"/>
      <c r="C227" s="63"/>
      <c r="D227" s="57"/>
      <c r="E227" s="58"/>
      <c r="F227" s="58"/>
      <c r="G227" s="58"/>
      <c r="H227" s="60"/>
      <c r="I227" s="60"/>
      <c r="J227" s="60"/>
      <c r="K227" s="115"/>
      <c r="L227" s="115"/>
      <c r="M22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2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27" s="62"/>
    </row>
    <row r="228" spans="2:15" x14ac:dyDescent="0.25">
      <c r="B228" s="56"/>
      <c r="C228" s="63"/>
      <c r="D228" s="57"/>
      <c r="E228" s="58"/>
      <c r="F228" s="58"/>
      <c r="G228" s="58"/>
      <c r="H228" s="60"/>
      <c r="I228" s="60"/>
      <c r="J228" s="60"/>
      <c r="K228" s="115"/>
      <c r="L228" s="115"/>
      <c r="M22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2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28" s="62"/>
    </row>
    <row r="229" spans="2:15" x14ac:dyDescent="0.25">
      <c r="B229" s="56"/>
      <c r="C229" s="63"/>
      <c r="D229" s="57"/>
      <c r="E229" s="58"/>
      <c r="F229" s="58"/>
      <c r="G229" s="58"/>
      <c r="H229" s="60"/>
      <c r="I229" s="60"/>
      <c r="J229" s="60"/>
      <c r="K229" s="115"/>
      <c r="L229" s="115"/>
      <c r="M22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2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29" s="62"/>
    </row>
    <row r="230" spans="2:15" x14ac:dyDescent="0.25">
      <c r="B230" s="56"/>
      <c r="C230" s="63"/>
      <c r="D230" s="57"/>
      <c r="E230" s="58"/>
      <c r="F230" s="58"/>
      <c r="G230" s="58"/>
      <c r="H230" s="60"/>
      <c r="I230" s="60"/>
      <c r="J230" s="60"/>
      <c r="K230" s="115"/>
      <c r="L230" s="115"/>
      <c r="M23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3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30" s="62"/>
    </row>
    <row r="231" spans="2:15" x14ac:dyDescent="0.25">
      <c r="B231" s="56"/>
      <c r="C231" s="63"/>
      <c r="D231" s="57"/>
      <c r="E231" s="58"/>
      <c r="F231" s="58"/>
      <c r="G231" s="58"/>
      <c r="H231" s="60"/>
      <c r="I231" s="60"/>
      <c r="J231" s="60"/>
      <c r="K231" s="115"/>
      <c r="L231" s="115"/>
      <c r="M23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3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31" s="62"/>
    </row>
    <row r="232" spans="2:15" x14ac:dyDescent="0.25">
      <c r="B232" s="56"/>
      <c r="C232" s="63"/>
      <c r="D232" s="57"/>
      <c r="E232" s="58"/>
      <c r="F232" s="58"/>
      <c r="G232" s="58"/>
      <c r="H232" s="60"/>
      <c r="I232" s="60"/>
      <c r="J232" s="60"/>
      <c r="K232" s="115"/>
      <c r="L232" s="115"/>
      <c r="M23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3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32" s="62"/>
    </row>
    <row r="233" spans="2:15" x14ac:dyDescent="0.25">
      <c r="B233" s="56"/>
      <c r="C233" s="63"/>
      <c r="D233" s="57"/>
      <c r="E233" s="58"/>
      <c r="F233" s="58"/>
      <c r="G233" s="58"/>
      <c r="H233" s="60"/>
      <c r="I233" s="60"/>
      <c r="J233" s="60"/>
      <c r="K233" s="115"/>
      <c r="L233" s="115"/>
      <c r="M23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3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33" s="62"/>
    </row>
    <row r="234" spans="2:15" x14ac:dyDescent="0.25">
      <c r="B234" s="56"/>
      <c r="C234" s="63"/>
      <c r="D234" s="57"/>
      <c r="E234" s="58"/>
      <c r="F234" s="58"/>
      <c r="G234" s="58"/>
      <c r="H234" s="60"/>
      <c r="I234" s="60"/>
      <c r="J234" s="60"/>
      <c r="K234" s="115"/>
      <c r="L234" s="115"/>
      <c r="M23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3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34" s="62"/>
    </row>
    <row r="235" spans="2:15" x14ac:dyDescent="0.25">
      <c r="B235" s="56"/>
      <c r="C235" s="63"/>
      <c r="D235" s="57"/>
      <c r="E235" s="58"/>
      <c r="F235" s="58"/>
      <c r="G235" s="58"/>
      <c r="H235" s="60"/>
      <c r="I235" s="60"/>
      <c r="J235" s="60"/>
      <c r="K235" s="115"/>
      <c r="L235" s="115"/>
      <c r="M23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3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35" s="62"/>
    </row>
    <row r="236" spans="2:15" x14ac:dyDescent="0.25">
      <c r="B236" s="56"/>
      <c r="C236" s="63"/>
      <c r="D236" s="57"/>
      <c r="E236" s="58"/>
      <c r="F236" s="58"/>
      <c r="G236" s="58"/>
      <c r="H236" s="60"/>
      <c r="I236" s="60"/>
      <c r="J236" s="60"/>
      <c r="K236" s="115"/>
      <c r="L236" s="115"/>
      <c r="M23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3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36" s="62"/>
    </row>
    <row r="237" spans="2:15" x14ac:dyDescent="0.25">
      <c r="B237" s="56"/>
      <c r="C237" s="63"/>
      <c r="D237" s="57"/>
      <c r="E237" s="58"/>
      <c r="F237" s="58"/>
      <c r="G237" s="58"/>
      <c r="H237" s="60"/>
      <c r="I237" s="60"/>
      <c r="J237" s="60"/>
      <c r="K237" s="115"/>
      <c r="L237" s="115"/>
      <c r="M23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3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37" s="62"/>
    </row>
    <row r="238" spans="2:15" x14ac:dyDescent="0.25">
      <c r="B238" s="56"/>
      <c r="C238" s="63"/>
      <c r="D238" s="57"/>
      <c r="E238" s="58"/>
      <c r="F238" s="58"/>
      <c r="G238" s="58"/>
      <c r="H238" s="60"/>
      <c r="I238" s="60"/>
      <c r="J238" s="60"/>
      <c r="K238" s="115"/>
      <c r="L238" s="115"/>
      <c r="M23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3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38" s="62"/>
    </row>
    <row r="239" spans="2:15" x14ac:dyDescent="0.25">
      <c r="B239" s="56"/>
      <c r="C239" s="63"/>
      <c r="D239" s="57"/>
      <c r="E239" s="58"/>
      <c r="F239" s="58"/>
      <c r="G239" s="58"/>
      <c r="H239" s="60"/>
      <c r="I239" s="60"/>
      <c r="J239" s="60"/>
      <c r="K239" s="115"/>
      <c r="L239" s="115"/>
      <c r="M23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3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39" s="62"/>
    </row>
    <row r="240" spans="2:15" x14ac:dyDescent="0.25">
      <c r="B240" s="56"/>
      <c r="C240" s="63"/>
      <c r="D240" s="57"/>
      <c r="E240" s="58"/>
      <c r="F240" s="58"/>
      <c r="G240" s="58"/>
      <c r="H240" s="60"/>
      <c r="I240" s="60"/>
      <c r="J240" s="60"/>
      <c r="K240" s="115"/>
      <c r="L240" s="115"/>
      <c r="M24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4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40" s="62"/>
    </row>
    <row r="241" spans="2:15" x14ac:dyDescent="0.25">
      <c r="B241" s="56"/>
      <c r="C241" s="63"/>
      <c r="D241" s="57"/>
      <c r="E241" s="58"/>
      <c r="F241" s="58"/>
      <c r="G241" s="58"/>
      <c r="H241" s="60"/>
      <c r="I241" s="60"/>
      <c r="J241" s="60"/>
      <c r="K241" s="115"/>
      <c r="L241" s="115"/>
      <c r="M24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4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41" s="62"/>
    </row>
    <row r="242" spans="2:15" x14ac:dyDescent="0.25">
      <c r="B242" s="56"/>
      <c r="C242" s="63"/>
      <c r="D242" s="57"/>
      <c r="E242" s="58"/>
      <c r="F242" s="58"/>
      <c r="G242" s="58"/>
      <c r="H242" s="60"/>
      <c r="I242" s="60"/>
      <c r="J242" s="60"/>
      <c r="K242" s="115"/>
      <c r="L242" s="115"/>
      <c r="M24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4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42" s="62"/>
    </row>
    <row r="243" spans="2:15" x14ac:dyDescent="0.25">
      <c r="B243" s="56"/>
      <c r="C243" s="63"/>
      <c r="D243" s="57"/>
      <c r="E243" s="58"/>
      <c r="F243" s="58"/>
      <c r="G243" s="58"/>
      <c r="H243" s="60"/>
      <c r="I243" s="60"/>
      <c r="J243" s="60"/>
      <c r="K243" s="115"/>
      <c r="L243" s="115"/>
      <c r="M24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4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43" s="62"/>
    </row>
    <row r="244" spans="2:15" x14ac:dyDescent="0.25">
      <c r="B244" s="56"/>
      <c r="C244" s="63"/>
      <c r="D244" s="57"/>
      <c r="E244" s="58"/>
      <c r="F244" s="58"/>
      <c r="G244" s="58"/>
      <c r="H244" s="60"/>
      <c r="I244" s="60"/>
      <c r="J244" s="60"/>
      <c r="K244" s="115"/>
      <c r="L244" s="115"/>
      <c r="M24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4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44" s="62"/>
    </row>
    <row r="245" spans="2:15" x14ac:dyDescent="0.25">
      <c r="B245" s="56"/>
      <c r="C245" s="63"/>
      <c r="D245" s="57"/>
      <c r="E245" s="58"/>
      <c r="F245" s="58"/>
      <c r="G245" s="58"/>
      <c r="H245" s="60"/>
      <c r="I245" s="60"/>
      <c r="J245" s="60"/>
      <c r="K245" s="115"/>
      <c r="L245" s="115"/>
      <c r="M24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4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45" s="62"/>
    </row>
    <row r="246" spans="2:15" x14ac:dyDescent="0.25">
      <c r="B246" s="56"/>
      <c r="C246" s="63"/>
      <c r="D246" s="57"/>
      <c r="E246" s="58"/>
      <c r="F246" s="58"/>
      <c r="G246" s="58"/>
      <c r="H246" s="60"/>
      <c r="I246" s="60"/>
      <c r="J246" s="60"/>
      <c r="K246" s="115"/>
      <c r="L246" s="115"/>
      <c r="M24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4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46" s="62"/>
    </row>
    <row r="247" spans="2:15" x14ac:dyDescent="0.25">
      <c r="B247" s="56"/>
      <c r="C247" s="63"/>
      <c r="D247" s="57"/>
      <c r="E247" s="58"/>
      <c r="F247" s="58"/>
      <c r="G247" s="58"/>
      <c r="H247" s="60"/>
      <c r="I247" s="60"/>
      <c r="J247" s="60"/>
      <c r="K247" s="115"/>
      <c r="L247" s="115"/>
      <c r="M24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4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47" s="62"/>
    </row>
    <row r="248" spans="2:15" x14ac:dyDescent="0.25">
      <c r="B248" s="56"/>
      <c r="C248" s="63"/>
      <c r="D248" s="57"/>
      <c r="E248" s="58"/>
      <c r="F248" s="58"/>
      <c r="G248" s="58"/>
      <c r="H248" s="60"/>
      <c r="I248" s="60"/>
      <c r="J248" s="60"/>
      <c r="K248" s="115"/>
      <c r="L248" s="115"/>
      <c r="M24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4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48" s="62"/>
    </row>
    <row r="249" spans="2:15" x14ac:dyDescent="0.25">
      <c r="B249" s="56"/>
      <c r="C249" s="63"/>
      <c r="D249" s="57"/>
      <c r="E249" s="58"/>
      <c r="F249" s="58"/>
      <c r="G249" s="58"/>
      <c r="H249" s="60"/>
      <c r="I249" s="60"/>
      <c r="J249" s="60"/>
      <c r="K249" s="115"/>
      <c r="L249" s="115"/>
      <c r="M24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4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49" s="62"/>
    </row>
    <row r="250" spans="2:15" x14ac:dyDescent="0.25">
      <c r="B250" s="56"/>
      <c r="C250" s="63"/>
      <c r="D250" s="57"/>
      <c r="E250" s="58"/>
      <c r="F250" s="58"/>
      <c r="G250" s="58"/>
      <c r="H250" s="60"/>
      <c r="I250" s="60"/>
      <c r="J250" s="60"/>
      <c r="K250" s="115"/>
      <c r="L250" s="115"/>
      <c r="M25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5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50" s="62"/>
    </row>
    <row r="251" spans="2:15" x14ac:dyDescent="0.25">
      <c r="B251" s="56"/>
      <c r="C251" s="63"/>
      <c r="D251" s="57"/>
      <c r="E251" s="58"/>
      <c r="F251" s="58"/>
      <c r="G251" s="58"/>
      <c r="H251" s="60"/>
      <c r="I251" s="60"/>
      <c r="J251" s="60"/>
      <c r="K251" s="115"/>
      <c r="L251" s="115"/>
      <c r="M25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5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51" s="62"/>
    </row>
    <row r="252" spans="2:15" x14ac:dyDescent="0.25">
      <c r="B252" s="56"/>
      <c r="C252" s="63"/>
      <c r="D252" s="57"/>
      <c r="E252" s="58"/>
      <c r="F252" s="58"/>
      <c r="G252" s="58"/>
      <c r="H252" s="60"/>
      <c r="I252" s="60"/>
      <c r="J252" s="60"/>
      <c r="K252" s="115"/>
      <c r="L252" s="115"/>
      <c r="M25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5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52" s="62"/>
    </row>
    <row r="253" spans="2:15" x14ac:dyDescent="0.25">
      <c r="B253" s="56"/>
      <c r="C253" s="63"/>
      <c r="D253" s="57"/>
      <c r="E253" s="58"/>
      <c r="F253" s="58"/>
      <c r="G253" s="58"/>
      <c r="H253" s="60"/>
      <c r="I253" s="60"/>
      <c r="J253" s="60"/>
      <c r="K253" s="115"/>
      <c r="L253" s="115"/>
      <c r="M25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5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53" s="62"/>
    </row>
    <row r="254" spans="2:15" x14ac:dyDescent="0.25">
      <c r="B254" s="56"/>
      <c r="C254" s="63"/>
      <c r="D254" s="57"/>
      <c r="E254" s="58"/>
      <c r="F254" s="58"/>
      <c r="G254" s="58"/>
      <c r="H254" s="60"/>
      <c r="I254" s="60"/>
      <c r="J254" s="60"/>
      <c r="K254" s="115"/>
      <c r="L254" s="115"/>
      <c r="M25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5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54" s="62"/>
    </row>
    <row r="255" spans="2:15" x14ac:dyDescent="0.25">
      <c r="B255" s="56"/>
      <c r="C255" s="63"/>
      <c r="D255" s="57"/>
      <c r="E255" s="58"/>
      <c r="F255" s="58"/>
      <c r="G255" s="58"/>
      <c r="H255" s="60"/>
      <c r="I255" s="60"/>
      <c r="J255" s="60"/>
      <c r="K255" s="115"/>
      <c r="L255" s="115"/>
      <c r="M25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5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55" s="62"/>
    </row>
    <row r="256" spans="2:15" x14ac:dyDescent="0.25">
      <c r="B256" s="56"/>
      <c r="C256" s="63"/>
      <c r="D256" s="57"/>
      <c r="E256" s="58"/>
      <c r="F256" s="58"/>
      <c r="G256" s="58"/>
      <c r="H256" s="60"/>
      <c r="I256" s="60"/>
      <c r="J256" s="60"/>
      <c r="K256" s="115"/>
      <c r="L256" s="115"/>
      <c r="M25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5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56" s="62"/>
    </row>
    <row r="257" spans="2:15" x14ac:dyDescent="0.25">
      <c r="B257" s="56"/>
      <c r="C257" s="63"/>
      <c r="D257" s="57"/>
      <c r="E257" s="58"/>
      <c r="F257" s="58"/>
      <c r="G257" s="58"/>
      <c r="H257" s="60"/>
      <c r="I257" s="60"/>
      <c r="J257" s="60"/>
      <c r="K257" s="115"/>
      <c r="L257" s="115"/>
      <c r="M25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5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57" s="62"/>
    </row>
    <row r="258" spans="2:15" x14ac:dyDescent="0.25">
      <c r="B258" s="56"/>
      <c r="C258" s="63"/>
      <c r="D258" s="57"/>
      <c r="E258" s="58"/>
      <c r="F258" s="58"/>
      <c r="G258" s="58"/>
      <c r="H258" s="60"/>
      <c r="I258" s="60"/>
      <c r="J258" s="60"/>
      <c r="K258" s="115"/>
      <c r="L258" s="115"/>
      <c r="M25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5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58" s="62"/>
    </row>
    <row r="259" spans="2:15" x14ac:dyDescent="0.25">
      <c r="B259" s="56"/>
      <c r="C259" s="63"/>
      <c r="D259" s="57"/>
      <c r="E259" s="58"/>
      <c r="F259" s="58"/>
      <c r="G259" s="58"/>
      <c r="H259" s="60"/>
      <c r="I259" s="60"/>
      <c r="J259" s="60"/>
      <c r="K259" s="115"/>
      <c r="L259" s="115"/>
      <c r="M25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5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59" s="62"/>
    </row>
    <row r="260" spans="2:15" x14ac:dyDescent="0.25">
      <c r="B260" s="56"/>
      <c r="C260" s="63"/>
      <c r="D260" s="57"/>
      <c r="E260" s="58"/>
      <c r="F260" s="58"/>
      <c r="G260" s="58"/>
      <c r="H260" s="60"/>
      <c r="I260" s="60"/>
      <c r="J260" s="60"/>
      <c r="K260" s="115"/>
      <c r="L260" s="115"/>
      <c r="M26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6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60" s="62"/>
    </row>
    <row r="261" spans="2:15" x14ac:dyDescent="0.25">
      <c r="B261" s="56"/>
      <c r="C261" s="63"/>
      <c r="D261" s="57"/>
      <c r="E261" s="58"/>
      <c r="F261" s="58"/>
      <c r="G261" s="58"/>
      <c r="H261" s="60"/>
      <c r="I261" s="60"/>
      <c r="J261" s="60"/>
      <c r="K261" s="115"/>
      <c r="L261" s="115"/>
      <c r="M26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6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61" s="62"/>
    </row>
    <row r="262" spans="2:15" x14ac:dyDescent="0.25">
      <c r="B262" s="56"/>
      <c r="C262" s="63"/>
      <c r="D262" s="57"/>
      <c r="E262" s="58"/>
      <c r="F262" s="58"/>
      <c r="G262" s="58"/>
      <c r="H262" s="60"/>
      <c r="I262" s="60"/>
      <c r="J262" s="60"/>
      <c r="K262" s="115"/>
      <c r="L262" s="115"/>
      <c r="M26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6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62" s="62"/>
    </row>
    <row r="263" spans="2:15" x14ac:dyDescent="0.25">
      <c r="B263" s="56"/>
      <c r="C263" s="63"/>
      <c r="D263" s="57"/>
      <c r="E263" s="58"/>
      <c r="F263" s="58"/>
      <c r="G263" s="58"/>
      <c r="H263" s="60"/>
      <c r="I263" s="60"/>
      <c r="J263" s="60"/>
      <c r="K263" s="115"/>
      <c r="L263" s="115"/>
      <c r="M26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6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63" s="62"/>
    </row>
    <row r="264" spans="2:15" x14ac:dyDescent="0.25">
      <c r="B264" s="56"/>
      <c r="C264" s="63"/>
      <c r="D264" s="57"/>
      <c r="E264" s="58"/>
      <c r="F264" s="58"/>
      <c r="G264" s="58"/>
      <c r="H264" s="60"/>
      <c r="I264" s="60"/>
      <c r="J264" s="60"/>
      <c r="K264" s="115"/>
      <c r="L264" s="115"/>
      <c r="M26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6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64" s="62"/>
    </row>
    <row r="265" spans="2:15" x14ac:dyDescent="0.25">
      <c r="B265" s="56"/>
      <c r="C265" s="63"/>
      <c r="D265" s="57"/>
      <c r="E265" s="58"/>
      <c r="F265" s="58"/>
      <c r="G265" s="58"/>
      <c r="H265" s="60"/>
      <c r="I265" s="60"/>
      <c r="J265" s="60"/>
      <c r="K265" s="115"/>
      <c r="L265" s="115"/>
      <c r="M26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6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65" s="62"/>
    </row>
    <row r="266" spans="2:15" x14ac:dyDescent="0.25">
      <c r="B266" s="56"/>
      <c r="C266" s="63"/>
      <c r="D266" s="57"/>
      <c r="E266" s="58"/>
      <c r="F266" s="58"/>
      <c r="G266" s="58"/>
      <c r="H266" s="60"/>
      <c r="I266" s="60"/>
      <c r="J266" s="60"/>
      <c r="K266" s="115"/>
      <c r="L266" s="115"/>
      <c r="M26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6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66" s="62"/>
    </row>
    <row r="267" spans="2:15" x14ac:dyDescent="0.25">
      <c r="B267" s="56"/>
      <c r="C267" s="63"/>
      <c r="D267" s="57"/>
      <c r="E267" s="58"/>
      <c r="F267" s="58"/>
      <c r="G267" s="58"/>
      <c r="H267" s="60"/>
      <c r="I267" s="60"/>
      <c r="J267" s="60"/>
      <c r="K267" s="115"/>
      <c r="L267" s="115"/>
      <c r="M26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6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67" s="62"/>
    </row>
    <row r="268" spans="2:15" x14ac:dyDescent="0.25">
      <c r="B268" s="56"/>
      <c r="C268" s="63"/>
      <c r="D268" s="57"/>
      <c r="E268" s="58"/>
      <c r="F268" s="58"/>
      <c r="G268" s="58"/>
      <c r="H268" s="60"/>
      <c r="I268" s="60"/>
      <c r="J268" s="60"/>
      <c r="K268" s="115"/>
      <c r="L268" s="115"/>
      <c r="M26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6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68" s="62"/>
    </row>
    <row r="269" spans="2:15" x14ac:dyDescent="0.25">
      <c r="B269" s="56"/>
      <c r="C269" s="63"/>
      <c r="D269" s="57"/>
      <c r="E269" s="58"/>
      <c r="F269" s="58"/>
      <c r="G269" s="58"/>
      <c r="H269" s="60"/>
      <c r="I269" s="60"/>
      <c r="J269" s="60"/>
      <c r="K269" s="115"/>
      <c r="L269" s="115"/>
      <c r="M26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6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69" s="62"/>
    </row>
    <row r="270" spans="2:15" x14ac:dyDescent="0.25">
      <c r="B270" s="56"/>
      <c r="C270" s="63"/>
      <c r="D270" s="57"/>
      <c r="E270" s="58"/>
      <c r="F270" s="58"/>
      <c r="G270" s="58"/>
      <c r="H270" s="60"/>
      <c r="I270" s="60"/>
      <c r="J270" s="60"/>
      <c r="K270" s="115"/>
      <c r="L270" s="115"/>
      <c r="M27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7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70" s="62"/>
    </row>
    <row r="271" spans="2:15" x14ac:dyDescent="0.25">
      <c r="B271" s="56"/>
      <c r="C271" s="63"/>
      <c r="D271" s="57"/>
      <c r="E271" s="58"/>
      <c r="F271" s="58"/>
      <c r="G271" s="58"/>
      <c r="H271" s="60"/>
      <c r="I271" s="60"/>
      <c r="J271" s="60"/>
      <c r="K271" s="115"/>
      <c r="L271" s="115"/>
      <c r="M27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7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71" s="62"/>
    </row>
    <row r="272" spans="2:15" x14ac:dyDescent="0.25">
      <c r="B272" s="56"/>
      <c r="C272" s="63"/>
      <c r="D272" s="57"/>
      <c r="E272" s="58"/>
      <c r="F272" s="58"/>
      <c r="G272" s="58"/>
      <c r="H272" s="60"/>
      <c r="I272" s="60"/>
      <c r="J272" s="60"/>
      <c r="K272" s="115"/>
      <c r="L272" s="115"/>
      <c r="M27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7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72" s="62"/>
    </row>
    <row r="273" spans="2:15" x14ac:dyDescent="0.25">
      <c r="B273" s="56"/>
      <c r="C273" s="63"/>
      <c r="D273" s="57"/>
      <c r="E273" s="58"/>
      <c r="F273" s="58"/>
      <c r="G273" s="58"/>
      <c r="H273" s="60"/>
      <c r="I273" s="60"/>
      <c r="J273" s="60"/>
      <c r="K273" s="115"/>
      <c r="L273" s="115"/>
      <c r="M27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7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73" s="62"/>
    </row>
    <row r="274" spans="2:15" x14ac:dyDescent="0.25">
      <c r="B274" s="56"/>
      <c r="C274" s="63"/>
      <c r="D274" s="57"/>
      <c r="E274" s="58"/>
      <c r="F274" s="58"/>
      <c r="G274" s="58"/>
      <c r="H274" s="60"/>
      <c r="I274" s="60"/>
      <c r="J274" s="60"/>
      <c r="K274" s="115"/>
      <c r="L274" s="115"/>
      <c r="M27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7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74" s="62"/>
    </row>
    <row r="275" spans="2:15" x14ac:dyDescent="0.25">
      <c r="B275" s="56"/>
      <c r="C275" s="63"/>
      <c r="D275" s="57"/>
      <c r="E275" s="58"/>
      <c r="F275" s="58"/>
      <c r="G275" s="58"/>
      <c r="H275" s="60"/>
      <c r="I275" s="60"/>
      <c r="J275" s="60"/>
      <c r="K275" s="115"/>
      <c r="L275" s="115"/>
      <c r="M27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7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75" s="62"/>
    </row>
    <row r="276" spans="2:15" x14ac:dyDescent="0.25">
      <c r="B276" s="56"/>
      <c r="C276" s="63"/>
      <c r="D276" s="57"/>
      <c r="E276" s="58"/>
      <c r="F276" s="58"/>
      <c r="G276" s="58"/>
      <c r="H276" s="60"/>
      <c r="I276" s="60"/>
      <c r="J276" s="60"/>
      <c r="K276" s="115"/>
      <c r="L276" s="115"/>
      <c r="M27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7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76" s="62"/>
    </row>
    <row r="277" spans="2:15" x14ac:dyDescent="0.25">
      <c r="B277" s="56"/>
      <c r="C277" s="63"/>
      <c r="D277" s="57"/>
      <c r="E277" s="58"/>
      <c r="F277" s="58"/>
      <c r="G277" s="58"/>
      <c r="H277" s="60"/>
      <c r="I277" s="60"/>
      <c r="J277" s="60"/>
      <c r="K277" s="115"/>
      <c r="L277" s="115"/>
      <c r="M27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7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77" s="62"/>
    </row>
    <row r="278" spans="2:15" x14ac:dyDescent="0.25">
      <c r="B278" s="56"/>
      <c r="C278" s="63"/>
      <c r="D278" s="57"/>
      <c r="E278" s="58"/>
      <c r="F278" s="58"/>
      <c r="G278" s="58"/>
      <c r="H278" s="60"/>
      <c r="I278" s="60"/>
      <c r="J278" s="60"/>
      <c r="K278" s="115"/>
      <c r="L278" s="115"/>
      <c r="M27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7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78" s="62"/>
    </row>
    <row r="279" spans="2:15" x14ac:dyDescent="0.25">
      <c r="B279" s="56"/>
      <c r="C279" s="63"/>
      <c r="D279" s="57"/>
      <c r="E279" s="58"/>
      <c r="F279" s="58"/>
      <c r="G279" s="58"/>
      <c r="H279" s="60"/>
      <c r="I279" s="60"/>
      <c r="J279" s="60"/>
      <c r="K279" s="115"/>
      <c r="L279" s="115"/>
      <c r="M27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7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79" s="62"/>
    </row>
    <row r="280" spans="2:15" x14ac:dyDescent="0.25">
      <c r="B280" s="56"/>
      <c r="C280" s="63"/>
      <c r="D280" s="57"/>
      <c r="E280" s="58"/>
      <c r="F280" s="58"/>
      <c r="G280" s="58"/>
      <c r="H280" s="60"/>
      <c r="I280" s="60"/>
      <c r="J280" s="60"/>
      <c r="K280" s="115"/>
      <c r="L280" s="115"/>
      <c r="M28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8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80" s="62"/>
    </row>
    <row r="281" spans="2:15" x14ac:dyDescent="0.25">
      <c r="B281" s="56"/>
      <c r="C281" s="63"/>
      <c r="D281" s="57"/>
      <c r="E281" s="58"/>
      <c r="F281" s="58"/>
      <c r="G281" s="58"/>
      <c r="H281" s="60"/>
      <c r="I281" s="60"/>
      <c r="J281" s="60"/>
      <c r="K281" s="115"/>
      <c r="L281" s="115"/>
      <c r="M28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8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81" s="62"/>
    </row>
    <row r="282" spans="2:15" x14ac:dyDescent="0.25">
      <c r="B282" s="56"/>
      <c r="C282" s="63"/>
      <c r="D282" s="57"/>
      <c r="E282" s="58"/>
      <c r="F282" s="58"/>
      <c r="G282" s="58"/>
      <c r="H282" s="60"/>
      <c r="I282" s="60"/>
      <c r="J282" s="60"/>
      <c r="K282" s="115"/>
      <c r="L282" s="115"/>
      <c r="M28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8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82" s="62"/>
    </row>
    <row r="283" spans="2:15" x14ac:dyDescent="0.25">
      <c r="B283" s="56"/>
      <c r="C283" s="63"/>
      <c r="D283" s="57"/>
      <c r="E283" s="58"/>
      <c r="F283" s="58"/>
      <c r="G283" s="58"/>
      <c r="H283" s="60"/>
      <c r="I283" s="60"/>
      <c r="J283" s="60"/>
      <c r="K283" s="115"/>
      <c r="L283" s="115"/>
      <c r="M28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8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83" s="62"/>
    </row>
    <row r="284" spans="2:15" x14ac:dyDescent="0.25">
      <c r="B284" s="56"/>
      <c r="C284" s="63"/>
      <c r="D284" s="57"/>
      <c r="E284" s="58"/>
      <c r="F284" s="58"/>
      <c r="G284" s="58"/>
      <c r="H284" s="60"/>
      <c r="I284" s="60"/>
      <c r="J284" s="60"/>
      <c r="K284" s="115"/>
      <c r="L284" s="115"/>
      <c r="M28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8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84" s="62"/>
    </row>
    <row r="285" spans="2:15" x14ac:dyDescent="0.25">
      <c r="B285" s="56"/>
      <c r="C285" s="63"/>
      <c r="D285" s="57"/>
      <c r="E285" s="58"/>
      <c r="F285" s="58"/>
      <c r="G285" s="58"/>
      <c r="H285" s="60"/>
      <c r="I285" s="60"/>
      <c r="J285" s="60"/>
      <c r="K285" s="115"/>
      <c r="L285" s="115"/>
      <c r="M28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8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85" s="62"/>
    </row>
    <row r="286" spans="2:15" x14ac:dyDescent="0.25">
      <c r="B286" s="56"/>
      <c r="C286" s="63"/>
      <c r="D286" s="57"/>
      <c r="E286" s="58"/>
      <c r="F286" s="58"/>
      <c r="G286" s="58"/>
      <c r="H286" s="60"/>
      <c r="I286" s="60"/>
      <c r="J286" s="60"/>
      <c r="K286" s="115"/>
      <c r="L286" s="115"/>
      <c r="M28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8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86" s="62"/>
    </row>
    <row r="287" spans="2:15" x14ac:dyDescent="0.25">
      <c r="B287" s="56"/>
      <c r="C287" s="63"/>
      <c r="D287" s="57"/>
      <c r="E287" s="58"/>
      <c r="F287" s="58"/>
      <c r="G287" s="58"/>
      <c r="H287" s="60"/>
      <c r="I287" s="60"/>
      <c r="J287" s="60"/>
      <c r="K287" s="115"/>
      <c r="L287" s="115"/>
      <c r="M28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8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87" s="62"/>
    </row>
    <row r="288" spans="2:15" x14ac:dyDescent="0.25">
      <c r="B288" s="56"/>
      <c r="C288" s="63"/>
      <c r="D288" s="57"/>
      <c r="E288" s="58"/>
      <c r="F288" s="58"/>
      <c r="G288" s="58"/>
      <c r="H288" s="60"/>
      <c r="I288" s="60"/>
      <c r="J288" s="60"/>
      <c r="K288" s="115"/>
      <c r="L288" s="115"/>
      <c r="M28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8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88" s="62"/>
    </row>
    <row r="289" spans="2:15" x14ac:dyDescent="0.25">
      <c r="B289" s="56"/>
      <c r="C289" s="63"/>
      <c r="D289" s="57"/>
      <c r="E289" s="58"/>
      <c r="F289" s="58"/>
      <c r="G289" s="58"/>
      <c r="H289" s="60"/>
      <c r="I289" s="60"/>
      <c r="J289" s="60"/>
      <c r="K289" s="115"/>
      <c r="L289" s="115"/>
      <c r="M28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8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89" s="62"/>
    </row>
    <row r="290" spans="2:15" x14ac:dyDescent="0.25">
      <c r="B290" s="56"/>
      <c r="C290" s="63"/>
      <c r="D290" s="57"/>
      <c r="E290" s="58"/>
      <c r="F290" s="58"/>
      <c r="G290" s="58"/>
      <c r="H290" s="60"/>
      <c r="I290" s="60"/>
      <c r="J290" s="60"/>
      <c r="K290" s="115"/>
      <c r="L290" s="115"/>
      <c r="M29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9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90" s="62"/>
    </row>
    <row r="291" spans="2:15" x14ac:dyDescent="0.25">
      <c r="B291" s="56"/>
      <c r="C291" s="63"/>
      <c r="D291" s="57"/>
      <c r="E291" s="58"/>
      <c r="F291" s="58"/>
      <c r="G291" s="58"/>
      <c r="H291" s="60"/>
      <c r="I291" s="60"/>
      <c r="J291" s="60"/>
      <c r="K291" s="115"/>
      <c r="L291" s="115"/>
      <c r="M29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9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91" s="62"/>
    </row>
    <row r="292" spans="2:15" x14ac:dyDescent="0.25">
      <c r="B292" s="56"/>
      <c r="C292" s="63"/>
      <c r="D292" s="57"/>
      <c r="E292" s="58"/>
      <c r="F292" s="58"/>
      <c r="G292" s="58"/>
      <c r="H292" s="60"/>
      <c r="I292" s="60"/>
      <c r="J292" s="60"/>
      <c r="K292" s="115"/>
      <c r="L292" s="115"/>
      <c r="M29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9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92" s="62"/>
    </row>
    <row r="293" spans="2:15" x14ac:dyDescent="0.25">
      <c r="B293" s="56"/>
      <c r="C293" s="63"/>
      <c r="D293" s="57"/>
      <c r="E293" s="58"/>
      <c r="F293" s="58"/>
      <c r="G293" s="58"/>
      <c r="H293" s="60"/>
      <c r="I293" s="60"/>
      <c r="J293" s="60"/>
      <c r="K293" s="115"/>
      <c r="L293" s="115"/>
      <c r="M29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9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93" s="62"/>
    </row>
    <row r="294" spans="2:15" x14ac:dyDescent="0.25">
      <c r="B294" s="56"/>
      <c r="C294" s="63"/>
      <c r="D294" s="57"/>
      <c r="E294" s="58"/>
      <c r="F294" s="58"/>
      <c r="G294" s="58"/>
      <c r="H294" s="60"/>
      <c r="I294" s="60"/>
      <c r="J294" s="60"/>
      <c r="K294" s="115"/>
      <c r="L294" s="115"/>
      <c r="M29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9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94" s="62"/>
    </row>
    <row r="295" spans="2:15" x14ac:dyDescent="0.25">
      <c r="B295" s="56"/>
      <c r="C295" s="63"/>
      <c r="D295" s="57"/>
      <c r="E295" s="58"/>
      <c r="F295" s="58"/>
      <c r="G295" s="58"/>
      <c r="H295" s="60"/>
      <c r="I295" s="60"/>
      <c r="J295" s="60"/>
      <c r="K295" s="115"/>
      <c r="L295" s="115"/>
      <c r="M29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9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95" s="62"/>
    </row>
    <row r="296" spans="2:15" x14ac:dyDescent="0.25">
      <c r="B296" s="56"/>
      <c r="C296" s="63"/>
      <c r="D296" s="57"/>
      <c r="E296" s="58"/>
      <c r="F296" s="58"/>
      <c r="G296" s="58"/>
      <c r="H296" s="60"/>
      <c r="I296" s="60"/>
      <c r="J296" s="60"/>
      <c r="K296" s="115"/>
      <c r="L296" s="115"/>
      <c r="M29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9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96" s="62"/>
    </row>
    <row r="297" spans="2:15" x14ac:dyDescent="0.25">
      <c r="B297" s="56"/>
      <c r="C297" s="63"/>
      <c r="D297" s="57"/>
      <c r="E297" s="58"/>
      <c r="F297" s="58"/>
      <c r="G297" s="58"/>
      <c r="H297" s="60"/>
      <c r="I297" s="60"/>
      <c r="J297" s="60"/>
      <c r="K297" s="115"/>
      <c r="L297" s="115"/>
      <c r="M29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9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97" s="62"/>
    </row>
    <row r="298" spans="2:15" x14ac:dyDescent="0.25">
      <c r="B298" s="56"/>
      <c r="C298" s="63"/>
      <c r="D298" s="57"/>
      <c r="E298" s="58"/>
      <c r="F298" s="58"/>
      <c r="G298" s="58"/>
      <c r="H298" s="60"/>
      <c r="I298" s="60"/>
      <c r="J298" s="60"/>
      <c r="K298" s="115"/>
      <c r="L298" s="115"/>
      <c r="M29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9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98" s="62"/>
    </row>
    <row r="299" spans="2:15" x14ac:dyDescent="0.25">
      <c r="B299" s="56"/>
      <c r="C299" s="63"/>
      <c r="D299" s="57"/>
      <c r="E299" s="58"/>
      <c r="F299" s="58"/>
      <c r="G299" s="58"/>
      <c r="H299" s="60"/>
      <c r="I299" s="60"/>
      <c r="J299" s="60"/>
      <c r="K299" s="115"/>
      <c r="L299" s="115"/>
      <c r="M29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29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299" s="62"/>
    </row>
    <row r="300" spans="2:15" x14ac:dyDescent="0.25">
      <c r="B300" s="56"/>
      <c r="C300" s="63"/>
      <c r="D300" s="57"/>
      <c r="E300" s="58"/>
      <c r="F300" s="58"/>
      <c r="G300" s="58"/>
      <c r="H300" s="60"/>
      <c r="I300" s="60"/>
      <c r="J300" s="60"/>
      <c r="K300" s="115"/>
      <c r="L300" s="115"/>
      <c r="M30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30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300" s="62"/>
    </row>
    <row r="301" spans="2:15" x14ac:dyDescent="0.25">
      <c r="B301" s="56"/>
      <c r="C301" s="63"/>
      <c r="D301" s="57"/>
      <c r="E301" s="58"/>
      <c r="F301" s="58"/>
      <c r="G301" s="58"/>
      <c r="H301" s="60"/>
      <c r="I301" s="60"/>
      <c r="J301" s="60"/>
      <c r="K301" s="115"/>
      <c r="L301" s="115"/>
      <c r="M30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30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301" s="62"/>
    </row>
    <row r="302" spans="2:15" x14ac:dyDescent="0.25">
      <c r="B302" s="56"/>
      <c r="C302" s="63"/>
      <c r="D302" s="57"/>
      <c r="E302" s="58"/>
      <c r="F302" s="58"/>
      <c r="G302" s="58"/>
      <c r="H302" s="60"/>
      <c r="I302" s="60"/>
      <c r="J302" s="60"/>
      <c r="K302" s="115"/>
      <c r="L302" s="115"/>
      <c r="M30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30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302" s="62"/>
    </row>
    <row r="303" spans="2:15" x14ac:dyDescent="0.25">
      <c r="B303" s="56"/>
      <c r="C303" s="63"/>
      <c r="D303" s="57"/>
      <c r="E303" s="58"/>
      <c r="F303" s="58"/>
      <c r="G303" s="58"/>
      <c r="H303" s="60"/>
      <c r="I303" s="60"/>
      <c r="J303" s="60"/>
      <c r="K303" s="115"/>
      <c r="L303" s="115"/>
      <c r="M303"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303"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303" s="62"/>
    </row>
    <row r="304" spans="2:15" x14ac:dyDescent="0.25">
      <c r="B304" s="56"/>
      <c r="C304" s="63"/>
      <c r="D304" s="57"/>
      <c r="E304" s="58"/>
      <c r="F304" s="58"/>
      <c r="G304" s="58"/>
      <c r="H304" s="60"/>
      <c r="I304" s="60"/>
      <c r="J304" s="60"/>
      <c r="K304" s="115"/>
      <c r="L304" s="115"/>
      <c r="M304"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304"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304" s="62"/>
    </row>
    <row r="305" spans="2:15" x14ac:dyDescent="0.25">
      <c r="B305" s="56"/>
      <c r="C305" s="63"/>
      <c r="D305" s="57"/>
      <c r="E305" s="58"/>
      <c r="F305" s="58"/>
      <c r="G305" s="58"/>
      <c r="H305" s="60"/>
      <c r="I305" s="60"/>
      <c r="J305" s="60"/>
      <c r="K305" s="115"/>
      <c r="L305" s="115"/>
      <c r="M305"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305"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305" s="62"/>
    </row>
    <row r="306" spans="2:15" x14ac:dyDescent="0.25">
      <c r="B306" s="56"/>
      <c r="C306" s="63"/>
      <c r="D306" s="57"/>
      <c r="E306" s="58"/>
      <c r="F306" s="58"/>
      <c r="G306" s="58"/>
      <c r="H306" s="60"/>
      <c r="I306" s="60"/>
      <c r="J306" s="60"/>
      <c r="K306" s="115"/>
      <c r="L306" s="115"/>
      <c r="M306"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306"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306" s="62"/>
    </row>
    <row r="307" spans="2:15" x14ac:dyDescent="0.25">
      <c r="B307" s="56"/>
      <c r="C307" s="63"/>
      <c r="D307" s="57"/>
      <c r="E307" s="58"/>
      <c r="F307" s="58"/>
      <c r="G307" s="58"/>
      <c r="H307" s="60"/>
      <c r="I307" s="60"/>
      <c r="J307" s="60"/>
      <c r="K307" s="115"/>
      <c r="L307" s="115"/>
      <c r="M307"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307"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307" s="62"/>
    </row>
    <row r="308" spans="2:15" x14ac:dyDescent="0.25">
      <c r="B308" s="56"/>
      <c r="C308" s="63"/>
      <c r="D308" s="57"/>
      <c r="E308" s="58"/>
      <c r="F308" s="58"/>
      <c r="G308" s="58"/>
      <c r="H308" s="60"/>
      <c r="I308" s="60"/>
      <c r="J308" s="60"/>
      <c r="K308" s="115"/>
      <c r="L308" s="115"/>
      <c r="M308"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308"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308" s="62"/>
    </row>
    <row r="309" spans="2:15" x14ac:dyDescent="0.25">
      <c r="B309" s="56"/>
      <c r="C309" s="63"/>
      <c r="D309" s="57"/>
      <c r="E309" s="58"/>
      <c r="F309" s="58"/>
      <c r="G309" s="58"/>
      <c r="H309" s="60"/>
      <c r="I309" s="60"/>
      <c r="J309" s="60"/>
      <c r="K309" s="115"/>
      <c r="L309" s="115"/>
      <c r="M309"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309"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309" s="62"/>
    </row>
    <row r="310" spans="2:15" x14ac:dyDescent="0.25">
      <c r="B310" s="56"/>
      <c r="C310" s="63"/>
      <c r="D310" s="57"/>
      <c r="E310" s="58"/>
      <c r="F310" s="58"/>
      <c r="G310" s="58"/>
      <c r="H310" s="60"/>
      <c r="I310" s="60"/>
      <c r="J310" s="60"/>
      <c r="K310" s="115"/>
      <c r="L310" s="115"/>
      <c r="M310"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310"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310" s="62"/>
    </row>
    <row r="311" spans="2:15" x14ac:dyDescent="0.25">
      <c r="B311" s="56"/>
      <c r="C311" s="63"/>
      <c r="D311" s="57"/>
      <c r="E311" s="58"/>
      <c r="F311" s="58"/>
      <c r="G311" s="58"/>
      <c r="H311" s="60"/>
      <c r="I311" s="60"/>
      <c r="J311" s="60"/>
      <c r="K311" s="115"/>
      <c r="L311" s="115"/>
      <c r="M311"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311"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311" s="62"/>
    </row>
    <row r="312" spans="2:15" x14ac:dyDescent="0.25">
      <c r="B312" s="56"/>
      <c r="C312" s="63"/>
      <c r="D312" s="57"/>
      <c r="E312" s="58"/>
      <c r="F312" s="58"/>
      <c r="G312" s="58"/>
      <c r="H312" s="60"/>
      <c r="I312" s="60"/>
      <c r="J312" s="60"/>
      <c r="K312" s="115"/>
      <c r="L312" s="115"/>
      <c r="M312" s="46">
        <f>IF(AND(TestingDataBldg4[[#This Row],[Initial Test Result (ppb)]]="   [result]   ",TestingDataBldg4[[#This Row],[Number of Retests]]="   [retests]   "),"   [autofill]   ",IF(AND(TestingDataBldg4[[#This Row],[Initial Test Result (ppb)]]&lt;&gt;"",TestingDataBldg4[[#This Row],[Initial Test Result (ppb)]]&lt;&gt;"   [result]   "),IFERROR(VALUE(TestingDataBldg4[[#This Row],[Number of Retests]]),0)+1,IFERROR(VALUE(TestingDataBldg4[[#This Row],[Number of Retests]]),0)))</f>
        <v>0</v>
      </c>
      <c r="N312" s="47">
        <f>IF(AND(TestingDataBldg4[[#This Row],[Misc. Lab Expenses]]="   [enter $]   ",TestingDataBldg4[[#This Row],[Shipping Expense]]="   [enter $]   ",TestingDataBldg4[[#This Row],[Lab Cost Per Initial Test]]="   [enter $]   "),"[autofill]   ",ROUND(IFERROR(VALUE(TestingDataBldg4[[#This Row],[Misc. Lab Expenses]]),0)+IFERROR(VALUE(TestingDataBldg4[[#This Row],[Shipping Expense]]),0)+IFERROR(VALUE(TestingDataBldg4[[#This Row],[Lab Cost Per Initial Test]]),0)+IFERROR(TestingDataBldg4[[#This Row],[Lab Cost Per Retest]]*TestingDataBldg4[[#This Row],[Number of Retests]],0),2))</f>
        <v>0</v>
      </c>
      <c r="O312" s="62"/>
    </row>
  </sheetData>
  <sheetProtection sheet="1" objects="1" scenarios="1" deleteRows="0" sort="0" autoFilter="0"/>
  <mergeCells count="10">
    <mergeCell ref="D8:G8"/>
    <mergeCell ref="I8:J8"/>
    <mergeCell ref="D10:E10"/>
    <mergeCell ref="H10:L10"/>
    <mergeCell ref="B1:O1"/>
    <mergeCell ref="I3:J3"/>
    <mergeCell ref="I4:J4"/>
    <mergeCell ref="I5:J5"/>
    <mergeCell ref="D7:G7"/>
    <mergeCell ref="I7:J7"/>
  </mergeCells>
  <conditionalFormatting sqref="B13:B312">
    <cfRule type="expression" dxfId="210" priority="9">
      <formula>AND(COUNTIF($B$13:$B$312,$B13)&gt;1,$I13="",$J13="")</formula>
    </cfRule>
  </conditionalFormatting>
  <conditionalFormatting sqref="B13:O13">
    <cfRule type="expression" dxfId="209" priority="8">
      <formula>FIND("   ",B$13)&gt;0</formula>
    </cfRule>
  </conditionalFormatting>
  <conditionalFormatting sqref="C13:C312">
    <cfRule type="expression" dxfId="208" priority="10">
      <formula>AND(AND(MID(C13&amp;" ",9,1)="-",LEN(C13)=14)=FALSE,AND(MID(C13&amp;" ",10,1)="-",LEN(C13)=15)=FALSE,$C13&lt;&gt;"", $C13&lt;&gt;"[enter fixture ID]   ")</formula>
    </cfRule>
  </conditionalFormatting>
  <conditionalFormatting sqref="C13:H312 K13:L312">
    <cfRule type="expression" dxfId="207" priority="13">
      <formula>AND($I13&lt;&gt;"   [enter $]   ",$J13&lt;&gt;"   [enter $]   ",OR($I13&lt;&gt;"",$J13&lt;&gt;""))</formula>
    </cfRule>
  </conditionalFormatting>
  <conditionalFormatting sqref="D3 D4:G4">
    <cfRule type="expression" dxfId="206" priority="4">
      <formula>$D$4="Invalid Entity ID"</formula>
    </cfRule>
  </conditionalFormatting>
  <conditionalFormatting sqref="D3 D4:G5">
    <cfRule type="expression" dxfId="205" priority="3">
      <formula>FIND("autofill",$D3)&gt;1</formula>
    </cfRule>
  </conditionalFormatting>
  <conditionalFormatting sqref="D7:D8 D10">
    <cfRule type="expression" dxfId="204" priority="5">
      <formula>FIND("   ",$D7)&gt;1</formula>
    </cfRule>
  </conditionalFormatting>
  <conditionalFormatting sqref="E13:E312 G13:G312">
    <cfRule type="cellIs" dxfId="203" priority="11" operator="between">
      <formula>11.999</formula>
      <formula>14.999</formula>
    </cfRule>
    <cfRule type="expression" dxfId="202" priority="12">
      <formula>VALUE(E13)&gt;14.999</formula>
    </cfRule>
  </conditionalFormatting>
  <conditionalFormatting sqref="G3">
    <cfRule type="expression" dxfId="201" priority="1">
      <formula>FIND("autofill",$D3)&gt;1</formula>
    </cfRule>
    <cfRule type="expression" dxfId="200" priority="2">
      <formula>$D$4="Invalid Entity ID"</formula>
    </cfRule>
  </conditionalFormatting>
  <conditionalFormatting sqref="H13:H312">
    <cfRule type="expression" dxfId="199" priority="19">
      <formula>AND($F13&gt;0,$H13="")</formula>
    </cfRule>
    <cfRule type="expression" dxfId="198" priority="20">
      <formula>OR($H13="FS-RDT",$H13="Other")</formula>
    </cfRule>
    <cfRule type="expression" dxfId="197" priority="21">
      <formula>FIND("RB",$H13)&gt;0</formula>
    </cfRule>
    <cfRule type="cellIs" dxfId="196" priority="22" operator="equal">
      <formula>"Remove"</formula>
    </cfRule>
    <cfRule type="cellIs" dxfId="195" priority="23" operator="equal">
      <formula>"FTO"</formula>
    </cfRule>
    <cfRule type="containsText" dxfId="194" priority="24" operator="containsText" text="IF">
      <formula>NOT(ISERROR(SEARCH("IF",H13)))</formula>
    </cfRule>
  </conditionalFormatting>
  <conditionalFormatting sqref="I13:I312">
    <cfRule type="expression" dxfId="193" priority="17">
      <formula>AND($J13&lt;&gt;"   [enter $]   ",$J13&lt;&gt;"")</formula>
    </cfRule>
  </conditionalFormatting>
  <conditionalFormatting sqref="I13:J312">
    <cfRule type="expression" dxfId="192" priority="14">
      <formula>AND($E13&lt;&gt;"   [result]   ",$E13&lt;&gt;"",I13&lt;&gt;"   [enter $]   ",I13&lt;&gt;"")</formula>
    </cfRule>
    <cfRule type="expression" dxfId="191" priority="15">
      <formula>AND($I13&lt;&gt;"   [enter $]   ",$I13&lt;&gt;"",$J13&lt;&gt;"   [enter $]   ",$J13&lt;&gt;"")</formula>
    </cfRule>
    <cfRule type="expression" dxfId="190" priority="16">
      <formula>AND($E13&lt;&gt;"   [result]   ",$E13&lt;&gt;"")</formula>
    </cfRule>
  </conditionalFormatting>
  <conditionalFormatting sqref="J13:J312">
    <cfRule type="expression" dxfId="189" priority="18">
      <formula>AND($I13&lt;&gt;"   [enter $]   ",$I13&lt;&gt;"")</formula>
    </cfRule>
  </conditionalFormatting>
  <conditionalFormatting sqref="K3:K4">
    <cfRule type="expression" dxfId="188" priority="6">
      <formula>FIND("   ",$K3)&gt;0</formula>
    </cfRule>
  </conditionalFormatting>
  <conditionalFormatting sqref="K5 K7:K8">
    <cfRule type="expression" dxfId="187" priority="7">
      <formula>FIND("autofill",$K5)&gt;1</formula>
    </cfRule>
  </conditionalFormatting>
  <conditionalFormatting sqref="K13:K312">
    <cfRule type="expression" dxfId="186" priority="25">
      <formula>AND($E13&lt;&gt;"   [result]   ",$E13&lt;&gt;"",$K13="")</formula>
    </cfRule>
  </conditionalFormatting>
  <conditionalFormatting sqref="L13:L312">
    <cfRule type="expression" dxfId="185" priority="26">
      <formula>AND($F13&lt;&gt;"[retests]   ",$F13&lt;&gt;"",$L13="")</formula>
    </cfRule>
  </conditionalFormatting>
  <conditionalFormatting sqref="M13:N312">
    <cfRule type="cellIs" dxfId="184" priority="27" operator="equal">
      <formula>0</formula>
    </cfRule>
  </conditionalFormatting>
  <conditionalFormatting sqref="O13:O312">
    <cfRule type="expression" dxfId="183" priority="28">
      <formula>AND($H13="Other",$O13="")</formula>
    </cfRule>
  </conditionalFormatting>
  <dataValidations count="18">
    <dataValidation allowBlank="1" showInputMessage="1" showErrorMessage="1" prompt="To populate this field, enter data in the corresponding field at the top of the &quot;START HERE&quot; tab." sqref="D3:D5 G3" xr:uid="{00000000-0002-0000-0500-000000000000}"/>
    <dataValidation allowBlank="1" showInputMessage="1" showErrorMessage="1" promptTitle="DO NOT OVERWRITE THIS CELL. " prompt="It will automatically calculate based on data entered in the previous columns. " sqref="M13:N312" xr:uid="{00000000-0002-0000-0500-000001000000}"/>
    <dataValidation type="custom" errorStyle="warning" allowBlank="1" showInputMessage="1" showErrorMessage="1" errorTitle="Invalid Entry" error="The fixture ID # MUST follow this format:_x000a__x000a_[8 digit building ID #]-[3 digit fixture #][2 letter fixture type code]_x000a__x000a_Ex: 12340101-001DW_x000a__x000a_See the &quot;START HERE&quot; tab for more information." promptTitle="Important!" prompt="The fixture ID # MUST follow this format:_x000a__x000a_[8 digit building ID #]-[3 digit fixture #][2 letter fixture type code]_x000a__x000a_Ex: 12340101-001DW_x000a__x000a_See the &quot;START HERE&quot; tab for more information." sqref="C13:C312" xr:uid="{00000000-0002-0000-0500-000002000000}">
      <formula1>OR(AND(MID(C13&amp;" ",9,1)="-",LEN(C13)=14),AND(MID(C13&amp;" ",10,1)="-",LEN(C13)=15))+(C13="[enter fixture ID]   ")</formula1>
    </dataValidation>
    <dataValidation allowBlank="1" showInputMessage="1" showErrorMessage="1" prompt="Enter any applicable notes here" sqref="O13:O17" xr:uid="{00000000-0002-0000-0500-000003000000}"/>
    <dataValidation allowBlank="1" showInputMessage="1" showErrorMessage="1" prompt="Enter the per-sample cost of any retests performed for this fixture." sqref="L13:L17" xr:uid="{00000000-0002-0000-0500-000004000000}"/>
    <dataValidation allowBlank="1" showInputMessage="1" showErrorMessage="1" prompt="Enter the per-sample cost for the INITIAL sample." sqref="K13:K17" xr:uid="{00000000-0002-0000-0500-000005000000}"/>
    <dataValidation allowBlank="1" showInputMessage="1" showErrorMessage="1" prompt="Enter any shipping or mileage costs associated with getting the samples to the lab. _x000a__x000a_*NOTE: These costs should be entered on a separate row with a description of the expense in the &quot;Fixture Location / Expense Description&quot; column." sqref="J13:J17" xr:uid="{00000000-0002-0000-0500-000006000000}"/>
    <dataValidation allowBlank="1" showInputMessage="1" showErrorMessage="1" prompt="Enter any other costs associated with testing (metal digestion, rush fees, etc.). _x000a__x000a_*NOTE: These costs should be entered on a separate row with a description of the expense in the &quot;Fixture Location / Expense Description&quot; column." sqref="I13:I17" xr:uid="{00000000-0002-0000-0500-000007000000}"/>
    <dataValidation allowBlank="1" showInputMessage="1" showErrorMessage="1" prompt="If additional samples were tested from this fixture, enter the final test result." sqref="G13:G17" xr:uid="{00000000-0002-0000-0500-000008000000}"/>
    <dataValidation allowBlank="1" showInputMessage="1" showErrorMessage="1" prompt="If applicable, enter the number of additional samples tested from this fixture." sqref="F13:F17" xr:uid="{00000000-0002-0000-0500-000009000000}"/>
    <dataValidation allowBlank="1" showInputMessage="1" showErrorMessage="1" prompt="Enter the test result for the initial sample in parts per billion (ppb). Do NOT type in ppb after the number. _x000a__x000a_Enter &quot;ND&quot; for non-detect._x000a__x000a_Example Values: ND, &lt;1, 3.56, 20" sqref="E13:E17" xr:uid="{00000000-0002-0000-0500-00000A000000}"/>
    <dataValidation allowBlank="1" showInputMessage="1" showErrorMessage="1" prompt="Enter the date the initial sample was COLLECTED (not tested by the lab)" sqref="D13:D17" xr:uid="{00000000-0002-0000-0500-00000B000000}"/>
    <dataValidation allowBlank="1" showInputMessage="1" showErrorMessage="1" prompt="Enter the unique location description for each fixture such that ANY person would be able to find the fixture based only on this description._x000a__x000a_OR_x000a__x000a_Describe the type of other expense (metal digestion, shipping, etc.)" sqref="B13:B17" xr:uid="{00000000-0002-0000-0500-00000C000000}"/>
    <dataValidation allowBlank="1" showInputMessage="1" showErrorMessage="1" promptTitle="Building ID #" prompt="Enter the Building ID # assigned to this building in the ODE School Facilities Building Collection. See the &quot;START HERE&quot; tab for more information." sqref="D7" xr:uid="{00000000-0002-0000-0500-00000D000000}"/>
    <dataValidation allowBlank="1" showInputMessage="1" showErrorMessage="1" promptTitle="Building Name" prompt="Enter the building name as it is reported in the ODE School Facilities Building Collection. See the &quot;START HERE&quot; tab for more information." sqref="D8:G8" xr:uid="{00000000-0002-0000-0500-00000E000000}"/>
    <dataValidation allowBlank="1" showInputMessage="1" showErrorMessage="1" promptTitle="Minimum Reporting Level (MRL)" prompt="Enter the minimum value of lead that can be detected in a sample in parts per billion (ppb) as reported in the lab results" sqref="D10:E10" xr:uid="{00000000-0002-0000-0500-00000F000000}"/>
    <dataValidation allowBlank="1" showInputMessage="1" showErrorMessage="1" promptTitle="Fixtures Required to be Tested" prompt="Enter the number of fixtures in the building that are required to be tested (***even if you have not tested all of these fixtures at this time***)" sqref="K3" xr:uid="{00000000-0002-0000-0500-000010000000}"/>
    <dataValidation allowBlank="1" showInputMessage="1" showErrorMessage="1" promptTitle="Fixtures Exempt from Testing" prompt="Enter the number of fixtures in the building that are exempt from the testing requirement based on the type of fixture (shower head, eye wash station, etc.)" sqref="K4" xr:uid="{00000000-0002-0000-0500-000011000000}"/>
  </dataValidations>
  <pageMargins left="0.7" right="0.7" top="0.75" bottom="0.75" header="0.3" footer="0.3"/>
  <pageSetup scale="66" fitToHeight="0" orientation="landscape"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xr:uid="{00000000-0002-0000-0500-000012000000}">
          <x14:formula1>
            <xm:f>'Corrective Action Codes'!$C$3:$C$30</xm:f>
          </x14:formula1>
          <xm:sqref>H18:H137</xm:sqref>
        </x14:dataValidation>
        <x14:dataValidation type="list" allowBlank="1" showInputMessage="1" prompt="If applicable, identify the corrective action taken to remediate this fixture by choosing the correct code from the dropdown. _x000a__x000a_A list of available codes and definitions can be found to the right of this table." xr:uid="{00000000-0002-0000-0500-000013000000}">
          <x14:formula1>
            <xm:f>'Corrective Action Codes'!$C$3:$C$30</xm:f>
          </x14:formula1>
          <xm:sqref>H13:H17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AAD4F4"/>
    <pageSetUpPr autoPageBreaks="0" fitToPage="1"/>
  </sheetPr>
  <dimension ref="A1:Q312"/>
  <sheetViews>
    <sheetView showGridLines="0" showRowColHeaders="0" workbookViewId="0">
      <pane ySplit="12" topLeftCell="A13" activePane="bottomLeft" state="frozen"/>
      <selection pane="bottomLeft"/>
    </sheetView>
  </sheetViews>
  <sheetFormatPr defaultRowHeight="15" x14ac:dyDescent="0.25"/>
  <cols>
    <col min="1" max="1" width="2.7109375" style="1" customWidth="1"/>
    <col min="2" max="2" width="35.7109375" customWidth="1"/>
    <col min="3" max="3" width="19.140625" customWidth="1"/>
    <col min="4" max="4" width="10.140625" customWidth="1"/>
    <col min="5" max="5" width="11.85546875" customWidth="1"/>
    <col min="6" max="6" width="9.85546875" bestFit="1" customWidth="1"/>
    <col min="7" max="7" width="11.85546875" bestFit="1" customWidth="1"/>
    <col min="8" max="8" width="16.140625" bestFit="1" customWidth="1"/>
    <col min="9" max="10" width="10.28515625" customWidth="1"/>
    <col min="11" max="11" width="12.5703125" customWidth="1"/>
    <col min="12" max="12" width="10.140625" bestFit="1" customWidth="1"/>
    <col min="13" max="13" width="9" customWidth="1"/>
    <col min="14" max="14" width="15.7109375" bestFit="1" customWidth="1"/>
    <col min="15" max="15" width="30.28515625" customWidth="1"/>
    <col min="16" max="16" width="1.7109375" customWidth="1"/>
    <col min="17" max="17" width="27.5703125" customWidth="1"/>
  </cols>
  <sheetData>
    <row r="1" spans="1:17" ht="26.25" x14ac:dyDescent="0.25">
      <c r="A1" s="1" t="s">
        <v>12</v>
      </c>
      <c r="B1" s="261" t="s">
        <v>515</v>
      </c>
      <c r="C1" s="262"/>
      <c r="D1" s="262"/>
      <c r="E1" s="262"/>
      <c r="F1" s="262"/>
      <c r="G1" s="262"/>
      <c r="H1" s="262"/>
      <c r="I1" s="262"/>
      <c r="J1" s="262"/>
      <c r="K1" s="262"/>
      <c r="L1" s="262"/>
      <c r="M1" s="262"/>
      <c r="N1" s="262"/>
      <c r="O1" s="263"/>
    </row>
    <row r="2" spans="1:17" ht="9" customHeight="1" x14ac:dyDescent="0.25">
      <c r="A2" s="1" t="s">
        <v>12</v>
      </c>
      <c r="C2" s="19" t="s">
        <v>12</v>
      </c>
    </row>
    <row r="3" spans="1:17" x14ac:dyDescent="0.25">
      <c r="A3" s="1" t="s">
        <v>12</v>
      </c>
      <c r="B3" s="8"/>
      <c r="C3" s="5" t="s">
        <v>393</v>
      </c>
      <c r="D3" s="116" t="str">
        <f>IF('START HERE'!$D$4="[enter Inst. ID]   ","[autofill]",'START HERE'!$D$4)</f>
        <v>[autofill]</v>
      </c>
      <c r="E3" s="42" t="s">
        <v>12</v>
      </c>
      <c r="F3" s="206" t="s">
        <v>1755</v>
      </c>
      <c r="G3" s="116" t="str">
        <f>IF('START HERE'!$D$6="[enter Inst. ID]   ","[autofill]",'START HERE'!$D$6)</f>
        <v>[autofill]</v>
      </c>
      <c r="H3" s="19"/>
      <c r="I3" s="217" t="s">
        <v>425</v>
      </c>
      <c r="J3" s="218"/>
      <c r="K3" s="54" t="s">
        <v>518</v>
      </c>
    </row>
    <row r="4" spans="1:17" x14ac:dyDescent="0.25">
      <c r="A4" s="1" t="s">
        <v>12</v>
      </c>
      <c r="B4" s="8"/>
      <c r="C4" s="6" t="s">
        <v>379</v>
      </c>
      <c r="D4" s="123" t="str">
        <f>'START HERE'!$D$5</f>
        <v>[autofill]</v>
      </c>
      <c r="E4" s="35"/>
      <c r="F4" s="35"/>
      <c r="G4" s="37"/>
      <c r="H4" s="19" t="s">
        <v>12</v>
      </c>
      <c r="I4" s="223" t="s">
        <v>426</v>
      </c>
      <c r="J4" s="224"/>
      <c r="K4" s="55" t="s">
        <v>518</v>
      </c>
      <c r="P4" s="16"/>
    </row>
    <row r="5" spans="1:17" x14ac:dyDescent="0.25">
      <c r="A5" s="1" t="s">
        <v>12</v>
      </c>
      <c r="B5" s="8"/>
      <c r="C5" s="7" t="s">
        <v>0</v>
      </c>
      <c r="D5" s="73" t="str">
        <f>IF('START HERE'!$D$7="[autofill]","[autofill]",IF('START HERE'!$D$6&lt;&gt;"x",'START HERE'!$D$7,'START HERE'!$G$7))</f>
        <v>[autofill]</v>
      </c>
      <c r="E5" s="13"/>
      <c r="F5" s="13"/>
      <c r="G5" s="14"/>
      <c r="H5" s="19" t="s">
        <v>12</v>
      </c>
      <c r="I5" s="221" t="s">
        <v>424</v>
      </c>
      <c r="J5" s="222"/>
      <c r="K5" s="41" t="str">
        <f>IFERROR($K$3+$K$4,"[autofill]")</f>
        <v>[autofill]</v>
      </c>
    </row>
    <row r="6" spans="1:17" ht="9" customHeight="1" x14ac:dyDescent="0.25">
      <c r="A6" s="1" t="s">
        <v>12</v>
      </c>
      <c r="C6" s="19" t="s">
        <v>12</v>
      </c>
    </row>
    <row r="7" spans="1:17" x14ac:dyDescent="0.25">
      <c r="A7" s="1" t="s">
        <v>12</v>
      </c>
      <c r="C7" s="5" t="s">
        <v>571</v>
      </c>
      <c r="D7" s="268" t="s">
        <v>434</v>
      </c>
      <c r="E7" s="269"/>
      <c r="F7" s="269"/>
      <c r="G7" s="270"/>
      <c r="H7" s="19" t="s">
        <v>12</v>
      </c>
      <c r="I7" s="217" t="s">
        <v>431</v>
      </c>
      <c r="J7" s="218"/>
      <c r="K7" s="39" t="str">
        <f>IF(MIN(TestingDataBldg5[Initial  Test Date])=0,"[autofill]",MIN(TestingDataBldg5[Initial  Test Date]))</f>
        <v>[autofill]</v>
      </c>
    </row>
    <row r="8" spans="1:17" x14ac:dyDescent="0.25">
      <c r="A8" s="1" t="s">
        <v>12</v>
      </c>
      <c r="C8" s="48" t="s">
        <v>1</v>
      </c>
      <c r="D8" s="266" t="s">
        <v>433</v>
      </c>
      <c r="E8" s="266"/>
      <c r="F8" s="266"/>
      <c r="G8" s="267"/>
      <c r="I8" s="221" t="s">
        <v>432</v>
      </c>
      <c r="J8" s="222"/>
      <c r="K8" s="40" t="str">
        <f>IF(MAX(TestingDataBldg5[Initial  Test Date])=0,"[autofill]",MAX(TestingDataBldg5[Initial  Test Date]))</f>
        <v>[autofill]</v>
      </c>
    </row>
    <row r="9" spans="1:17" ht="9" customHeight="1" x14ac:dyDescent="0.25">
      <c r="A9" s="1" t="s">
        <v>12</v>
      </c>
      <c r="C9" s="19" t="s">
        <v>12</v>
      </c>
    </row>
    <row r="10" spans="1:17" ht="17.25" x14ac:dyDescent="0.25">
      <c r="A10" s="1" t="s">
        <v>12</v>
      </c>
      <c r="B10" s="8"/>
      <c r="C10" s="34" t="s">
        <v>503</v>
      </c>
      <c r="D10" s="264" t="s">
        <v>502</v>
      </c>
      <c r="E10" s="265"/>
      <c r="F10" s="19" t="s">
        <v>12</v>
      </c>
      <c r="G10" s="19" t="s">
        <v>12</v>
      </c>
      <c r="H10" s="255" t="s">
        <v>501</v>
      </c>
      <c r="I10" s="256"/>
      <c r="J10" s="256"/>
      <c r="K10" s="256"/>
      <c r="L10" s="257"/>
      <c r="M10" s="33">
        <f>SUM(TestingDataBldg5[Total '# of Tests])</f>
        <v>0</v>
      </c>
      <c r="N10" s="30">
        <f>SUM(TestingDataBldg5[Total Expenses])</f>
        <v>0</v>
      </c>
    </row>
    <row r="11" spans="1:17" ht="9" customHeight="1" x14ac:dyDescent="0.25">
      <c r="A11" s="1" t="s">
        <v>12</v>
      </c>
      <c r="C11" s="19" t="s">
        <v>12</v>
      </c>
      <c r="G11" s="4"/>
      <c r="K11" s="3"/>
      <c r="L11" s="3"/>
    </row>
    <row r="12" spans="1:17" ht="30.75" thickBot="1" x14ac:dyDescent="0.3">
      <c r="A12" s="1" t="s">
        <v>12</v>
      </c>
      <c r="B12" s="126" t="s">
        <v>430</v>
      </c>
      <c r="C12" s="127" t="s">
        <v>572</v>
      </c>
      <c r="D12" s="128" t="s">
        <v>504</v>
      </c>
      <c r="E12" s="125" t="s">
        <v>3</v>
      </c>
      <c r="F12" s="128" t="s">
        <v>427</v>
      </c>
      <c r="G12" s="128" t="s">
        <v>4</v>
      </c>
      <c r="H12" s="128" t="s">
        <v>499</v>
      </c>
      <c r="I12" s="128" t="s">
        <v>545</v>
      </c>
      <c r="J12" s="125" t="s">
        <v>388</v>
      </c>
      <c r="K12" s="129" t="s">
        <v>513</v>
      </c>
      <c r="L12" s="130" t="s">
        <v>514</v>
      </c>
      <c r="M12" s="131" t="s">
        <v>437</v>
      </c>
      <c r="N12" s="132" t="s">
        <v>428</v>
      </c>
      <c r="O12" s="126" t="s">
        <v>421</v>
      </c>
    </row>
    <row r="13" spans="1:17" s="12" customFormat="1" ht="15" customHeight="1" x14ac:dyDescent="0.25">
      <c r="A13" s="133" t="s">
        <v>557</v>
      </c>
      <c r="B13" s="56" t="s">
        <v>506</v>
      </c>
      <c r="C13" s="63" t="s">
        <v>505</v>
      </c>
      <c r="D13" s="57" t="s">
        <v>507</v>
      </c>
      <c r="E13" s="58" t="s">
        <v>508</v>
      </c>
      <c r="F13" s="58" t="s">
        <v>509</v>
      </c>
      <c r="G13" s="58" t="s">
        <v>508</v>
      </c>
      <c r="H13" s="59" t="s">
        <v>512</v>
      </c>
      <c r="I13" s="60" t="s">
        <v>510</v>
      </c>
      <c r="J13" s="60" t="s">
        <v>510</v>
      </c>
      <c r="K13" s="61" t="s">
        <v>510</v>
      </c>
      <c r="L13" s="61" t="s">
        <v>510</v>
      </c>
      <c r="M13" s="46" t="str">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 xml:space="preserve">   [autofill]   </v>
      </c>
      <c r="N13" s="47" t="str">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 xml:space="preserve">[autofill]   </v>
      </c>
      <c r="O13" s="62" t="s">
        <v>511</v>
      </c>
    </row>
    <row r="14" spans="1:17" s="12" customFormat="1" x14ac:dyDescent="0.25">
      <c r="A14" s="9"/>
      <c r="B14" s="56"/>
      <c r="C14" s="84"/>
      <c r="D14" s="85"/>
      <c r="E14" s="86"/>
      <c r="F14" s="86"/>
      <c r="G14" s="86"/>
      <c r="H14" s="87"/>
      <c r="I14" s="87"/>
      <c r="J14" s="87"/>
      <c r="K14" s="61"/>
      <c r="L14" s="61"/>
      <c r="M1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4" s="62"/>
    </row>
    <row r="15" spans="1:17" s="12" customFormat="1" ht="15" customHeight="1" x14ac:dyDescent="0.25">
      <c r="A15" s="9"/>
      <c r="B15" s="56"/>
      <c r="C15" s="88"/>
      <c r="D15" s="57"/>
      <c r="E15" s="86"/>
      <c r="F15" s="86"/>
      <c r="G15" s="86"/>
      <c r="H15" s="87"/>
      <c r="I15" s="87"/>
      <c r="J15" s="87"/>
      <c r="K15" s="61"/>
      <c r="L15" s="124"/>
      <c r="M1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5" s="62"/>
    </row>
    <row r="16" spans="1:17" s="12" customFormat="1" ht="15" customHeight="1" x14ac:dyDescent="0.25">
      <c r="A16" s="9"/>
      <c r="B16" s="56"/>
      <c r="C16" s="63"/>
      <c r="D16" s="85"/>
      <c r="E16" s="86"/>
      <c r="F16" s="86"/>
      <c r="G16" s="86"/>
      <c r="H16" s="87"/>
      <c r="I16" s="87"/>
      <c r="J16" s="87"/>
      <c r="K16" s="61"/>
      <c r="L16" s="61"/>
      <c r="M1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6" s="62"/>
      <c r="Q16" s="15"/>
    </row>
    <row r="17" spans="1:17" s="12" customFormat="1" ht="15" customHeight="1" x14ac:dyDescent="0.25">
      <c r="A17" s="9"/>
      <c r="B17" s="56"/>
      <c r="C17" s="84"/>
      <c r="D17" s="85"/>
      <c r="E17" s="86"/>
      <c r="F17" s="86"/>
      <c r="G17" s="86"/>
      <c r="H17" s="87"/>
      <c r="I17" s="87"/>
      <c r="J17" s="87"/>
      <c r="K17" s="61"/>
      <c r="L17" s="61"/>
      <c r="M1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7" s="62"/>
    </row>
    <row r="18" spans="1:17" s="12" customFormat="1" ht="15" customHeight="1" x14ac:dyDescent="0.25">
      <c r="A18" s="9"/>
      <c r="B18" s="83"/>
      <c r="C18" s="84"/>
      <c r="D18" s="85"/>
      <c r="E18" s="86"/>
      <c r="F18" s="86"/>
      <c r="G18" s="86"/>
      <c r="H18" s="87"/>
      <c r="I18" s="87"/>
      <c r="J18" s="87"/>
      <c r="K18" s="61"/>
      <c r="L18" s="61"/>
      <c r="M1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8" s="62"/>
    </row>
    <row r="19" spans="1:17" s="12" customFormat="1" ht="15" customHeight="1" x14ac:dyDescent="0.25">
      <c r="A19" s="9"/>
      <c r="B19" s="83"/>
      <c r="C19" s="84"/>
      <c r="D19" s="85"/>
      <c r="E19" s="86"/>
      <c r="F19" s="86"/>
      <c r="G19" s="86"/>
      <c r="H19" s="87"/>
      <c r="I19" s="87"/>
      <c r="J19" s="87"/>
      <c r="K19" s="61"/>
      <c r="L19" s="61"/>
      <c r="M1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9" s="62"/>
      <c r="Q19" s="15"/>
    </row>
    <row r="20" spans="1:17" s="12" customFormat="1" ht="15" customHeight="1" x14ac:dyDescent="0.25">
      <c r="A20" s="9"/>
      <c r="B20" s="83"/>
      <c r="C20" s="84"/>
      <c r="D20" s="85"/>
      <c r="E20" s="86"/>
      <c r="F20" s="86"/>
      <c r="G20" s="86"/>
      <c r="H20" s="87"/>
      <c r="I20" s="87"/>
      <c r="J20" s="87"/>
      <c r="K20" s="61"/>
      <c r="L20" s="61"/>
      <c r="M2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0" s="62"/>
      <c r="Q20" s="15"/>
    </row>
    <row r="21" spans="1:17" s="12" customFormat="1" ht="15" customHeight="1" x14ac:dyDescent="0.25">
      <c r="A21" s="9"/>
      <c r="B21" s="83"/>
      <c r="C21" s="63"/>
      <c r="D21" s="85"/>
      <c r="E21" s="86"/>
      <c r="F21" s="86"/>
      <c r="G21" s="58"/>
      <c r="H21" s="87"/>
      <c r="I21" s="87"/>
      <c r="J21" s="87"/>
      <c r="K21" s="61"/>
      <c r="L21" s="61"/>
      <c r="M2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1" s="62"/>
    </row>
    <row r="22" spans="1:17" s="12" customFormat="1" ht="15" customHeight="1" x14ac:dyDescent="0.25">
      <c r="A22" s="9"/>
      <c r="B22" s="83"/>
      <c r="C22" s="63"/>
      <c r="D22" s="85"/>
      <c r="E22" s="86"/>
      <c r="F22" s="86"/>
      <c r="G22" s="86"/>
      <c r="H22" s="87"/>
      <c r="I22" s="87"/>
      <c r="J22" s="87"/>
      <c r="K22" s="61"/>
      <c r="L22" s="61"/>
      <c r="M2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2" s="62"/>
      <c r="Q22" s="15"/>
    </row>
    <row r="23" spans="1:17" s="12" customFormat="1" ht="15" customHeight="1" x14ac:dyDescent="0.25">
      <c r="A23" s="9"/>
      <c r="B23" s="83"/>
      <c r="C23" s="63"/>
      <c r="D23" s="85"/>
      <c r="E23" s="86"/>
      <c r="F23" s="86"/>
      <c r="G23" s="86"/>
      <c r="H23" s="87"/>
      <c r="I23" s="87"/>
      <c r="J23" s="87"/>
      <c r="K23" s="61"/>
      <c r="L23" s="61"/>
      <c r="M2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3" s="62"/>
      <c r="Q23" s="15"/>
    </row>
    <row r="24" spans="1:17" s="12" customFormat="1" ht="15" customHeight="1" x14ac:dyDescent="0.25">
      <c r="A24" s="9"/>
      <c r="B24" s="56"/>
      <c r="C24" s="88"/>
      <c r="D24" s="85"/>
      <c r="E24" s="86"/>
      <c r="F24" s="86"/>
      <c r="G24" s="86"/>
      <c r="H24" s="87"/>
      <c r="I24" s="87"/>
      <c r="J24" s="87"/>
      <c r="K24" s="61"/>
      <c r="L24" s="61"/>
      <c r="M2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4" s="62"/>
    </row>
    <row r="25" spans="1:17" s="12" customFormat="1" ht="15" customHeight="1" x14ac:dyDescent="0.25">
      <c r="A25" s="9"/>
      <c r="B25" s="83"/>
      <c r="C25" s="84"/>
      <c r="D25" s="85"/>
      <c r="E25" s="86"/>
      <c r="F25" s="86"/>
      <c r="G25" s="86"/>
      <c r="H25" s="87"/>
      <c r="I25" s="87"/>
      <c r="J25" s="87"/>
      <c r="K25" s="61"/>
      <c r="L25" s="61"/>
      <c r="M2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5" s="62"/>
    </row>
    <row r="26" spans="1:17" s="12" customFormat="1" ht="15" customHeight="1" x14ac:dyDescent="0.25">
      <c r="A26" s="9"/>
      <c r="B26" s="83"/>
      <c r="C26" s="84"/>
      <c r="D26" s="85"/>
      <c r="E26" s="86"/>
      <c r="F26" s="86"/>
      <c r="G26" s="86"/>
      <c r="H26" s="87"/>
      <c r="I26" s="87"/>
      <c r="J26" s="87"/>
      <c r="K26" s="61"/>
      <c r="L26" s="61"/>
      <c r="M2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6" s="62"/>
    </row>
    <row r="27" spans="1:17" s="12" customFormat="1" ht="15" customHeight="1" x14ac:dyDescent="0.25">
      <c r="A27" s="9"/>
      <c r="B27" s="83"/>
      <c r="C27" s="84"/>
      <c r="D27" s="85"/>
      <c r="E27" s="86"/>
      <c r="F27" s="86"/>
      <c r="G27" s="58"/>
      <c r="H27" s="87"/>
      <c r="I27" s="87"/>
      <c r="J27" s="87"/>
      <c r="K27" s="61"/>
      <c r="L27" s="61"/>
      <c r="M2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7" s="62"/>
    </row>
    <row r="28" spans="1:17" s="12" customFormat="1" ht="15" customHeight="1" x14ac:dyDescent="0.25">
      <c r="A28" s="9"/>
      <c r="B28" s="83"/>
      <c r="C28" s="63"/>
      <c r="D28" s="85"/>
      <c r="E28" s="86"/>
      <c r="F28" s="86"/>
      <c r="G28" s="86"/>
      <c r="H28" s="87"/>
      <c r="I28" s="87"/>
      <c r="J28" s="87"/>
      <c r="K28" s="61"/>
      <c r="L28" s="61"/>
      <c r="M2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8" s="62"/>
    </row>
    <row r="29" spans="1:17" s="12" customFormat="1" ht="15" customHeight="1" x14ac:dyDescent="0.25">
      <c r="A29" s="9"/>
      <c r="B29" s="83"/>
      <c r="C29" s="84"/>
      <c r="D29" s="85"/>
      <c r="E29" s="86"/>
      <c r="F29" s="86"/>
      <c r="G29" s="86"/>
      <c r="H29" s="87"/>
      <c r="I29" s="87"/>
      <c r="J29" s="87"/>
      <c r="K29" s="61"/>
      <c r="L29" s="61"/>
      <c r="M2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9" s="62"/>
    </row>
    <row r="30" spans="1:17" s="12" customFormat="1" ht="15" customHeight="1" x14ac:dyDescent="0.25">
      <c r="A30" s="9"/>
      <c r="B30" s="56"/>
      <c r="C30" s="63"/>
      <c r="D30" s="85"/>
      <c r="E30" s="86"/>
      <c r="F30" s="86"/>
      <c r="G30" s="86"/>
      <c r="H30" s="87"/>
      <c r="I30" s="87"/>
      <c r="J30" s="87"/>
      <c r="K30" s="61"/>
      <c r="L30" s="61"/>
      <c r="M3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3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30" s="62"/>
    </row>
    <row r="31" spans="1:17" s="12" customFormat="1" ht="15" customHeight="1" x14ac:dyDescent="0.25">
      <c r="A31" s="9"/>
      <c r="B31" s="56"/>
      <c r="C31" s="84"/>
      <c r="D31" s="85"/>
      <c r="E31" s="86"/>
      <c r="F31" s="86"/>
      <c r="G31" s="86"/>
      <c r="H31" s="87"/>
      <c r="I31" s="87"/>
      <c r="J31" s="87"/>
      <c r="K31" s="61"/>
      <c r="L31" s="61"/>
      <c r="M3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3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31" s="62"/>
    </row>
    <row r="32" spans="1:17" s="12" customFormat="1" ht="15" customHeight="1" x14ac:dyDescent="0.25">
      <c r="A32" s="9"/>
      <c r="B32" s="56"/>
      <c r="C32" s="88"/>
      <c r="D32" s="89"/>
      <c r="E32" s="90"/>
      <c r="F32" s="90"/>
      <c r="G32" s="90"/>
      <c r="H32" s="91"/>
      <c r="I32" s="91"/>
      <c r="J32" s="91"/>
      <c r="K32" s="92"/>
      <c r="L32" s="92"/>
      <c r="M3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3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32" s="62"/>
    </row>
    <row r="33" spans="1:15" s="12" customFormat="1" ht="15" customHeight="1" x14ac:dyDescent="0.25">
      <c r="A33" s="9"/>
      <c r="B33" s="56"/>
      <c r="C33" s="88"/>
      <c r="D33" s="89"/>
      <c r="E33" s="90"/>
      <c r="F33" s="90"/>
      <c r="G33" s="90"/>
      <c r="H33" s="91"/>
      <c r="I33" s="91"/>
      <c r="J33" s="91"/>
      <c r="K33" s="92"/>
      <c r="L33" s="92"/>
      <c r="M3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3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33" s="62"/>
    </row>
    <row r="34" spans="1:15" s="12" customFormat="1" ht="15" customHeight="1" x14ac:dyDescent="0.25">
      <c r="A34" s="9"/>
      <c r="B34" s="56"/>
      <c r="C34" s="88"/>
      <c r="D34" s="89"/>
      <c r="E34" s="90"/>
      <c r="F34" s="90"/>
      <c r="G34" s="90"/>
      <c r="H34" s="91"/>
      <c r="I34" s="91"/>
      <c r="J34" s="91"/>
      <c r="K34" s="92"/>
      <c r="L34" s="92"/>
      <c r="M3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3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34" s="62"/>
    </row>
    <row r="35" spans="1:15" s="12" customFormat="1" ht="15" customHeight="1" x14ac:dyDescent="0.25">
      <c r="A35" s="9"/>
      <c r="B35" s="83"/>
      <c r="C35" s="84"/>
      <c r="D35" s="85"/>
      <c r="E35" s="86"/>
      <c r="F35" s="86"/>
      <c r="G35" s="86"/>
      <c r="H35" s="87"/>
      <c r="I35" s="87"/>
      <c r="J35" s="87"/>
      <c r="K35" s="61"/>
      <c r="L35" s="61"/>
      <c r="M3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3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35" s="62"/>
    </row>
    <row r="36" spans="1:15" s="12" customFormat="1" ht="15" customHeight="1" x14ac:dyDescent="0.25">
      <c r="A36" s="9"/>
      <c r="B36" s="83"/>
      <c r="C36" s="84"/>
      <c r="D36" s="85"/>
      <c r="E36" s="86"/>
      <c r="F36" s="86"/>
      <c r="G36" s="86"/>
      <c r="H36" s="87"/>
      <c r="I36" s="87"/>
      <c r="J36" s="87"/>
      <c r="K36" s="61"/>
      <c r="L36" s="61"/>
      <c r="M3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3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36" s="62"/>
    </row>
    <row r="37" spans="1:15" s="12" customFormat="1" ht="15" customHeight="1" x14ac:dyDescent="0.25">
      <c r="A37" s="9"/>
      <c r="B37" s="62"/>
      <c r="C37" s="84"/>
      <c r="D37" s="85"/>
      <c r="E37" s="86"/>
      <c r="F37" s="86"/>
      <c r="G37" s="86"/>
      <c r="H37" s="87"/>
      <c r="I37" s="87"/>
      <c r="J37" s="87"/>
      <c r="K37" s="61"/>
      <c r="L37" s="61"/>
      <c r="M3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3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37" s="62"/>
    </row>
    <row r="38" spans="1:15" s="12" customFormat="1" ht="15" customHeight="1" x14ac:dyDescent="0.25">
      <c r="A38" s="9"/>
      <c r="B38" s="62"/>
      <c r="C38" s="84"/>
      <c r="D38" s="85"/>
      <c r="E38" s="86"/>
      <c r="F38" s="86"/>
      <c r="G38" s="86"/>
      <c r="H38" s="87"/>
      <c r="I38" s="87"/>
      <c r="J38" s="87"/>
      <c r="K38" s="61"/>
      <c r="L38" s="61"/>
      <c r="M3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3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38" s="62"/>
    </row>
    <row r="39" spans="1:15" s="12" customFormat="1" ht="15" customHeight="1" x14ac:dyDescent="0.25">
      <c r="A39" s="9"/>
      <c r="B39" s="83"/>
      <c r="C39" s="84"/>
      <c r="D39" s="85"/>
      <c r="E39" s="86"/>
      <c r="F39" s="86"/>
      <c r="G39" s="86"/>
      <c r="H39" s="87"/>
      <c r="I39" s="87"/>
      <c r="J39" s="87"/>
      <c r="K39" s="61"/>
      <c r="L39" s="61"/>
      <c r="M3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3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39" s="62"/>
    </row>
    <row r="40" spans="1:15" s="12" customFormat="1" ht="15" customHeight="1" x14ac:dyDescent="0.25">
      <c r="A40" s="9"/>
      <c r="B40" s="83"/>
      <c r="C40" s="84"/>
      <c r="D40" s="85"/>
      <c r="E40" s="86"/>
      <c r="F40" s="86"/>
      <c r="G40" s="86"/>
      <c r="H40" s="87"/>
      <c r="I40" s="87"/>
      <c r="J40" s="87"/>
      <c r="K40" s="61"/>
      <c r="L40" s="61"/>
      <c r="M4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4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40" s="62"/>
    </row>
    <row r="41" spans="1:15" x14ac:dyDescent="0.25">
      <c r="B41" s="83"/>
      <c r="C41" s="84"/>
      <c r="D41" s="85"/>
      <c r="E41" s="86"/>
      <c r="F41" s="86"/>
      <c r="G41" s="86"/>
      <c r="H41" s="87"/>
      <c r="I41" s="87"/>
      <c r="J41" s="87"/>
      <c r="K41" s="61"/>
      <c r="L41" s="61"/>
      <c r="M4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4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41" s="62"/>
    </row>
    <row r="42" spans="1:15" x14ac:dyDescent="0.25">
      <c r="B42" s="93"/>
      <c r="C42" s="94"/>
      <c r="D42" s="95"/>
      <c r="E42" s="96"/>
      <c r="F42" s="96"/>
      <c r="G42" s="96"/>
      <c r="H42" s="59"/>
      <c r="I42" s="59"/>
      <c r="J42" s="59"/>
      <c r="K42" s="97"/>
      <c r="L42" s="97"/>
      <c r="M4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4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42" s="62"/>
    </row>
    <row r="43" spans="1:15" x14ac:dyDescent="0.25">
      <c r="B43" s="93"/>
      <c r="C43" s="94"/>
      <c r="D43" s="95"/>
      <c r="E43" s="96"/>
      <c r="F43" s="96"/>
      <c r="G43" s="96"/>
      <c r="H43" s="59"/>
      <c r="I43" s="59"/>
      <c r="J43" s="59"/>
      <c r="K43" s="97"/>
      <c r="L43" s="97"/>
      <c r="M4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4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43" s="62"/>
    </row>
    <row r="44" spans="1:15" x14ac:dyDescent="0.25">
      <c r="B44" s="93"/>
      <c r="C44" s="94"/>
      <c r="D44" s="95"/>
      <c r="E44" s="96"/>
      <c r="F44" s="96"/>
      <c r="G44" s="96"/>
      <c r="H44" s="59"/>
      <c r="I44" s="59"/>
      <c r="J44" s="59"/>
      <c r="K44" s="97"/>
      <c r="L44" s="97"/>
      <c r="M4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4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44" s="62"/>
    </row>
    <row r="45" spans="1:15" x14ac:dyDescent="0.25">
      <c r="B45" s="93"/>
      <c r="C45" s="94"/>
      <c r="D45" s="95"/>
      <c r="E45" s="96"/>
      <c r="F45" s="96"/>
      <c r="G45" s="96"/>
      <c r="H45" s="59"/>
      <c r="I45" s="59"/>
      <c r="J45" s="59"/>
      <c r="K45" s="97"/>
      <c r="L45" s="97"/>
      <c r="M4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4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45" s="62"/>
    </row>
    <row r="46" spans="1:15" x14ac:dyDescent="0.25">
      <c r="B46" s="93"/>
      <c r="C46" s="94"/>
      <c r="D46" s="95"/>
      <c r="E46" s="96"/>
      <c r="F46" s="96"/>
      <c r="G46" s="96"/>
      <c r="H46" s="59"/>
      <c r="I46" s="59"/>
      <c r="J46" s="59"/>
      <c r="K46" s="97"/>
      <c r="L46" s="97"/>
      <c r="M4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4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46" s="62"/>
    </row>
    <row r="47" spans="1:15" x14ac:dyDescent="0.25">
      <c r="B47" s="93"/>
      <c r="C47" s="94"/>
      <c r="D47" s="95"/>
      <c r="E47" s="96"/>
      <c r="F47" s="96"/>
      <c r="G47" s="96"/>
      <c r="H47" s="59"/>
      <c r="I47" s="59"/>
      <c r="J47" s="59"/>
      <c r="K47" s="97"/>
      <c r="L47" s="97"/>
      <c r="M4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4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47" s="62"/>
    </row>
    <row r="48" spans="1:15" x14ac:dyDescent="0.25">
      <c r="B48" s="56"/>
      <c r="C48" s="63"/>
      <c r="D48" s="57"/>
      <c r="E48" s="58"/>
      <c r="F48" s="58"/>
      <c r="G48" s="58"/>
      <c r="H48" s="60"/>
      <c r="I48" s="60"/>
      <c r="J48" s="60"/>
      <c r="K48" s="115"/>
      <c r="L48" s="115"/>
      <c r="M4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4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48" s="62"/>
    </row>
    <row r="49" spans="2:15" x14ac:dyDescent="0.25">
      <c r="B49" s="56"/>
      <c r="C49" s="63"/>
      <c r="D49" s="57"/>
      <c r="E49" s="58"/>
      <c r="F49" s="58"/>
      <c r="G49" s="58"/>
      <c r="H49" s="60"/>
      <c r="I49" s="60"/>
      <c r="J49" s="60"/>
      <c r="K49" s="115"/>
      <c r="L49" s="115"/>
      <c r="M4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4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49" s="62"/>
    </row>
    <row r="50" spans="2:15" x14ac:dyDescent="0.25">
      <c r="B50" s="56"/>
      <c r="C50" s="63"/>
      <c r="D50" s="57"/>
      <c r="E50" s="58"/>
      <c r="F50" s="58"/>
      <c r="G50" s="58"/>
      <c r="H50" s="60"/>
      <c r="I50" s="60"/>
      <c r="J50" s="60"/>
      <c r="K50" s="115"/>
      <c r="L50" s="115"/>
      <c r="M5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5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50" s="62"/>
    </row>
    <row r="51" spans="2:15" x14ac:dyDescent="0.25">
      <c r="B51" s="56"/>
      <c r="C51" s="63"/>
      <c r="D51" s="57"/>
      <c r="E51" s="58"/>
      <c r="F51" s="58"/>
      <c r="G51" s="58"/>
      <c r="H51" s="60"/>
      <c r="I51" s="60"/>
      <c r="J51" s="60"/>
      <c r="K51" s="115"/>
      <c r="L51" s="115"/>
      <c r="M5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5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51" s="62"/>
    </row>
    <row r="52" spans="2:15" x14ac:dyDescent="0.25">
      <c r="B52" s="56"/>
      <c r="C52" s="63"/>
      <c r="D52" s="57"/>
      <c r="E52" s="58"/>
      <c r="F52" s="58"/>
      <c r="G52" s="58"/>
      <c r="H52" s="60"/>
      <c r="I52" s="60"/>
      <c r="J52" s="60"/>
      <c r="K52" s="115"/>
      <c r="L52" s="115"/>
      <c r="M5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5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52" s="62"/>
    </row>
    <row r="53" spans="2:15" x14ac:dyDescent="0.25">
      <c r="B53" s="56"/>
      <c r="C53" s="63"/>
      <c r="D53" s="57"/>
      <c r="E53" s="58"/>
      <c r="F53" s="58"/>
      <c r="G53" s="58"/>
      <c r="H53" s="60"/>
      <c r="I53" s="60"/>
      <c r="J53" s="60"/>
      <c r="K53" s="115"/>
      <c r="L53" s="115"/>
      <c r="M5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5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53" s="62"/>
    </row>
    <row r="54" spans="2:15" x14ac:dyDescent="0.25">
      <c r="B54" s="56"/>
      <c r="C54" s="63"/>
      <c r="D54" s="57"/>
      <c r="E54" s="58"/>
      <c r="F54" s="58"/>
      <c r="G54" s="58"/>
      <c r="H54" s="60"/>
      <c r="I54" s="60"/>
      <c r="J54" s="60"/>
      <c r="K54" s="115"/>
      <c r="L54" s="115"/>
      <c r="M5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5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54" s="62"/>
    </row>
    <row r="55" spans="2:15" x14ac:dyDescent="0.25">
      <c r="B55" s="56"/>
      <c r="C55" s="63"/>
      <c r="D55" s="57"/>
      <c r="E55" s="58"/>
      <c r="F55" s="58"/>
      <c r="G55" s="58"/>
      <c r="H55" s="60"/>
      <c r="I55" s="60"/>
      <c r="J55" s="60"/>
      <c r="K55" s="115"/>
      <c r="L55" s="115"/>
      <c r="M5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5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55" s="62"/>
    </row>
    <row r="56" spans="2:15" x14ac:dyDescent="0.25">
      <c r="B56" s="56"/>
      <c r="C56" s="63"/>
      <c r="D56" s="57"/>
      <c r="E56" s="58"/>
      <c r="F56" s="58"/>
      <c r="G56" s="58"/>
      <c r="H56" s="60"/>
      <c r="I56" s="60"/>
      <c r="J56" s="60"/>
      <c r="K56" s="115"/>
      <c r="L56" s="115"/>
      <c r="M5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5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56" s="62"/>
    </row>
    <row r="57" spans="2:15" x14ac:dyDescent="0.25">
      <c r="B57" s="56"/>
      <c r="C57" s="63"/>
      <c r="D57" s="57"/>
      <c r="E57" s="58"/>
      <c r="F57" s="58"/>
      <c r="G57" s="58"/>
      <c r="H57" s="60"/>
      <c r="I57" s="60"/>
      <c r="J57" s="60"/>
      <c r="K57" s="115"/>
      <c r="L57" s="115"/>
      <c r="M5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5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57" s="62"/>
    </row>
    <row r="58" spans="2:15" x14ac:dyDescent="0.25">
      <c r="B58" s="56"/>
      <c r="C58" s="63"/>
      <c r="D58" s="57"/>
      <c r="E58" s="58"/>
      <c r="F58" s="58"/>
      <c r="G58" s="58"/>
      <c r="H58" s="60"/>
      <c r="I58" s="60"/>
      <c r="J58" s="60"/>
      <c r="K58" s="115"/>
      <c r="L58" s="115"/>
      <c r="M5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5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58" s="62"/>
    </row>
    <row r="59" spans="2:15" x14ac:dyDescent="0.25">
      <c r="B59" s="56"/>
      <c r="C59" s="63"/>
      <c r="D59" s="57"/>
      <c r="E59" s="58"/>
      <c r="F59" s="58"/>
      <c r="G59" s="58"/>
      <c r="H59" s="60"/>
      <c r="I59" s="60"/>
      <c r="J59" s="60"/>
      <c r="K59" s="115"/>
      <c r="L59" s="115"/>
      <c r="M5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5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59" s="62"/>
    </row>
    <row r="60" spans="2:15" x14ac:dyDescent="0.25">
      <c r="B60" s="56"/>
      <c r="C60" s="63"/>
      <c r="D60" s="57"/>
      <c r="E60" s="58"/>
      <c r="F60" s="58"/>
      <c r="G60" s="58"/>
      <c r="H60" s="60"/>
      <c r="I60" s="60"/>
      <c r="J60" s="60"/>
      <c r="K60" s="115"/>
      <c r="L60" s="115"/>
      <c r="M6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6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60" s="62"/>
    </row>
    <row r="61" spans="2:15" x14ac:dyDescent="0.25">
      <c r="B61" s="56"/>
      <c r="C61" s="63"/>
      <c r="D61" s="57"/>
      <c r="E61" s="58"/>
      <c r="F61" s="58"/>
      <c r="G61" s="58"/>
      <c r="H61" s="60"/>
      <c r="I61" s="60"/>
      <c r="J61" s="60"/>
      <c r="K61" s="115"/>
      <c r="L61" s="115"/>
      <c r="M6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6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61" s="62"/>
    </row>
    <row r="62" spans="2:15" x14ac:dyDescent="0.25">
      <c r="B62" s="56"/>
      <c r="C62" s="63"/>
      <c r="D62" s="57"/>
      <c r="E62" s="58"/>
      <c r="F62" s="58"/>
      <c r="G62" s="58"/>
      <c r="H62" s="60"/>
      <c r="I62" s="60"/>
      <c r="J62" s="60"/>
      <c r="K62" s="115"/>
      <c r="L62" s="115"/>
      <c r="M6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6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62" s="62"/>
    </row>
    <row r="63" spans="2:15" x14ac:dyDescent="0.25">
      <c r="B63" s="56"/>
      <c r="C63" s="63"/>
      <c r="D63" s="57"/>
      <c r="E63" s="58"/>
      <c r="F63" s="58"/>
      <c r="G63" s="58"/>
      <c r="H63" s="60"/>
      <c r="I63" s="60"/>
      <c r="J63" s="60"/>
      <c r="K63" s="115"/>
      <c r="L63" s="115"/>
      <c r="M6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6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63" s="62"/>
    </row>
    <row r="64" spans="2:15" x14ac:dyDescent="0.25">
      <c r="B64" s="56"/>
      <c r="C64" s="63"/>
      <c r="D64" s="57"/>
      <c r="E64" s="58"/>
      <c r="F64" s="58"/>
      <c r="G64" s="58"/>
      <c r="H64" s="60"/>
      <c r="I64" s="60"/>
      <c r="J64" s="60"/>
      <c r="K64" s="115"/>
      <c r="L64" s="115"/>
      <c r="M6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6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64" s="62"/>
    </row>
    <row r="65" spans="2:15" x14ac:dyDescent="0.25">
      <c r="B65" s="56"/>
      <c r="C65" s="63"/>
      <c r="D65" s="57"/>
      <c r="E65" s="58"/>
      <c r="F65" s="58"/>
      <c r="G65" s="58"/>
      <c r="H65" s="60"/>
      <c r="I65" s="60"/>
      <c r="J65" s="60"/>
      <c r="K65" s="115"/>
      <c r="L65" s="115"/>
      <c r="M6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6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65" s="62"/>
    </row>
    <row r="66" spans="2:15" x14ac:dyDescent="0.25">
      <c r="B66" s="56"/>
      <c r="C66" s="63"/>
      <c r="D66" s="57"/>
      <c r="E66" s="58"/>
      <c r="F66" s="58"/>
      <c r="G66" s="58"/>
      <c r="H66" s="60"/>
      <c r="I66" s="60"/>
      <c r="J66" s="60"/>
      <c r="K66" s="115"/>
      <c r="L66" s="115"/>
      <c r="M6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6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66" s="62"/>
    </row>
    <row r="67" spans="2:15" x14ac:dyDescent="0.25">
      <c r="B67" s="56"/>
      <c r="C67" s="63"/>
      <c r="D67" s="57"/>
      <c r="E67" s="58"/>
      <c r="F67" s="58"/>
      <c r="G67" s="58"/>
      <c r="H67" s="60"/>
      <c r="I67" s="60"/>
      <c r="J67" s="60"/>
      <c r="K67" s="115"/>
      <c r="L67" s="115"/>
      <c r="M6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6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67" s="62"/>
    </row>
    <row r="68" spans="2:15" x14ac:dyDescent="0.25">
      <c r="B68" s="56"/>
      <c r="C68" s="63"/>
      <c r="D68" s="57"/>
      <c r="E68" s="58"/>
      <c r="F68" s="58"/>
      <c r="G68" s="58"/>
      <c r="H68" s="60"/>
      <c r="I68" s="60"/>
      <c r="J68" s="60"/>
      <c r="K68" s="115"/>
      <c r="L68" s="115"/>
      <c r="M6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6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68" s="62"/>
    </row>
    <row r="69" spans="2:15" x14ac:dyDescent="0.25">
      <c r="B69" s="56"/>
      <c r="C69" s="63"/>
      <c r="D69" s="57"/>
      <c r="E69" s="58"/>
      <c r="F69" s="58"/>
      <c r="G69" s="58"/>
      <c r="H69" s="60"/>
      <c r="I69" s="60"/>
      <c r="J69" s="60"/>
      <c r="K69" s="115"/>
      <c r="L69" s="115"/>
      <c r="M6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6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69" s="62"/>
    </row>
    <row r="70" spans="2:15" x14ac:dyDescent="0.25">
      <c r="B70" s="56"/>
      <c r="C70" s="63"/>
      <c r="D70" s="57"/>
      <c r="E70" s="58"/>
      <c r="F70" s="58"/>
      <c r="G70" s="58"/>
      <c r="H70" s="60"/>
      <c r="I70" s="60"/>
      <c r="J70" s="60"/>
      <c r="K70" s="115"/>
      <c r="L70" s="115"/>
      <c r="M7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7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70" s="62"/>
    </row>
    <row r="71" spans="2:15" x14ac:dyDescent="0.25">
      <c r="B71" s="56"/>
      <c r="C71" s="63"/>
      <c r="D71" s="57"/>
      <c r="E71" s="58"/>
      <c r="F71" s="58"/>
      <c r="G71" s="58"/>
      <c r="H71" s="60"/>
      <c r="I71" s="60"/>
      <c r="J71" s="60"/>
      <c r="K71" s="115"/>
      <c r="L71" s="115"/>
      <c r="M7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7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71" s="62"/>
    </row>
    <row r="72" spans="2:15" x14ac:dyDescent="0.25">
      <c r="B72" s="56"/>
      <c r="C72" s="63"/>
      <c r="D72" s="57"/>
      <c r="E72" s="58"/>
      <c r="F72" s="58"/>
      <c r="G72" s="58"/>
      <c r="H72" s="60"/>
      <c r="I72" s="60"/>
      <c r="J72" s="60"/>
      <c r="K72" s="115"/>
      <c r="L72" s="115"/>
      <c r="M7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7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72" s="62"/>
    </row>
    <row r="73" spans="2:15" x14ac:dyDescent="0.25">
      <c r="B73" s="56"/>
      <c r="C73" s="63"/>
      <c r="D73" s="57"/>
      <c r="E73" s="58"/>
      <c r="F73" s="58"/>
      <c r="G73" s="58"/>
      <c r="H73" s="60"/>
      <c r="I73" s="60"/>
      <c r="J73" s="60"/>
      <c r="K73" s="115"/>
      <c r="L73" s="115"/>
      <c r="M7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7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73" s="62"/>
    </row>
    <row r="74" spans="2:15" x14ac:dyDescent="0.25">
      <c r="B74" s="56"/>
      <c r="C74" s="63"/>
      <c r="D74" s="57"/>
      <c r="E74" s="58"/>
      <c r="F74" s="58"/>
      <c r="G74" s="58"/>
      <c r="H74" s="60"/>
      <c r="I74" s="60"/>
      <c r="J74" s="60"/>
      <c r="K74" s="115"/>
      <c r="L74" s="115"/>
      <c r="M7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7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74" s="62"/>
    </row>
    <row r="75" spans="2:15" x14ac:dyDescent="0.25">
      <c r="B75" s="56"/>
      <c r="C75" s="63"/>
      <c r="D75" s="57"/>
      <c r="E75" s="58"/>
      <c r="F75" s="58"/>
      <c r="G75" s="58"/>
      <c r="H75" s="60"/>
      <c r="I75" s="60"/>
      <c r="J75" s="60"/>
      <c r="K75" s="115"/>
      <c r="L75" s="115"/>
      <c r="M7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7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75" s="62"/>
    </row>
    <row r="76" spans="2:15" x14ac:dyDescent="0.25">
      <c r="B76" s="56"/>
      <c r="C76" s="63"/>
      <c r="D76" s="57"/>
      <c r="E76" s="58"/>
      <c r="F76" s="58"/>
      <c r="G76" s="58"/>
      <c r="H76" s="60"/>
      <c r="I76" s="60"/>
      <c r="J76" s="60"/>
      <c r="K76" s="115"/>
      <c r="L76" s="115"/>
      <c r="M7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7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76" s="62"/>
    </row>
    <row r="77" spans="2:15" x14ac:dyDescent="0.25">
      <c r="B77" s="56"/>
      <c r="C77" s="63"/>
      <c r="D77" s="57"/>
      <c r="E77" s="58"/>
      <c r="F77" s="58"/>
      <c r="G77" s="58"/>
      <c r="H77" s="60"/>
      <c r="I77" s="60"/>
      <c r="J77" s="60"/>
      <c r="K77" s="115"/>
      <c r="L77" s="115"/>
      <c r="M7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7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77" s="62"/>
    </row>
    <row r="78" spans="2:15" x14ac:dyDescent="0.25">
      <c r="B78" s="56"/>
      <c r="C78" s="63"/>
      <c r="D78" s="57"/>
      <c r="E78" s="58"/>
      <c r="F78" s="58"/>
      <c r="G78" s="58"/>
      <c r="H78" s="60"/>
      <c r="I78" s="60"/>
      <c r="J78" s="60"/>
      <c r="K78" s="115"/>
      <c r="L78" s="115"/>
      <c r="M7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7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78" s="62"/>
    </row>
    <row r="79" spans="2:15" x14ac:dyDescent="0.25">
      <c r="B79" s="56"/>
      <c r="C79" s="63"/>
      <c r="D79" s="57"/>
      <c r="E79" s="58"/>
      <c r="F79" s="58"/>
      <c r="G79" s="58"/>
      <c r="H79" s="60"/>
      <c r="I79" s="60"/>
      <c r="J79" s="60"/>
      <c r="K79" s="115"/>
      <c r="L79" s="115"/>
      <c r="M7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7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79" s="62"/>
    </row>
    <row r="80" spans="2:15" x14ac:dyDescent="0.25">
      <c r="B80" s="56"/>
      <c r="C80" s="63"/>
      <c r="D80" s="57"/>
      <c r="E80" s="58"/>
      <c r="F80" s="58"/>
      <c r="G80" s="58"/>
      <c r="H80" s="60"/>
      <c r="I80" s="60"/>
      <c r="J80" s="60"/>
      <c r="K80" s="115"/>
      <c r="L80" s="115"/>
      <c r="M8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8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80" s="62"/>
    </row>
    <row r="81" spans="2:15" x14ac:dyDescent="0.25">
      <c r="B81" s="56"/>
      <c r="C81" s="63"/>
      <c r="D81" s="57"/>
      <c r="E81" s="58"/>
      <c r="F81" s="58"/>
      <c r="G81" s="58"/>
      <c r="H81" s="60"/>
      <c r="I81" s="60"/>
      <c r="J81" s="60"/>
      <c r="K81" s="115"/>
      <c r="L81" s="115"/>
      <c r="M8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8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81" s="62"/>
    </row>
    <row r="82" spans="2:15" x14ac:dyDescent="0.25">
      <c r="B82" s="56"/>
      <c r="C82" s="63"/>
      <c r="D82" s="57"/>
      <c r="E82" s="58"/>
      <c r="F82" s="58"/>
      <c r="G82" s="58"/>
      <c r="H82" s="60"/>
      <c r="I82" s="60"/>
      <c r="J82" s="60"/>
      <c r="K82" s="115"/>
      <c r="L82" s="115"/>
      <c r="M8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8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82" s="62"/>
    </row>
    <row r="83" spans="2:15" x14ac:dyDescent="0.25">
      <c r="B83" s="56"/>
      <c r="C83" s="63"/>
      <c r="D83" s="57"/>
      <c r="E83" s="58"/>
      <c r="F83" s="58"/>
      <c r="G83" s="58"/>
      <c r="H83" s="60"/>
      <c r="I83" s="60"/>
      <c r="J83" s="60"/>
      <c r="K83" s="115"/>
      <c r="L83" s="115"/>
      <c r="M8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8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83" s="62"/>
    </row>
    <row r="84" spans="2:15" x14ac:dyDescent="0.25">
      <c r="B84" s="56"/>
      <c r="C84" s="63"/>
      <c r="D84" s="57"/>
      <c r="E84" s="58"/>
      <c r="F84" s="58"/>
      <c r="G84" s="58"/>
      <c r="H84" s="60"/>
      <c r="I84" s="60"/>
      <c r="J84" s="60"/>
      <c r="K84" s="115"/>
      <c r="L84" s="115"/>
      <c r="M8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8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84" s="62"/>
    </row>
    <row r="85" spans="2:15" x14ac:dyDescent="0.25">
      <c r="B85" s="56"/>
      <c r="C85" s="63"/>
      <c r="D85" s="57"/>
      <c r="E85" s="58"/>
      <c r="F85" s="58"/>
      <c r="G85" s="58"/>
      <c r="H85" s="60"/>
      <c r="I85" s="60"/>
      <c r="J85" s="60"/>
      <c r="K85" s="115"/>
      <c r="L85" s="115"/>
      <c r="M8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8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85" s="62"/>
    </row>
    <row r="86" spans="2:15" x14ac:dyDescent="0.25">
      <c r="B86" s="56"/>
      <c r="C86" s="63"/>
      <c r="D86" s="57"/>
      <c r="E86" s="58"/>
      <c r="F86" s="58"/>
      <c r="G86" s="58"/>
      <c r="H86" s="60"/>
      <c r="I86" s="60"/>
      <c r="J86" s="60"/>
      <c r="K86" s="115"/>
      <c r="L86" s="115"/>
      <c r="M8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8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86" s="62"/>
    </row>
    <row r="87" spans="2:15" x14ac:dyDescent="0.25">
      <c r="B87" s="56"/>
      <c r="C87" s="63"/>
      <c r="D87" s="57"/>
      <c r="E87" s="58"/>
      <c r="F87" s="58"/>
      <c r="G87" s="58"/>
      <c r="H87" s="60"/>
      <c r="I87" s="60"/>
      <c r="J87" s="60"/>
      <c r="K87" s="115"/>
      <c r="L87" s="115"/>
      <c r="M8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8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87" s="62"/>
    </row>
    <row r="88" spans="2:15" x14ac:dyDescent="0.25">
      <c r="B88" s="56"/>
      <c r="C88" s="63"/>
      <c r="D88" s="57"/>
      <c r="E88" s="58"/>
      <c r="F88" s="58"/>
      <c r="G88" s="58"/>
      <c r="H88" s="60"/>
      <c r="I88" s="60"/>
      <c r="J88" s="60"/>
      <c r="K88" s="115"/>
      <c r="L88" s="115"/>
      <c r="M8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8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88" s="62"/>
    </row>
    <row r="89" spans="2:15" x14ac:dyDescent="0.25">
      <c r="B89" s="56"/>
      <c r="C89" s="63"/>
      <c r="D89" s="57"/>
      <c r="E89" s="58"/>
      <c r="F89" s="58"/>
      <c r="G89" s="58"/>
      <c r="H89" s="60"/>
      <c r="I89" s="60"/>
      <c r="J89" s="60"/>
      <c r="K89" s="115"/>
      <c r="L89" s="115"/>
      <c r="M8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8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89" s="62"/>
    </row>
    <row r="90" spans="2:15" x14ac:dyDescent="0.25">
      <c r="B90" s="56"/>
      <c r="C90" s="63"/>
      <c r="D90" s="57"/>
      <c r="E90" s="58"/>
      <c r="F90" s="58"/>
      <c r="G90" s="58"/>
      <c r="H90" s="60"/>
      <c r="I90" s="60"/>
      <c r="J90" s="60"/>
      <c r="K90" s="115"/>
      <c r="L90" s="115"/>
      <c r="M9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9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90" s="62"/>
    </row>
    <row r="91" spans="2:15" x14ac:dyDescent="0.25">
      <c r="B91" s="56"/>
      <c r="C91" s="63"/>
      <c r="D91" s="57"/>
      <c r="E91" s="58"/>
      <c r="F91" s="58"/>
      <c r="G91" s="58"/>
      <c r="H91" s="60"/>
      <c r="I91" s="60"/>
      <c r="J91" s="60"/>
      <c r="K91" s="115"/>
      <c r="L91" s="115"/>
      <c r="M9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9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91" s="62"/>
    </row>
    <row r="92" spans="2:15" x14ac:dyDescent="0.25">
      <c r="B92" s="56"/>
      <c r="C92" s="63"/>
      <c r="D92" s="57"/>
      <c r="E92" s="58"/>
      <c r="F92" s="58"/>
      <c r="G92" s="58"/>
      <c r="H92" s="60"/>
      <c r="I92" s="60"/>
      <c r="J92" s="60"/>
      <c r="K92" s="115"/>
      <c r="L92" s="115"/>
      <c r="M9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9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92" s="62"/>
    </row>
    <row r="93" spans="2:15" x14ac:dyDescent="0.25">
      <c r="B93" s="56"/>
      <c r="C93" s="63"/>
      <c r="D93" s="57"/>
      <c r="E93" s="58"/>
      <c r="F93" s="58"/>
      <c r="G93" s="58"/>
      <c r="H93" s="60"/>
      <c r="I93" s="60"/>
      <c r="J93" s="60"/>
      <c r="K93" s="115"/>
      <c r="L93" s="115"/>
      <c r="M9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9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93" s="62"/>
    </row>
    <row r="94" spans="2:15" x14ac:dyDescent="0.25">
      <c r="B94" s="56"/>
      <c r="C94" s="63"/>
      <c r="D94" s="57"/>
      <c r="E94" s="58"/>
      <c r="F94" s="58"/>
      <c r="G94" s="58"/>
      <c r="H94" s="60"/>
      <c r="I94" s="60"/>
      <c r="J94" s="60"/>
      <c r="K94" s="115"/>
      <c r="L94" s="115"/>
      <c r="M9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9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94" s="62"/>
    </row>
    <row r="95" spans="2:15" x14ac:dyDescent="0.25">
      <c r="B95" s="56"/>
      <c r="C95" s="63"/>
      <c r="D95" s="57"/>
      <c r="E95" s="58"/>
      <c r="F95" s="58"/>
      <c r="G95" s="58"/>
      <c r="H95" s="60"/>
      <c r="I95" s="60"/>
      <c r="J95" s="60"/>
      <c r="K95" s="115"/>
      <c r="L95" s="115"/>
      <c r="M9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9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95" s="62"/>
    </row>
    <row r="96" spans="2:15" x14ac:dyDescent="0.25">
      <c r="B96" s="56"/>
      <c r="C96" s="63"/>
      <c r="D96" s="57"/>
      <c r="E96" s="58"/>
      <c r="F96" s="58"/>
      <c r="G96" s="58"/>
      <c r="H96" s="60"/>
      <c r="I96" s="60"/>
      <c r="J96" s="60"/>
      <c r="K96" s="115"/>
      <c r="L96" s="115"/>
      <c r="M9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9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96" s="62"/>
    </row>
    <row r="97" spans="2:15" x14ac:dyDescent="0.25">
      <c r="B97" s="56"/>
      <c r="C97" s="63"/>
      <c r="D97" s="57"/>
      <c r="E97" s="58"/>
      <c r="F97" s="58"/>
      <c r="G97" s="58"/>
      <c r="H97" s="60"/>
      <c r="I97" s="60"/>
      <c r="J97" s="60"/>
      <c r="K97" s="115"/>
      <c r="L97" s="115"/>
      <c r="M9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9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97" s="62"/>
    </row>
    <row r="98" spans="2:15" x14ac:dyDescent="0.25">
      <c r="B98" s="56"/>
      <c r="C98" s="63"/>
      <c r="D98" s="57"/>
      <c r="E98" s="58"/>
      <c r="F98" s="58"/>
      <c r="G98" s="58"/>
      <c r="H98" s="60"/>
      <c r="I98" s="60"/>
      <c r="J98" s="60"/>
      <c r="K98" s="115"/>
      <c r="L98" s="115"/>
      <c r="M9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9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98" s="62"/>
    </row>
    <row r="99" spans="2:15" x14ac:dyDescent="0.25">
      <c r="B99" s="56"/>
      <c r="C99" s="63"/>
      <c r="D99" s="57"/>
      <c r="E99" s="58"/>
      <c r="F99" s="58"/>
      <c r="G99" s="58"/>
      <c r="H99" s="60"/>
      <c r="I99" s="60"/>
      <c r="J99" s="60"/>
      <c r="K99" s="115"/>
      <c r="L99" s="115"/>
      <c r="M9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9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99" s="62"/>
    </row>
    <row r="100" spans="2:15" x14ac:dyDescent="0.25">
      <c r="B100" s="56"/>
      <c r="C100" s="63"/>
      <c r="D100" s="57"/>
      <c r="E100" s="58"/>
      <c r="F100" s="58"/>
      <c r="G100" s="58"/>
      <c r="H100" s="60"/>
      <c r="I100" s="60"/>
      <c r="J100" s="60"/>
      <c r="K100" s="115"/>
      <c r="L100" s="115"/>
      <c r="M10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0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00" s="62"/>
    </row>
    <row r="101" spans="2:15" x14ac:dyDescent="0.25">
      <c r="B101" s="56"/>
      <c r="C101" s="63"/>
      <c r="D101" s="57"/>
      <c r="E101" s="58"/>
      <c r="F101" s="58"/>
      <c r="G101" s="58"/>
      <c r="H101" s="60"/>
      <c r="I101" s="60"/>
      <c r="J101" s="60"/>
      <c r="K101" s="115"/>
      <c r="L101" s="115"/>
      <c r="M10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0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01" s="62"/>
    </row>
    <row r="102" spans="2:15" x14ac:dyDescent="0.25">
      <c r="B102" s="56"/>
      <c r="C102" s="63"/>
      <c r="D102" s="57"/>
      <c r="E102" s="58"/>
      <c r="F102" s="58"/>
      <c r="G102" s="58"/>
      <c r="H102" s="60"/>
      <c r="I102" s="60"/>
      <c r="J102" s="60"/>
      <c r="K102" s="115"/>
      <c r="L102" s="115"/>
      <c r="M10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0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02" s="62"/>
    </row>
    <row r="103" spans="2:15" x14ac:dyDescent="0.25">
      <c r="B103" s="56"/>
      <c r="C103" s="63"/>
      <c r="D103" s="57"/>
      <c r="E103" s="58"/>
      <c r="F103" s="58"/>
      <c r="G103" s="58"/>
      <c r="H103" s="60"/>
      <c r="I103" s="60"/>
      <c r="J103" s="60"/>
      <c r="K103" s="115"/>
      <c r="L103" s="115"/>
      <c r="M10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0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03" s="62"/>
    </row>
    <row r="104" spans="2:15" x14ac:dyDescent="0.25">
      <c r="B104" s="56"/>
      <c r="C104" s="63"/>
      <c r="D104" s="57"/>
      <c r="E104" s="58"/>
      <c r="F104" s="58"/>
      <c r="G104" s="58"/>
      <c r="H104" s="60"/>
      <c r="I104" s="60"/>
      <c r="J104" s="60"/>
      <c r="K104" s="115"/>
      <c r="L104" s="115"/>
      <c r="M10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0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04" s="62"/>
    </row>
    <row r="105" spans="2:15" x14ac:dyDescent="0.25">
      <c r="B105" s="56"/>
      <c r="C105" s="63"/>
      <c r="D105" s="57"/>
      <c r="E105" s="58"/>
      <c r="F105" s="58"/>
      <c r="G105" s="58"/>
      <c r="H105" s="60"/>
      <c r="I105" s="60"/>
      <c r="J105" s="60"/>
      <c r="K105" s="115"/>
      <c r="L105" s="115"/>
      <c r="M10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0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05" s="62"/>
    </row>
    <row r="106" spans="2:15" x14ac:dyDescent="0.25">
      <c r="B106" s="56"/>
      <c r="C106" s="63"/>
      <c r="D106" s="57"/>
      <c r="E106" s="58"/>
      <c r="F106" s="58"/>
      <c r="G106" s="58"/>
      <c r="H106" s="60"/>
      <c r="I106" s="60"/>
      <c r="J106" s="60"/>
      <c r="K106" s="115"/>
      <c r="L106" s="115"/>
      <c r="M10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0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06" s="62"/>
    </row>
    <row r="107" spans="2:15" x14ac:dyDescent="0.25">
      <c r="B107" s="56"/>
      <c r="C107" s="63"/>
      <c r="D107" s="57"/>
      <c r="E107" s="58"/>
      <c r="F107" s="58"/>
      <c r="G107" s="58"/>
      <c r="H107" s="60"/>
      <c r="I107" s="60"/>
      <c r="J107" s="60"/>
      <c r="K107" s="115"/>
      <c r="L107" s="115"/>
      <c r="M10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0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07" s="62"/>
    </row>
    <row r="108" spans="2:15" x14ac:dyDescent="0.25">
      <c r="B108" s="56"/>
      <c r="C108" s="63"/>
      <c r="D108" s="57"/>
      <c r="E108" s="58"/>
      <c r="F108" s="58"/>
      <c r="G108" s="58"/>
      <c r="H108" s="60"/>
      <c r="I108" s="60"/>
      <c r="J108" s="60"/>
      <c r="K108" s="115"/>
      <c r="L108" s="115"/>
      <c r="M10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0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08" s="62"/>
    </row>
    <row r="109" spans="2:15" x14ac:dyDescent="0.25">
      <c r="B109" s="56"/>
      <c r="C109" s="63"/>
      <c r="D109" s="57"/>
      <c r="E109" s="58"/>
      <c r="F109" s="58"/>
      <c r="G109" s="58"/>
      <c r="H109" s="60"/>
      <c r="I109" s="60"/>
      <c r="J109" s="60"/>
      <c r="K109" s="115"/>
      <c r="L109" s="115"/>
      <c r="M10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0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09" s="62"/>
    </row>
    <row r="110" spans="2:15" x14ac:dyDescent="0.25">
      <c r="B110" s="56"/>
      <c r="C110" s="63"/>
      <c r="D110" s="57"/>
      <c r="E110" s="58"/>
      <c r="F110" s="58"/>
      <c r="G110" s="58"/>
      <c r="H110" s="60"/>
      <c r="I110" s="60"/>
      <c r="J110" s="60"/>
      <c r="K110" s="115"/>
      <c r="L110" s="115"/>
      <c r="M11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1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10" s="62"/>
    </row>
    <row r="111" spans="2:15" x14ac:dyDescent="0.25">
      <c r="B111" s="56"/>
      <c r="C111" s="63"/>
      <c r="D111" s="57"/>
      <c r="E111" s="58"/>
      <c r="F111" s="58"/>
      <c r="G111" s="58"/>
      <c r="H111" s="60"/>
      <c r="I111" s="60"/>
      <c r="J111" s="60"/>
      <c r="K111" s="115"/>
      <c r="L111" s="115"/>
      <c r="M11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1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11" s="62"/>
    </row>
    <row r="112" spans="2:15" x14ac:dyDescent="0.25">
      <c r="B112" s="56"/>
      <c r="C112" s="63"/>
      <c r="D112" s="57"/>
      <c r="E112" s="58"/>
      <c r="F112" s="58"/>
      <c r="G112" s="58"/>
      <c r="H112" s="60"/>
      <c r="I112" s="60"/>
      <c r="J112" s="60"/>
      <c r="K112" s="115"/>
      <c r="L112" s="115"/>
      <c r="M11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1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12" s="62"/>
    </row>
    <row r="113" spans="2:15" x14ac:dyDescent="0.25">
      <c r="B113" s="56"/>
      <c r="C113" s="63"/>
      <c r="D113" s="57"/>
      <c r="E113" s="58"/>
      <c r="F113" s="58"/>
      <c r="G113" s="58"/>
      <c r="H113" s="60"/>
      <c r="I113" s="60"/>
      <c r="J113" s="60"/>
      <c r="K113" s="115"/>
      <c r="L113" s="115"/>
      <c r="M11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1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13" s="62"/>
    </row>
    <row r="114" spans="2:15" x14ac:dyDescent="0.25">
      <c r="B114" s="56"/>
      <c r="C114" s="63"/>
      <c r="D114" s="57"/>
      <c r="E114" s="58"/>
      <c r="F114" s="58"/>
      <c r="G114" s="58"/>
      <c r="H114" s="60"/>
      <c r="I114" s="60"/>
      <c r="J114" s="60"/>
      <c r="K114" s="115"/>
      <c r="L114" s="115"/>
      <c r="M11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1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14" s="62"/>
    </row>
    <row r="115" spans="2:15" x14ac:dyDescent="0.25">
      <c r="B115" s="56"/>
      <c r="C115" s="63"/>
      <c r="D115" s="57"/>
      <c r="E115" s="58"/>
      <c r="F115" s="58"/>
      <c r="G115" s="58"/>
      <c r="H115" s="60"/>
      <c r="I115" s="60"/>
      <c r="J115" s="60"/>
      <c r="K115" s="115"/>
      <c r="L115" s="115"/>
      <c r="M11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1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15" s="62"/>
    </row>
    <row r="116" spans="2:15" x14ac:dyDescent="0.25">
      <c r="B116" s="56"/>
      <c r="C116" s="63"/>
      <c r="D116" s="57"/>
      <c r="E116" s="58"/>
      <c r="F116" s="58"/>
      <c r="G116" s="58"/>
      <c r="H116" s="60"/>
      <c r="I116" s="60"/>
      <c r="J116" s="60"/>
      <c r="K116" s="115"/>
      <c r="L116" s="115"/>
      <c r="M11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1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16" s="62"/>
    </row>
    <row r="117" spans="2:15" x14ac:dyDescent="0.25">
      <c r="B117" s="56"/>
      <c r="C117" s="63"/>
      <c r="D117" s="57"/>
      <c r="E117" s="58"/>
      <c r="F117" s="58"/>
      <c r="G117" s="58"/>
      <c r="H117" s="60"/>
      <c r="I117" s="60"/>
      <c r="J117" s="60"/>
      <c r="K117" s="115"/>
      <c r="L117" s="115"/>
      <c r="M11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1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17" s="62"/>
    </row>
    <row r="118" spans="2:15" x14ac:dyDescent="0.25">
      <c r="B118" s="56"/>
      <c r="C118" s="63"/>
      <c r="D118" s="57"/>
      <c r="E118" s="58"/>
      <c r="F118" s="58"/>
      <c r="G118" s="58"/>
      <c r="H118" s="60"/>
      <c r="I118" s="60"/>
      <c r="J118" s="60"/>
      <c r="K118" s="115"/>
      <c r="L118" s="115"/>
      <c r="M11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1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18" s="62"/>
    </row>
    <row r="119" spans="2:15" x14ac:dyDescent="0.25">
      <c r="B119" s="56"/>
      <c r="C119" s="63"/>
      <c r="D119" s="57"/>
      <c r="E119" s="58"/>
      <c r="F119" s="58"/>
      <c r="G119" s="58"/>
      <c r="H119" s="60"/>
      <c r="I119" s="60"/>
      <c r="J119" s="60"/>
      <c r="K119" s="115"/>
      <c r="L119" s="115"/>
      <c r="M11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1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19" s="62"/>
    </row>
    <row r="120" spans="2:15" x14ac:dyDescent="0.25">
      <c r="B120" s="56"/>
      <c r="C120" s="63"/>
      <c r="D120" s="57"/>
      <c r="E120" s="58"/>
      <c r="F120" s="58"/>
      <c r="G120" s="58"/>
      <c r="H120" s="60"/>
      <c r="I120" s="60"/>
      <c r="J120" s="60"/>
      <c r="K120" s="115"/>
      <c r="L120" s="115"/>
      <c r="M12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2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20" s="62"/>
    </row>
    <row r="121" spans="2:15" x14ac:dyDescent="0.25">
      <c r="B121" s="56"/>
      <c r="C121" s="63"/>
      <c r="D121" s="57"/>
      <c r="E121" s="58"/>
      <c r="F121" s="58"/>
      <c r="G121" s="58"/>
      <c r="H121" s="60"/>
      <c r="I121" s="60"/>
      <c r="J121" s="60"/>
      <c r="K121" s="115"/>
      <c r="L121" s="115"/>
      <c r="M12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2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21" s="62"/>
    </row>
    <row r="122" spans="2:15" x14ac:dyDescent="0.25">
      <c r="B122" s="56"/>
      <c r="C122" s="63"/>
      <c r="D122" s="57"/>
      <c r="E122" s="58"/>
      <c r="F122" s="58"/>
      <c r="G122" s="58"/>
      <c r="H122" s="60"/>
      <c r="I122" s="60"/>
      <c r="J122" s="60"/>
      <c r="K122" s="115"/>
      <c r="L122" s="115"/>
      <c r="M12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2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22" s="62"/>
    </row>
    <row r="123" spans="2:15" x14ac:dyDescent="0.25">
      <c r="B123" s="56"/>
      <c r="C123" s="63"/>
      <c r="D123" s="57"/>
      <c r="E123" s="58"/>
      <c r="F123" s="58"/>
      <c r="G123" s="58"/>
      <c r="H123" s="60"/>
      <c r="I123" s="60"/>
      <c r="J123" s="60"/>
      <c r="K123" s="115"/>
      <c r="L123" s="115"/>
      <c r="M12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2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23" s="62"/>
    </row>
    <row r="124" spans="2:15" x14ac:dyDescent="0.25">
      <c r="B124" s="56"/>
      <c r="C124" s="63"/>
      <c r="D124" s="57"/>
      <c r="E124" s="58"/>
      <c r="F124" s="58"/>
      <c r="G124" s="58"/>
      <c r="H124" s="60"/>
      <c r="I124" s="60"/>
      <c r="J124" s="60"/>
      <c r="K124" s="115"/>
      <c r="L124" s="115"/>
      <c r="M12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2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24" s="62"/>
    </row>
    <row r="125" spans="2:15" x14ac:dyDescent="0.25">
      <c r="B125" s="56"/>
      <c r="C125" s="63"/>
      <c r="D125" s="57"/>
      <c r="E125" s="58"/>
      <c r="F125" s="58"/>
      <c r="G125" s="58"/>
      <c r="H125" s="60"/>
      <c r="I125" s="60"/>
      <c r="J125" s="60"/>
      <c r="K125" s="115"/>
      <c r="L125" s="115"/>
      <c r="M12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2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25" s="62"/>
    </row>
    <row r="126" spans="2:15" x14ac:dyDescent="0.25">
      <c r="B126" s="56"/>
      <c r="C126" s="63"/>
      <c r="D126" s="57"/>
      <c r="E126" s="58"/>
      <c r="F126" s="58"/>
      <c r="G126" s="58"/>
      <c r="H126" s="60"/>
      <c r="I126" s="60"/>
      <c r="J126" s="60"/>
      <c r="K126" s="115"/>
      <c r="L126" s="115"/>
      <c r="M12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2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26" s="62"/>
    </row>
    <row r="127" spans="2:15" x14ac:dyDescent="0.25">
      <c r="B127" s="56"/>
      <c r="C127" s="63"/>
      <c r="D127" s="57"/>
      <c r="E127" s="58"/>
      <c r="F127" s="58"/>
      <c r="G127" s="58"/>
      <c r="H127" s="60"/>
      <c r="I127" s="60"/>
      <c r="J127" s="60"/>
      <c r="K127" s="115"/>
      <c r="L127" s="115"/>
      <c r="M12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2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27" s="62"/>
    </row>
    <row r="128" spans="2:15" x14ac:dyDescent="0.25">
      <c r="B128" s="56"/>
      <c r="C128" s="63"/>
      <c r="D128" s="57"/>
      <c r="E128" s="58"/>
      <c r="F128" s="58"/>
      <c r="G128" s="58"/>
      <c r="H128" s="60"/>
      <c r="I128" s="60"/>
      <c r="J128" s="60"/>
      <c r="K128" s="115"/>
      <c r="L128" s="115"/>
      <c r="M12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2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28" s="62"/>
    </row>
    <row r="129" spans="2:15" x14ac:dyDescent="0.25">
      <c r="B129" s="56"/>
      <c r="C129" s="63"/>
      <c r="D129" s="57"/>
      <c r="E129" s="58"/>
      <c r="F129" s="58"/>
      <c r="G129" s="58"/>
      <c r="H129" s="60"/>
      <c r="I129" s="60"/>
      <c r="J129" s="60"/>
      <c r="K129" s="115"/>
      <c r="L129" s="115"/>
      <c r="M12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2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29" s="62"/>
    </row>
    <row r="130" spans="2:15" x14ac:dyDescent="0.25">
      <c r="B130" s="56"/>
      <c r="C130" s="63"/>
      <c r="D130" s="57"/>
      <c r="E130" s="58"/>
      <c r="F130" s="58"/>
      <c r="G130" s="58"/>
      <c r="H130" s="60"/>
      <c r="I130" s="60"/>
      <c r="J130" s="60"/>
      <c r="K130" s="115"/>
      <c r="L130" s="115"/>
      <c r="M13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3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30" s="62"/>
    </row>
    <row r="131" spans="2:15" x14ac:dyDescent="0.25">
      <c r="B131" s="56"/>
      <c r="C131" s="63"/>
      <c r="D131" s="57"/>
      <c r="E131" s="58"/>
      <c r="F131" s="58"/>
      <c r="G131" s="58"/>
      <c r="H131" s="60"/>
      <c r="I131" s="60"/>
      <c r="J131" s="60"/>
      <c r="K131" s="115"/>
      <c r="L131" s="115"/>
      <c r="M13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3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31" s="62"/>
    </row>
    <row r="132" spans="2:15" x14ac:dyDescent="0.25">
      <c r="B132" s="56"/>
      <c r="C132" s="63"/>
      <c r="D132" s="57"/>
      <c r="E132" s="58"/>
      <c r="F132" s="58"/>
      <c r="G132" s="58"/>
      <c r="H132" s="60"/>
      <c r="I132" s="60"/>
      <c r="J132" s="60"/>
      <c r="K132" s="115"/>
      <c r="L132" s="115"/>
      <c r="M13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3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32" s="62"/>
    </row>
    <row r="133" spans="2:15" x14ac:dyDescent="0.25">
      <c r="B133" s="56"/>
      <c r="C133" s="63"/>
      <c r="D133" s="57"/>
      <c r="E133" s="58"/>
      <c r="F133" s="58"/>
      <c r="G133" s="58"/>
      <c r="H133" s="60"/>
      <c r="I133" s="60"/>
      <c r="J133" s="60"/>
      <c r="K133" s="115"/>
      <c r="L133" s="115"/>
      <c r="M13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3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33" s="62"/>
    </row>
    <row r="134" spans="2:15" x14ac:dyDescent="0.25">
      <c r="B134" s="56"/>
      <c r="C134" s="63"/>
      <c r="D134" s="57"/>
      <c r="E134" s="58"/>
      <c r="F134" s="58"/>
      <c r="G134" s="58"/>
      <c r="H134" s="60"/>
      <c r="I134" s="60"/>
      <c r="J134" s="60"/>
      <c r="K134" s="115"/>
      <c r="L134" s="115"/>
      <c r="M13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3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34" s="62"/>
    </row>
    <row r="135" spans="2:15" x14ac:dyDescent="0.25">
      <c r="B135" s="56"/>
      <c r="C135" s="63"/>
      <c r="D135" s="57"/>
      <c r="E135" s="58"/>
      <c r="F135" s="58"/>
      <c r="G135" s="58"/>
      <c r="H135" s="60"/>
      <c r="I135" s="60"/>
      <c r="J135" s="60"/>
      <c r="K135" s="115"/>
      <c r="L135" s="115"/>
      <c r="M13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3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35" s="62"/>
    </row>
    <row r="136" spans="2:15" x14ac:dyDescent="0.25">
      <c r="B136" s="56"/>
      <c r="C136" s="63"/>
      <c r="D136" s="57"/>
      <c r="E136" s="58"/>
      <c r="F136" s="58"/>
      <c r="G136" s="58"/>
      <c r="H136" s="60"/>
      <c r="I136" s="60"/>
      <c r="J136" s="60"/>
      <c r="K136" s="115"/>
      <c r="L136" s="115"/>
      <c r="M13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3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36" s="62"/>
    </row>
    <row r="137" spans="2:15" x14ac:dyDescent="0.25">
      <c r="B137" s="56"/>
      <c r="C137" s="63"/>
      <c r="D137" s="57"/>
      <c r="E137" s="58"/>
      <c r="F137" s="58"/>
      <c r="G137" s="58"/>
      <c r="H137" s="60"/>
      <c r="I137" s="60"/>
      <c r="J137" s="60"/>
      <c r="K137" s="115"/>
      <c r="L137" s="115"/>
      <c r="M13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3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37" s="62"/>
    </row>
    <row r="138" spans="2:15" x14ac:dyDescent="0.25">
      <c r="B138" s="56"/>
      <c r="C138" s="63"/>
      <c r="D138" s="57"/>
      <c r="E138" s="58"/>
      <c r="F138" s="58"/>
      <c r="G138" s="58"/>
      <c r="H138" s="60"/>
      <c r="I138" s="60"/>
      <c r="J138" s="60"/>
      <c r="K138" s="115"/>
      <c r="L138" s="115"/>
      <c r="M13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3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38" s="62"/>
    </row>
    <row r="139" spans="2:15" x14ac:dyDescent="0.25">
      <c r="B139" s="56"/>
      <c r="C139" s="63"/>
      <c r="D139" s="57"/>
      <c r="E139" s="58"/>
      <c r="F139" s="58"/>
      <c r="G139" s="58"/>
      <c r="H139" s="60"/>
      <c r="I139" s="60"/>
      <c r="J139" s="60"/>
      <c r="K139" s="115"/>
      <c r="L139" s="115"/>
      <c r="M13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3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39" s="62"/>
    </row>
    <row r="140" spans="2:15" x14ac:dyDescent="0.25">
      <c r="B140" s="56"/>
      <c r="C140" s="63"/>
      <c r="D140" s="57"/>
      <c r="E140" s="58"/>
      <c r="F140" s="58"/>
      <c r="G140" s="58"/>
      <c r="H140" s="60"/>
      <c r="I140" s="60"/>
      <c r="J140" s="60"/>
      <c r="K140" s="115"/>
      <c r="L140" s="115"/>
      <c r="M14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4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40" s="62"/>
    </row>
    <row r="141" spans="2:15" x14ac:dyDescent="0.25">
      <c r="B141" s="56"/>
      <c r="C141" s="63"/>
      <c r="D141" s="57"/>
      <c r="E141" s="58"/>
      <c r="F141" s="58"/>
      <c r="G141" s="58"/>
      <c r="H141" s="60"/>
      <c r="I141" s="60"/>
      <c r="J141" s="60"/>
      <c r="K141" s="115"/>
      <c r="L141" s="115"/>
      <c r="M14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4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41" s="62"/>
    </row>
    <row r="142" spans="2:15" x14ac:dyDescent="0.25">
      <c r="B142" s="56"/>
      <c r="C142" s="63"/>
      <c r="D142" s="57"/>
      <c r="E142" s="58"/>
      <c r="F142" s="58"/>
      <c r="G142" s="58"/>
      <c r="H142" s="60"/>
      <c r="I142" s="60"/>
      <c r="J142" s="60"/>
      <c r="K142" s="115"/>
      <c r="L142" s="115"/>
      <c r="M14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4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42" s="62"/>
    </row>
    <row r="143" spans="2:15" x14ac:dyDescent="0.25">
      <c r="B143" s="56"/>
      <c r="C143" s="63"/>
      <c r="D143" s="57"/>
      <c r="E143" s="58"/>
      <c r="F143" s="58"/>
      <c r="G143" s="58"/>
      <c r="H143" s="60"/>
      <c r="I143" s="60"/>
      <c r="J143" s="60"/>
      <c r="K143" s="115"/>
      <c r="L143" s="115"/>
      <c r="M14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4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43" s="62"/>
    </row>
    <row r="144" spans="2:15" x14ac:dyDescent="0.25">
      <c r="B144" s="56"/>
      <c r="C144" s="63"/>
      <c r="D144" s="57"/>
      <c r="E144" s="58"/>
      <c r="F144" s="58"/>
      <c r="G144" s="58"/>
      <c r="H144" s="60"/>
      <c r="I144" s="60"/>
      <c r="J144" s="60"/>
      <c r="K144" s="115"/>
      <c r="L144" s="115"/>
      <c r="M14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4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44" s="62"/>
    </row>
    <row r="145" spans="2:15" x14ac:dyDescent="0.25">
      <c r="B145" s="56"/>
      <c r="C145" s="63"/>
      <c r="D145" s="57"/>
      <c r="E145" s="58"/>
      <c r="F145" s="58"/>
      <c r="G145" s="58"/>
      <c r="H145" s="60"/>
      <c r="I145" s="60"/>
      <c r="J145" s="60"/>
      <c r="K145" s="115"/>
      <c r="L145" s="115"/>
      <c r="M14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4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45" s="62"/>
    </row>
    <row r="146" spans="2:15" x14ac:dyDescent="0.25">
      <c r="B146" s="56"/>
      <c r="C146" s="63"/>
      <c r="D146" s="57"/>
      <c r="E146" s="58"/>
      <c r="F146" s="58"/>
      <c r="G146" s="58"/>
      <c r="H146" s="60"/>
      <c r="I146" s="60"/>
      <c r="J146" s="60"/>
      <c r="K146" s="115"/>
      <c r="L146" s="115"/>
      <c r="M14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4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46" s="62"/>
    </row>
    <row r="147" spans="2:15" x14ac:dyDescent="0.25">
      <c r="B147" s="56"/>
      <c r="C147" s="63"/>
      <c r="D147" s="57"/>
      <c r="E147" s="58"/>
      <c r="F147" s="58"/>
      <c r="G147" s="58"/>
      <c r="H147" s="60"/>
      <c r="I147" s="60"/>
      <c r="J147" s="60"/>
      <c r="K147" s="115"/>
      <c r="L147" s="115"/>
      <c r="M14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4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47" s="62"/>
    </row>
    <row r="148" spans="2:15" x14ac:dyDescent="0.25">
      <c r="B148" s="56"/>
      <c r="C148" s="63"/>
      <c r="D148" s="57"/>
      <c r="E148" s="58"/>
      <c r="F148" s="58"/>
      <c r="G148" s="58"/>
      <c r="H148" s="60"/>
      <c r="I148" s="60"/>
      <c r="J148" s="60"/>
      <c r="K148" s="115"/>
      <c r="L148" s="115"/>
      <c r="M14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4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48" s="62"/>
    </row>
    <row r="149" spans="2:15" x14ac:dyDescent="0.25">
      <c r="B149" s="56"/>
      <c r="C149" s="63"/>
      <c r="D149" s="57"/>
      <c r="E149" s="58"/>
      <c r="F149" s="58"/>
      <c r="G149" s="58"/>
      <c r="H149" s="60"/>
      <c r="I149" s="60"/>
      <c r="J149" s="60"/>
      <c r="K149" s="115"/>
      <c r="L149" s="115"/>
      <c r="M14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4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49" s="62"/>
    </row>
    <row r="150" spans="2:15" x14ac:dyDescent="0.25">
      <c r="B150" s="56"/>
      <c r="C150" s="63"/>
      <c r="D150" s="57"/>
      <c r="E150" s="58"/>
      <c r="F150" s="58"/>
      <c r="G150" s="58"/>
      <c r="H150" s="60"/>
      <c r="I150" s="60"/>
      <c r="J150" s="60"/>
      <c r="K150" s="115"/>
      <c r="L150" s="115"/>
      <c r="M15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5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50" s="62"/>
    </row>
    <row r="151" spans="2:15" x14ac:dyDescent="0.25">
      <c r="B151" s="56"/>
      <c r="C151" s="63"/>
      <c r="D151" s="57"/>
      <c r="E151" s="58"/>
      <c r="F151" s="58"/>
      <c r="G151" s="58"/>
      <c r="H151" s="60"/>
      <c r="I151" s="60"/>
      <c r="J151" s="60"/>
      <c r="K151" s="115"/>
      <c r="L151" s="115"/>
      <c r="M15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5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51" s="62"/>
    </row>
    <row r="152" spans="2:15" x14ac:dyDescent="0.25">
      <c r="B152" s="56"/>
      <c r="C152" s="63"/>
      <c r="D152" s="57"/>
      <c r="E152" s="58"/>
      <c r="F152" s="58"/>
      <c r="G152" s="58"/>
      <c r="H152" s="60"/>
      <c r="I152" s="60"/>
      <c r="J152" s="60"/>
      <c r="K152" s="115"/>
      <c r="L152" s="115"/>
      <c r="M15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5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52" s="62"/>
    </row>
    <row r="153" spans="2:15" x14ac:dyDescent="0.25">
      <c r="B153" s="56"/>
      <c r="C153" s="63"/>
      <c r="D153" s="57"/>
      <c r="E153" s="58"/>
      <c r="F153" s="58"/>
      <c r="G153" s="58"/>
      <c r="H153" s="60"/>
      <c r="I153" s="60"/>
      <c r="J153" s="60"/>
      <c r="K153" s="115"/>
      <c r="L153" s="115"/>
      <c r="M15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5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53" s="62"/>
    </row>
    <row r="154" spans="2:15" x14ac:dyDescent="0.25">
      <c r="B154" s="56"/>
      <c r="C154" s="63"/>
      <c r="D154" s="57"/>
      <c r="E154" s="58"/>
      <c r="F154" s="58"/>
      <c r="G154" s="58"/>
      <c r="H154" s="60"/>
      <c r="I154" s="60"/>
      <c r="J154" s="60"/>
      <c r="K154" s="115"/>
      <c r="L154" s="115"/>
      <c r="M15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5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54" s="62"/>
    </row>
    <row r="155" spans="2:15" x14ac:dyDescent="0.25">
      <c r="B155" s="56"/>
      <c r="C155" s="63"/>
      <c r="D155" s="57"/>
      <c r="E155" s="58"/>
      <c r="F155" s="58"/>
      <c r="G155" s="58"/>
      <c r="H155" s="60"/>
      <c r="I155" s="60"/>
      <c r="J155" s="60"/>
      <c r="K155" s="115"/>
      <c r="L155" s="115"/>
      <c r="M15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5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55" s="62"/>
    </row>
    <row r="156" spans="2:15" x14ac:dyDescent="0.25">
      <c r="B156" s="56"/>
      <c r="C156" s="63"/>
      <c r="D156" s="57"/>
      <c r="E156" s="58"/>
      <c r="F156" s="58"/>
      <c r="G156" s="58"/>
      <c r="H156" s="60"/>
      <c r="I156" s="60"/>
      <c r="J156" s="60"/>
      <c r="K156" s="115"/>
      <c r="L156" s="115"/>
      <c r="M15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5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56" s="62"/>
    </row>
    <row r="157" spans="2:15" x14ac:dyDescent="0.25">
      <c r="B157" s="56"/>
      <c r="C157" s="63"/>
      <c r="D157" s="57"/>
      <c r="E157" s="58"/>
      <c r="F157" s="58"/>
      <c r="G157" s="58"/>
      <c r="H157" s="60"/>
      <c r="I157" s="60"/>
      <c r="J157" s="60"/>
      <c r="K157" s="115"/>
      <c r="L157" s="115"/>
      <c r="M15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5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57" s="62"/>
    </row>
    <row r="158" spans="2:15" x14ac:dyDescent="0.25">
      <c r="B158" s="56"/>
      <c r="C158" s="63"/>
      <c r="D158" s="57"/>
      <c r="E158" s="58"/>
      <c r="F158" s="58"/>
      <c r="G158" s="58"/>
      <c r="H158" s="60"/>
      <c r="I158" s="60"/>
      <c r="J158" s="60"/>
      <c r="K158" s="115"/>
      <c r="L158" s="115"/>
      <c r="M15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5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58" s="62"/>
    </row>
    <row r="159" spans="2:15" x14ac:dyDescent="0.25">
      <c r="B159" s="56"/>
      <c r="C159" s="63"/>
      <c r="D159" s="57"/>
      <c r="E159" s="58"/>
      <c r="F159" s="58"/>
      <c r="G159" s="58"/>
      <c r="H159" s="60"/>
      <c r="I159" s="60"/>
      <c r="J159" s="60"/>
      <c r="K159" s="115"/>
      <c r="L159" s="115"/>
      <c r="M15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5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59" s="62"/>
    </row>
    <row r="160" spans="2:15" x14ac:dyDescent="0.25">
      <c r="B160" s="56"/>
      <c r="C160" s="63"/>
      <c r="D160" s="57"/>
      <c r="E160" s="58"/>
      <c r="F160" s="58"/>
      <c r="G160" s="58"/>
      <c r="H160" s="60"/>
      <c r="I160" s="60"/>
      <c r="J160" s="60"/>
      <c r="K160" s="115"/>
      <c r="L160" s="115"/>
      <c r="M16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6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60" s="62"/>
    </row>
    <row r="161" spans="2:15" x14ac:dyDescent="0.25">
      <c r="B161" s="56"/>
      <c r="C161" s="63"/>
      <c r="D161" s="57"/>
      <c r="E161" s="58"/>
      <c r="F161" s="58"/>
      <c r="G161" s="58"/>
      <c r="H161" s="60"/>
      <c r="I161" s="60"/>
      <c r="J161" s="60"/>
      <c r="K161" s="115"/>
      <c r="L161" s="115"/>
      <c r="M16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6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61" s="62"/>
    </row>
    <row r="162" spans="2:15" x14ac:dyDescent="0.25">
      <c r="B162" s="56"/>
      <c r="C162" s="63"/>
      <c r="D162" s="57"/>
      <c r="E162" s="58"/>
      <c r="F162" s="58"/>
      <c r="G162" s="58"/>
      <c r="H162" s="60"/>
      <c r="I162" s="60"/>
      <c r="J162" s="60"/>
      <c r="K162" s="115"/>
      <c r="L162" s="115"/>
      <c r="M16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6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62" s="62"/>
    </row>
    <row r="163" spans="2:15" x14ac:dyDescent="0.25">
      <c r="B163" s="56"/>
      <c r="C163" s="63"/>
      <c r="D163" s="57"/>
      <c r="E163" s="58"/>
      <c r="F163" s="58"/>
      <c r="G163" s="58"/>
      <c r="H163" s="60"/>
      <c r="I163" s="60"/>
      <c r="J163" s="60"/>
      <c r="K163" s="115"/>
      <c r="L163" s="115"/>
      <c r="M16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6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63" s="62"/>
    </row>
    <row r="164" spans="2:15" x14ac:dyDescent="0.25">
      <c r="B164" s="56"/>
      <c r="C164" s="63"/>
      <c r="D164" s="57"/>
      <c r="E164" s="58"/>
      <c r="F164" s="58"/>
      <c r="G164" s="58"/>
      <c r="H164" s="60"/>
      <c r="I164" s="60"/>
      <c r="J164" s="60"/>
      <c r="K164" s="115"/>
      <c r="L164" s="115"/>
      <c r="M16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6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64" s="62"/>
    </row>
    <row r="165" spans="2:15" x14ac:dyDescent="0.25">
      <c r="B165" s="56"/>
      <c r="C165" s="63"/>
      <c r="D165" s="57"/>
      <c r="E165" s="58"/>
      <c r="F165" s="58"/>
      <c r="G165" s="58"/>
      <c r="H165" s="60"/>
      <c r="I165" s="60"/>
      <c r="J165" s="60"/>
      <c r="K165" s="115"/>
      <c r="L165" s="115"/>
      <c r="M16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6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65" s="62"/>
    </row>
    <row r="166" spans="2:15" x14ac:dyDescent="0.25">
      <c r="B166" s="56"/>
      <c r="C166" s="63"/>
      <c r="D166" s="57"/>
      <c r="E166" s="58"/>
      <c r="F166" s="58"/>
      <c r="G166" s="58"/>
      <c r="H166" s="60"/>
      <c r="I166" s="60"/>
      <c r="J166" s="60"/>
      <c r="K166" s="115"/>
      <c r="L166" s="115"/>
      <c r="M16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6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66" s="62"/>
    </row>
    <row r="167" spans="2:15" x14ac:dyDescent="0.25">
      <c r="B167" s="56"/>
      <c r="C167" s="63"/>
      <c r="D167" s="57"/>
      <c r="E167" s="58"/>
      <c r="F167" s="58"/>
      <c r="G167" s="58"/>
      <c r="H167" s="60"/>
      <c r="I167" s="60"/>
      <c r="J167" s="60"/>
      <c r="K167" s="115"/>
      <c r="L167" s="115"/>
      <c r="M16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6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67" s="62"/>
    </row>
    <row r="168" spans="2:15" x14ac:dyDescent="0.25">
      <c r="B168" s="56"/>
      <c r="C168" s="63"/>
      <c r="D168" s="57"/>
      <c r="E168" s="58"/>
      <c r="F168" s="58"/>
      <c r="G168" s="58"/>
      <c r="H168" s="60"/>
      <c r="I168" s="60"/>
      <c r="J168" s="60"/>
      <c r="K168" s="115"/>
      <c r="L168" s="115"/>
      <c r="M16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6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68" s="62"/>
    </row>
    <row r="169" spans="2:15" x14ac:dyDescent="0.25">
      <c r="B169" s="56"/>
      <c r="C169" s="63"/>
      <c r="D169" s="57"/>
      <c r="E169" s="58"/>
      <c r="F169" s="58"/>
      <c r="G169" s="58"/>
      <c r="H169" s="60"/>
      <c r="I169" s="60"/>
      <c r="J169" s="60"/>
      <c r="K169" s="115"/>
      <c r="L169" s="115"/>
      <c r="M16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6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69" s="62"/>
    </row>
    <row r="170" spans="2:15" x14ac:dyDescent="0.25">
      <c r="B170" s="56"/>
      <c r="C170" s="63"/>
      <c r="D170" s="57"/>
      <c r="E170" s="58"/>
      <c r="F170" s="58"/>
      <c r="G170" s="58"/>
      <c r="H170" s="60"/>
      <c r="I170" s="60"/>
      <c r="J170" s="60"/>
      <c r="K170" s="115"/>
      <c r="L170" s="115"/>
      <c r="M17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7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70" s="62"/>
    </row>
    <row r="171" spans="2:15" x14ac:dyDescent="0.25">
      <c r="B171" s="56"/>
      <c r="C171" s="63"/>
      <c r="D171" s="57"/>
      <c r="E171" s="58"/>
      <c r="F171" s="58"/>
      <c r="G171" s="58"/>
      <c r="H171" s="60"/>
      <c r="I171" s="60"/>
      <c r="J171" s="60"/>
      <c r="K171" s="115"/>
      <c r="L171" s="115"/>
      <c r="M17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7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71" s="62"/>
    </row>
    <row r="172" spans="2:15" x14ac:dyDescent="0.25">
      <c r="B172" s="56"/>
      <c r="C172" s="63"/>
      <c r="D172" s="57"/>
      <c r="E172" s="58"/>
      <c r="F172" s="58"/>
      <c r="G172" s="58"/>
      <c r="H172" s="60"/>
      <c r="I172" s="60"/>
      <c r="J172" s="60"/>
      <c r="K172" s="115"/>
      <c r="L172" s="115"/>
      <c r="M17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7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72" s="62"/>
    </row>
    <row r="173" spans="2:15" x14ac:dyDescent="0.25">
      <c r="B173" s="56"/>
      <c r="C173" s="63"/>
      <c r="D173" s="57"/>
      <c r="E173" s="58"/>
      <c r="F173" s="58"/>
      <c r="G173" s="58"/>
      <c r="H173" s="60"/>
      <c r="I173" s="60"/>
      <c r="J173" s="60"/>
      <c r="K173" s="115"/>
      <c r="L173" s="115"/>
      <c r="M17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7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73" s="62"/>
    </row>
    <row r="174" spans="2:15" x14ac:dyDescent="0.25">
      <c r="B174" s="56"/>
      <c r="C174" s="63"/>
      <c r="D174" s="57"/>
      <c r="E174" s="58"/>
      <c r="F174" s="58"/>
      <c r="G174" s="58"/>
      <c r="H174" s="60"/>
      <c r="I174" s="60"/>
      <c r="J174" s="60"/>
      <c r="K174" s="115"/>
      <c r="L174" s="115"/>
      <c r="M17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7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74" s="62"/>
    </row>
    <row r="175" spans="2:15" x14ac:dyDescent="0.25">
      <c r="B175" s="56"/>
      <c r="C175" s="63"/>
      <c r="D175" s="57"/>
      <c r="E175" s="58"/>
      <c r="F175" s="58"/>
      <c r="G175" s="58"/>
      <c r="H175" s="60"/>
      <c r="I175" s="60"/>
      <c r="J175" s="60"/>
      <c r="K175" s="115"/>
      <c r="L175" s="115"/>
      <c r="M17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7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75" s="62"/>
    </row>
    <row r="176" spans="2:15" x14ac:dyDescent="0.25">
      <c r="B176" s="56"/>
      <c r="C176" s="63"/>
      <c r="D176" s="57"/>
      <c r="E176" s="58"/>
      <c r="F176" s="58"/>
      <c r="G176" s="58"/>
      <c r="H176" s="60"/>
      <c r="I176" s="60"/>
      <c r="J176" s="60"/>
      <c r="K176" s="115"/>
      <c r="L176" s="115"/>
      <c r="M17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7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76" s="62"/>
    </row>
    <row r="177" spans="2:15" x14ac:dyDescent="0.25">
      <c r="B177" s="56"/>
      <c r="C177" s="63"/>
      <c r="D177" s="57"/>
      <c r="E177" s="58"/>
      <c r="F177" s="58"/>
      <c r="G177" s="58"/>
      <c r="H177" s="60"/>
      <c r="I177" s="60"/>
      <c r="J177" s="60"/>
      <c r="K177" s="115"/>
      <c r="L177" s="115"/>
      <c r="M17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7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77" s="62"/>
    </row>
    <row r="178" spans="2:15" x14ac:dyDescent="0.25">
      <c r="B178" s="56"/>
      <c r="C178" s="63"/>
      <c r="D178" s="57"/>
      <c r="E178" s="58"/>
      <c r="F178" s="58"/>
      <c r="G178" s="58"/>
      <c r="H178" s="60"/>
      <c r="I178" s="60"/>
      <c r="J178" s="60"/>
      <c r="K178" s="115"/>
      <c r="L178" s="115"/>
      <c r="M17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7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78" s="62"/>
    </row>
    <row r="179" spans="2:15" x14ac:dyDescent="0.25">
      <c r="B179" s="56"/>
      <c r="C179" s="63"/>
      <c r="D179" s="57"/>
      <c r="E179" s="58"/>
      <c r="F179" s="58"/>
      <c r="G179" s="58"/>
      <c r="H179" s="60"/>
      <c r="I179" s="60"/>
      <c r="J179" s="60"/>
      <c r="K179" s="115"/>
      <c r="L179" s="115"/>
      <c r="M17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7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79" s="62"/>
    </row>
    <row r="180" spans="2:15" x14ac:dyDescent="0.25">
      <c r="B180" s="56"/>
      <c r="C180" s="63"/>
      <c r="D180" s="57"/>
      <c r="E180" s="58"/>
      <c r="F180" s="58"/>
      <c r="G180" s="58"/>
      <c r="H180" s="60"/>
      <c r="I180" s="60"/>
      <c r="J180" s="60"/>
      <c r="K180" s="115"/>
      <c r="L180" s="115"/>
      <c r="M18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8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80" s="62"/>
    </row>
    <row r="181" spans="2:15" x14ac:dyDescent="0.25">
      <c r="B181" s="56"/>
      <c r="C181" s="63"/>
      <c r="D181" s="57"/>
      <c r="E181" s="58"/>
      <c r="F181" s="58"/>
      <c r="G181" s="58"/>
      <c r="H181" s="60"/>
      <c r="I181" s="60"/>
      <c r="J181" s="60"/>
      <c r="K181" s="115"/>
      <c r="L181" s="115"/>
      <c r="M18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8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81" s="62"/>
    </row>
    <row r="182" spans="2:15" x14ac:dyDescent="0.25">
      <c r="B182" s="56"/>
      <c r="C182" s="63"/>
      <c r="D182" s="57"/>
      <c r="E182" s="58"/>
      <c r="F182" s="58"/>
      <c r="G182" s="58"/>
      <c r="H182" s="60"/>
      <c r="I182" s="60"/>
      <c r="J182" s="60"/>
      <c r="K182" s="115"/>
      <c r="L182" s="115"/>
      <c r="M18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8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82" s="62"/>
    </row>
    <row r="183" spans="2:15" x14ac:dyDescent="0.25">
      <c r="B183" s="56"/>
      <c r="C183" s="63"/>
      <c r="D183" s="57"/>
      <c r="E183" s="58"/>
      <c r="F183" s="58"/>
      <c r="G183" s="58"/>
      <c r="H183" s="60"/>
      <c r="I183" s="60"/>
      <c r="J183" s="60"/>
      <c r="K183" s="115"/>
      <c r="L183" s="115"/>
      <c r="M18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8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83" s="62"/>
    </row>
    <row r="184" spans="2:15" x14ac:dyDescent="0.25">
      <c r="B184" s="56"/>
      <c r="C184" s="63"/>
      <c r="D184" s="57"/>
      <c r="E184" s="58"/>
      <c r="F184" s="58"/>
      <c r="G184" s="58"/>
      <c r="H184" s="60"/>
      <c r="I184" s="60"/>
      <c r="J184" s="60"/>
      <c r="K184" s="115"/>
      <c r="L184" s="115"/>
      <c r="M18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8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84" s="62"/>
    </row>
    <row r="185" spans="2:15" x14ac:dyDescent="0.25">
      <c r="B185" s="56"/>
      <c r="C185" s="63"/>
      <c r="D185" s="57"/>
      <c r="E185" s="58"/>
      <c r="F185" s="58"/>
      <c r="G185" s="58"/>
      <c r="H185" s="60"/>
      <c r="I185" s="60"/>
      <c r="J185" s="60"/>
      <c r="K185" s="115"/>
      <c r="L185" s="115"/>
      <c r="M18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8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85" s="62"/>
    </row>
    <row r="186" spans="2:15" x14ac:dyDescent="0.25">
      <c r="B186" s="56"/>
      <c r="C186" s="63"/>
      <c r="D186" s="57"/>
      <c r="E186" s="58"/>
      <c r="F186" s="58"/>
      <c r="G186" s="58"/>
      <c r="H186" s="60"/>
      <c r="I186" s="60"/>
      <c r="J186" s="60"/>
      <c r="K186" s="115"/>
      <c r="L186" s="115"/>
      <c r="M18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8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86" s="62"/>
    </row>
    <row r="187" spans="2:15" x14ac:dyDescent="0.25">
      <c r="B187" s="56"/>
      <c r="C187" s="63"/>
      <c r="D187" s="57"/>
      <c r="E187" s="58"/>
      <c r="F187" s="58"/>
      <c r="G187" s="58"/>
      <c r="H187" s="60"/>
      <c r="I187" s="60"/>
      <c r="J187" s="60"/>
      <c r="K187" s="115"/>
      <c r="L187" s="115"/>
      <c r="M18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8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87" s="62"/>
    </row>
    <row r="188" spans="2:15" x14ac:dyDescent="0.25">
      <c r="B188" s="56"/>
      <c r="C188" s="63"/>
      <c r="D188" s="57"/>
      <c r="E188" s="58"/>
      <c r="F188" s="58"/>
      <c r="G188" s="58"/>
      <c r="H188" s="60"/>
      <c r="I188" s="60"/>
      <c r="J188" s="60"/>
      <c r="K188" s="115"/>
      <c r="L188" s="115"/>
      <c r="M18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8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88" s="62"/>
    </row>
    <row r="189" spans="2:15" x14ac:dyDescent="0.25">
      <c r="B189" s="56"/>
      <c r="C189" s="63"/>
      <c r="D189" s="57"/>
      <c r="E189" s="58"/>
      <c r="F189" s="58"/>
      <c r="G189" s="58"/>
      <c r="H189" s="60"/>
      <c r="I189" s="60"/>
      <c r="J189" s="60"/>
      <c r="K189" s="115"/>
      <c r="L189" s="115"/>
      <c r="M18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8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89" s="62"/>
    </row>
    <row r="190" spans="2:15" x14ac:dyDescent="0.25">
      <c r="B190" s="56"/>
      <c r="C190" s="63"/>
      <c r="D190" s="57"/>
      <c r="E190" s="58"/>
      <c r="F190" s="58"/>
      <c r="G190" s="58"/>
      <c r="H190" s="60"/>
      <c r="I190" s="60"/>
      <c r="J190" s="60"/>
      <c r="K190" s="115"/>
      <c r="L190" s="115"/>
      <c r="M19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9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90" s="62"/>
    </row>
    <row r="191" spans="2:15" x14ac:dyDescent="0.25">
      <c r="B191" s="56"/>
      <c r="C191" s="63"/>
      <c r="D191" s="57"/>
      <c r="E191" s="58"/>
      <c r="F191" s="58"/>
      <c r="G191" s="58"/>
      <c r="H191" s="60"/>
      <c r="I191" s="60"/>
      <c r="J191" s="60"/>
      <c r="K191" s="115"/>
      <c r="L191" s="115"/>
      <c r="M19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9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91" s="62"/>
    </row>
    <row r="192" spans="2:15" x14ac:dyDescent="0.25">
      <c r="B192" s="56"/>
      <c r="C192" s="63"/>
      <c r="D192" s="57"/>
      <c r="E192" s="58"/>
      <c r="F192" s="58"/>
      <c r="G192" s="58"/>
      <c r="H192" s="60"/>
      <c r="I192" s="60"/>
      <c r="J192" s="60"/>
      <c r="K192" s="115"/>
      <c r="L192" s="115"/>
      <c r="M19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9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92" s="62"/>
    </row>
    <row r="193" spans="2:15" x14ac:dyDescent="0.25">
      <c r="B193" s="56"/>
      <c r="C193" s="63"/>
      <c r="D193" s="57"/>
      <c r="E193" s="58"/>
      <c r="F193" s="58"/>
      <c r="G193" s="58"/>
      <c r="H193" s="60"/>
      <c r="I193" s="60"/>
      <c r="J193" s="60"/>
      <c r="K193" s="115"/>
      <c r="L193" s="115"/>
      <c r="M19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9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93" s="62"/>
    </row>
    <row r="194" spans="2:15" x14ac:dyDescent="0.25">
      <c r="B194" s="56"/>
      <c r="C194" s="63"/>
      <c r="D194" s="57"/>
      <c r="E194" s="58"/>
      <c r="F194" s="58"/>
      <c r="G194" s="58"/>
      <c r="H194" s="60"/>
      <c r="I194" s="60"/>
      <c r="J194" s="60"/>
      <c r="K194" s="115"/>
      <c r="L194" s="115"/>
      <c r="M19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9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94" s="62"/>
    </row>
    <row r="195" spans="2:15" x14ac:dyDescent="0.25">
      <c r="B195" s="56"/>
      <c r="C195" s="63"/>
      <c r="D195" s="57"/>
      <c r="E195" s="58"/>
      <c r="F195" s="58"/>
      <c r="G195" s="58"/>
      <c r="H195" s="60"/>
      <c r="I195" s="60"/>
      <c r="J195" s="60"/>
      <c r="K195" s="115"/>
      <c r="L195" s="115"/>
      <c r="M19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9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95" s="62"/>
    </row>
    <row r="196" spans="2:15" x14ac:dyDescent="0.25">
      <c r="B196" s="56"/>
      <c r="C196" s="63"/>
      <c r="D196" s="57"/>
      <c r="E196" s="58"/>
      <c r="F196" s="58"/>
      <c r="G196" s="58"/>
      <c r="H196" s="60"/>
      <c r="I196" s="60"/>
      <c r="J196" s="60"/>
      <c r="K196" s="115"/>
      <c r="L196" s="115"/>
      <c r="M19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9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96" s="62"/>
    </row>
    <row r="197" spans="2:15" x14ac:dyDescent="0.25">
      <c r="B197" s="56"/>
      <c r="C197" s="63"/>
      <c r="D197" s="57"/>
      <c r="E197" s="58"/>
      <c r="F197" s="58"/>
      <c r="G197" s="58"/>
      <c r="H197" s="60"/>
      <c r="I197" s="60"/>
      <c r="J197" s="60"/>
      <c r="K197" s="115"/>
      <c r="L197" s="115"/>
      <c r="M19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9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97" s="62"/>
    </row>
    <row r="198" spans="2:15" x14ac:dyDescent="0.25">
      <c r="B198" s="56"/>
      <c r="C198" s="63"/>
      <c r="D198" s="57"/>
      <c r="E198" s="58"/>
      <c r="F198" s="58"/>
      <c r="G198" s="58"/>
      <c r="H198" s="60"/>
      <c r="I198" s="60"/>
      <c r="J198" s="60"/>
      <c r="K198" s="115"/>
      <c r="L198" s="115"/>
      <c r="M19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9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98" s="62"/>
    </row>
    <row r="199" spans="2:15" x14ac:dyDescent="0.25">
      <c r="B199" s="56"/>
      <c r="C199" s="63"/>
      <c r="D199" s="57"/>
      <c r="E199" s="58"/>
      <c r="F199" s="58"/>
      <c r="G199" s="58"/>
      <c r="H199" s="60"/>
      <c r="I199" s="60"/>
      <c r="J199" s="60"/>
      <c r="K199" s="115"/>
      <c r="L199" s="115"/>
      <c r="M19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19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199" s="62"/>
    </row>
    <row r="200" spans="2:15" x14ac:dyDescent="0.25">
      <c r="B200" s="56"/>
      <c r="C200" s="63"/>
      <c r="D200" s="57"/>
      <c r="E200" s="58"/>
      <c r="F200" s="58"/>
      <c r="G200" s="58"/>
      <c r="H200" s="60"/>
      <c r="I200" s="60"/>
      <c r="J200" s="60"/>
      <c r="K200" s="115"/>
      <c r="L200" s="115"/>
      <c r="M20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0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00" s="62"/>
    </row>
    <row r="201" spans="2:15" x14ac:dyDescent="0.25">
      <c r="B201" s="56"/>
      <c r="C201" s="63"/>
      <c r="D201" s="57"/>
      <c r="E201" s="58"/>
      <c r="F201" s="58"/>
      <c r="G201" s="58"/>
      <c r="H201" s="60"/>
      <c r="I201" s="60"/>
      <c r="J201" s="60"/>
      <c r="K201" s="115"/>
      <c r="L201" s="115"/>
      <c r="M20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0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01" s="62"/>
    </row>
    <row r="202" spans="2:15" x14ac:dyDescent="0.25">
      <c r="B202" s="56"/>
      <c r="C202" s="63"/>
      <c r="D202" s="57"/>
      <c r="E202" s="58"/>
      <c r="F202" s="58"/>
      <c r="G202" s="58"/>
      <c r="H202" s="60"/>
      <c r="I202" s="60"/>
      <c r="J202" s="60"/>
      <c r="K202" s="115"/>
      <c r="L202" s="115"/>
      <c r="M20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0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02" s="62"/>
    </row>
    <row r="203" spans="2:15" x14ac:dyDescent="0.25">
      <c r="B203" s="56"/>
      <c r="C203" s="63"/>
      <c r="D203" s="57"/>
      <c r="E203" s="58"/>
      <c r="F203" s="58"/>
      <c r="G203" s="58"/>
      <c r="H203" s="60"/>
      <c r="I203" s="60"/>
      <c r="J203" s="60"/>
      <c r="K203" s="115"/>
      <c r="L203" s="115"/>
      <c r="M20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0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03" s="62"/>
    </row>
    <row r="204" spans="2:15" x14ac:dyDescent="0.25">
      <c r="B204" s="56"/>
      <c r="C204" s="63"/>
      <c r="D204" s="57"/>
      <c r="E204" s="58"/>
      <c r="F204" s="58"/>
      <c r="G204" s="58"/>
      <c r="H204" s="60"/>
      <c r="I204" s="60"/>
      <c r="J204" s="60"/>
      <c r="K204" s="115"/>
      <c r="L204" s="115"/>
      <c r="M20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0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04" s="62"/>
    </row>
    <row r="205" spans="2:15" x14ac:dyDescent="0.25">
      <c r="B205" s="56"/>
      <c r="C205" s="63"/>
      <c r="D205" s="57"/>
      <c r="E205" s="58"/>
      <c r="F205" s="58"/>
      <c r="G205" s="58"/>
      <c r="H205" s="60"/>
      <c r="I205" s="60"/>
      <c r="J205" s="60"/>
      <c r="K205" s="115"/>
      <c r="L205" s="115"/>
      <c r="M20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0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05" s="62"/>
    </row>
    <row r="206" spans="2:15" x14ac:dyDescent="0.25">
      <c r="B206" s="56"/>
      <c r="C206" s="63"/>
      <c r="D206" s="57"/>
      <c r="E206" s="58"/>
      <c r="F206" s="58"/>
      <c r="G206" s="58"/>
      <c r="H206" s="60"/>
      <c r="I206" s="60"/>
      <c r="J206" s="60"/>
      <c r="K206" s="115"/>
      <c r="L206" s="115"/>
      <c r="M20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0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06" s="62"/>
    </row>
    <row r="207" spans="2:15" x14ac:dyDescent="0.25">
      <c r="B207" s="56"/>
      <c r="C207" s="63"/>
      <c r="D207" s="57"/>
      <c r="E207" s="58"/>
      <c r="F207" s="58"/>
      <c r="G207" s="58"/>
      <c r="H207" s="60"/>
      <c r="I207" s="60"/>
      <c r="J207" s="60"/>
      <c r="K207" s="115"/>
      <c r="L207" s="115"/>
      <c r="M20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0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07" s="62"/>
    </row>
    <row r="208" spans="2:15" x14ac:dyDescent="0.25">
      <c r="B208" s="56"/>
      <c r="C208" s="63"/>
      <c r="D208" s="57"/>
      <c r="E208" s="58"/>
      <c r="F208" s="58"/>
      <c r="G208" s="58"/>
      <c r="H208" s="60"/>
      <c r="I208" s="60"/>
      <c r="J208" s="60"/>
      <c r="K208" s="115"/>
      <c r="L208" s="115"/>
      <c r="M20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0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08" s="62"/>
    </row>
    <row r="209" spans="2:15" x14ac:dyDescent="0.25">
      <c r="B209" s="56"/>
      <c r="C209" s="63"/>
      <c r="D209" s="57"/>
      <c r="E209" s="58"/>
      <c r="F209" s="58"/>
      <c r="G209" s="58"/>
      <c r="H209" s="60"/>
      <c r="I209" s="60"/>
      <c r="J209" s="60"/>
      <c r="K209" s="115"/>
      <c r="L209" s="115"/>
      <c r="M20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0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09" s="62"/>
    </row>
    <row r="210" spans="2:15" x14ac:dyDescent="0.25">
      <c r="B210" s="56"/>
      <c r="C210" s="63"/>
      <c r="D210" s="57"/>
      <c r="E210" s="58"/>
      <c r="F210" s="58"/>
      <c r="G210" s="58"/>
      <c r="H210" s="60"/>
      <c r="I210" s="60"/>
      <c r="J210" s="60"/>
      <c r="K210" s="115"/>
      <c r="L210" s="115"/>
      <c r="M21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1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10" s="62"/>
    </row>
    <row r="211" spans="2:15" x14ac:dyDescent="0.25">
      <c r="B211" s="56"/>
      <c r="C211" s="63"/>
      <c r="D211" s="57"/>
      <c r="E211" s="58"/>
      <c r="F211" s="58"/>
      <c r="G211" s="58"/>
      <c r="H211" s="60"/>
      <c r="I211" s="60"/>
      <c r="J211" s="60"/>
      <c r="K211" s="115"/>
      <c r="L211" s="115"/>
      <c r="M21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1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11" s="62"/>
    </row>
    <row r="212" spans="2:15" x14ac:dyDescent="0.25">
      <c r="B212" s="56"/>
      <c r="C212" s="63"/>
      <c r="D212" s="57"/>
      <c r="E212" s="58"/>
      <c r="F212" s="58"/>
      <c r="G212" s="58"/>
      <c r="H212" s="60"/>
      <c r="I212" s="60"/>
      <c r="J212" s="60"/>
      <c r="K212" s="115"/>
      <c r="L212" s="115"/>
      <c r="M21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1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12" s="62"/>
    </row>
    <row r="213" spans="2:15" x14ac:dyDescent="0.25">
      <c r="B213" s="56"/>
      <c r="C213" s="63"/>
      <c r="D213" s="57"/>
      <c r="E213" s="58"/>
      <c r="F213" s="58"/>
      <c r="G213" s="58"/>
      <c r="H213" s="60"/>
      <c r="I213" s="60"/>
      <c r="J213" s="60"/>
      <c r="K213" s="115"/>
      <c r="L213" s="115"/>
      <c r="M21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1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13" s="62"/>
    </row>
    <row r="214" spans="2:15" x14ac:dyDescent="0.25">
      <c r="B214" s="56"/>
      <c r="C214" s="63"/>
      <c r="D214" s="57"/>
      <c r="E214" s="58"/>
      <c r="F214" s="58"/>
      <c r="G214" s="58"/>
      <c r="H214" s="60"/>
      <c r="I214" s="60"/>
      <c r="J214" s="60"/>
      <c r="K214" s="115"/>
      <c r="L214" s="115"/>
      <c r="M21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1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14" s="62"/>
    </row>
    <row r="215" spans="2:15" x14ac:dyDescent="0.25">
      <c r="B215" s="56"/>
      <c r="C215" s="63"/>
      <c r="D215" s="57"/>
      <c r="E215" s="58"/>
      <c r="F215" s="58"/>
      <c r="G215" s="58"/>
      <c r="H215" s="60"/>
      <c r="I215" s="60"/>
      <c r="J215" s="60"/>
      <c r="K215" s="115"/>
      <c r="L215" s="115"/>
      <c r="M21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1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15" s="62"/>
    </row>
    <row r="216" spans="2:15" x14ac:dyDescent="0.25">
      <c r="B216" s="56"/>
      <c r="C216" s="63"/>
      <c r="D216" s="57"/>
      <c r="E216" s="58"/>
      <c r="F216" s="58"/>
      <c r="G216" s="58"/>
      <c r="H216" s="60"/>
      <c r="I216" s="60"/>
      <c r="J216" s="60"/>
      <c r="K216" s="115"/>
      <c r="L216" s="115"/>
      <c r="M21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1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16" s="62"/>
    </row>
    <row r="217" spans="2:15" x14ac:dyDescent="0.25">
      <c r="B217" s="56"/>
      <c r="C217" s="63"/>
      <c r="D217" s="57"/>
      <c r="E217" s="58"/>
      <c r="F217" s="58"/>
      <c r="G217" s="58"/>
      <c r="H217" s="60"/>
      <c r="I217" s="60"/>
      <c r="J217" s="60"/>
      <c r="K217" s="115"/>
      <c r="L217" s="115"/>
      <c r="M21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1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17" s="62"/>
    </row>
    <row r="218" spans="2:15" x14ac:dyDescent="0.25">
      <c r="B218" s="56"/>
      <c r="C218" s="63"/>
      <c r="D218" s="57"/>
      <c r="E218" s="58"/>
      <c r="F218" s="58"/>
      <c r="G218" s="58"/>
      <c r="H218" s="60"/>
      <c r="I218" s="60"/>
      <c r="J218" s="60"/>
      <c r="K218" s="115"/>
      <c r="L218" s="115"/>
      <c r="M21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1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18" s="62"/>
    </row>
    <row r="219" spans="2:15" x14ac:dyDescent="0.25">
      <c r="B219" s="56"/>
      <c r="C219" s="63"/>
      <c r="D219" s="57"/>
      <c r="E219" s="58"/>
      <c r="F219" s="58"/>
      <c r="G219" s="58"/>
      <c r="H219" s="60"/>
      <c r="I219" s="60"/>
      <c r="J219" s="60"/>
      <c r="K219" s="115"/>
      <c r="L219" s="115"/>
      <c r="M21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1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19" s="62"/>
    </row>
    <row r="220" spans="2:15" x14ac:dyDescent="0.25">
      <c r="B220" s="56"/>
      <c r="C220" s="63"/>
      <c r="D220" s="57"/>
      <c r="E220" s="58"/>
      <c r="F220" s="58"/>
      <c r="G220" s="58"/>
      <c r="H220" s="60"/>
      <c r="I220" s="60"/>
      <c r="J220" s="60"/>
      <c r="K220" s="115"/>
      <c r="L220" s="115"/>
      <c r="M22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2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20" s="62"/>
    </row>
    <row r="221" spans="2:15" x14ac:dyDescent="0.25">
      <c r="B221" s="56"/>
      <c r="C221" s="63"/>
      <c r="D221" s="57"/>
      <c r="E221" s="58"/>
      <c r="F221" s="58"/>
      <c r="G221" s="58"/>
      <c r="H221" s="60"/>
      <c r="I221" s="60"/>
      <c r="J221" s="60"/>
      <c r="K221" s="115"/>
      <c r="L221" s="115"/>
      <c r="M22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2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21" s="62"/>
    </row>
    <row r="222" spans="2:15" x14ac:dyDescent="0.25">
      <c r="B222" s="56"/>
      <c r="C222" s="63"/>
      <c r="D222" s="57"/>
      <c r="E222" s="58"/>
      <c r="F222" s="58"/>
      <c r="G222" s="58"/>
      <c r="H222" s="60"/>
      <c r="I222" s="60"/>
      <c r="J222" s="60"/>
      <c r="K222" s="115"/>
      <c r="L222" s="115"/>
      <c r="M22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2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22" s="62"/>
    </row>
    <row r="223" spans="2:15" x14ac:dyDescent="0.25">
      <c r="B223" s="56"/>
      <c r="C223" s="63"/>
      <c r="D223" s="57"/>
      <c r="E223" s="58"/>
      <c r="F223" s="58"/>
      <c r="G223" s="58"/>
      <c r="H223" s="60"/>
      <c r="I223" s="60"/>
      <c r="J223" s="60"/>
      <c r="K223" s="115"/>
      <c r="L223" s="115"/>
      <c r="M22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2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23" s="62"/>
    </row>
    <row r="224" spans="2:15" x14ac:dyDescent="0.25">
      <c r="B224" s="56"/>
      <c r="C224" s="63"/>
      <c r="D224" s="57"/>
      <c r="E224" s="58"/>
      <c r="F224" s="58"/>
      <c r="G224" s="58"/>
      <c r="H224" s="60"/>
      <c r="I224" s="60"/>
      <c r="J224" s="60"/>
      <c r="K224" s="115"/>
      <c r="L224" s="115"/>
      <c r="M22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2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24" s="62"/>
    </row>
    <row r="225" spans="2:15" x14ac:dyDescent="0.25">
      <c r="B225" s="56"/>
      <c r="C225" s="63"/>
      <c r="D225" s="57"/>
      <c r="E225" s="58"/>
      <c r="F225" s="58"/>
      <c r="G225" s="58"/>
      <c r="H225" s="60"/>
      <c r="I225" s="60"/>
      <c r="J225" s="60"/>
      <c r="K225" s="115"/>
      <c r="L225" s="115"/>
      <c r="M22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2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25" s="62"/>
    </row>
    <row r="226" spans="2:15" x14ac:dyDescent="0.25">
      <c r="B226" s="56"/>
      <c r="C226" s="63"/>
      <c r="D226" s="57"/>
      <c r="E226" s="58"/>
      <c r="F226" s="58"/>
      <c r="G226" s="58"/>
      <c r="H226" s="60"/>
      <c r="I226" s="60"/>
      <c r="J226" s="60"/>
      <c r="K226" s="115"/>
      <c r="L226" s="115"/>
      <c r="M22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2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26" s="62"/>
    </row>
    <row r="227" spans="2:15" x14ac:dyDescent="0.25">
      <c r="B227" s="56"/>
      <c r="C227" s="63"/>
      <c r="D227" s="57"/>
      <c r="E227" s="58"/>
      <c r="F227" s="58"/>
      <c r="G227" s="58"/>
      <c r="H227" s="60"/>
      <c r="I227" s="60"/>
      <c r="J227" s="60"/>
      <c r="K227" s="115"/>
      <c r="L227" s="115"/>
      <c r="M22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2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27" s="62"/>
    </row>
    <row r="228" spans="2:15" x14ac:dyDescent="0.25">
      <c r="B228" s="56"/>
      <c r="C228" s="63"/>
      <c r="D228" s="57"/>
      <c r="E228" s="58"/>
      <c r="F228" s="58"/>
      <c r="G228" s="58"/>
      <c r="H228" s="60"/>
      <c r="I228" s="60"/>
      <c r="J228" s="60"/>
      <c r="K228" s="115"/>
      <c r="L228" s="115"/>
      <c r="M22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2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28" s="62"/>
    </row>
    <row r="229" spans="2:15" x14ac:dyDescent="0.25">
      <c r="B229" s="56"/>
      <c r="C229" s="63"/>
      <c r="D229" s="57"/>
      <c r="E229" s="58"/>
      <c r="F229" s="58"/>
      <c r="G229" s="58"/>
      <c r="H229" s="60"/>
      <c r="I229" s="60"/>
      <c r="J229" s="60"/>
      <c r="K229" s="115"/>
      <c r="L229" s="115"/>
      <c r="M22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2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29" s="62"/>
    </row>
    <row r="230" spans="2:15" x14ac:dyDescent="0.25">
      <c r="B230" s="56"/>
      <c r="C230" s="63"/>
      <c r="D230" s="57"/>
      <c r="E230" s="58"/>
      <c r="F230" s="58"/>
      <c r="G230" s="58"/>
      <c r="H230" s="60"/>
      <c r="I230" s="60"/>
      <c r="J230" s="60"/>
      <c r="K230" s="115"/>
      <c r="L230" s="115"/>
      <c r="M23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3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30" s="62"/>
    </row>
    <row r="231" spans="2:15" x14ac:dyDescent="0.25">
      <c r="B231" s="56"/>
      <c r="C231" s="63"/>
      <c r="D231" s="57"/>
      <c r="E231" s="58"/>
      <c r="F231" s="58"/>
      <c r="G231" s="58"/>
      <c r="H231" s="60"/>
      <c r="I231" s="60"/>
      <c r="J231" s="60"/>
      <c r="K231" s="115"/>
      <c r="L231" s="115"/>
      <c r="M23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3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31" s="62"/>
    </row>
    <row r="232" spans="2:15" x14ac:dyDescent="0.25">
      <c r="B232" s="56"/>
      <c r="C232" s="63"/>
      <c r="D232" s="57"/>
      <c r="E232" s="58"/>
      <c r="F232" s="58"/>
      <c r="G232" s="58"/>
      <c r="H232" s="60"/>
      <c r="I232" s="60"/>
      <c r="J232" s="60"/>
      <c r="K232" s="115"/>
      <c r="L232" s="115"/>
      <c r="M23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3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32" s="62"/>
    </row>
    <row r="233" spans="2:15" x14ac:dyDescent="0.25">
      <c r="B233" s="56"/>
      <c r="C233" s="63"/>
      <c r="D233" s="57"/>
      <c r="E233" s="58"/>
      <c r="F233" s="58"/>
      <c r="G233" s="58"/>
      <c r="H233" s="60"/>
      <c r="I233" s="60"/>
      <c r="J233" s="60"/>
      <c r="K233" s="115"/>
      <c r="L233" s="115"/>
      <c r="M23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3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33" s="62"/>
    </row>
    <row r="234" spans="2:15" x14ac:dyDescent="0.25">
      <c r="B234" s="56"/>
      <c r="C234" s="63"/>
      <c r="D234" s="57"/>
      <c r="E234" s="58"/>
      <c r="F234" s="58"/>
      <c r="G234" s="58"/>
      <c r="H234" s="60"/>
      <c r="I234" s="60"/>
      <c r="J234" s="60"/>
      <c r="K234" s="115"/>
      <c r="L234" s="115"/>
      <c r="M23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3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34" s="62"/>
    </row>
    <row r="235" spans="2:15" x14ac:dyDescent="0.25">
      <c r="B235" s="56"/>
      <c r="C235" s="63"/>
      <c r="D235" s="57"/>
      <c r="E235" s="58"/>
      <c r="F235" s="58"/>
      <c r="G235" s="58"/>
      <c r="H235" s="60"/>
      <c r="I235" s="60"/>
      <c r="J235" s="60"/>
      <c r="K235" s="115"/>
      <c r="L235" s="115"/>
      <c r="M23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3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35" s="62"/>
    </row>
    <row r="236" spans="2:15" x14ac:dyDescent="0.25">
      <c r="B236" s="56"/>
      <c r="C236" s="63"/>
      <c r="D236" s="57"/>
      <c r="E236" s="58"/>
      <c r="F236" s="58"/>
      <c r="G236" s="58"/>
      <c r="H236" s="60"/>
      <c r="I236" s="60"/>
      <c r="J236" s="60"/>
      <c r="K236" s="115"/>
      <c r="L236" s="115"/>
      <c r="M23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3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36" s="62"/>
    </row>
    <row r="237" spans="2:15" x14ac:dyDescent="0.25">
      <c r="B237" s="56"/>
      <c r="C237" s="63"/>
      <c r="D237" s="57"/>
      <c r="E237" s="58"/>
      <c r="F237" s="58"/>
      <c r="G237" s="58"/>
      <c r="H237" s="60"/>
      <c r="I237" s="60"/>
      <c r="J237" s="60"/>
      <c r="K237" s="115"/>
      <c r="L237" s="115"/>
      <c r="M23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3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37" s="62"/>
    </row>
    <row r="238" spans="2:15" x14ac:dyDescent="0.25">
      <c r="B238" s="56"/>
      <c r="C238" s="63"/>
      <c r="D238" s="57"/>
      <c r="E238" s="58"/>
      <c r="F238" s="58"/>
      <c r="G238" s="58"/>
      <c r="H238" s="60"/>
      <c r="I238" s="60"/>
      <c r="J238" s="60"/>
      <c r="K238" s="115"/>
      <c r="L238" s="115"/>
      <c r="M23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3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38" s="62"/>
    </row>
    <row r="239" spans="2:15" x14ac:dyDescent="0.25">
      <c r="B239" s="56"/>
      <c r="C239" s="63"/>
      <c r="D239" s="57"/>
      <c r="E239" s="58"/>
      <c r="F239" s="58"/>
      <c r="G239" s="58"/>
      <c r="H239" s="60"/>
      <c r="I239" s="60"/>
      <c r="J239" s="60"/>
      <c r="K239" s="115"/>
      <c r="L239" s="115"/>
      <c r="M23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3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39" s="62"/>
    </row>
    <row r="240" spans="2:15" x14ac:dyDescent="0.25">
      <c r="B240" s="56"/>
      <c r="C240" s="63"/>
      <c r="D240" s="57"/>
      <c r="E240" s="58"/>
      <c r="F240" s="58"/>
      <c r="G240" s="58"/>
      <c r="H240" s="60"/>
      <c r="I240" s="60"/>
      <c r="J240" s="60"/>
      <c r="K240" s="115"/>
      <c r="L240" s="115"/>
      <c r="M24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4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40" s="62"/>
    </row>
    <row r="241" spans="2:15" x14ac:dyDescent="0.25">
      <c r="B241" s="56"/>
      <c r="C241" s="63"/>
      <c r="D241" s="57"/>
      <c r="E241" s="58"/>
      <c r="F241" s="58"/>
      <c r="G241" s="58"/>
      <c r="H241" s="60"/>
      <c r="I241" s="60"/>
      <c r="J241" s="60"/>
      <c r="K241" s="115"/>
      <c r="L241" s="115"/>
      <c r="M24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4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41" s="62"/>
    </row>
    <row r="242" spans="2:15" x14ac:dyDescent="0.25">
      <c r="B242" s="56"/>
      <c r="C242" s="63"/>
      <c r="D242" s="57"/>
      <c r="E242" s="58"/>
      <c r="F242" s="58"/>
      <c r="G242" s="58"/>
      <c r="H242" s="60"/>
      <c r="I242" s="60"/>
      <c r="J242" s="60"/>
      <c r="K242" s="115"/>
      <c r="L242" s="115"/>
      <c r="M24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4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42" s="62"/>
    </row>
    <row r="243" spans="2:15" x14ac:dyDescent="0.25">
      <c r="B243" s="56"/>
      <c r="C243" s="63"/>
      <c r="D243" s="57"/>
      <c r="E243" s="58"/>
      <c r="F243" s="58"/>
      <c r="G243" s="58"/>
      <c r="H243" s="60"/>
      <c r="I243" s="60"/>
      <c r="J243" s="60"/>
      <c r="K243" s="115"/>
      <c r="L243" s="115"/>
      <c r="M24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4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43" s="62"/>
    </row>
    <row r="244" spans="2:15" x14ac:dyDescent="0.25">
      <c r="B244" s="56"/>
      <c r="C244" s="63"/>
      <c r="D244" s="57"/>
      <c r="E244" s="58"/>
      <c r="F244" s="58"/>
      <c r="G244" s="58"/>
      <c r="H244" s="60"/>
      <c r="I244" s="60"/>
      <c r="J244" s="60"/>
      <c r="K244" s="115"/>
      <c r="L244" s="115"/>
      <c r="M24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4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44" s="62"/>
    </row>
    <row r="245" spans="2:15" x14ac:dyDescent="0.25">
      <c r="B245" s="56"/>
      <c r="C245" s="63"/>
      <c r="D245" s="57"/>
      <c r="E245" s="58"/>
      <c r="F245" s="58"/>
      <c r="G245" s="58"/>
      <c r="H245" s="60"/>
      <c r="I245" s="60"/>
      <c r="J245" s="60"/>
      <c r="K245" s="115"/>
      <c r="L245" s="115"/>
      <c r="M24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4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45" s="62"/>
    </row>
    <row r="246" spans="2:15" x14ac:dyDescent="0.25">
      <c r="B246" s="56"/>
      <c r="C246" s="63"/>
      <c r="D246" s="57"/>
      <c r="E246" s="58"/>
      <c r="F246" s="58"/>
      <c r="G246" s="58"/>
      <c r="H246" s="60"/>
      <c r="I246" s="60"/>
      <c r="J246" s="60"/>
      <c r="K246" s="115"/>
      <c r="L246" s="115"/>
      <c r="M24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4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46" s="62"/>
    </row>
    <row r="247" spans="2:15" x14ac:dyDescent="0.25">
      <c r="B247" s="56"/>
      <c r="C247" s="63"/>
      <c r="D247" s="57"/>
      <c r="E247" s="58"/>
      <c r="F247" s="58"/>
      <c r="G247" s="58"/>
      <c r="H247" s="60"/>
      <c r="I247" s="60"/>
      <c r="J247" s="60"/>
      <c r="K247" s="115"/>
      <c r="L247" s="115"/>
      <c r="M24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4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47" s="62"/>
    </row>
    <row r="248" spans="2:15" x14ac:dyDescent="0.25">
      <c r="B248" s="56"/>
      <c r="C248" s="63"/>
      <c r="D248" s="57"/>
      <c r="E248" s="58"/>
      <c r="F248" s="58"/>
      <c r="G248" s="58"/>
      <c r="H248" s="60"/>
      <c r="I248" s="60"/>
      <c r="J248" s="60"/>
      <c r="K248" s="115"/>
      <c r="L248" s="115"/>
      <c r="M24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4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48" s="62"/>
    </row>
    <row r="249" spans="2:15" x14ac:dyDescent="0.25">
      <c r="B249" s="56"/>
      <c r="C249" s="63"/>
      <c r="D249" s="57"/>
      <c r="E249" s="58"/>
      <c r="F249" s="58"/>
      <c r="G249" s="58"/>
      <c r="H249" s="60"/>
      <c r="I249" s="60"/>
      <c r="J249" s="60"/>
      <c r="K249" s="115"/>
      <c r="L249" s="115"/>
      <c r="M24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4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49" s="62"/>
    </row>
    <row r="250" spans="2:15" x14ac:dyDescent="0.25">
      <c r="B250" s="56"/>
      <c r="C250" s="63"/>
      <c r="D250" s="57"/>
      <c r="E250" s="58"/>
      <c r="F250" s="58"/>
      <c r="G250" s="58"/>
      <c r="H250" s="60"/>
      <c r="I250" s="60"/>
      <c r="J250" s="60"/>
      <c r="K250" s="115"/>
      <c r="L250" s="115"/>
      <c r="M25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5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50" s="62"/>
    </row>
    <row r="251" spans="2:15" x14ac:dyDescent="0.25">
      <c r="B251" s="56"/>
      <c r="C251" s="63"/>
      <c r="D251" s="57"/>
      <c r="E251" s="58"/>
      <c r="F251" s="58"/>
      <c r="G251" s="58"/>
      <c r="H251" s="60"/>
      <c r="I251" s="60"/>
      <c r="J251" s="60"/>
      <c r="K251" s="115"/>
      <c r="L251" s="115"/>
      <c r="M25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5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51" s="62"/>
    </row>
    <row r="252" spans="2:15" x14ac:dyDescent="0.25">
      <c r="B252" s="56"/>
      <c r="C252" s="63"/>
      <c r="D252" s="57"/>
      <c r="E252" s="58"/>
      <c r="F252" s="58"/>
      <c r="G252" s="58"/>
      <c r="H252" s="60"/>
      <c r="I252" s="60"/>
      <c r="J252" s="60"/>
      <c r="K252" s="115"/>
      <c r="L252" s="115"/>
      <c r="M25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5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52" s="62"/>
    </row>
    <row r="253" spans="2:15" x14ac:dyDescent="0.25">
      <c r="B253" s="56"/>
      <c r="C253" s="63"/>
      <c r="D253" s="57"/>
      <c r="E253" s="58"/>
      <c r="F253" s="58"/>
      <c r="G253" s="58"/>
      <c r="H253" s="60"/>
      <c r="I253" s="60"/>
      <c r="J253" s="60"/>
      <c r="K253" s="115"/>
      <c r="L253" s="115"/>
      <c r="M25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5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53" s="62"/>
    </row>
    <row r="254" spans="2:15" x14ac:dyDescent="0.25">
      <c r="B254" s="56"/>
      <c r="C254" s="63"/>
      <c r="D254" s="57"/>
      <c r="E254" s="58"/>
      <c r="F254" s="58"/>
      <c r="G254" s="58"/>
      <c r="H254" s="60"/>
      <c r="I254" s="60"/>
      <c r="J254" s="60"/>
      <c r="K254" s="115"/>
      <c r="L254" s="115"/>
      <c r="M25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5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54" s="62"/>
    </row>
    <row r="255" spans="2:15" x14ac:dyDescent="0.25">
      <c r="B255" s="56"/>
      <c r="C255" s="63"/>
      <c r="D255" s="57"/>
      <c r="E255" s="58"/>
      <c r="F255" s="58"/>
      <c r="G255" s="58"/>
      <c r="H255" s="60"/>
      <c r="I255" s="60"/>
      <c r="J255" s="60"/>
      <c r="K255" s="115"/>
      <c r="L255" s="115"/>
      <c r="M25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5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55" s="62"/>
    </row>
    <row r="256" spans="2:15" x14ac:dyDescent="0.25">
      <c r="B256" s="56"/>
      <c r="C256" s="63"/>
      <c r="D256" s="57"/>
      <c r="E256" s="58"/>
      <c r="F256" s="58"/>
      <c r="G256" s="58"/>
      <c r="H256" s="60"/>
      <c r="I256" s="60"/>
      <c r="J256" s="60"/>
      <c r="K256" s="115"/>
      <c r="L256" s="115"/>
      <c r="M25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5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56" s="62"/>
    </row>
    <row r="257" spans="2:15" x14ac:dyDescent="0.25">
      <c r="B257" s="56"/>
      <c r="C257" s="63"/>
      <c r="D257" s="57"/>
      <c r="E257" s="58"/>
      <c r="F257" s="58"/>
      <c r="G257" s="58"/>
      <c r="H257" s="60"/>
      <c r="I257" s="60"/>
      <c r="J257" s="60"/>
      <c r="K257" s="115"/>
      <c r="L257" s="115"/>
      <c r="M25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5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57" s="62"/>
    </row>
    <row r="258" spans="2:15" x14ac:dyDescent="0.25">
      <c r="B258" s="56"/>
      <c r="C258" s="63"/>
      <c r="D258" s="57"/>
      <c r="E258" s="58"/>
      <c r="F258" s="58"/>
      <c r="G258" s="58"/>
      <c r="H258" s="60"/>
      <c r="I258" s="60"/>
      <c r="J258" s="60"/>
      <c r="K258" s="115"/>
      <c r="L258" s="115"/>
      <c r="M25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5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58" s="62"/>
    </row>
    <row r="259" spans="2:15" x14ac:dyDescent="0.25">
      <c r="B259" s="56"/>
      <c r="C259" s="63"/>
      <c r="D259" s="57"/>
      <c r="E259" s="58"/>
      <c r="F259" s="58"/>
      <c r="G259" s="58"/>
      <c r="H259" s="60"/>
      <c r="I259" s="60"/>
      <c r="J259" s="60"/>
      <c r="K259" s="115"/>
      <c r="L259" s="115"/>
      <c r="M25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5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59" s="62"/>
    </row>
    <row r="260" spans="2:15" x14ac:dyDescent="0.25">
      <c r="B260" s="56"/>
      <c r="C260" s="63"/>
      <c r="D260" s="57"/>
      <c r="E260" s="58"/>
      <c r="F260" s="58"/>
      <c r="G260" s="58"/>
      <c r="H260" s="60"/>
      <c r="I260" s="60"/>
      <c r="J260" s="60"/>
      <c r="K260" s="115"/>
      <c r="L260" s="115"/>
      <c r="M26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6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60" s="62"/>
    </row>
    <row r="261" spans="2:15" x14ac:dyDescent="0.25">
      <c r="B261" s="56"/>
      <c r="C261" s="63"/>
      <c r="D261" s="57"/>
      <c r="E261" s="58"/>
      <c r="F261" s="58"/>
      <c r="G261" s="58"/>
      <c r="H261" s="60"/>
      <c r="I261" s="60"/>
      <c r="J261" s="60"/>
      <c r="K261" s="115"/>
      <c r="L261" s="115"/>
      <c r="M26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6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61" s="62"/>
    </row>
    <row r="262" spans="2:15" x14ac:dyDescent="0.25">
      <c r="B262" s="56"/>
      <c r="C262" s="63"/>
      <c r="D262" s="57"/>
      <c r="E262" s="58"/>
      <c r="F262" s="58"/>
      <c r="G262" s="58"/>
      <c r="H262" s="60"/>
      <c r="I262" s="60"/>
      <c r="J262" s="60"/>
      <c r="K262" s="115"/>
      <c r="L262" s="115"/>
      <c r="M26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6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62" s="62"/>
    </row>
    <row r="263" spans="2:15" x14ac:dyDescent="0.25">
      <c r="B263" s="56"/>
      <c r="C263" s="63"/>
      <c r="D263" s="57"/>
      <c r="E263" s="58"/>
      <c r="F263" s="58"/>
      <c r="G263" s="58"/>
      <c r="H263" s="60"/>
      <c r="I263" s="60"/>
      <c r="J263" s="60"/>
      <c r="K263" s="115"/>
      <c r="L263" s="115"/>
      <c r="M26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6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63" s="62"/>
    </row>
    <row r="264" spans="2:15" x14ac:dyDescent="0.25">
      <c r="B264" s="56"/>
      <c r="C264" s="63"/>
      <c r="D264" s="57"/>
      <c r="E264" s="58"/>
      <c r="F264" s="58"/>
      <c r="G264" s="58"/>
      <c r="H264" s="60"/>
      <c r="I264" s="60"/>
      <c r="J264" s="60"/>
      <c r="K264" s="115"/>
      <c r="L264" s="115"/>
      <c r="M26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6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64" s="62"/>
    </row>
    <row r="265" spans="2:15" x14ac:dyDescent="0.25">
      <c r="B265" s="56"/>
      <c r="C265" s="63"/>
      <c r="D265" s="57"/>
      <c r="E265" s="58"/>
      <c r="F265" s="58"/>
      <c r="G265" s="58"/>
      <c r="H265" s="60"/>
      <c r="I265" s="60"/>
      <c r="J265" s="60"/>
      <c r="K265" s="115"/>
      <c r="L265" s="115"/>
      <c r="M26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6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65" s="62"/>
    </row>
    <row r="266" spans="2:15" x14ac:dyDescent="0.25">
      <c r="B266" s="56"/>
      <c r="C266" s="63"/>
      <c r="D266" s="57"/>
      <c r="E266" s="58"/>
      <c r="F266" s="58"/>
      <c r="G266" s="58"/>
      <c r="H266" s="60"/>
      <c r="I266" s="60"/>
      <c r="J266" s="60"/>
      <c r="K266" s="115"/>
      <c r="L266" s="115"/>
      <c r="M26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6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66" s="62"/>
    </row>
    <row r="267" spans="2:15" x14ac:dyDescent="0.25">
      <c r="B267" s="56"/>
      <c r="C267" s="63"/>
      <c r="D267" s="57"/>
      <c r="E267" s="58"/>
      <c r="F267" s="58"/>
      <c r="G267" s="58"/>
      <c r="H267" s="60"/>
      <c r="I267" s="60"/>
      <c r="J267" s="60"/>
      <c r="K267" s="115"/>
      <c r="L267" s="115"/>
      <c r="M26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6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67" s="62"/>
    </row>
    <row r="268" spans="2:15" x14ac:dyDescent="0.25">
      <c r="B268" s="56"/>
      <c r="C268" s="63"/>
      <c r="D268" s="57"/>
      <c r="E268" s="58"/>
      <c r="F268" s="58"/>
      <c r="G268" s="58"/>
      <c r="H268" s="60"/>
      <c r="I268" s="60"/>
      <c r="J268" s="60"/>
      <c r="K268" s="115"/>
      <c r="L268" s="115"/>
      <c r="M26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6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68" s="62"/>
    </row>
    <row r="269" spans="2:15" x14ac:dyDescent="0.25">
      <c r="B269" s="56"/>
      <c r="C269" s="63"/>
      <c r="D269" s="57"/>
      <c r="E269" s="58"/>
      <c r="F269" s="58"/>
      <c r="G269" s="58"/>
      <c r="H269" s="60"/>
      <c r="I269" s="60"/>
      <c r="J269" s="60"/>
      <c r="K269" s="115"/>
      <c r="L269" s="115"/>
      <c r="M26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6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69" s="62"/>
    </row>
    <row r="270" spans="2:15" x14ac:dyDescent="0.25">
      <c r="B270" s="56"/>
      <c r="C270" s="63"/>
      <c r="D270" s="57"/>
      <c r="E270" s="58"/>
      <c r="F270" s="58"/>
      <c r="G270" s="58"/>
      <c r="H270" s="60"/>
      <c r="I270" s="60"/>
      <c r="J270" s="60"/>
      <c r="K270" s="115"/>
      <c r="L270" s="115"/>
      <c r="M27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7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70" s="62"/>
    </row>
    <row r="271" spans="2:15" x14ac:dyDescent="0.25">
      <c r="B271" s="56"/>
      <c r="C271" s="63"/>
      <c r="D271" s="57"/>
      <c r="E271" s="58"/>
      <c r="F271" s="58"/>
      <c r="G271" s="58"/>
      <c r="H271" s="60"/>
      <c r="I271" s="60"/>
      <c r="J271" s="60"/>
      <c r="K271" s="115"/>
      <c r="L271" s="115"/>
      <c r="M27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7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71" s="62"/>
    </row>
    <row r="272" spans="2:15" x14ac:dyDescent="0.25">
      <c r="B272" s="56"/>
      <c r="C272" s="63"/>
      <c r="D272" s="57"/>
      <c r="E272" s="58"/>
      <c r="F272" s="58"/>
      <c r="G272" s="58"/>
      <c r="H272" s="60"/>
      <c r="I272" s="60"/>
      <c r="J272" s="60"/>
      <c r="K272" s="115"/>
      <c r="L272" s="115"/>
      <c r="M27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7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72" s="62"/>
    </row>
    <row r="273" spans="2:15" x14ac:dyDescent="0.25">
      <c r="B273" s="56"/>
      <c r="C273" s="63"/>
      <c r="D273" s="57"/>
      <c r="E273" s="58"/>
      <c r="F273" s="58"/>
      <c r="G273" s="58"/>
      <c r="H273" s="60"/>
      <c r="I273" s="60"/>
      <c r="J273" s="60"/>
      <c r="K273" s="115"/>
      <c r="L273" s="115"/>
      <c r="M27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7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73" s="62"/>
    </row>
    <row r="274" spans="2:15" x14ac:dyDescent="0.25">
      <c r="B274" s="56"/>
      <c r="C274" s="63"/>
      <c r="D274" s="57"/>
      <c r="E274" s="58"/>
      <c r="F274" s="58"/>
      <c r="G274" s="58"/>
      <c r="H274" s="60"/>
      <c r="I274" s="60"/>
      <c r="J274" s="60"/>
      <c r="K274" s="115"/>
      <c r="L274" s="115"/>
      <c r="M27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7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74" s="62"/>
    </row>
    <row r="275" spans="2:15" x14ac:dyDescent="0.25">
      <c r="B275" s="56"/>
      <c r="C275" s="63"/>
      <c r="D275" s="57"/>
      <c r="E275" s="58"/>
      <c r="F275" s="58"/>
      <c r="G275" s="58"/>
      <c r="H275" s="60"/>
      <c r="I275" s="60"/>
      <c r="J275" s="60"/>
      <c r="K275" s="115"/>
      <c r="L275" s="115"/>
      <c r="M27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7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75" s="62"/>
    </row>
    <row r="276" spans="2:15" x14ac:dyDescent="0.25">
      <c r="B276" s="56"/>
      <c r="C276" s="63"/>
      <c r="D276" s="57"/>
      <c r="E276" s="58"/>
      <c r="F276" s="58"/>
      <c r="G276" s="58"/>
      <c r="H276" s="60"/>
      <c r="I276" s="60"/>
      <c r="J276" s="60"/>
      <c r="K276" s="115"/>
      <c r="L276" s="115"/>
      <c r="M27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7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76" s="62"/>
    </row>
    <row r="277" spans="2:15" x14ac:dyDescent="0.25">
      <c r="B277" s="56"/>
      <c r="C277" s="63"/>
      <c r="D277" s="57"/>
      <c r="E277" s="58"/>
      <c r="F277" s="58"/>
      <c r="G277" s="58"/>
      <c r="H277" s="60"/>
      <c r="I277" s="60"/>
      <c r="J277" s="60"/>
      <c r="K277" s="115"/>
      <c r="L277" s="115"/>
      <c r="M27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7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77" s="62"/>
    </row>
    <row r="278" spans="2:15" x14ac:dyDescent="0.25">
      <c r="B278" s="56"/>
      <c r="C278" s="63"/>
      <c r="D278" s="57"/>
      <c r="E278" s="58"/>
      <c r="F278" s="58"/>
      <c r="G278" s="58"/>
      <c r="H278" s="60"/>
      <c r="I278" s="60"/>
      <c r="J278" s="60"/>
      <c r="K278" s="115"/>
      <c r="L278" s="115"/>
      <c r="M27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7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78" s="62"/>
    </row>
    <row r="279" spans="2:15" x14ac:dyDescent="0.25">
      <c r="B279" s="56"/>
      <c r="C279" s="63"/>
      <c r="D279" s="57"/>
      <c r="E279" s="58"/>
      <c r="F279" s="58"/>
      <c r="G279" s="58"/>
      <c r="H279" s="60"/>
      <c r="I279" s="60"/>
      <c r="J279" s="60"/>
      <c r="K279" s="115"/>
      <c r="L279" s="115"/>
      <c r="M27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7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79" s="62"/>
    </row>
    <row r="280" spans="2:15" x14ac:dyDescent="0.25">
      <c r="B280" s="56"/>
      <c r="C280" s="63"/>
      <c r="D280" s="57"/>
      <c r="E280" s="58"/>
      <c r="F280" s="58"/>
      <c r="G280" s="58"/>
      <c r="H280" s="60"/>
      <c r="I280" s="60"/>
      <c r="J280" s="60"/>
      <c r="K280" s="115"/>
      <c r="L280" s="115"/>
      <c r="M28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8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80" s="62"/>
    </row>
    <row r="281" spans="2:15" x14ac:dyDescent="0.25">
      <c r="B281" s="56"/>
      <c r="C281" s="63"/>
      <c r="D281" s="57"/>
      <c r="E281" s="58"/>
      <c r="F281" s="58"/>
      <c r="G281" s="58"/>
      <c r="H281" s="60"/>
      <c r="I281" s="60"/>
      <c r="J281" s="60"/>
      <c r="K281" s="115"/>
      <c r="L281" s="115"/>
      <c r="M28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8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81" s="62"/>
    </row>
    <row r="282" spans="2:15" x14ac:dyDescent="0.25">
      <c r="B282" s="56"/>
      <c r="C282" s="63"/>
      <c r="D282" s="57"/>
      <c r="E282" s="58"/>
      <c r="F282" s="58"/>
      <c r="G282" s="58"/>
      <c r="H282" s="60"/>
      <c r="I282" s="60"/>
      <c r="J282" s="60"/>
      <c r="K282" s="115"/>
      <c r="L282" s="115"/>
      <c r="M28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8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82" s="62"/>
    </row>
    <row r="283" spans="2:15" x14ac:dyDescent="0.25">
      <c r="B283" s="56"/>
      <c r="C283" s="63"/>
      <c r="D283" s="57"/>
      <c r="E283" s="58"/>
      <c r="F283" s="58"/>
      <c r="G283" s="58"/>
      <c r="H283" s="60"/>
      <c r="I283" s="60"/>
      <c r="J283" s="60"/>
      <c r="K283" s="115"/>
      <c r="L283" s="115"/>
      <c r="M28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8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83" s="62"/>
    </row>
    <row r="284" spans="2:15" x14ac:dyDescent="0.25">
      <c r="B284" s="56"/>
      <c r="C284" s="63"/>
      <c r="D284" s="57"/>
      <c r="E284" s="58"/>
      <c r="F284" s="58"/>
      <c r="G284" s="58"/>
      <c r="H284" s="60"/>
      <c r="I284" s="60"/>
      <c r="J284" s="60"/>
      <c r="K284" s="115"/>
      <c r="L284" s="115"/>
      <c r="M28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8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84" s="62"/>
    </row>
    <row r="285" spans="2:15" x14ac:dyDescent="0.25">
      <c r="B285" s="56"/>
      <c r="C285" s="63"/>
      <c r="D285" s="57"/>
      <c r="E285" s="58"/>
      <c r="F285" s="58"/>
      <c r="G285" s="58"/>
      <c r="H285" s="60"/>
      <c r="I285" s="60"/>
      <c r="J285" s="60"/>
      <c r="K285" s="115"/>
      <c r="L285" s="115"/>
      <c r="M28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8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85" s="62"/>
    </row>
    <row r="286" spans="2:15" x14ac:dyDescent="0.25">
      <c r="B286" s="56"/>
      <c r="C286" s="63"/>
      <c r="D286" s="57"/>
      <c r="E286" s="58"/>
      <c r="F286" s="58"/>
      <c r="G286" s="58"/>
      <c r="H286" s="60"/>
      <c r="I286" s="60"/>
      <c r="J286" s="60"/>
      <c r="K286" s="115"/>
      <c r="L286" s="115"/>
      <c r="M28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8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86" s="62"/>
    </row>
    <row r="287" spans="2:15" x14ac:dyDescent="0.25">
      <c r="B287" s="56"/>
      <c r="C287" s="63"/>
      <c r="D287" s="57"/>
      <c r="E287" s="58"/>
      <c r="F287" s="58"/>
      <c r="G287" s="58"/>
      <c r="H287" s="60"/>
      <c r="I287" s="60"/>
      <c r="J287" s="60"/>
      <c r="K287" s="115"/>
      <c r="L287" s="115"/>
      <c r="M28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8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87" s="62"/>
    </row>
    <row r="288" spans="2:15" x14ac:dyDescent="0.25">
      <c r="B288" s="56"/>
      <c r="C288" s="63"/>
      <c r="D288" s="57"/>
      <c r="E288" s="58"/>
      <c r="F288" s="58"/>
      <c r="G288" s="58"/>
      <c r="H288" s="60"/>
      <c r="I288" s="60"/>
      <c r="J288" s="60"/>
      <c r="K288" s="115"/>
      <c r="L288" s="115"/>
      <c r="M28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8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88" s="62"/>
    </row>
    <row r="289" spans="2:15" x14ac:dyDescent="0.25">
      <c r="B289" s="56"/>
      <c r="C289" s="63"/>
      <c r="D289" s="57"/>
      <c r="E289" s="58"/>
      <c r="F289" s="58"/>
      <c r="G289" s="58"/>
      <c r="H289" s="60"/>
      <c r="I289" s="60"/>
      <c r="J289" s="60"/>
      <c r="K289" s="115"/>
      <c r="L289" s="115"/>
      <c r="M28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8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89" s="62"/>
    </row>
    <row r="290" spans="2:15" x14ac:dyDescent="0.25">
      <c r="B290" s="56"/>
      <c r="C290" s="63"/>
      <c r="D290" s="57"/>
      <c r="E290" s="58"/>
      <c r="F290" s="58"/>
      <c r="G290" s="58"/>
      <c r="H290" s="60"/>
      <c r="I290" s="60"/>
      <c r="J290" s="60"/>
      <c r="K290" s="115"/>
      <c r="L290" s="115"/>
      <c r="M29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9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90" s="62"/>
    </row>
    <row r="291" spans="2:15" x14ac:dyDescent="0.25">
      <c r="B291" s="56"/>
      <c r="C291" s="63"/>
      <c r="D291" s="57"/>
      <c r="E291" s="58"/>
      <c r="F291" s="58"/>
      <c r="G291" s="58"/>
      <c r="H291" s="60"/>
      <c r="I291" s="60"/>
      <c r="J291" s="60"/>
      <c r="K291" s="115"/>
      <c r="L291" s="115"/>
      <c r="M29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9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91" s="62"/>
    </row>
    <row r="292" spans="2:15" x14ac:dyDescent="0.25">
      <c r="B292" s="56"/>
      <c r="C292" s="63"/>
      <c r="D292" s="57"/>
      <c r="E292" s="58"/>
      <c r="F292" s="58"/>
      <c r="G292" s="58"/>
      <c r="H292" s="60"/>
      <c r="I292" s="60"/>
      <c r="J292" s="60"/>
      <c r="K292" s="115"/>
      <c r="L292" s="115"/>
      <c r="M29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9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92" s="62"/>
    </row>
    <row r="293" spans="2:15" x14ac:dyDescent="0.25">
      <c r="B293" s="56"/>
      <c r="C293" s="63"/>
      <c r="D293" s="57"/>
      <c r="E293" s="58"/>
      <c r="F293" s="58"/>
      <c r="G293" s="58"/>
      <c r="H293" s="60"/>
      <c r="I293" s="60"/>
      <c r="J293" s="60"/>
      <c r="K293" s="115"/>
      <c r="L293" s="115"/>
      <c r="M29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9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93" s="62"/>
    </row>
    <row r="294" spans="2:15" x14ac:dyDescent="0.25">
      <c r="B294" s="56"/>
      <c r="C294" s="63"/>
      <c r="D294" s="57"/>
      <c r="E294" s="58"/>
      <c r="F294" s="58"/>
      <c r="G294" s="58"/>
      <c r="H294" s="60"/>
      <c r="I294" s="60"/>
      <c r="J294" s="60"/>
      <c r="K294" s="115"/>
      <c r="L294" s="115"/>
      <c r="M29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9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94" s="62"/>
    </row>
    <row r="295" spans="2:15" x14ac:dyDescent="0.25">
      <c r="B295" s="56"/>
      <c r="C295" s="63"/>
      <c r="D295" s="57"/>
      <c r="E295" s="58"/>
      <c r="F295" s="58"/>
      <c r="G295" s="58"/>
      <c r="H295" s="60"/>
      <c r="I295" s="60"/>
      <c r="J295" s="60"/>
      <c r="K295" s="115"/>
      <c r="L295" s="115"/>
      <c r="M29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9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95" s="62"/>
    </row>
    <row r="296" spans="2:15" x14ac:dyDescent="0.25">
      <c r="B296" s="56"/>
      <c r="C296" s="63"/>
      <c r="D296" s="57"/>
      <c r="E296" s="58"/>
      <c r="F296" s="58"/>
      <c r="G296" s="58"/>
      <c r="H296" s="60"/>
      <c r="I296" s="60"/>
      <c r="J296" s="60"/>
      <c r="K296" s="115"/>
      <c r="L296" s="115"/>
      <c r="M29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9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96" s="62"/>
    </row>
    <row r="297" spans="2:15" x14ac:dyDescent="0.25">
      <c r="B297" s="56"/>
      <c r="C297" s="63"/>
      <c r="D297" s="57"/>
      <c r="E297" s="58"/>
      <c r="F297" s="58"/>
      <c r="G297" s="58"/>
      <c r="H297" s="60"/>
      <c r="I297" s="60"/>
      <c r="J297" s="60"/>
      <c r="K297" s="115"/>
      <c r="L297" s="115"/>
      <c r="M29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9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97" s="62"/>
    </row>
    <row r="298" spans="2:15" x14ac:dyDescent="0.25">
      <c r="B298" s="56"/>
      <c r="C298" s="63"/>
      <c r="D298" s="57"/>
      <c r="E298" s="58"/>
      <c r="F298" s="58"/>
      <c r="G298" s="58"/>
      <c r="H298" s="60"/>
      <c r="I298" s="60"/>
      <c r="J298" s="60"/>
      <c r="K298" s="115"/>
      <c r="L298" s="115"/>
      <c r="M29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9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98" s="62"/>
    </row>
    <row r="299" spans="2:15" x14ac:dyDescent="0.25">
      <c r="B299" s="56"/>
      <c r="C299" s="63"/>
      <c r="D299" s="57"/>
      <c r="E299" s="58"/>
      <c r="F299" s="58"/>
      <c r="G299" s="58"/>
      <c r="H299" s="60"/>
      <c r="I299" s="60"/>
      <c r="J299" s="60"/>
      <c r="K299" s="115"/>
      <c r="L299" s="115"/>
      <c r="M29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29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299" s="62"/>
    </row>
    <row r="300" spans="2:15" x14ac:dyDescent="0.25">
      <c r="B300" s="56"/>
      <c r="C300" s="63"/>
      <c r="D300" s="57"/>
      <c r="E300" s="58"/>
      <c r="F300" s="58"/>
      <c r="G300" s="58"/>
      <c r="H300" s="60"/>
      <c r="I300" s="60"/>
      <c r="J300" s="60"/>
      <c r="K300" s="115"/>
      <c r="L300" s="115"/>
      <c r="M30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30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300" s="62"/>
    </row>
    <row r="301" spans="2:15" x14ac:dyDescent="0.25">
      <c r="B301" s="56"/>
      <c r="C301" s="63"/>
      <c r="D301" s="57"/>
      <c r="E301" s="58"/>
      <c r="F301" s="58"/>
      <c r="G301" s="58"/>
      <c r="H301" s="60"/>
      <c r="I301" s="60"/>
      <c r="J301" s="60"/>
      <c r="K301" s="115"/>
      <c r="L301" s="115"/>
      <c r="M30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30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301" s="62"/>
    </row>
    <row r="302" spans="2:15" x14ac:dyDescent="0.25">
      <c r="B302" s="56"/>
      <c r="C302" s="63"/>
      <c r="D302" s="57"/>
      <c r="E302" s="58"/>
      <c r="F302" s="58"/>
      <c r="G302" s="58"/>
      <c r="H302" s="60"/>
      <c r="I302" s="60"/>
      <c r="J302" s="60"/>
      <c r="K302" s="115"/>
      <c r="L302" s="115"/>
      <c r="M30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30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302" s="62"/>
    </row>
    <row r="303" spans="2:15" x14ac:dyDescent="0.25">
      <c r="B303" s="56"/>
      <c r="C303" s="63"/>
      <c r="D303" s="57"/>
      <c r="E303" s="58"/>
      <c r="F303" s="58"/>
      <c r="G303" s="58"/>
      <c r="H303" s="60"/>
      <c r="I303" s="60"/>
      <c r="J303" s="60"/>
      <c r="K303" s="115"/>
      <c r="L303" s="115"/>
      <c r="M303"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303"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303" s="62"/>
    </row>
    <row r="304" spans="2:15" x14ac:dyDescent="0.25">
      <c r="B304" s="56"/>
      <c r="C304" s="63"/>
      <c r="D304" s="57"/>
      <c r="E304" s="58"/>
      <c r="F304" s="58"/>
      <c r="G304" s="58"/>
      <c r="H304" s="60"/>
      <c r="I304" s="60"/>
      <c r="J304" s="60"/>
      <c r="K304" s="115"/>
      <c r="L304" s="115"/>
      <c r="M304"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304"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304" s="62"/>
    </row>
    <row r="305" spans="2:15" x14ac:dyDescent="0.25">
      <c r="B305" s="56"/>
      <c r="C305" s="63"/>
      <c r="D305" s="57"/>
      <c r="E305" s="58"/>
      <c r="F305" s="58"/>
      <c r="G305" s="58"/>
      <c r="H305" s="60"/>
      <c r="I305" s="60"/>
      <c r="J305" s="60"/>
      <c r="K305" s="115"/>
      <c r="L305" s="115"/>
      <c r="M305"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305"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305" s="62"/>
    </row>
    <row r="306" spans="2:15" x14ac:dyDescent="0.25">
      <c r="B306" s="56"/>
      <c r="C306" s="63"/>
      <c r="D306" s="57"/>
      <c r="E306" s="58"/>
      <c r="F306" s="58"/>
      <c r="G306" s="58"/>
      <c r="H306" s="60"/>
      <c r="I306" s="60"/>
      <c r="J306" s="60"/>
      <c r="K306" s="115"/>
      <c r="L306" s="115"/>
      <c r="M306"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306"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306" s="62"/>
    </row>
    <row r="307" spans="2:15" x14ac:dyDescent="0.25">
      <c r="B307" s="56"/>
      <c r="C307" s="63"/>
      <c r="D307" s="57"/>
      <c r="E307" s="58"/>
      <c r="F307" s="58"/>
      <c r="G307" s="58"/>
      <c r="H307" s="60"/>
      <c r="I307" s="60"/>
      <c r="J307" s="60"/>
      <c r="K307" s="115"/>
      <c r="L307" s="115"/>
      <c r="M307"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307"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307" s="62"/>
    </row>
    <row r="308" spans="2:15" x14ac:dyDescent="0.25">
      <c r="B308" s="56"/>
      <c r="C308" s="63"/>
      <c r="D308" s="57"/>
      <c r="E308" s="58"/>
      <c r="F308" s="58"/>
      <c r="G308" s="58"/>
      <c r="H308" s="60"/>
      <c r="I308" s="60"/>
      <c r="J308" s="60"/>
      <c r="K308" s="115"/>
      <c r="L308" s="115"/>
      <c r="M308"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308"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308" s="62"/>
    </row>
    <row r="309" spans="2:15" x14ac:dyDescent="0.25">
      <c r="B309" s="56"/>
      <c r="C309" s="63"/>
      <c r="D309" s="57"/>
      <c r="E309" s="58"/>
      <c r="F309" s="58"/>
      <c r="G309" s="58"/>
      <c r="H309" s="60"/>
      <c r="I309" s="60"/>
      <c r="J309" s="60"/>
      <c r="K309" s="115"/>
      <c r="L309" s="115"/>
      <c r="M309"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309"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309" s="62"/>
    </row>
    <row r="310" spans="2:15" x14ac:dyDescent="0.25">
      <c r="B310" s="56"/>
      <c r="C310" s="63"/>
      <c r="D310" s="57"/>
      <c r="E310" s="58"/>
      <c r="F310" s="58"/>
      <c r="G310" s="58"/>
      <c r="H310" s="60"/>
      <c r="I310" s="60"/>
      <c r="J310" s="60"/>
      <c r="K310" s="115"/>
      <c r="L310" s="115"/>
      <c r="M310"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310"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310" s="62"/>
    </row>
    <row r="311" spans="2:15" x14ac:dyDescent="0.25">
      <c r="B311" s="56"/>
      <c r="C311" s="63"/>
      <c r="D311" s="57"/>
      <c r="E311" s="58"/>
      <c r="F311" s="58"/>
      <c r="G311" s="58"/>
      <c r="H311" s="60"/>
      <c r="I311" s="60"/>
      <c r="J311" s="60"/>
      <c r="K311" s="115"/>
      <c r="L311" s="115"/>
      <c r="M311"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311"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311" s="62"/>
    </row>
    <row r="312" spans="2:15" x14ac:dyDescent="0.25">
      <c r="B312" s="56"/>
      <c r="C312" s="63"/>
      <c r="D312" s="57"/>
      <c r="E312" s="58"/>
      <c r="F312" s="58"/>
      <c r="G312" s="58"/>
      <c r="H312" s="60"/>
      <c r="I312" s="60"/>
      <c r="J312" s="60"/>
      <c r="K312" s="115"/>
      <c r="L312" s="115"/>
      <c r="M312" s="46">
        <f>IF(AND(TestingDataBldg5[[#This Row],[Initial Test Result (ppb)]]="   [result]   ",TestingDataBldg5[[#This Row],[Number of Retests]]="   [retests]   "),"   [autofill]   ",IF(AND(TestingDataBldg5[[#This Row],[Initial Test Result (ppb)]]&lt;&gt;"",TestingDataBldg5[[#This Row],[Initial Test Result (ppb)]]&lt;&gt;"   [result]   "),IFERROR(VALUE(TestingDataBldg5[[#This Row],[Number of Retests]]),0)+1,IFERROR(VALUE(TestingDataBldg5[[#This Row],[Number of Retests]]),0)))</f>
        <v>0</v>
      </c>
      <c r="N312" s="47">
        <f>IF(AND(TestingDataBldg5[[#This Row],[Misc. Lab Expenses]]="   [enter $]   ",TestingDataBldg5[[#This Row],[Shipping Expense]]="   [enter $]   ",TestingDataBldg5[[#This Row],[Lab Cost Per Initial Test]]="   [enter $]   "),"[autofill]   ",ROUND(IFERROR(VALUE(TestingDataBldg5[[#This Row],[Misc. Lab Expenses]]),0)+IFERROR(VALUE(TestingDataBldg5[[#This Row],[Shipping Expense]]),0)+IFERROR(VALUE(TestingDataBldg5[[#This Row],[Lab Cost Per Initial Test]]),0)+IFERROR(TestingDataBldg5[[#This Row],[Lab Cost Per Retest]]*TestingDataBldg5[[#This Row],[Number of Retests]],0),2))</f>
        <v>0</v>
      </c>
      <c r="O312" s="62"/>
    </row>
  </sheetData>
  <sheetProtection sheet="1" objects="1" scenarios="1" deleteRows="0" sort="0" autoFilter="0"/>
  <mergeCells count="10">
    <mergeCell ref="D8:G8"/>
    <mergeCell ref="I8:J8"/>
    <mergeCell ref="D10:E10"/>
    <mergeCell ref="H10:L10"/>
    <mergeCell ref="B1:O1"/>
    <mergeCell ref="I3:J3"/>
    <mergeCell ref="I4:J4"/>
    <mergeCell ref="I5:J5"/>
    <mergeCell ref="D7:G7"/>
    <mergeCell ref="I7:J7"/>
  </mergeCells>
  <conditionalFormatting sqref="B13:B312">
    <cfRule type="expression" dxfId="182" priority="9">
      <formula>AND(COUNTIF($B$13:$B$312,$B13)&gt;1,$I13="",$J13="")</formula>
    </cfRule>
  </conditionalFormatting>
  <conditionalFormatting sqref="B13:O13">
    <cfRule type="expression" dxfId="181" priority="8">
      <formula>FIND("   ",B$13)&gt;0</formula>
    </cfRule>
  </conditionalFormatting>
  <conditionalFormatting sqref="C13:C312">
    <cfRule type="expression" dxfId="180" priority="10">
      <formula>AND(AND(MID(C13&amp;" ",9,1)="-",LEN(C13)=14)=FALSE,AND(MID(C13&amp;" ",10,1)="-",LEN(C13)=15)=FALSE,$C13&lt;&gt;"", $C13&lt;&gt;"[enter fixture ID]   ")</formula>
    </cfRule>
  </conditionalFormatting>
  <conditionalFormatting sqref="C13:H312 K13:L312">
    <cfRule type="expression" dxfId="179" priority="13">
      <formula>AND($I13&lt;&gt;"   [enter $]   ",$J13&lt;&gt;"   [enter $]   ",OR($I13&lt;&gt;"",$J13&lt;&gt;""))</formula>
    </cfRule>
  </conditionalFormatting>
  <conditionalFormatting sqref="D3 D4:G4">
    <cfRule type="expression" dxfId="178" priority="4">
      <formula>$D$4="Invalid Entity ID"</formula>
    </cfRule>
  </conditionalFormatting>
  <conditionalFormatting sqref="D3 D4:G5">
    <cfRule type="expression" dxfId="177" priority="3">
      <formula>FIND("autofill",$D3)&gt;1</formula>
    </cfRule>
  </conditionalFormatting>
  <conditionalFormatting sqref="D7:D8 D10">
    <cfRule type="expression" dxfId="176" priority="5">
      <formula>FIND("   ",$D7)&gt;1</formula>
    </cfRule>
  </conditionalFormatting>
  <conditionalFormatting sqref="E13:E312 G13:G312">
    <cfRule type="cellIs" dxfId="175" priority="11" operator="between">
      <formula>11.999</formula>
      <formula>14.999</formula>
    </cfRule>
    <cfRule type="expression" dxfId="174" priority="12">
      <formula>VALUE(E13)&gt;14.999</formula>
    </cfRule>
  </conditionalFormatting>
  <conditionalFormatting sqref="G3">
    <cfRule type="expression" dxfId="173" priority="1">
      <formula>FIND("autofill",$D3)&gt;1</formula>
    </cfRule>
    <cfRule type="expression" dxfId="172" priority="2">
      <formula>$D$4="Invalid Entity ID"</formula>
    </cfRule>
  </conditionalFormatting>
  <conditionalFormatting sqref="H13:H312">
    <cfRule type="expression" dxfId="171" priority="19">
      <formula>AND($F13&gt;0,$H13="")</formula>
    </cfRule>
    <cfRule type="expression" dxfId="170" priority="20">
      <formula>OR($H13="FS-RDT",$H13="Other")</formula>
    </cfRule>
    <cfRule type="expression" dxfId="169" priority="21">
      <formula>FIND("RB",$H13)&gt;0</formula>
    </cfRule>
    <cfRule type="cellIs" dxfId="168" priority="22" operator="equal">
      <formula>"Remove"</formula>
    </cfRule>
    <cfRule type="cellIs" dxfId="167" priority="23" operator="equal">
      <formula>"FTO"</formula>
    </cfRule>
    <cfRule type="containsText" dxfId="166" priority="24" operator="containsText" text="IF">
      <formula>NOT(ISERROR(SEARCH("IF",H13)))</formula>
    </cfRule>
  </conditionalFormatting>
  <conditionalFormatting sqref="I13:I312">
    <cfRule type="expression" dxfId="165" priority="17">
      <formula>AND($J13&lt;&gt;"   [enter $]   ",$J13&lt;&gt;"")</formula>
    </cfRule>
  </conditionalFormatting>
  <conditionalFormatting sqref="I13:J312">
    <cfRule type="expression" dxfId="164" priority="14">
      <formula>AND($E13&lt;&gt;"   [result]   ",$E13&lt;&gt;"",I13&lt;&gt;"   [enter $]   ",I13&lt;&gt;"")</formula>
    </cfRule>
    <cfRule type="expression" dxfId="163" priority="15">
      <formula>AND($I13&lt;&gt;"   [enter $]   ",$I13&lt;&gt;"",$J13&lt;&gt;"   [enter $]   ",$J13&lt;&gt;"")</formula>
    </cfRule>
    <cfRule type="expression" dxfId="162" priority="16">
      <formula>AND($E13&lt;&gt;"   [result]   ",$E13&lt;&gt;"")</formula>
    </cfRule>
  </conditionalFormatting>
  <conditionalFormatting sqref="J13:J312">
    <cfRule type="expression" dxfId="161" priority="18">
      <formula>AND($I13&lt;&gt;"   [enter $]   ",$I13&lt;&gt;"")</formula>
    </cfRule>
  </conditionalFormatting>
  <conditionalFormatting sqref="K3:K4">
    <cfRule type="expression" dxfId="160" priority="6">
      <formula>FIND("   ",$K3)&gt;0</formula>
    </cfRule>
  </conditionalFormatting>
  <conditionalFormatting sqref="K5 K7:K8">
    <cfRule type="expression" dxfId="159" priority="7">
      <formula>FIND("autofill",$K5)&gt;1</formula>
    </cfRule>
  </conditionalFormatting>
  <conditionalFormatting sqref="K13:K312">
    <cfRule type="expression" dxfId="158" priority="25">
      <formula>AND($E13&lt;&gt;"   [result]   ",$E13&lt;&gt;"",$K13="")</formula>
    </cfRule>
  </conditionalFormatting>
  <conditionalFormatting sqref="L13:L312">
    <cfRule type="expression" dxfId="157" priority="26">
      <formula>AND($F13&lt;&gt;"[retests]   ",$F13&lt;&gt;"",$L13="")</formula>
    </cfRule>
  </conditionalFormatting>
  <conditionalFormatting sqref="M13:N312">
    <cfRule type="cellIs" dxfId="156" priority="27" operator="equal">
      <formula>0</formula>
    </cfRule>
  </conditionalFormatting>
  <conditionalFormatting sqref="O13:O312">
    <cfRule type="expression" dxfId="155" priority="28">
      <formula>AND($H13="Other",$O13="")</formula>
    </cfRule>
  </conditionalFormatting>
  <dataValidations count="18">
    <dataValidation allowBlank="1" showInputMessage="1" showErrorMessage="1" prompt="To populate this field, enter data in the corresponding field at the top of the &quot;START HERE&quot; tab." sqref="D3:D5 G3" xr:uid="{00000000-0002-0000-0600-000000000000}"/>
    <dataValidation allowBlank="1" showInputMessage="1" showErrorMessage="1" promptTitle="DO NOT OVERWRITE THIS CELL. " prompt="It will automatically calculate based on data entered in the previous columns. " sqref="M13:N312" xr:uid="{00000000-0002-0000-0600-000001000000}"/>
    <dataValidation type="custom" errorStyle="warning" allowBlank="1" showInputMessage="1" showErrorMessage="1" errorTitle="Invalid Entry" error="The fixture ID # MUST follow this format:_x000a__x000a_[8 digit building ID #]-[3 digit fixture #][2 letter fixture type code]_x000a__x000a_Ex: 12340101-001DW_x000a__x000a_See the &quot;START HERE&quot; tab for more information." promptTitle="Important!" prompt="The fixture ID # MUST follow this format:_x000a__x000a_[8 digit building ID #]-[3 digit fixture #][2 letter fixture type code]_x000a__x000a_Ex: 12340101-001DW_x000a__x000a_See the &quot;START HERE&quot; tab for more information." sqref="C13:C312" xr:uid="{00000000-0002-0000-0600-000002000000}">
      <formula1>OR(AND(MID(C13&amp;" ",9,1)="-",LEN(C13)=14),AND(MID(C13&amp;" ",10,1)="-",LEN(C13)=15))+(C13="[enter fixture ID]   ")</formula1>
    </dataValidation>
    <dataValidation allowBlank="1" showInputMessage="1" showErrorMessage="1" prompt="Enter any applicable notes here" sqref="O13:O17" xr:uid="{00000000-0002-0000-0600-000003000000}"/>
    <dataValidation allowBlank="1" showInputMessage="1" showErrorMessage="1" prompt="Enter the per-sample cost of any retests performed for this fixture." sqref="L13:L17" xr:uid="{00000000-0002-0000-0600-000004000000}"/>
    <dataValidation allowBlank="1" showInputMessage="1" showErrorMessage="1" prompt="Enter the per-sample cost for the INITIAL sample." sqref="K13:K17" xr:uid="{00000000-0002-0000-0600-000005000000}"/>
    <dataValidation allowBlank="1" showInputMessage="1" showErrorMessage="1" prompt="Enter any shipping or mileage costs associated with getting the samples to the lab. _x000a__x000a_*NOTE: These costs should be entered on a separate row with a description of the expense in the &quot;Fixture Location / Expense Description&quot; column." sqref="J13:J17" xr:uid="{00000000-0002-0000-0600-000006000000}"/>
    <dataValidation allowBlank="1" showInputMessage="1" showErrorMessage="1" prompt="Enter any other costs associated with testing (metal digestion, rush fees, etc.). _x000a__x000a_*NOTE: These costs should be entered on a separate row with a description of the expense in the &quot;Fixture Location / Expense Description&quot; column." sqref="I13:I17" xr:uid="{00000000-0002-0000-0600-000007000000}"/>
    <dataValidation allowBlank="1" showInputMessage="1" showErrorMessage="1" prompt="If additional samples were tested from this fixture, enter the final test result." sqref="G13:G17" xr:uid="{00000000-0002-0000-0600-000008000000}"/>
    <dataValidation allowBlank="1" showInputMessage="1" showErrorMessage="1" prompt="If applicable, enter the number of additional samples tested from this fixture." sqref="F13:F17" xr:uid="{00000000-0002-0000-0600-000009000000}"/>
    <dataValidation allowBlank="1" showInputMessage="1" showErrorMessage="1" prompt="Enter the test result for the initial sample in parts per billion (ppb). Do NOT type in ppb after the number. _x000a__x000a_Enter &quot;ND&quot; for non-detect._x000a__x000a_Example Values: ND, &lt;1, 3.56, 20" sqref="E13:E17" xr:uid="{00000000-0002-0000-0600-00000A000000}"/>
    <dataValidation allowBlank="1" showInputMessage="1" showErrorMessage="1" prompt="Enter the date the initial sample was COLLECTED (not tested by the lab)" sqref="D13:D17" xr:uid="{00000000-0002-0000-0600-00000B000000}"/>
    <dataValidation allowBlank="1" showInputMessage="1" showErrorMessage="1" prompt="Enter the unique location description for each fixture such that ANY person would be able to find the fixture based only on this description._x000a__x000a_OR_x000a__x000a_Describe the type of other expense (metal digestion, shipping, etc.)" sqref="B13:B17" xr:uid="{00000000-0002-0000-0600-00000C000000}"/>
    <dataValidation allowBlank="1" showInputMessage="1" showErrorMessage="1" promptTitle="Building ID #" prompt="Enter the Building ID # assigned to this building in the ODE School Facilities Building Collection. See the &quot;START HERE&quot; tab for more information." sqref="D7" xr:uid="{00000000-0002-0000-0600-00000D000000}"/>
    <dataValidation allowBlank="1" showInputMessage="1" showErrorMessage="1" promptTitle="Building Name" prompt="Enter the building name as it is reported in the ODE School Facilities Building Collection. See the &quot;START HERE&quot; tab for more information." sqref="D8:G8" xr:uid="{00000000-0002-0000-0600-00000E000000}"/>
    <dataValidation allowBlank="1" showInputMessage="1" showErrorMessage="1" promptTitle="Minimum Reporting Level (MRL)" prompt="Enter the minimum value of lead that can be detected in a sample in parts per billion (ppb) as reported in the lab results" sqref="D10:E10" xr:uid="{00000000-0002-0000-0600-00000F000000}"/>
    <dataValidation allowBlank="1" showInputMessage="1" showErrorMessage="1" promptTitle="Fixtures Required to be Tested" prompt="Enter the number of fixtures in the building that are required to be tested (***even if you have not tested all of these fixtures at this time***)" sqref="K3" xr:uid="{00000000-0002-0000-0600-000010000000}"/>
    <dataValidation allowBlank="1" showInputMessage="1" showErrorMessage="1" promptTitle="Fixtures Exempt from Testing" prompt="Enter the number of fixtures in the building that are exempt from the testing requirement based on the type of fixture (shower head, eye wash station, etc.)" sqref="K4" xr:uid="{00000000-0002-0000-0600-000011000000}"/>
  </dataValidations>
  <pageMargins left="0.7" right="0.7" top="0.75" bottom="0.75" header="0.3" footer="0.3"/>
  <pageSetup scale="66" fitToHeight="0" orientation="landscape"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xr:uid="{00000000-0002-0000-0600-000012000000}">
          <x14:formula1>
            <xm:f>'Corrective Action Codes'!$C$3:$C$30</xm:f>
          </x14:formula1>
          <xm:sqref>H18:H137</xm:sqref>
        </x14:dataValidation>
        <x14:dataValidation type="list" allowBlank="1" showInputMessage="1" prompt="If applicable, identify the corrective action taken to remediate this fixture by choosing the correct code from the dropdown. _x000a__x000a_A list of available codes and definitions can be found to the right of this table." xr:uid="{00000000-0002-0000-0600-000013000000}">
          <x14:formula1>
            <xm:f>'Corrective Action Codes'!$C$3:$C$30</xm:f>
          </x14:formula1>
          <xm:sqref>H13:H17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AD4F4"/>
    <pageSetUpPr autoPageBreaks="0" fitToPage="1"/>
  </sheetPr>
  <dimension ref="A1:Q312"/>
  <sheetViews>
    <sheetView showGridLines="0" showRowColHeaders="0" workbookViewId="0">
      <pane ySplit="12" topLeftCell="A13" activePane="bottomLeft" state="frozen"/>
      <selection pane="bottomLeft"/>
    </sheetView>
  </sheetViews>
  <sheetFormatPr defaultRowHeight="15" x14ac:dyDescent="0.25"/>
  <cols>
    <col min="1" max="1" width="2.7109375" style="1" customWidth="1"/>
    <col min="2" max="2" width="35.7109375" customWidth="1"/>
    <col min="3" max="3" width="19.140625" customWidth="1"/>
    <col min="4" max="4" width="10.140625" customWidth="1"/>
    <col min="5" max="5" width="11.85546875" customWidth="1"/>
    <col min="6" max="6" width="9.85546875" bestFit="1" customWidth="1"/>
    <col min="7" max="7" width="11.85546875" bestFit="1" customWidth="1"/>
    <col min="8" max="8" width="16.140625" bestFit="1" customWidth="1"/>
    <col min="9" max="10" width="10.28515625" customWidth="1"/>
    <col min="11" max="11" width="12.5703125" customWidth="1"/>
    <col min="12" max="12" width="10.140625" bestFit="1" customWidth="1"/>
    <col min="13" max="13" width="9" customWidth="1"/>
    <col min="14" max="14" width="15.7109375" bestFit="1" customWidth="1"/>
    <col min="15" max="15" width="30.28515625" customWidth="1"/>
    <col min="16" max="16" width="1.7109375" customWidth="1"/>
    <col min="17" max="17" width="27.5703125" customWidth="1"/>
  </cols>
  <sheetData>
    <row r="1" spans="1:17" ht="26.25" x14ac:dyDescent="0.25">
      <c r="A1" s="1" t="s">
        <v>12</v>
      </c>
      <c r="B1" s="261" t="s">
        <v>515</v>
      </c>
      <c r="C1" s="262"/>
      <c r="D1" s="262"/>
      <c r="E1" s="262"/>
      <c r="F1" s="262"/>
      <c r="G1" s="262"/>
      <c r="H1" s="262"/>
      <c r="I1" s="262"/>
      <c r="J1" s="262"/>
      <c r="K1" s="262"/>
      <c r="L1" s="262"/>
      <c r="M1" s="262"/>
      <c r="N1" s="262"/>
      <c r="O1" s="263"/>
    </row>
    <row r="2" spans="1:17" ht="9" customHeight="1" x14ac:dyDescent="0.25">
      <c r="A2" s="1" t="s">
        <v>12</v>
      </c>
      <c r="C2" s="19" t="s">
        <v>12</v>
      </c>
    </row>
    <row r="3" spans="1:17" x14ac:dyDescent="0.25">
      <c r="A3" s="1" t="s">
        <v>12</v>
      </c>
      <c r="B3" s="8"/>
      <c r="C3" s="5" t="s">
        <v>393</v>
      </c>
      <c r="D3" s="116" t="str">
        <f>IF('START HERE'!$D$4="[enter Inst. ID]   ","[autofill]",'START HERE'!$D$4)</f>
        <v>[autofill]</v>
      </c>
      <c r="E3" s="42" t="s">
        <v>12</v>
      </c>
      <c r="F3" s="206" t="s">
        <v>1755</v>
      </c>
      <c r="G3" s="116" t="str">
        <f>IF('START HERE'!$D$6="[enter Inst. ID]   ","[autofill]",'START HERE'!$D$6)</f>
        <v>[autofill]</v>
      </c>
      <c r="H3" s="19"/>
      <c r="I3" s="217" t="s">
        <v>425</v>
      </c>
      <c r="J3" s="218"/>
      <c r="K3" s="54" t="s">
        <v>518</v>
      </c>
    </row>
    <row r="4" spans="1:17" x14ac:dyDescent="0.25">
      <c r="A4" s="1" t="s">
        <v>12</v>
      </c>
      <c r="B4" s="8"/>
      <c r="C4" s="6" t="s">
        <v>379</v>
      </c>
      <c r="D4" s="123" t="str">
        <f>'START HERE'!$D$5</f>
        <v>[autofill]</v>
      </c>
      <c r="E4" s="35"/>
      <c r="F4" s="35"/>
      <c r="G4" s="37"/>
      <c r="H4" s="19" t="s">
        <v>12</v>
      </c>
      <c r="I4" s="223" t="s">
        <v>426</v>
      </c>
      <c r="J4" s="224"/>
      <c r="K4" s="55" t="s">
        <v>518</v>
      </c>
      <c r="P4" s="16"/>
    </row>
    <row r="5" spans="1:17" x14ac:dyDescent="0.25">
      <c r="A5" s="1" t="s">
        <v>12</v>
      </c>
      <c r="B5" s="8"/>
      <c r="C5" s="7" t="s">
        <v>0</v>
      </c>
      <c r="D5" s="73" t="str">
        <f>IF('START HERE'!$D$7="[autofill]","[autofill]",IF('START HERE'!$D$6&lt;&gt;"x",'START HERE'!$D$7,'START HERE'!$G$7))</f>
        <v>[autofill]</v>
      </c>
      <c r="E5" s="13"/>
      <c r="F5" s="13"/>
      <c r="G5" s="14"/>
      <c r="H5" s="19" t="s">
        <v>12</v>
      </c>
      <c r="I5" s="221" t="s">
        <v>424</v>
      </c>
      <c r="J5" s="222"/>
      <c r="K5" s="41" t="str">
        <f>IFERROR($K$3+$K$4,"[autofill]")</f>
        <v>[autofill]</v>
      </c>
    </row>
    <row r="6" spans="1:17" ht="9" customHeight="1" x14ac:dyDescent="0.25">
      <c r="A6" s="1" t="s">
        <v>12</v>
      </c>
      <c r="C6" s="19" t="s">
        <v>12</v>
      </c>
    </row>
    <row r="7" spans="1:17" x14ac:dyDescent="0.25">
      <c r="A7" s="1" t="s">
        <v>12</v>
      </c>
      <c r="C7" s="5" t="s">
        <v>571</v>
      </c>
      <c r="D7" s="268" t="s">
        <v>434</v>
      </c>
      <c r="E7" s="269"/>
      <c r="F7" s="269"/>
      <c r="G7" s="270"/>
      <c r="H7" s="19" t="s">
        <v>12</v>
      </c>
      <c r="I7" s="217" t="s">
        <v>431</v>
      </c>
      <c r="J7" s="218"/>
      <c r="K7" s="39" t="str">
        <f>IF(MIN(TestingDataBldg6[Initial  Test Date])=0,"[autofill]",MIN(TestingDataBldg6[Initial  Test Date]))</f>
        <v>[autofill]</v>
      </c>
    </row>
    <row r="8" spans="1:17" x14ac:dyDescent="0.25">
      <c r="A8" s="1" t="s">
        <v>12</v>
      </c>
      <c r="C8" s="48" t="s">
        <v>1</v>
      </c>
      <c r="D8" s="266" t="s">
        <v>433</v>
      </c>
      <c r="E8" s="266"/>
      <c r="F8" s="266"/>
      <c r="G8" s="267"/>
      <c r="I8" s="221" t="s">
        <v>432</v>
      </c>
      <c r="J8" s="222"/>
      <c r="K8" s="40" t="str">
        <f>IF(MAX(TestingDataBldg6[Initial  Test Date])=0,"[autofill]",MAX(TestingDataBldg6[Initial  Test Date]))</f>
        <v>[autofill]</v>
      </c>
    </row>
    <row r="9" spans="1:17" ht="9" customHeight="1" x14ac:dyDescent="0.25">
      <c r="A9" s="1" t="s">
        <v>12</v>
      </c>
      <c r="C9" s="19" t="s">
        <v>12</v>
      </c>
    </row>
    <row r="10" spans="1:17" ht="17.25" x14ac:dyDescent="0.25">
      <c r="A10" s="1" t="s">
        <v>12</v>
      </c>
      <c r="B10" s="8"/>
      <c r="C10" s="34" t="s">
        <v>503</v>
      </c>
      <c r="D10" s="264" t="s">
        <v>502</v>
      </c>
      <c r="E10" s="265"/>
      <c r="F10" s="19" t="s">
        <v>12</v>
      </c>
      <c r="G10" s="19" t="s">
        <v>12</v>
      </c>
      <c r="H10" s="255" t="s">
        <v>501</v>
      </c>
      <c r="I10" s="256"/>
      <c r="J10" s="256"/>
      <c r="K10" s="256"/>
      <c r="L10" s="257"/>
      <c r="M10" s="33">
        <f>SUM(TestingDataBldg6[Total '# of Tests])</f>
        <v>0</v>
      </c>
      <c r="N10" s="30">
        <f>SUM(TestingDataBldg6[Total Expenses])</f>
        <v>0</v>
      </c>
    </row>
    <row r="11" spans="1:17" ht="9" customHeight="1" x14ac:dyDescent="0.25">
      <c r="A11" s="1" t="s">
        <v>12</v>
      </c>
      <c r="C11" s="19" t="s">
        <v>12</v>
      </c>
      <c r="G11" s="4"/>
      <c r="K11" s="3"/>
      <c r="L11" s="3"/>
    </row>
    <row r="12" spans="1:17" ht="30.75" thickBot="1" x14ac:dyDescent="0.3">
      <c r="A12" s="1" t="s">
        <v>12</v>
      </c>
      <c r="B12" s="126" t="s">
        <v>430</v>
      </c>
      <c r="C12" s="127" t="s">
        <v>572</v>
      </c>
      <c r="D12" s="128" t="s">
        <v>504</v>
      </c>
      <c r="E12" s="125" t="s">
        <v>3</v>
      </c>
      <c r="F12" s="128" t="s">
        <v>427</v>
      </c>
      <c r="G12" s="128" t="s">
        <v>4</v>
      </c>
      <c r="H12" s="128" t="s">
        <v>499</v>
      </c>
      <c r="I12" s="128" t="s">
        <v>545</v>
      </c>
      <c r="J12" s="125" t="s">
        <v>388</v>
      </c>
      <c r="K12" s="129" t="s">
        <v>513</v>
      </c>
      <c r="L12" s="130" t="s">
        <v>514</v>
      </c>
      <c r="M12" s="131" t="s">
        <v>437</v>
      </c>
      <c r="N12" s="132" t="s">
        <v>428</v>
      </c>
      <c r="O12" s="126" t="s">
        <v>421</v>
      </c>
    </row>
    <row r="13" spans="1:17" s="12" customFormat="1" ht="15" customHeight="1" x14ac:dyDescent="0.25">
      <c r="A13" s="133" t="s">
        <v>557</v>
      </c>
      <c r="B13" s="56" t="s">
        <v>506</v>
      </c>
      <c r="C13" s="63" t="s">
        <v>505</v>
      </c>
      <c r="D13" s="57" t="s">
        <v>507</v>
      </c>
      <c r="E13" s="58" t="s">
        <v>508</v>
      </c>
      <c r="F13" s="58" t="s">
        <v>509</v>
      </c>
      <c r="G13" s="58" t="s">
        <v>508</v>
      </c>
      <c r="H13" s="59" t="s">
        <v>512</v>
      </c>
      <c r="I13" s="60" t="s">
        <v>510</v>
      </c>
      <c r="J13" s="60" t="s">
        <v>510</v>
      </c>
      <c r="K13" s="61" t="s">
        <v>510</v>
      </c>
      <c r="L13" s="61" t="s">
        <v>510</v>
      </c>
      <c r="M13" s="46" t="str">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 xml:space="preserve">   [autofill]   </v>
      </c>
      <c r="N13" s="47" t="str">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 xml:space="preserve">[autofill]   </v>
      </c>
      <c r="O13" s="62" t="s">
        <v>511</v>
      </c>
    </row>
    <row r="14" spans="1:17" s="12" customFormat="1" x14ac:dyDescent="0.25">
      <c r="A14" s="9"/>
      <c r="B14" s="56"/>
      <c r="C14" s="84"/>
      <c r="D14" s="85"/>
      <c r="E14" s="86"/>
      <c r="F14" s="86"/>
      <c r="G14" s="86"/>
      <c r="H14" s="87"/>
      <c r="I14" s="87"/>
      <c r="J14" s="87"/>
      <c r="K14" s="61"/>
      <c r="L14" s="61"/>
      <c r="M1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4" s="62"/>
    </row>
    <row r="15" spans="1:17" s="12" customFormat="1" ht="15" customHeight="1" x14ac:dyDescent="0.25">
      <c r="A15" s="9"/>
      <c r="B15" s="56"/>
      <c r="C15" s="88"/>
      <c r="D15" s="57"/>
      <c r="E15" s="86"/>
      <c r="F15" s="86"/>
      <c r="G15" s="86"/>
      <c r="H15" s="87"/>
      <c r="I15" s="87"/>
      <c r="J15" s="87"/>
      <c r="K15" s="61"/>
      <c r="L15" s="124"/>
      <c r="M1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5" s="62"/>
    </row>
    <row r="16" spans="1:17" s="12" customFormat="1" ht="15" customHeight="1" x14ac:dyDescent="0.25">
      <c r="A16" s="9"/>
      <c r="B16" s="56"/>
      <c r="C16" s="63"/>
      <c r="D16" s="85"/>
      <c r="E16" s="86"/>
      <c r="F16" s="86"/>
      <c r="G16" s="86"/>
      <c r="H16" s="87"/>
      <c r="I16" s="87"/>
      <c r="J16" s="87"/>
      <c r="K16" s="61"/>
      <c r="L16" s="61"/>
      <c r="M1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6" s="62"/>
      <c r="Q16" s="15"/>
    </row>
    <row r="17" spans="1:17" s="12" customFormat="1" ht="15" customHeight="1" x14ac:dyDescent="0.25">
      <c r="A17" s="9"/>
      <c r="B17" s="56"/>
      <c r="C17" s="84"/>
      <c r="D17" s="85"/>
      <c r="E17" s="86"/>
      <c r="F17" s="86"/>
      <c r="G17" s="86"/>
      <c r="H17" s="87"/>
      <c r="I17" s="87"/>
      <c r="J17" s="87"/>
      <c r="K17" s="61"/>
      <c r="L17" s="61"/>
      <c r="M1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7" s="62"/>
    </row>
    <row r="18" spans="1:17" s="12" customFormat="1" ht="15" customHeight="1" x14ac:dyDescent="0.25">
      <c r="A18" s="9"/>
      <c r="B18" s="83"/>
      <c r="C18" s="84"/>
      <c r="D18" s="85"/>
      <c r="E18" s="86"/>
      <c r="F18" s="86"/>
      <c r="G18" s="86"/>
      <c r="H18" s="87"/>
      <c r="I18" s="87"/>
      <c r="J18" s="87"/>
      <c r="K18" s="61"/>
      <c r="L18" s="61"/>
      <c r="M1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8" s="62"/>
    </row>
    <row r="19" spans="1:17" s="12" customFormat="1" ht="15" customHeight="1" x14ac:dyDescent="0.25">
      <c r="A19" s="9"/>
      <c r="B19" s="83"/>
      <c r="C19" s="84"/>
      <c r="D19" s="85"/>
      <c r="E19" s="86"/>
      <c r="F19" s="86"/>
      <c r="G19" s="86"/>
      <c r="H19" s="87"/>
      <c r="I19" s="87"/>
      <c r="J19" s="87"/>
      <c r="K19" s="61"/>
      <c r="L19" s="61"/>
      <c r="M1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9" s="62"/>
      <c r="Q19" s="15"/>
    </row>
    <row r="20" spans="1:17" s="12" customFormat="1" ht="15" customHeight="1" x14ac:dyDescent="0.25">
      <c r="A20" s="9"/>
      <c r="B20" s="83"/>
      <c r="C20" s="84"/>
      <c r="D20" s="85"/>
      <c r="E20" s="86"/>
      <c r="F20" s="86"/>
      <c r="G20" s="86"/>
      <c r="H20" s="87"/>
      <c r="I20" s="87"/>
      <c r="J20" s="87"/>
      <c r="K20" s="61"/>
      <c r="L20" s="61"/>
      <c r="M2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0" s="62"/>
      <c r="Q20" s="15"/>
    </row>
    <row r="21" spans="1:17" s="12" customFormat="1" ht="15" customHeight="1" x14ac:dyDescent="0.25">
      <c r="A21" s="9"/>
      <c r="B21" s="83"/>
      <c r="C21" s="63"/>
      <c r="D21" s="85"/>
      <c r="E21" s="86"/>
      <c r="F21" s="86"/>
      <c r="G21" s="58"/>
      <c r="H21" s="87"/>
      <c r="I21" s="87"/>
      <c r="J21" s="87"/>
      <c r="K21" s="61"/>
      <c r="L21" s="61"/>
      <c r="M2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1" s="62"/>
    </row>
    <row r="22" spans="1:17" s="12" customFormat="1" ht="15" customHeight="1" x14ac:dyDescent="0.25">
      <c r="A22" s="9"/>
      <c r="B22" s="83"/>
      <c r="C22" s="63"/>
      <c r="D22" s="85"/>
      <c r="E22" s="86"/>
      <c r="F22" s="86"/>
      <c r="G22" s="86"/>
      <c r="H22" s="87"/>
      <c r="I22" s="87"/>
      <c r="J22" s="87"/>
      <c r="K22" s="61"/>
      <c r="L22" s="61"/>
      <c r="M2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2" s="62"/>
      <c r="Q22" s="15"/>
    </row>
    <row r="23" spans="1:17" s="12" customFormat="1" ht="15" customHeight="1" x14ac:dyDescent="0.25">
      <c r="A23" s="9"/>
      <c r="B23" s="83"/>
      <c r="C23" s="63"/>
      <c r="D23" s="85"/>
      <c r="E23" s="86"/>
      <c r="F23" s="86"/>
      <c r="G23" s="86"/>
      <c r="H23" s="87"/>
      <c r="I23" s="87"/>
      <c r="J23" s="87"/>
      <c r="K23" s="61"/>
      <c r="L23" s="61"/>
      <c r="M2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3" s="62"/>
      <c r="Q23" s="15"/>
    </row>
    <row r="24" spans="1:17" s="12" customFormat="1" ht="15" customHeight="1" x14ac:dyDescent="0.25">
      <c r="A24" s="9"/>
      <c r="B24" s="56"/>
      <c r="C24" s="88"/>
      <c r="D24" s="85"/>
      <c r="E24" s="86"/>
      <c r="F24" s="86"/>
      <c r="G24" s="86"/>
      <c r="H24" s="87"/>
      <c r="I24" s="87"/>
      <c r="J24" s="87"/>
      <c r="K24" s="61"/>
      <c r="L24" s="61"/>
      <c r="M2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4" s="62"/>
    </row>
    <row r="25" spans="1:17" s="12" customFormat="1" ht="15" customHeight="1" x14ac:dyDescent="0.25">
      <c r="A25" s="9"/>
      <c r="B25" s="83"/>
      <c r="C25" s="84"/>
      <c r="D25" s="85"/>
      <c r="E25" s="86"/>
      <c r="F25" s="86"/>
      <c r="G25" s="86"/>
      <c r="H25" s="87"/>
      <c r="I25" s="87"/>
      <c r="J25" s="87"/>
      <c r="K25" s="61"/>
      <c r="L25" s="61"/>
      <c r="M2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5" s="62"/>
    </row>
    <row r="26" spans="1:17" s="12" customFormat="1" ht="15" customHeight="1" x14ac:dyDescent="0.25">
      <c r="A26" s="9"/>
      <c r="B26" s="83"/>
      <c r="C26" s="84"/>
      <c r="D26" s="85"/>
      <c r="E26" s="86"/>
      <c r="F26" s="86"/>
      <c r="G26" s="86"/>
      <c r="H26" s="87"/>
      <c r="I26" s="87"/>
      <c r="J26" s="87"/>
      <c r="K26" s="61"/>
      <c r="L26" s="61"/>
      <c r="M2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6" s="62"/>
    </row>
    <row r="27" spans="1:17" s="12" customFormat="1" ht="15" customHeight="1" x14ac:dyDescent="0.25">
      <c r="A27" s="9"/>
      <c r="B27" s="83"/>
      <c r="C27" s="84"/>
      <c r="D27" s="85"/>
      <c r="E27" s="86"/>
      <c r="F27" s="86"/>
      <c r="G27" s="58"/>
      <c r="H27" s="87"/>
      <c r="I27" s="87"/>
      <c r="J27" s="87"/>
      <c r="K27" s="61"/>
      <c r="L27" s="61"/>
      <c r="M2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7" s="62"/>
    </row>
    <row r="28" spans="1:17" s="12" customFormat="1" ht="15" customHeight="1" x14ac:dyDescent="0.25">
      <c r="A28" s="9"/>
      <c r="B28" s="83"/>
      <c r="C28" s="63"/>
      <c r="D28" s="85"/>
      <c r="E28" s="86"/>
      <c r="F28" s="86"/>
      <c r="G28" s="86"/>
      <c r="H28" s="87"/>
      <c r="I28" s="87"/>
      <c r="J28" s="87"/>
      <c r="K28" s="61"/>
      <c r="L28" s="61"/>
      <c r="M2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8" s="62"/>
    </row>
    <row r="29" spans="1:17" s="12" customFormat="1" ht="15" customHeight="1" x14ac:dyDescent="0.25">
      <c r="A29" s="9"/>
      <c r="B29" s="83"/>
      <c r="C29" s="84"/>
      <c r="D29" s="85"/>
      <c r="E29" s="86"/>
      <c r="F29" s="86"/>
      <c r="G29" s="86"/>
      <c r="H29" s="87"/>
      <c r="I29" s="87"/>
      <c r="J29" s="87"/>
      <c r="K29" s="61"/>
      <c r="L29" s="61"/>
      <c r="M2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9" s="62"/>
    </row>
    <row r="30" spans="1:17" s="12" customFormat="1" ht="15" customHeight="1" x14ac:dyDescent="0.25">
      <c r="A30" s="9"/>
      <c r="B30" s="56"/>
      <c r="C30" s="63"/>
      <c r="D30" s="85"/>
      <c r="E30" s="86"/>
      <c r="F30" s="86"/>
      <c r="G30" s="86"/>
      <c r="H30" s="87"/>
      <c r="I30" s="87"/>
      <c r="J30" s="87"/>
      <c r="K30" s="61"/>
      <c r="L30" s="61"/>
      <c r="M3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3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30" s="62"/>
    </row>
    <row r="31" spans="1:17" s="12" customFormat="1" ht="15" customHeight="1" x14ac:dyDescent="0.25">
      <c r="A31" s="9"/>
      <c r="B31" s="56"/>
      <c r="C31" s="84"/>
      <c r="D31" s="85"/>
      <c r="E31" s="86"/>
      <c r="F31" s="86"/>
      <c r="G31" s="86"/>
      <c r="H31" s="87"/>
      <c r="I31" s="87"/>
      <c r="J31" s="87"/>
      <c r="K31" s="61"/>
      <c r="L31" s="61"/>
      <c r="M3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3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31" s="62"/>
    </row>
    <row r="32" spans="1:17" s="12" customFormat="1" ht="15" customHeight="1" x14ac:dyDescent="0.25">
      <c r="A32" s="9"/>
      <c r="B32" s="56"/>
      <c r="C32" s="88"/>
      <c r="D32" s="89"/>
      <c r="E32" s="90"/>
      <c r="F32" s="90"/>
      <c r="G32" s="90"/>
      <c r="H32" s="91"/>
      <c r="I32" s="91"/>
      <c r="J32" s="91"/>
      <c r="K32" s="92"/>
      <c r="L32" s="92"/>
      <c r="M3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3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32" s="62"/>
    </row>
    <row r="33" spans="1:15" s="12" customFormat="1" ht="15" customHeight="1" x14ac:dyDescent="0.25">
      <c r="A33" s="9"/>
      <c r="B33" s="56"/>
      <c r="C33" s="88"/>
      <c r="D33" s="89"/>
      <c r="E33" s="90"/>
      <c r="F33" s="90"/>
      <c r="G33" s="90"/>
      <c r="H33" s="91"/>
      <c r="I33" s="91"/>
      <c r="J33" s="91"/>
      <c r="K33" s="92"/>
      <c r="L33" s="92"/>
      <c r="M3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3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33" s="62"/>
    </row>
    <row r="34" spans="1:15" s="12" customFormat="1" ht="15" customHeight="1" x14ac:dyDescent="0.25">
      <c r="A34" s="9"/>
      <c r="B34" s="56"/>
      <c r="C34" s="88"/>
      <c r="D34" s="89"/>
      <c r="E34" s="90"/>
      <c r="F34" s="90"/>
      <c r="G34" s="90"/>
      <c r="H34" s="91"/>
      <c r="I34" s="91"/>
      <c r="J34" s="91"/>
      <c r="K34" s="92"/>
      <c r="L34" s="92"/>
      <c r="M3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3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34" s="62"/>
    </row>
    <row r="35" spans="1:15" s="12" customFormat="1" ht="15" customHeight="1" x14ac:dyDescent="0.25">
      <c r="A35" s="9"/>
      <c r="B35" s="83"/>
      <c r="C35" s="84"/>
      <c r="D35" s="85"/>
      <c r="E35" s="86"/>
      <c r="F35" s="86"/>
      <c r="G35" s="86"/>
      <c r="H35" s="87"/>
      <c r="I35" s="87"/>
      <c r="J35" s="87"/>
      <c r="K35" s="61"/>
      <c r="L35" s="61"/>
      <c r="M3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3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35" s="62"/>
    </row>
    <row r="36" spans="1:15" s="12" customFormat="1" ht="15" customHeight="1" x14ac:dyDescent="0.25">
      <c r="A36" s="9"/>
      <c r="B36" s="83"/>
      <c r="C36" s="84"/>
      <c r="D36" s="85"/>
      <c r="E36" s="86"/>
      <c r="F36" s="86"/>
      <c r="G36" s="86"/>
      <c r="H36" s="87"/>
      <c r="I36" s="87"/>
      <c r="J36" s="87"/>
      <c r="K36" s="61"/>
      <c r="L36" s="61"/>
      <c r="M3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3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36" s="62"/>
    </row>
    <row r="37" spans="1:15" s="12" customFormat="1" ht="15" customHeight="1" x14ac:dyDescent="0.25">
      <c r="A37" s="9"/>
      <c r="B37" s="62"/>
      <c r="C37" s="84"/>
      <c r="D37" s="85"/>
      <c r="E37" s="86"/>
      <c r="F37" s="86"/>
      <c r="G37" s="86"/>
      <c r="H37" s="87"/>
      <c r="I37" s="87"/>
      <c r="J37" s="87"/>
      <c r="K37" s="61"/>
      <c r="L37" s="61"/>
      <c r="M3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3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37" s="62"/>
    </row>
    <row r="38" spans="1:15" s="12" customFormat="1" ht="15" customHeight="1" x14ac:dyDescent="0.25">
      <c r="A38" s="9"/>
      <c r="B38" s="62"/>
      <c r="C38" s="84"/>
      <c r="D38" s="85"/>
      <c r="E38" s="86"/>
      <c r="F38" s="86"/>
      <c r="G38" s="86"/>
      <c r="H38" s="87"/>
      <c r="I38" s="87"/>
      <c r="J38" s="87"/>
      <c r="K38" s="61"/>
      <c r="L38" s="61"/>
      <c r="M3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3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38" s="62"/>
    </row>
    <row r="39" spans="1:15" s="12" customFormat="1" ht="15" customHeight="1" x14ac:dyDescent="0.25">
      <c r="A39" s="9"/>
      <c r="B39" s="83"/>
      <c r="C39" s="84"/>
      <c r="D39" s="85"/>
      <c r="E39" s="86"/>
      <c r="F39" s="86"/>
      <c r="G39" s="86"/>
      <c r="H39" s="87"/>
      <c r="I39" s="87"/>
      <c r="J39" s="87"/>
      <c r="K39" s="61"/>
      <c r="L39" s="61"/>
      <c r="M3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3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39" s="62"/>
    </row>
    <row r="40" spans="1:15" s="12" customFormat="1" ht="15" customHeight="1" x14ac:dyDescent="0.25">
      <c r="A40" s="9"/>
      <c r="B40" s="83"/>
      <c r="C40" s="84"/>
      <c r="D40" s="85"/>
      <c r="E40" s="86"/>
      <c r="F40" s="86"/>
      <c r="G40" s="86"/>
      <c r="H40" s="87"/>
      <c r="I40" s="87"/>
      <c r="J40" s="87"/>
      <c r="K40" s="61"/>
      <c r="L40" s="61"/>
      <c r="M4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4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40" s="62"/>
    </row>
    <row r="41" spans="1:15" x14ac:dyDescent="0.25">
      <c r="B41" s="83"/>
      <c r="C41" s="84"/>
      <c r="D41" s="85"/>
      <c r="E41" s="86"/>
      <c r="F41" s="86"/>
      <c r="G41" s="86"/>
      <c r="H41" s="87"/>
      <c r="I41" s="87"/>
      <c r="J41" s="87"/>
      <c r="K41" s="61"/>
      <c r="L41" s="61"/>
      <c r="M4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4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41" s="62"/>
    </row>
    <row r="42" spans="1:15" x14ac:dyDescent="0.25">
      <c r="B42" s="93"/>
      <c r="C42" s="94"/>
      <c r="D42" s="95"/>
      <c r="E42" s="96"/>
      <c r="F42" s="96"/>
      <c r="G42" s="96"/>
      <c r="H42" s="59"/>
      <c r="I42" s="59"/>
      <c r="J42" s="59"/>
      <c r="K42" s="97"/>
      <c r="L42" s="97"/>
      <c r="M4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4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42" s="62"/>
    </row>
    <row r="43" spans="1:15" x14ac:dyDescent="0.25">
      <c r="B43" s="93"/>
      <c r="C43" s="94"/>
      <c r="D43" s="95"/>
      <c r="E43" s="96"/>
      <c r="F43" s="96"/>
      <c r="G43" s="96"/>
      <c r="H43" s="59"/>
      <c r="I43" s="59"/>
      <c r="J43" s="59"/>
      <c r="K43" s="97"/>
      <c r="L43" s="97"/>
      <c r="M4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4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43" s="62"/>
    </row>
    <row r="44" spans="1:15" x14ac:dyDescent="0.25">
      <c r="B44" s="93"/>
      <c r="C44" s="94"/>
      <c r="D44" s="95"/>
      <c r="E44" s="96"/>
      <c r="F44" s="96"/>
      <c r="G44" s="96"/>
      <c r="H44" s="59"/>
      <c r="I44" s="59"/>
      <c r="J44" s="59"/>
      <c r="K44" s="97"/>
      <c r="L44" s="97"/>
      <c r="M4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4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44" s="62"/>
    </row>
    <row r="45" spans="1:15" x14ac:dyDescent="0.25">
      <c r="B45" s="93"/>
      <c r="C45" s="94"/>
      <c r="D45" s="95"/>
      <c r="E45" s="96"/>
      <c r="F45" s="96"/>
      <c r="G45" s="96"/>
      <c r="H45" s="59"/>
      <c r="I45" s="59"/>
      <c r="J45" s="59"/>
      <c r="K45" s="97"/>
      <c r="L45" s="97"/>
      <c r="M4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4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45" s="62"/>
    </row>
    <row r="46" spans="1:15" x14ac:dyDescent="0.25">
      <c r="B46" s="93"/>
      <c r="C46" s="94"/>
      <c r="D46" s="95"/>
      <c r="E46" s="96"/>
      <c r="F46" s="96"/>
      <c r="G46" s="96"/>
      <c r="H46" s="59"/>
      <c r="I46" s="59"/>
      <c r="J46" s="59"/>
      <c r="K46" s="97"/>
      <c r="L46" s="97"/>
      <c r="M4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4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46" s="62"/>
    </row>
    <row r="47" spans="1:15" x14ac:dyDescent="0.25">
      <c r="B47" s="93"/>
      <c r="C47" s="94"/>
      <c r="D47" s="95"/>
      <c r="E47" s="96"/>
      <c r="F47" s="96"/>
      <c r="G47" s="96"/>
      <c r="H47" s="59"/>
      <c r="I47" s="59"/>
      <c r="J47" s="59"/>
      <c r="K47" s="97"/>
      <c r="L47" s="97"/>
      <c r="M4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4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47" s="62"/>
    </row>
    <row r="48" spans="1:15" x14ac:dyDescent="0.25">
      <c r="B48" s="56"/>
      <c r="C48" s="63"/>
      <c r="D48" s="57"/>
      <c r="E48" s="58"/>
      <c r="F48" s="58"/>
      <c r="G48" s="58"/>
      <c r="H48" s="60"/>
      <c r="I48" s="60"/>
      <c r="J48" s="60"/>
      <c r="K48" s="115"/>
      <c r="L48" s="115"/>
      <c r="M4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4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48" s="62"/>
    </row>
    <row r="49" spans="2:15" x14ac:dyDescent="0.25">
      <c r="B49" s="56"/>
      <c r="C49" s="63"/>
      <c r="D49" s="57"/>
      <c r="E49" s="58"/>
      <c r="F49" s="58"/>
      <c r="G49" s="58"/>
      <c r="H49" s="60"/>
      <c r="I49" s="60"/>
      <c r="J49" s="60"/>
      <c r="K49" s="115"/>
      <c r="L49" s="115"/>
      <c r="M4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4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49" s="62"/>
    </row>
    <row r="50" spans="2:15" x14ac:dyDescent="0.25">
      <c r="B50" s="56"/>
      <c r="C50" s="63"/>
      <c r="D50" s="57"/>
      <c r="E50" s="58"/>
      <c r="F50" s="58"/>
      <c r="G50" s="58"/>
      <c r="H50" s="60"/>
      <c r="I50" s="60"/>
      <c r="J50" s="60"/>
      <c r="K50" s="115"/>
      <c r="L50" s="115"/>
      <c r="M5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5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50" s="62"/>
    </row>
    <row r="51" spans="2:15" x14ac:dyDescent="0.25">
      <c r="B51" s="56"/>
      <c r="C51" s="63"/>
      <c r="D51" s="57"/>
      <c r="E51" s="58"/>
      <c r="F51" s="58"/>
      <c r="G51" s="58"/>
      <c r="H51" s="60"/>
      <c r="I51" s="60"/>
      <c r="J51" s="60"/>
      <c r="K51" s="115"/>
      <c r="L51" s="115"/>
      <c r="M5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5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51" s="62"/>
    </row>
    <row r="52" spans="2:15" x14ac:dyDescent="0.25">
      <c r="B52" s="56"/>
      <c r="C52" s="63"/>
      <c r="D52" s="57"/>
      <c r="E52" s="58"/>
      <c r="F52" s="58"/>
      <c r="G52" s="58"/>
      <c r="H52" s="60"/>
      <c r="I52" s="60"/>
      <c r="J52" s="60"/>
      <c r="K52" s="115"/>
      <c r="L52" s="115"/>
      <c r="M5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5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52" s="62"/>
    </row>
    <row r="53" spans="2:15" x14ac:dyDescent="0.25">
      <c r="B53" s="56"/>
      <c r="C53" s="63"/>
      <c r="D53" s="57"/>
      <c r="E53" s="58"/>
      <c r="F53" s="58"/>
      <c r="G53" s="58"/>
      <c r="H53" s="60"/>
      <c r="I53" s="60"/>
      <c r="J53" s="60"/>
      <c r="K53" s="115"/>
      <c r="L53" s="115"/>
      <c r="M5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5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53" s="62"/>
    </row>
    <row r="54" spans="2:15" x14ac:dyDescent="0.25">
      <c r="B54" s="56"/>
      <c r="C54" s="63"/>
      <c r="D54" s="57"/>
      <c r="E54" s="58"/>
      <c r="F54" s="58"/>
      <c r="G54" s="58"/>
      <c r="H54" s="60"/>
      <c r="I54" s="60"/>
      <c r="J54" s="60"/>
      <c r="K54" s="115"/>
      <c r="L54" s="115"/>
      <c r="M5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5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54" s="62"/>
    </row>
    <row r="55" spans="2:15" x14ac:dyDescent="0.25">
      <c r="B55" s="56"/>
      <c r="C55" s="63"/>
      <c r="D55" s="57"/>
      <c r="E55" s="58"/>
      <c r="F55" s="58"/>
      <c r="G55" s="58"/>
      <c r="H55" s="60"/>
      <c r="I55" s="60"/>
      <c r="J55" s="60"/>
      <c r="K55" s="115"/>
      <c r="L55" s="115"/>
      <c r="M5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5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55" s="62"/>
    </row>
    <row r="56" spans="2:15" x14ac:dyDescent="0.25">
      <c r="B56" s="56"/>
      <c r="C56" s="63"/>
      <c r="D56" s="57"/>
      <c r="E56" s="58"/>
      <c r="F56" s="58"/>
      <c r="G56" s="58"/>
      <c r="H56" s="60"/>
      <c r="I56" s="60"/>
      <c r="J56" s="60"/>
      <c r="K56" s="115"/>
      <c r="L56" s="115"/>
      <c r="M5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5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56" s="62"/>
    </row>
    <row r="57" spans="2:15" x14ac:dyDescent="0.25">
      <c r="B57" s="56"/>
      <c r="C57" s="63"/>
      <c r="D57" s="57"/>
      <c r="E57" s="58"/>
      <c r="F57" s="58"/>
      <c r="G57" s="58"/>
      <c r="H57" s="60"/>
      <c r="I57" s="60"/>
      <c r="J57" s="60"/>
      <c r="K57" s="115"/>
      <c r="L57" s="115"/>
      <c r="M5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5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57" s="62"/>
    </row>
    <row r="58" spans="2:15" x14ac:dyDescent="0.25">
      <c r="B58" s="56"/>
      <c r="C58" s="63"/>
      <c r="D58" s="57"/>
      <c r="E58" s="58"/>
      <c r="F58" s="58"/>
      <c r="G58" s="58"/>
      <c r="H58" s="60"/>
      <c r="I58" s="60"/>
      <c r="J58" s="60"/>
      <c r="K58" s="115"/>
      <c r="L58" s="115"/>
      <c r="M5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5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58" s="62"/>
    </row>
    <row r="59" spans="2:15" x14ac:dyDescent="0.25">
      <c r="B59" s="56"/>
      <c r="C59" s="63"/>
      <c r="D59" s="57"/>
      <c r="E59" s="58"/>
      <c r="F59" s="58"/>
      <c r="G59" s="58"/>
      <c r="H59" s="60"/>
      <c r="I59" s="60"/>
      <c r="J59" s="60"/>
      <c r="K59" s="115"/>
      <c r="L59" s="115"/>
      <c r="M5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5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59" s="62"/>
    </row>
    <row r="60" spans="2:15" x14ac:dyDescent="0.25">
      <c r="B60" s="56"/>
      <c r="C60" s="63"/>
      <c r="D60" s="57"/>
      <c r="E60" s="58"/>
      <c r="F60" s="58"/>
      <c r="G60" s="58"/>
      <c r="H60" s="60"/>
      <c r="I60" s="60"/>
      <c r="J60" s="60"/>
      <c r="K60" s="115"/>
      <c r="L60" s="115"/>
      <c r="M6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6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60" s="62"/>
    </row>
    <row r="61" spans="2:15" x14ac:dyDescent="0.25">
      <c r="B61" s="56"/>
      <c r="C61" s="63"/>
      <c r="D61" s="57"/>
      <c r="E61" s="58"/>
      <c r="F61" s="58"/>
      <c r="G61" s="58"/>
      <c r="H61" s="60"/>
      <c r="I61" s="60"/>
      <c r="J61" s="60"/>
      <c r="K61" s="115"/>
      <c r="L61" s="115"/>
      <c r="M6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6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61" s="62"/>
    </row>
    <row r="62" spans="2:15" x14ac:dyDescent="0.25">
      <c r="B62" s="56"/>
      <c r="C62" s="63"/>
      <c r="D62" s="57"/>
      <c r="E62" s="58"/>
      <c r="F62" s="58"/>
      <c r="G62" s="58"/>
      <c r="H62" s="60"/>
      <c r="I62" s="60"/>
      <c r="J62" s="60"/>
      <c r="K62" s="115"/>
      <c r="L62" s="115"/>
      <c r="M6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6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62" s="62"/>
    </row>
    <row r="63" spans="2:15" x14ac:dyDescent="0.25">
      <c r="B63" s="56"/>
      <c r="C63" s="63"/>
      <c r="D63" s="57"/>
      <c r="E63" s="58"/>
      <c r="F63" s="58"/>
      <c r="G63" s="58"/>
      <c r="H63" s="60"/>
      <c r="I63" s="60"/>
      <c r="J63" s="60"/>
      <c r="K63" s="115"/>
      <c r="L63" s="115"/>
      <c r="M6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6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63" s="62"/>
    </row>
    <row r="64" spans="2:15" x14ac:dyDescent="0.25">
      <c r="B64" s="56"/>
      <c r="C64" s="63"/>
      <c r="D64" s="57"/>
      <c r="E64" s="58"/>
      <c r="F64" s="58"/>
      <c r="G64" s="58"/>
      <c r="H64" s="60"/>
      <c r="I64" s="60"/>
      <c r="J64" s="60"/>
      <c r="K64" s="115"/>
      <c r="L64" s="115"/>
      <c r="M6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6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64" s="62"/>
    </row>
    <row r="65" spans="2:15" x14ac:dyDescent="0.25">
      <c r="B65" s="56"/>
      <c r="C65" s="63"/>
      <c r="D65" s="57"/>
      <c r="E65" s="58"/>
      <c r="F65" s="58"/>
      <c r="G65" s="58"/>
      <c r="H65" s="60"/>
      <c r="I65" s="60"/>
      <c r="J65" s="60"/>
      <c r="K65" s="115"/>
      <c r="L65" s="115"/>
      <c r="M6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6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65" s="62"/>
    </row>
    <row r="66" spans="2:15" x14ac:dyDescent="0.25">
      <c r="B66" s="56"/>
      <c r="C66" s="63"/>
      <c r="D66" s="57"/>
      <c r="E66" s="58"/>
      <c r="F66" s="58"/>
      <c r="G66" s="58"/>
      <c r="H66" s="60"/>
      <c r="I66" s="60"/>
      <c r="J66" s="60"/>
      <c r="K66" s="115"/>
      <c r="L66" s="115"/>
      <c r="M6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6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66" s="62"/>
    </row>
    <row r="67" spans="2:15" x14ac:dyDescent="0.25">
      <c r="B67" s="56"/>
      <c r="C67" s="63"/>
      <c r="D67" s="57"/>
      <c r="E67" s="58"/>
      <c r="F67" s="58"/>
      <c r="G67" s="58"/>
      <c r="H67" s="60"/>
      <c r="I67" s="60"/>
      <c r="J67" s="60"/>
      <c r="K67" s="115"/>
      <c r="L67" s="115"/>
      <c r="M6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6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67" s="62"/>
    </row>
    <row r="68" spans="2:15" x14ac:dyDescent="0.25">
      <c r="B68" s="56"/>
      <c r="C68" s="63"/>
      <c r="D68" s="57"/>
      <c r="E68" s="58"/>
      <c r="F68" s="58"/>
      <c r="G68" s="58"/>
      <c r="H68" s="60"/>
      <c r="I68" s="60"/>
      <c r="J68" s="60"/>
      <c r="K68" s="115"/>
      <c r="L68" s="115"/>
      <c r="M6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6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68" s="62"/>
    </row>
    <row r="69" spans="2:15" x14ac:dyDescent="0.25">
      <c r="B69" s="56"/>
      <c r="C69" s="63"/>
      <c r="D69" s="57"/>
      <c r="E69" s="58"/>
      <c r="F69" s="58"/>
      <c r="G69" s="58"/>
      <c r="H69" s="60"/>
      <c r="I69" s="60"/>
      <c r="J69" s="60"/>
      <c r="K69" s="115"/>
      <c r="L69" s="115"/>
      <c r="M6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6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69" s="62"/>
    </row>
    <row r="70" spans="2:15" x14ac:dyDescent="0.25">
      <c r="B70" s="56"/>
      <c r="C70" s="63"/>
      <c r="D70" s="57"/>
      <c r="E70" s="58"/>
      <c r="F70" s="58"/>
      <c r="G70" s="58"/>
      <c r="H70" s="60"/>
      <c r="I70" s="60"/>
      <c r="J70" s="60"/>
      <c r="K70" s="115"/>
      <c r="L70" s="115"/>
      <c r="M7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7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70" s="62"/>
    </row>
    <row r="71" spans="2:15" x14ac:dyDescent="0.25">
      <c r="B71" s="56"/>
      <c r="C71" s="63"/>
      <c r="D71" s="57"/>
      <c r="E71" s="58"/>
      <c r="F71" s="58"/>
      <c r="G71" s="58"/>
      <c r="H71" s="60"/>
      <c r="I71" s="60"/>
      <c r="J71" s="60"/>
      <c r="K71" s="115"/>
      <c r="L71" s="115"/>
      <c r="M7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7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71" s="62"/>
    </row>
    <row r="72" spans="2:15" x14ac:dyDescent="0.25">
      <c r="B72" s="56"/>
      <c r="C72" s="63"/>
      <c r="D72" s="57"/>
      <c r="E72" s="58"/>
      <c r="F72" s="58"/>
      <c r="G72" s="58"/>
      <c r="H72" s="60"/>
      <c r="I72" s="60"/>
      <c r="J72" s="60"/>
      <c r="K72" s="115"/>
      <c r="L72" s="115"/>
      <c r="M7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7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72" s="62"/>
    </row>
    <row r="73" spans="2:15" x14ac:dyDescent="0.25">
      <c r="B73" s="56"/>
      <c r="C73" s="63"/>
      <c r="D73" s="57"/>
      <c r="E73" s="58"/>
      <c r="F73" s="58"/>
      <c r="G73" s="58"/>
      <c r="H73" s="60"/>
      <c r="I73" s="60"/>
      <c r="J73" s="60"/>
      <c r="K73" s="115"/>
      <c r="L73" s="115"/>
      <c r="M7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7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73" s="62"/>
    </row>
    <row r="74" spans="2:15" x14ac:dyDescent="0.25">
      <c r="B74" s="56"/>
      <c r="C74" s="63"/>
      <c r="D74" s="57"/>
      <c r="E74" s="58"/>
      <c r="F74" s="58"/>
      <c r="G74" s="58"/>
      <c r="H74" s="60"/>
      <c r="I74" s="60"/>
      <c r="J74" s="60"/>
      <c r="K74" s="115"/>
      <c r="L74" s="115"/>
      <c r="M7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7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74" s="62"/>
    </row>
    <row r="75" spans="2:15" x14ac:dyDescent="0.25">
      <c r="B75" s="56"/>
      <c r="C75" s="63"/>
      <c r="D75" s="57"/>
      <c r="E75" s="58"/>
      <c r="F75" s="58"/>
      <c r="G75" s="58"/>
      <c r="H75" s="60"/>
      <c r="I75" s="60"/>
      <c r="J75" s="60"/>
      <c r="K75" s="115"/>
      <c r="L75" s="115"/>
      <c r="M7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7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75" s="62"/>
    </row>
    <row r="76" spans="2:15" x14ac:dyDescent="0.25">
      <c r="B76" s="56"/>
      <c r="C76" s="63"/>
      <c r="D76" s="57"/>
      <c r="E76" s="58"/>
      <c r="F76" s="58"/>
      <c r="G76" s="58"/>
      <c r="H76" s="60"/>
      <c r="I76" s="60"/>
      <c r="J76" s="60"/>
      <c r="K76" s="115"/>
      <c r="L76" s="115"/>
      <c r="M7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7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76" s="62"/>
    </row>
    <row r="77" spans="2:15" x14ac:dyDescent="0.25">
      <c r="B77" s="56"/>
      <c r="C77" s="63"/>
      <c r="D77" s="57"/>
      <c r="E77" s="58"/>
      <c r="F77" s="58"/>
      <c r="G77" s="58"/>
      <c r="H77" s="60"/>
      <c r="I77" s="60"/>
      <c r="J77" s="60"/>
      <c r="K77" s="115"/>
      <c r="L77" s="115"/>
      <c r="M7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7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77" s="62"/>
    </row>
    <row r="78" spans="2:15" x14ac:dyDescent="0.25">
      <c r="B78" s="56"/>
      <c r="C78" s="63"/>
      <c r="D78" s="57"/>
      <c r="E78" s="58"/>
      <c r="F78" s="58"/>
      <c r="G78" s="58"/>
      <c r="H78" s="60"/>
      <c r="I78" s="60"/>
      <c r="J78" s="60"/>
      <c r="K78" s="115"/>
      <c r="L78" s="115"/>
      <c r="M7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7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78" s="62"/>
    </row>
    <row r="79" spans="2:15" x14ac:dyDescent="0.25">
      <c r="B79" s="56"/>
      <c r="C79" s="63"/>
      <c r="D79" s="57"/>
      <c r="E79" s="58"/>
      <c r="F79" s="58"/>
      <c r="G79" s="58"/>
      <c r="H79" s="60"/>
      <c r="I79" s="60"/>
      <c r="J79" s="60"/>
      <c r="K79" s="115"/>
      <c r="L79" s="115"/>
      <c r="M7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7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79" s="62"/>
    </row>
    <row r="80" spans="2:15" x14ac:dyDescent="0.25">
      <c r="B80" s="56"/>
      <c r="C80" s="63"/>
      <c r="D80" s="57"/>
      <c r="E80" s="58"/>
      <c r="F80" s="58"/>
      <c r="G80" s="58"/>
      <c r="H80" s="60"/>
      <c r="I80" s="60"/>
      <c r="J80" s="60"/>
      <c r="K80" s="115"/>
      <c r="L80" s="115"/>
      <c r="M8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8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80" s="62"/>
    </row>
    <row r="81" spans="2:15" x14ac:dyDescent="0.25">
      <c r="B81" s="56"/>
      <c r="C81" s="63"/>
      <c r="D81" s="57"/>
      <c r="E81" s="58"/>
      <c r="F81" s="58"/>
      <c r="G81" s="58"/>
      <c r="H81" s="60"/>
      <c r="I81" s="60"/>
      <c r="J81" s="60"/>
      <c r="K81" s="115"/>
      <c r="L81" s="115"/>
      <c r="M8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8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81" s="62"/>
    </row>
    <row r="82" spans="2:15" x14ac:dyDescent="0.25">
      <c r="B82" s="56"/>
      <c r="C82" s="63"/>
      <c r="D82" s="57"/>
      <c r="E82" s="58"/>
      <c r="F82" s="58"/>
      <c r="G82" s="58"/>
      <c r="H82" s="60"/>
      <c r="I82" s="60"/>
      <c r="J82" s="60"/>
      <c r="K82" s="115"/>
      <c r="L82" s="115"/>
      <c r="M8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8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82" s="62"/>
    </row>
    <row r="83" spans="2:15" x14ac:dyDescent="0.25">
      <c r="B83" s="56"/>
      <c r="C83" s="63"/>
      <c r="D83" s="57"/>
      <c r="E83" s="58"/>
      <c r="F83" s="58"/>
      <c r="G83" s="58"/>
      <c r="H83" s="60"/>
      <c r="I83" s="60"/>
      <c r="J83" s="60"/>
      <c r="K83" s="115"/>
      <c r="L83" s="115"/>
      <c r="M8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8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83" s="62"/>
    </row>
    <row r="84" spans="2:15" x14ac:dyDescent="0.25">
      <c r="B84" s="56"/>
      <c r="C84" s="63"/>
      <c r="D84" s="57"/>
      <c r="E84" s="58"/>
      <c r="F84" s="58"/>
      <c r="G84" s="58"/>
      <c r="H84" s="60"/>
      <c r="I84" s="60"/>
      <c r="J84" s="60"/>
      <c r="K84" s="115"/>
      <c r="L84" s="115"/>
      <c r="M8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8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84" s="62"/>
    </row>
    <row r="85" spans="2:15" x14ac:dyDescent="0.25">
      <c r="B85" s="56"/>
      <c r="C85" s="63"/>
      <c r="D85" s="57"/>
      <c r="E85" s="58"/>
      <c r="F85" s="58"/>
      <c r="G85" s="58"/>
      <c r="H85" s="60"/>
      <c r="I85" s="60"/>
      <c r="J85" s="60"/>
      <c r="K85" s="115"/>
      <c r="L85" s="115"/>
      <c r="M8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8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85" s="62"/>
    </row>
    <row r="86" spans="2:15" x14ac:dyDescent="0.25">
      <c r="B86" s="56"/>
      <c r="C86" s="63"/>
      <c r="D86" s="57"/>
      <c r="E86" s="58"/>
      <c r="F86" s="58"/>
      <c r="G86" s="58"/>
      <c r="H86" s="60"/>
      <c r="I86" s="60"/>
      <c r="J86" s="60"/>
      <c r="K86" s="115"/>
      <c r="L86" s="115"/>
      <c r="M8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8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86" s="62"/>
    </row>
    <row r="87" spans="2:15" x14ac:dyDescent="0.25">
      <c r="B87" s="56"/>
      <c r="C87" s="63"/>
      <c r="D87" s="57"/>
      <c r="E87" s="58"/>
      <c r="F87" s="58"/>
      <c r="G87" s="58"/>
      <c r="H87" s="60"/>
      <c r="I87" s="60"/>
      <c r="J87" s="60"/>
      <c r="K87" s="115"/>
      <c r="L87" s="115"/>
      <c r="M8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8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87" s="62"/>
    </row>
    <row r="88" spans="2:15" x14ac:dyDescent="0.25">
      <c r="B88" s="56"/>
      <c r="C88" s="63"/>
      <c r="D88" s="57"/>
      <c r="E88" s="58"/>
      <c r="F88" s="58"/>
      <c r="G88" s="58"/>
      <c r="H88" s="60"/>
      <c r="I88" s="60"/>
      <c r="J88" s="60"/>
      <c r="K88" s="115"/>
      <c r="L88" s="115"/>
      <c r="M8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8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88" s="62"/>
    </row>
    <row r="89" spans="2:15" x14ac:dyDescent="0.25">
      <c r="B89" s="56"/>
      <c r="C89" s="63"/>
      <c r="D89" s="57"/>
      <c r="E89" s="58"/>
      <c r="F89" s="58"/>
      <c r="G89" s="58"/>
      <c r="H89" s="60"/>
      <c r="I89" s="60"/>
      <c r="J89" s="60"/>
      <c r="K89" s="115"/>
      <c r="L89" s="115"/>
      <c r="M8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8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89" s="62"/>
    </row>
    <row r="90" spans="2:15" x14ac:dyDescent="0.25">
      <c r="B90" s="56"/>
      <c r="C90" s="63"/>
      <c r="D90" s="57"/>
      <c r="E90" s="58"/>
      <c r="F90" s="58"/>
      <c r="G90" s="58"/>
      <c r="H90" s="60"/>
      <c r="I90" s="60"/>
      <c r="J90" s="60"/>
      <c r="K90" s="115"/>
      <c r="L90" s="115"/>
      <c r="M9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9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90" s="62"/>
    </row>
    <row r="91" spans="2:15" x14ac:dyDescent="0.25">
      <c r="B91" s="56"/>
      <c r="C91" s="63"/>
      <c r="D91" s="57"/>
      <c r="E91" s="58"/>
      <c r="F91" s="58"/>
      <c r="G91" s="58"/>
      <c r="H91" s="60"/>
      <c r="I91" s="60"/>
      <c r="J91" s="60"/>
      <c r="K91" s="115"/>
      <c r="L91" s="115"/>
      <c r="M9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9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91" s="62"/>
    </row>
    <row r="92" spans="2:15" x14ac:dyDescent="0.25">
      <c r="B92" s="56"/>
      <c r="C92" s="63"/>
      <c r="D92" s="57"/>
      <c r="E92" s="58"/>
      <c r="F92" s="58"/>
      <c r="G92" s="58"/>
      <c r="H92" s="60"/>
      <c r="I92" s="60"/>
      <c r="J92" s="60"/>
      <c r="K92" s="115"/>
      <c r="L92" s="115"/>
      <c r="M9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9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92" s="62"/>
    </row>
    <row r="93" spans="2:15" x14ac:dyDescent="0.25">
      <c r="B93" s="56"/>
      <c r="C93" s="63"/>
      <c r="D93" s="57"/>
      <c r="E93" s="58"/>
      <c r="F93" s="58"/>
      <c r="G93" s="58"/>
      <c r="H93" s="60"/>
      <c r="I93" s="60"/>
      <c r="J93" s="60"/>
      <c r="K93" s="115"/>
      <c r="L93" s="115"/>
      <c r="M9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9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93" s="62"/>
    </row>
    <row r="94" spans="2:15" x14ac:dyDescent="0.25">
      <c r="B94" s="56"/>
      <c r="C94" s="63"/>
      <c r="D94" s="57"/>
      <c r="E94" s="58"/>
      <c r="F94" s="58"/>
      <c r="G94" s="58"/>
      <c r="H94" s="60"/>
      <c r="I94" s="60"/>
      <c r="J94" s="60"/>
      <c r="K94" s="115"/>
      <c r="L94" s="115"/>
      <c r="M9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9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94" s="62"/>
    </row>
    <row r="95" spans="2:15" x14ac:dyDescent="0.25">
      <c r="B95" s="56"/>
      <c r="C95" s="63"/>
      <c r="D95" s="57"/>
      <c r="E95" s="58"/>
      <c r="F95" s="58"/>
      <c r="G95" s="58"/>
      <c r="H95" s="60"/>
      <c r="I95" s="60"/>
      <c r="J95" s="60"/>
      <c r="K95" s="115"/>
      <c r="L95" s="115"/>
      <c r="M9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9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95" s="62"/>
    </row>
    <row r="96" spans="2:15" x14ac:dyDescent="0.25">
      <c r="B96" s="56"/>
      <c r="C96" s="63"/>
      <c r="D96" s="57"/>
      <c r="E96" s="58"/>
      <c r="F96" s="58"/>
      <c r="G96" s="58"/>
      <c r="H96" s="60"/>
      <c r="I96" s="60"/>
      <c r="J96" s="60"/>
      <c r="K96" s="115"/>
      <c r="L96" s="115"/>
      <c r="M9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9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96" s="62"/>
    </row>
    <row r="97" spans="2:15" x14ac:dyDescent="0.25">
      <c r="B97" s="56"/>
      <c r="C97" s="63"/>
      <c r="D97" s="57"/>
      <c r="E97" s="58"/>
      <c r="F97" s="58"/>
      <c r="G97" s="58"/>
      <c r="H97" s="60"/>
      <c r="I97" s="60"/>
      <c r="J97" s="60"/>
      <c r="K97" s="115"/>
      <c r="L97" s="115"/>
      <c r="M9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9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97" s="62"/>
    </row>
    <row r="98" spans="2:15" x14ac:dyDescent="0.25">
      <c r="B98" s="56"/>
      <c r="C98" s="63"/>
      <c r="D98" s="57"/>
      <c r="E98" s="58"/>
      <c r="F98" s="58"/>
      <c r="G98" s="58"/>
      <c r="H98" s="60"/>
      <c r="I98" s="60"/>
      <c r="J98" s="60"/>
      <c r="K98" s="115"/>
      <c r="L98" s="115"/>
      <c r="M9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9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98" s="62"/>
    </row>
    <row r="99" spans="2:15" x14ac:dyDescent="0.25">
      <c r="B99" s="56"/>
      <c r="C99" s="63"/>
      <c r="D99" s="57"/>
      <c r="E99" s="58"/>
      <c r="F99" s="58"/>
      <c r="G99" s="58"/>
      <c r="H99" s="60"/>
      <c r="I99" s="60"/>
      <c r="J99" s="60"/>
      <c r="K99" s="115"/>
      <c r="L99" s="115"/>
      <c r="M9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9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99" s="62"/>
    </row>
    <row r="100" spans="2:15" x14ac:dyDescent="0.25">
      <c r="B100" s="56"/>
      <c r="C100" s="63"/>
      <c r="D100" s="57"/>
      <c r="E100" s="58"/>
      <c r="F100" s="58"/>
      <c r="G100" s="58"/>
      <c r="H100" s="60"/>
      <c r="I100" s="60"/>
      <c r="J100" s="60"/>
      <c r="K100" s="115"/>
      <c r="L100" s="115"/>
      <c r="M10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0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00" s="62"/>
    </row>
    <row r="101" spans="2:15" x14ac:dyDescent="0.25">
      <c r="B101" s="56"/>
      <c r="C101" s="63"/>
      <c r="D101" s="57"/>
      <c r="E101" s="58"/>
      <c r="F101" s="58"/>
      <c r="G101" s="58"/>
      <c r="H101" s="60"/>
      <c r="I101" s="60"/>
      <c r="J101" s="60"/>
      <c r="K101" s="115"/>
      <c r="L101" s="115"/>
      <c r="M10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0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01" s="62"/>
    </row>
    <row r="102" spans="2:15" x14ac:dyDescent="0.25">
      <c r="B102" s="56"/>
      <c r="C102" s="63"/>
      <c r="D102" s="57"/>
      <c r="E102" s="58"/>
      <c r="F102" s="58"/>
      <c r="G102" s="58"/>
      <c r="H102" s="60"/>
      <c r="I102" s="60"/>
      <c r="J102" s="60"/>
      <c r="K102" s="115"/>
      <c r="L102" s="115"/>
      <c r="M10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0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02" s="62"/>
    </row>
    <row r="103" spans="2:15" x14ac:dyDescent="0.25">
      <c r="B103" s="56"/>
      <c r="C103" s="63"/>
      <c r="D103" s="57"/>
      <c r="E103" s="58"/>
      <c r="F103" s="58"/>
      <c r="G103" s="58"/>
      <c r="H103" s="60"/>
      <c r="I103" s="60"/>
      <c r="J103" s="60"/>
      <c r="K103" s="115"/>
      <c r="L103" s="115"/>
      <c r="M10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0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03" s="62"/>
    </row>
    <row r="104" spans="2:15" x14ac:dyDescent="0.25">
      <c r="B104" s="56"/>
      <c r="C104" s="63"/>
      <c r="D104" s="57"/>
      <c r="E104" s="58"/>
      <c r="F104" s="58"/>
      <c r="G104" s="58"/>
      <c r="H104" s="60"/>
      <c r="I104" s="60"/>
      <c r="J104" s="60"/>
      <c r="K104" s="115"/>
      <c r="L104" s="115"/>
      <c r="M10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0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04" s="62"/>
    </row>
    <row r="105" spans="2:15" x14ac:dyDescent="0.25">
      <c r="B105" s="56"/>
      <c r="C105" s="63"/>
      <c r="D105" s="57"/>
      <c r="E105" s="58"/>
      <c r="F105" s="58"/>
      <c r="G105" s="58"/>
      <c r="H105" s="60"/>
      <c r="I105" s="60"/>
      <c r="J105" s="60"/>
      <c r="K105" s="115"/>
      <c r="L105" s="115"/>
      <c r="M10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0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05" s="62"/>
    </row>
    <row r="106" spans="2:15" x14ac:dyDescent="0.25">
      <c r="B106" s="56"/>
      <c r="C106" s="63"/>
      <c r="D106" s="57"/>
      <c r="E106" s="58"/>
      <c r="F106" s="58"/>
      <c r="G106" s="58"/>
      <c r="H106" s="60"/>
      <c r="I106" s="60"/>
      <c r="J106" s="60"/>
      <c r="K106" s="115"/>
      <c r="L106" s="115"/>
      <c r="M10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0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06" s="62"/>
    </row>
    <row r="107" spans="2:15" x14ac:dyDescent="0.25">
      <c r="B107" s="56"/>
      <c r="C107" s="63"/>
      <c r="D107" s="57"/>
      <c r="E107" s="58"/>
      <c r="F107" s="58"/>
      <c r="G107" s="58"/>
      <c r="H107" s="60"/>
      <c r="I107" s="60"/>
      <c r="J107" s="60"/>
      <c r="K107" s="115"/>
      <c r="L107" s="115"/>
      <c r="M10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0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07" s="62"/>
    </row>
    <row r="108" spans="2:15" x14ac:dyDescent="0.25">
      <c r="B108" s="56"/>
      <c r="C108" s="63"/>
      <c r="D108" s="57"/>
      <c r="E108" s="58"/>
      <c r="F108" s="58"/>
      <c r="G108" s="58"/>
      <c r="H108" s="60"/>
      <c r="I108" s="60"/>
      <c r="J108" s="60"/>
      <c r="K108" s="115"/>
      <c r="L108" s="115"/>
      <c r="M10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0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08" s="62"/>
    </row>
    <row r="109" spans="2:15" x14ac:dyDescent="0.25">
      <c r="B109" s="56"/>
      <c r="C109" s="63"/>
      <c r="D109" s="57"/>
      <c r="E109" s="58"/>
      <c r="F109" s="58"/>
      <c r="G109" s="58"/>
      <c r="H109" s="60"/>
      <c r="I109" s="60"/>
      <c r="J109" s="60"/>
      <c r="K109" s="115"/>
      <c r="L109" s="115"/>
      <c r="M10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0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09" s="62"/>
    </row>
    <row r="110" spans="2:15" x14ac:dyDescent="0.25">
      <c r="B110" s="56"/>
      <c r="C110" s="63"/>
      <c r="D110" s="57"/>
      <c r="E110" s="58"/>
      <c r="F110" s="58"/>
      <c r="G110" s="58"/>
      <c r="H110" s="60"/>
      <c r="I110" s="60"/>
      <c r="J110" s="60"/>
      <c r="K110" s="115"/>
      <c r="L110" s="115"/>
      <c r="M11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1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10" s="62"/>
    </row>
    <row r="111" spans="2:15" x14ac:dyDescent="0.25">
      <c r="B111" s="56"/>
      <c r="C111" s="63"/>
      <c r="D111" s="57"/>
      <c r="E111" s="58"/>
      <c r="F111" s="58"/>
      <c r="G111" s="58"/>
      <c r="H111" s="60"/>
      <c r="I111" s="60"/>
      <c r="J111" s="60"/>
      <c r="K111" s="115"/>
      <c r="L111" s="115"/>
      <c r="M11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1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11" s="62"/>
    </row>
    <row r="112" spans="2:15" x14ac:dyDescent="0.25">
      <c r="B112" s="56"/>
      <c r="C112" s="63"/>
      <c r="D112" s="57"/>
      <c r="E112" s="58"/>
      <c r="F112" s="58"/>
      <c r="G112" s="58"/>
      <c r="H112" s="60"/>
      <c r="I112" s="60"/>
      <c r="J112" s="60"/>
      <c r="K112" s="115"/>
      <c r="L112" s="115"/>
      <c r="M11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1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12" s="62"/>
    </row>
    <row r="113" spans="2:15" x14ac:dyDescent="0.25">
      <c r="B113" s="56"/>
      <c r="C113" s="63"/>
      <c r="D113" s="57"/>
      <c r="E113" s="58"/>
      <c r="F113" s="58"/>
      <c r="G113" s="58"/>
      <c r="H113" s="60"/>
      <c r="I113" s="60"/>
      <c r="J113" s="60"/>
      <c r="K113" s="115"/>
      <c r="L113" s="115"/>
      <c r="M11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1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13" s="62"/>
    </row>
    <row r="114" spans="2:15" x14ac:dyDescent="0.25">
      <c r="B114" s="56"/>
      <c r="C114" s="63"/>
      <c r="D114" s="57"/>
      <c r="E114" s="58"/>
      <c r="F114" s="58"/>
      <c r="G114" s="58"/>
      <c r="H114" s="60"/>
      <c r="I114" s="60"/>
      <c r="J114" s="60"/>
      <c r="K114" s="115"/>
      <c r="L114" s="115"/>
      <c r="M11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1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14" s="62"/>
    </row>
    <row r="115" spans="2:15" x14ac:dyDescent="0.25">
      <c r="B115" s="56"/>
      <c r="C115" s="63"/>
      <c r="D115" s="57"/>
      <c r="E115" s="58"/>
      <c r="F115" s="58"/>
      <c r="G115" s="58"/>
      <c r="H115" s="60"/>
      <c r="I115" s="60"/>
      <c r="J115" s="60"/>
      <c r="K115" s="115"/>
      <c r="L115" s="115"/>
      <c r="M11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1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15" s="62"/>
    </row>
    <row r="116" spans="2:15" x14ac:dyDescent="0.25">
      <c r="B116" s="56"/>
      <c r="C116" s="63"/>
      <c r="D116" s="57"/>
      <c r="E116" s="58"/>
      <c r="F116" s="58"/>
      <c r="G116" s="58"/>
      <c r="H116" s="60"/>
      <c r="I116" s="60"/>
      <c r="J116" s="60"/>
      <c r="K116" s="115"/>
      <c r="L116" s="115"/>
      <c r="M11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1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16" s="62"/>
    </row>
    <row r="117" spans="2:15" x14ac:dyDescent="0.25">
      <c r="B117" s="56"/>
      <c r="C117" s="63"/>
      <c r="D117" s="57"/>
      <c r="E117" s="58"/>
      <c r="F117" s="58"/>
      <c r="G117" s="58"/>
      <c r="H117" s="60"/>
      <c r="I117" s="60"/>
      <c r="J117" s="60"/>
      <c r="K117" s="115"/>
      <c r="L117" s="115"/>
      <c r="M11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1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17" s="62"/>
    </row>
    <row r="118" spans="2:15" x14ac:dyDescent="0.25">
      <c r="B118" s="56"/>
      <c r="C118" s="63"/>
      <c r="D118" s="57"/>
      <c r="E118" s="58"/>
      <c r="F118" s="58"/>
      <c r="G118" s="58"/>
      <c r="H118" s="60"/>
      <c r="I118" s="60"/>
      <c r="J118" s="60"/>
      <c r="K118" s="115"/>
      <c r="L118" s="115"/>
      <c r="M11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1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18" s="62"/>
    </row>
    <row r="119" spans="2:15" x14ac:dyDescent="0.25">
      <c r="B119" s="56"/>
      <c r="C119" s="63"/>
      <c r="D119" s="57"/>
      <c r="E119" s="58"/>
      <c r="F119" s="58"/>
      <c r="G119" s="58"/>
      <c r="H119" s="60"/>
      <c r="I119" s="60"/>
      <c r="J119" s="60"/>
      <c r="K119" s="115"/>
      <c r="L119" s="115"/>
      <c r="M11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1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19" s="62"/>
    </row>
    <row r="120" spans="2:15" x14ac:dyDescent="0.25">
      <c r="B120" s="56"/>
      <c r="C120" s="63"/>
      <c r="D120" s="57"/>
      <c r="E120" s="58"/>
      <c r="F120" s="58"/>
      <c r="G120" s="58"/>
      <c r="H120" s="60"/>
      <c r="I120" s="60"/>
      <c r="J120" s="60"/>
      <c r="K120" s="115"/>
      <c r="L120" s="115"/>
      <c r="M12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2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20" s="62"/>
    </row>
    <row r="121" spans="2:15" x14ac:dyDescent="0.25">
      <c r="B121" s="56"/>
      <c r="C121" s="63"/>
      <c r="D121" s="57"/>
      <c r="E121" s="58"/>
      <c r="F121" s="58"/>
      <c r="G121" s="58"/>
      <c r="H121" s="60"/>
      <c r="I121" s="60"/>
      <c r="J121" s="60"/>
      <c r="K121" s="115"/>
      <c r="L121" s="115"/>
      <c r="M12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2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21" s="62"/>
    </row>
    <row r="122" spans="2:15" x14ac:dyDescent="0.25">
      <c r="B122" s="56"/>
      <c r="C122" s="63"/>
      <c r="D122" s="57"/>
      <c r="E122" s="58"/>
      <c r="F122" s="58"/>
      <c r="G122" s="58"/>
      <c r="H122" s="60"/>
      <c r="I122" s="60"/>
      <c r="J122" s="60"/>
      <c r="K122" s="115"/>
      <c r="L122" s="115"/>
      <c r="M12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2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22" s="62"/>
    </row>
    <row r="123" spans="2:15" x14ac:dyDescent="0.25">
      <c r="B123" s="56"/>
      <c r="C123" s="63"/>
      <c r="D123" s="57"/>
      <c r="E123" s="58"/>
      <c r="F123" s="58"/>
      <c r="G123" s="58"/>
      <c r="H123" s="60"/>
      <c r="I123" s="60"/>
      <c r="J123" s="60"/>
      <c r="K123" s="115"/>
      <c r="L123" s="115"/>
      <c r="M12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2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23" s="62"/>
    </row>
    <row r="124" spans="2:15" x14ac:dyDescent="0.25">
      <c r="B124" s="56"/>
      <c r="C124" s="63"/>
      <c r="D124" s="57"/>
      <c r="E124" s="58"/>
      <c r="F124" s="58"/>
      <c r="G124" s="58"/>
      <c r="H124" s="60"/>
      <c r="I124" s="60"/>
      <c r="J124" s="60"/>
      <c r="K124" s="115"/>
      <c r="L124" s="115"/>
      <c r="M12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2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24" s="62"/>
    </row>
    <row r="125" spans="2:15" x14ac:dyDescent="0.25">
      <c r="B125" s="56"/>
      <c r="C125" s="63"/>
      <c r="D125" s="57"/>
      <c r="E125" s="58"/>
      <c r="F125" s="58"/>
      <c r="G125" s="58"/>
      <c r="H125" s="60"/>
      <c r="I125" s="60"/>
      <c r="J125" s="60"/>
      <c r="K125" s="115"/>
      <c r="L125" s="115"/>
      <c r="M12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2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25" s="62"/>
    </row>
    <row r="126" spans="2:15" x14ac:dyDescent="0.25">
      <c r="B126" s="56"/>
      <c r="C126" s="63"/>
      <c r="D126" s="57"/>
      <c r="E126" s="58"/>
      <c r="F126" s="58"/>
      <c r="G126" s="58"/>
      <c r="H126" s="60"/>
      <c r="I126" s="60"/>
      <c r="J126" s="60"/>
      <c r="K126" s="115"/>
      <c r="L126" s="115"/>
      <c r="M12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2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26" s="62"/>
    </row>
    <row r="127" spans="2:15" x14ac:dyDescent="0.25">
      <c r="B127" s="56"/>
      <c r="C127" s="63"/>
      <c r="D127" s="57"/>
      <c r="E127" s="58"/>
      <c r="F127" s="58"/>
      <c r="G127" s="58"/>
      <c r="H127" s="60"/>
      <c r="I127" s="60"/>
      <c r="J127" s="60"/>
      <c r="K127" s="115"/>
      <c r="L127" s="115"/>
      <c r="M12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2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27" s="62"/>
    </row>
    <row r="128" spans="2:15" x14ac:dyDescent="0.25">
      <c r="B128" s="56"/>
      <c r="C128" s="63"/>
      <c r="D128" s="57"/>
      <c r="E128" s="58"/>
      <c r="F128" s="58"/>
      <c r="G128" s="58"/>
      <c r="H128" s="60"/>
      <c r="I128" s="60"/>
      <c r="J128" s="60"/>
      <c r="K128" s="115"/>
      <c r="L128" s="115"/>
      <c r="M12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2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28" s="62"/>
    </row>
    <row r="129" spans="2:15" x14ac:dyDescent="0.25">
      <c r="B129" s="56"/>
      <c r="C129" s="63"/>
      <c r="D129" s="57"/>
      <c r="E129" s="58"/>
      <c r="F129" s="58"/>
      <c r="G129" s="58"/>
      <c r="H129" s="60"/>
      <c r="I129" s="60"/>
      <c r="J129" s="60"/>
      <c r="K129" s="115"/>
      <c r="L129" s="115"/>
      <c r="M12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2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29" s="62"/>
    </row>
    <row r="130" spans="2:15" x14ac:dyDescent="0.25">
      <c r="B130" s="56"/>
      <c r="C130" s="63"/>
      <c r="D130" s="57"/>
      <c r="E130" s="58"/>
      <c r="F130" s="58"/>
      <c r="G130" s="58"/>
      <c r="H130" s="60"/>
      <c r="I130" s="60"/>
      <c r="J130" s="60"/>
      <c r="K130" s="115"/>
      <c r="L130" s="115"/>
      <c r="M13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3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30" s="62"/>
    </row>
    <row r="131" spans="2:15" x14ac:dyDescent="0.25">
      <c r="B131" s="56"/>
      <c r="C131" s="63"/>
      <c r="D131" s="57"/>
      <c r="E131" s="58"/>
      <c r="F131" s="58"/>
      <c r="G131" s="58"/>
      <c r="H131" s="60"/>
      <c r="I131" s="60"/>
      <c r="J131" s="60"/>
      <c r="K131" s="115"/>
      <c r="L131" s="115"/>
      <c r="M13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3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31" s="62"/>
    </row>
    <row r="132" spans="2:15" x14ac:dyDescent="0.25">
      <c r="B132" s="56"/>
      <c r="C132" s="63"/>
      <c r="D132" s="57"/>
      <c r="E132" s="58"/>
      <c r="F132" s="58"/>
      <c r="G132" s="58"/>
      <c r="H132" s="60"/>
      <c r="I132" s="60"/>
      <c r="J132" s="60"/>
      <c r="K132" s="115"/>
      <c r="L132" s="115"/>
      <c r="M13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3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32" s="62"/>
    </row>
    <row r="133" spans="2:15" x14ac:dyDescent="0.25">
      <c r="B133" s="56"/>
      <c r="C133" s="63"/>
      <c r="D133" s="57"/>
      <c r="E133" s="58"/>
      <c r="F133" s="58"/>
      <c r="G133" s="58"/>
      <c r="H133" s="60"/>
      <c r="I133" s="60"/>
      <c r="J133" s="60"/>
      <c r="K133" s="115"/>
      <c r="L133" s="115"/>
      <c r="M13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3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33" s="62"/>
    </row>
    <row r="134" spans="2:15" x14ac:dyDescent="0.25">
      <c r="B134" s="56"/>
      <c r="C134" s="63"/>
      <c r="D134" s="57"/>
      <c r="E134" s="58"/>
      <c r="F134" s="58"/>
      <c r="G134" s="58"/>
      <c r="H134" s="60"/>
      <c r="I134" s="60"/>
      <c r="J134" s="60"/>
      <c r="K134" s="115"/>
      <c r="L134" s="115"/>
      <c r="M13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3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34" s="62"/>
    </row>
    <row r="135" spans="2:15" x14ac:dyDescent="0.25">
      <c r="B135" s="56"/>
      <c r="C135" s="63"/>
      <c r="D135" s="57"/>
      <c r="E135" s="58"/>
      <c r="F135" s="58"/>
      <c r="G135" s="58"/>
      <c r="H135" s="60"/>
      <c r="I135" s="60"/>
      <c r="J135" s="60"/>
      <c r="K135" s="115"/>
      <c r="L135" s="115"/>
      <c r="M13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3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35" s="62"/>
    </row>
    <row r="136" spans="2:15" x14ac:dyDescent="0.25">
      <c r="B136" s="56"/>
      <c r="C136" s="63"/>
      <c r="D136" s="57"/>
      <c r="E136" s="58"/>
      <c r="F136" s="58"/>
      <c r="G136" s="58"/>
      <c r="H136" s="60"/>
      <c r="I136" s="60"/>
      <c r="J136" s="60"/>
      <c r="K136" s="115"/>
      <c r="L136" s="115"/>
      <c r="M13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3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36" s="62"/>
    </row>
    <row r="137" spans="2:15" x14ac:dyDescent="0.25">
      <c r="B137" s="56"/>
      <c r="C137" s="63"/>
      <c r="D137" s="57"/>
      <c r="E137" s="58"/>
      <c r="F137" s="58"/>
      <c r="G137" s="58"/>
      <c r="H137" s="60"/>
      <c r="I137" s="60"/>
      <c r="J137" s="60"/>
      <c r="K137" s="115"/>
      <c r="L137" s="115"/>
      <c r="M13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3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37" s="62"/>
    </row>
    <row r="138" spans="2:15" x14ac:dyDescent="0.25">
      <c r="B138" s="56"/>
      <c r="C138" s="63"/>
      <c r="D138" s="57"/>
      <c r="E138" s="58"/>
      <c r="F138" s="58"/>
      <c r="G138" s="58"/>
      <c r="H138" s="60"/>
      <c r="I138" s="60"/>
      <c r="J138" s="60"/>
      <c r="K138" s="115"/>
      <c r="L138" s="115"/>
      <c r="M13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3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38" s="62"/>
    </row>
    <row r="139" spans="2:15" x14ac:dyDescent="0.25">
      <c r="B139" s="56"/>
      <c r="C139" s="63"/>
      <c r="D139" s="57"/>
      <c r="E139" s="58"/>
      <c r="F139" s="58"/>
      <c r="G139" s="58"/>
      <c r="H139" s="60"/>
      <c r="I139" s="60"/>
      <c r="J139" s="60"/>
      <c r="K139" s="115"/>
      <c r="L139" s="115"/>
      <c r="M13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3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39" s="62"/>
    </row>
    <row r="140" spans="2:15" x14ac:dyDescent="0.25">
      <c r="B140" s="56"/>
      <c r="C140" s="63"/>
      <c r="D140" s="57"/>
      <c r="E140" s="58"/>
      <c r="F140" s="58"/>
      <c r="G140" s="58"/>
      <c r="H140" s="60"/>
      <c r="I140" s="60"/>
      <c r="J140" s="60"/>
      <c r="K140" s="115"/>
      <c r="L140" s="115"/>
      <c r="M14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4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40" s="62"/>
    </row>
    <row r="141" spans="2:15" x14ac:dyDescent="0.25">
      <c r="B141" s="56"/>
      <c r="C141" s="63"/>
      <c r="D141" s="57"/>
      <c r="E141" s="58"/>
      <c r="F141" s="58"/>
      <c r="G141" s="58"/>
      <c r="H141" s="60"/>
      <c r="I141" s="60"/>
      <c r="J141" s="60"/>
      <c r="K141" s="115"/>
      <c r="L141" s="115"/>
      <c r="M14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4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41" s="62"/>
    </row>
    <row r="142" spans="2:15" x14ac:dyDescent="0.25">
      <c r="B142" s="56"/>
      <c r="C142" s="63"/>
      <c r="D142" s="57"/>
      <c r="E142" s="58"/>
      <c r="F142" s="58"/>
      <c r="G142" s="58"/>
      <c r="H142" s="60"/>
      <c r="I142" s="60"/>
      <c r="J142" s="60"/>
      <c r="K142" s="115"/>
      <c r="L142" s="115"/>
      <c r="M14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4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42" s="62"/>
    </row>
    <row r="143" spans="2:15" x14ac:dyDescent="0.25">
      <c r="B143" s="56"/>
      <c r="C143" s="63"/>
      <c r="D143" s="57"/>
      <c r="E143" s="58"/>
      <c r="F143" s="58"/>
      <c r="G143" s="58"/>
      <c r="H143" s="60"/>
      <c r="I143" s="60"/>
      <c r="J143" s="60"/>
      <c r="K143" s="115"/>
      <c r="L143" s="115"/>
      <c r="M14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4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43" s="62"/>
    </row>
    <row r="144" spans="2:15" x14ac:dyDescent="0.25">
      <c r="B144" s="56"/>
      <c r="C144" s="63"/>
      <c r="D144" s="57"/>
      <c r="E144" s="58"/>
      <c r="F144" s="58"/>
      <c r="G144" s="58"/>
      <c r="H144" s="60"/>
      <c r="I144" s="60"/>
      <c r="J144" s="60"/>
      <c r="K144" s="115"/>
      <c r="L144" s="115"/>
      <c r="M14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4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44" s="62"/>
    </row>
    <row r="145" spans="2:15" x14ac:dyDescent="0.25">
      <c r="B145" s="56"/>
      <c r="C145" s="63"/>
      <c r="D145" s="57"/>
      <c r="E145" s="58"/>
      <c r="F145" s="58"/>
      <c r="G145" s="58"/>
      <c r="H145" s="60"/>
      <c r="I145" s="60"/>
      <c r="J145" s="60"/>
      <c r="K145" s="115"/>
      <c r="L145" s="115"/>
      <c r="M14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4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45" s="62"/>
    </row>
    <row r="146" spans="2:15" x14ac:dyDescent="0.25">
      <c r="B146" s="56"/>
      <c r="C146" s="63"/>
      <c r="D146" s="57"/>
      <c r="E146" s="58"/>
      <c r="F146" s="58"/>
      <c r="G146" s="58"/>
      <c r="H146" s="60"/>
      <c r="I146" s="60"/>
      <c r="J146" s="60"/>
      <c r="K146" s="115"/>
      <c r="L146" s="115"/>
      <c r="M14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4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46" s="62"/>
    </row>
    <row r="147" spans="2:15" x14ac:dyDescent="0.25">
      <c r="B147" s="56"/>
      <c r="C147" s="63"/>
      <c r="D147" s="57"/>
      <c r="E147" s="58"/>
      <c r="F147" s="58"/>
      <c r="G147" s="58"/>
      <c r="H147" s="60"/>
      <c r="I147" s="60"/>
      <c r="J147" s="60"/>
      <c r="K147" s="115"/>
      <c r="L147" s="115"/>
      <c r="M14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4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47" s="62"/>
    </row>
    <row r="148" spans="2:15" x14ac:dyDescent="0.25">
      <c r="B148" s="56"/>
      <c r="C148" s="63"/>
      <c r="D148" s="57"/>
      <c r="E148" s="58"/>
      <c r="F148" s="58"/>
      <c r="G148" s="58"/>
      <c r="H148" s="60"/>
      <c r="I148" s="60"/>
      <c r="J148" s="60"/>
      <c r="K148" s="115"/>
      <c r="L148" s="115"/>
      <c r="M14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4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48" s="62"/>
    </row>
    <row r="149" spans="2:15" x14ac:dyDescent="0.25">
      <c r="B149" s="56"/>
      <c r="C149" s="63"/>
      <c r="D149" s="57"/>
      <c r="E149" s="58"/>
      <c r="F149" s="58"/>
      <c r="G149" s="58"/>
      <c r="H149" s="60"/>
      <c r="I149" s="60"/>
      <c r="J149" s="60"/>
      <c r="K149" s="115"/>
      <c r="L149" s="115"/>
      <c r="M14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4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49" s="62"/>
    </row>
    <row r="150" spans="2:15" x14ac:dyDescent="0.25">
      <c r="B150" s="56"/>
      <c r="C150" s="63"/>
      <c r="D150" s="57"/>
      <c r="E150" s="58"/>
      <c r="F150" s="58"/>
      <c r="G150" s="58"/>
      <c r="H150" s="60"/>
      <c r="I150" s="60"/>
      <c r="J150" s="60"/>
      <c r="K150" s="115"/>
      <c r="L150" s="115"/>
      <c r="M15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5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50" s="62"/>
    </row>
    <row r="151" spans="2:15" x14ac:dyDescent="0.25">
      <c r="B151" s="56"/>
      <c r="C151" s="63"/>
      <c r="D151" s="57"/>
      <c r="E151" s="58"/>
      <c r="F151" s="58"/>
      <c r="G151" s="58"/>
      <c r="H151" s="60"/>
      <c r="I151" s="60"/>
      <c r="J151" s="60"/>
      <c r="K151" s="115"/>
      <c r="L151" s="115"/>
      <c r="M15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5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51" s="62"/>
    </row>
    <row r="152" spans="2:15" x14ac:dyDescent="0.25">
      <c r="B152" s="56"/>
      <c r="C152" s="63"/>
      <c r="D152" s="57"/>
      <c r="E152" s="58"/>
      <c r="F152" s="58"/>
      <c r="G152" s="58"/>
      <c r="H152" s="60"/>
      <c r="I152" s="60"/>
      <c r="J152" s="60"/>
      <c r="K152" s="115"/>
      <c r="L152" s="115"/>
      <c r="M15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5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52" s="62"/>
    </row>
    <row r="153" spans="2:15" x14ac:dyDescent="0.25">
      <c r="B153" s="56"/>
      <c r="C153" s="63"/>
      <c r="D153" s="57"/>
      <c r="E153" s="58"/>
      <c r="F153" s="58"/>
      <c r="G153" s="58"/>
      <c r="H153" s="60"/>
      <c r="I153" s="60"/>
      <c r="J153" s="60"/>
      <c r="K153" s="115"/>
      <c r="L153" s="115"/>
      <c r="M15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5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53" s="62"/>
    </row>
    <row r="154" spans="2:15" x14ac:dyDescent="0.25">
      <c r="B154" s="56"/>
      <c r="C154" s="63"/>
      <c r="D154" s="57"/>
      <c r="E154" s="58"/>
      <c r="F154" s="58"/>
      <c r="G154" s="58"/>
      <c r="H154" s="60"/>
      <c r="I154" s="60"/>
      <c r="J154" s="60"/>
      <c r="K154" s="115"/>
      <c r="L154" s="115"/>
      <c r="M15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5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54" s="62"/>
    </row>
    <row r="155" spans="2:15" x14ac:dyDescent="0.25">
      <c r="B155" s="56"/>
      <c r="C155" s="63"/>
      <c r="D155" s="57"/>
      <c r="E155" s="58"/>
      <c r="F155" s="58"/>
      <c r="G155" s="58"/>
      <c r="H155" s="60"/>
      <c r="I155" s="60"/>
      <c r="J155" s="60"/>
      <c r="K155" s="115"/>
      <c r="L155" s="115"/>
      <c r="M15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5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55" s="62"/>
    </row>
    <row r="156" spans="2:15" x14ac:dyDescent="0.25">
      <c r="B156" s="56"/>
      <c r="C156" s="63"/>
      <c r="D156" s="57"/>
      <c r="E156" s="58"/>
      <c r="F156" s="58"/>
      <c r="G156" s="58"/>
      <c r="H156" s="60"/>
      <c r="I156" s="60"/>
      <c r="J156" s="60"/>
      <c r="K156" s="115"/>
      <c r="L156" s="115"/>
      <c r="M15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5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56" s="62"/>
    </row>
    <row r="157" spans="2:15" x14ac:dyDescent="0.25">
      <c r="B157" s="56"/>
      <c r="C157" s="63"/>
      <c r="D157" s="57"/>
      <c r="E157" s="58"/>
      <c r="F157" s="58"/>
      <c r="G157" s="58"/>
      <c r="H157" s="60"/>
      <c r="I157" s="60"/>
      <c r="J157" s="60"/>
      <c r="K157" s="115"/>
      <c r="L157" s="115"/>
      <c r="M15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5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57" s="62"/>
    </row>
    <row r="158" spans="2:15" x14ac:dyDescent="0.25">
      <c r="B158" s="56"/>
      <c r="C158" s="63"/>
      <c r="D158" s="57"/>
      <c r="E158" s="58"/>
      <c r="F158" s="58"/>
      <c r="G158" s="58"/>
      <c r="H158" s="60"/>
      <c r="I158" s="60"/>
      <c r="J158" s="60"/>
      <c r="K158" s="115"/>
      <c r="L158" s="115"/>
      <c r="M15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5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58" s="62"/>
    </row>
    <row r="159" spans="2:15" x14ac:dyDescent="0.25">
      <c r="B159" s="56"/>
      <c r="C159" s="63"/>
      <c r="D159" s="57"/>
      <c r="E159" s="58"/>
      <c r="F159" s="58"/>
      <c r="G159" s="58"/>
      <c r="H159" s="60"/>
      <c r="I159" s="60"/>
      <c r="J159" s="60"/>
      <c r="K159" s="115"/>
      <c r="L159" s="115"/>
      <c r="M15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5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59" s="62"/>
    </row>
    <row r="160" spans="2:15" x14ac:dyDescent="0.25">
      <c r="B160" s="56"/>
      <c r="C160" s="63"/>
      <c r="D160" s="57"/>
      <c r="E160" s="58"/>
      <c r="F160" s="58"/>
      <c r="G160" s="58"/>
      <c r="H160" s="60"/>
      <c r="I160" s="60"/>
      <c r="J160" s="60"/>
      <c r="K160" s="115"/>
      <c r="L160" s="115"/>
      <c r="M16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6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60" s="62"/>
    </row>
    <row r="161" spans="2:15" x14ac:dyDescent="0.25">
      <c r="B161" s="56"/>
      <c r="C161" s="63"/>
      <c r="D161" s="57"/>
      <c r="E161" s="58"/>
      <c r="F161" s="58"/>
      <c r="G161" s="58"/>
      <c r="H161" s="60"/>
      <c r="I161" s="60"/>
      <c r="J161" s="60"/>
      <c r="K161" s="115"/>
      <c r="L161" s="115"/>
      <c r="M16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6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61" s="62"/>
    </row>
    <row r="162" spans="2:15" x14ac:dyDescent="0.25">
      <c r="B162" s="56"/>
      <c r="C162" s="63"/>
      <c r="D162" s="57"/>
      <c r="E162" s="58"/>
      <c r="F162" s="58"/>
      <c r="G162" s="58"/>
      <c r="H162" s="60"/>
      <c r="I162" s="60"/>
      <c r="J162" s="60"/>
      <c r="K162" s="115"/>
      <c r="L162" s="115"/>
      <c r="M16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6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62" s="62"/>
    </row>
    <row r="163" spans="2:15" x14ac:dyDescent="0.25">
      <c r="B163" s="56"/>
      <c r="C163" s="63"/>
      <c r="D163" s="57"/>
      <c r="E163" s="58"/>
      <c r="F163" s="58"/>
      <c r="G163" s="58"/>
      <c r="H163" s="60"/>
      <c r="I163" s="60"/>
      <c r="J163" s="60"/>
      <c r="K163" s="115"/>
      <c r="L163" s="115"/>
      <c r="M16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6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63" s="62"/>
    </row>
    <row r="164" spans="2:15" x14ac:dyDescent="0.25">
      <c r="B164" s="56"/>
      <c r="C164" s="63"/>
      <c r="D164" s="57"/>
      <c r="E164" s="58"/>
      <c r="F164" s="58"/>
      <c r="G164" s="58"/>
      <c r="H164" s="60"/>
      <c r="I164" s="60"/>
      <c r="J164" s="60"/>
      <c r="K164" s="115"/>
      <c r="L164" s="115"/>
      <c r="M16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6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64" s="62"/>
    </row>
    <row r="165" spans="2:15" x14ac:dyDescent="0.25">
      <c r="B165" s="56"/>
      <c r="C165" s="63"/>
      <c r="D165" s="57"/>
      <c r="E165" s="58"/>
      <c r="F165" s="58"/>
      <c r="G165" s="58"/>
      <c r="H165" s="60"/>
      <c r="I165" s="60"/>
      <c r="J165" s="60"/>
      <c r="K165" s="115"/>
      <c r="L165" s="115"/>
      <c r="M16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6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65" s="62"/>
    </row>
    <row r="166" spans="2:15" x14ac:dyDescent="0.25">
      <c r="B166" s="56"/>
      <c r="C166" s="63"/>
      <c r="D166" s="57"/>
      <c r="E166" s="58"/>
      <c r="F166" s="58"/>
      <c r="G166" s="58"/>
      <c r="H166" s="60"/>
      <c r="I166" s="60"/>
      <c r="J166" s="60"/>
      <c r="K166" s="115"/>
      <c r="L166" s="115"/>
      <c r="M16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6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66" s="62"/>
    </row>
    <row r="167" spans="2:15" x14ac:dyDescent="0.25">
      <c r="B167" s="56"/>
      <c r="C167" s="63"/>
      <c r="D167" s="57"/>
      <c r="E167" s="58"/>
      <c r="F167" s="58"/>
      <c r="G167" s="58"/>
      <c r="H167" s="60"/>
      <c r="I167" s="60"/>
      <c r="J167" s="60"/>
      <c r="K167" s="115"/>
      <c r="L167" s="115"/>
      <c r="M16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6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67" s="62"/>
    </row>
    <row r="168" spans="2:15" x14ac:dyDescent="0.25">
      <c r="B168" s="56"/>
      <c r="C168" s="63"/>
      <c r="D168" s="57"/>
      <c r="E168" s="58"/>
      <c r="F168" s="58"/>
      <c r="G168" s="58"/>
      <c r="H168" s="60"/>
      <c r="I168" s="60"/>
      <c r="J168" s="60"/>
      <c r="K168" s="115"/>
      <c r="L168" s="115"/>
      <c r="M16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6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68" s="62"/>
    </row>
    <row r="169" spans="2:15" x14ac:dyDescent="0.25">
      <c r="B169" s="56"/>
      <c r="C169" s="63"/>
      <c r="D169" s="57"/>
      <c r="E169" s="58"/>
      <c r="F169" s="58"/>
      <c r="G169" s="58"/>
      <c r="H169" s="60"/>
      <c r="I169" s="60"/>
      <c r="J169" s="60"/>
      <c r="K169" s="115"/>
      <c r="L169" s="115"/>
      <c r="M16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6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69" s="62"/>
    </row>
    <row r="170" spans="2:15" x14ac:dyDescent="0.25">
      <c r="B170" s="56"/>
      <c r="C170" s="63"/>
      <c r="D170" s="57"/>
      <c r="E170" s="58"/>
      <c r="F170" s="58"/>
      <c r="G170" s="58"/>
      <c r="H170" s="60"/>
      <c r="I170" s="60"/>
      <c r="J170" s="60"/>
      <c r="K170" s="115"/>
      <c r="L170" s="115"/>
      <c r="M17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7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70" s="62"/>
    </row>
    <row r="171" spans="2:15" x14ac:dyDescent="0.25">
      <c r="B171" s="56"/>
      <c r="C171" s="63"/>
      <c r="D171" s="57"/>
      <c r="E171" s="58"/>
      <c r="F171" s="58"/>
      <c r="G171" s="58"/>
      <c r="H171" s="60"/>
      <c r="I171" s="60"/>
      <c r="J171" s="60"/>
      <c r="K171" s="115"/>
      <c r="L171" s="115"/>
      <c r="M17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7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71" s="62"/>
    </row>
    <row r="172" spans="2:15" x14ac:dyDescent="0.25">
      <c r="B172" s="56"/>
      <c r="C172" s="63"/>
      <c r="D172" s="57"/>
      <c r="E172" s="58"/>
      <c r="F172" s="58"/>
      <c r="G172" s="58"/>
      <c r="H172" s="60"/>
      <c r="I172" s="60"/>
      <c r="J172" s="60"/>
      <c r="K172" s="115"/>
      <c r="L172" s="115"/>
      <c r="M17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7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72" s="62"/>
    </row>
    <row r="173" spans="2:15" x14ac:dyDescent="0.25">
      <c r="B173" s="56"/>
      <c r="C173" s="63"/>
      <c r="D173" s="57"/>
      <c r="E173" s="58"/>
      <c r="F173" s="58"/>
      <c r="G173" s="58"/>
      <c r="H173" s="60"/>
      <c r="I173" s="60"/>
      <c r="J173" s="60"/>
      <c r="K173" s="115"/>
      <c r="L173" s="115"/>
      <c r="M17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7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73" s="62"/>
    </row>
    <row r="174" spans="2:15" x14ac:dyDescent="0.25">
      <c r="B174" s="56"/>
      <c r="C174" s="63"/>
      <c r="D174" s="57"/>
      <c r="E174" s="58"/>
      <c r="F174" s="58"/>
      <c r="G174" s="58"/>
      <c r="H174" s="60"/>
      <c r="I174" s="60"/>
      <c r="J174" s="60"/>
      <c r="K174" s="115"/>
      <c r="L174" s="115"/>
      <c r="M17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7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74" s="62"/>
    </row>
    <row r="175" spans="2:15" x14ac:dyDescent="0.25">
      <c r="B175" s="56"/>
      <c r="C175" s="63"/>
      <c r="D175" s="57"/>
      <c r="E175" s="58"/>
      <c r="F175" s="58"/>
      <c r="G175" s="58"/>
      <c r="H175" s="60"/>
      <c r="I175" s="60"/>
      <c r="J175" s="60"/>
      <c r="K175" s="115"/>
      <c r="L175" s="115"/>
      <c r="M17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7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75" s="62"/>
    </row>
    <row r="176" spans="2:15" x14ac:dyDescent="0.25">
      <c r="B176" s="56"/>
      <c r="C176" s="63"/>
      <c r="D176" s="57"/>
      <c r="E176" s="58"/>
      <c r="F176" s="58"/>
      <c r="G176" s="58"/>
      <c r="H176" s="60"/>
      <c r="I176" s="60"/>
      <c r="J176" s="60"/>
      <c r="K176" s="115"/>
      <c r="L176" s="115"/>
      <c r="M17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7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76" s="62"/>
    </row>
    <row r="177" spans="2:15" x14ac:dyDescent="0.25">
      <c r="B177" s="56"/>
      <c r="C177" s="63"/>
      <c r="D177" s="57"/>
      <c r="E177" s="58"/>
      <c r="F177" s="58"/>
      <c r="G177" s="58"/>
      <c r="H177" s="60"/>
      <c r="I177" s="60"/>
      <c r="J177" s="60"/>
      <c r="K177" s="115"/>
      <c r="L177" s="115"/>
      <c r="M17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7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77" s="62"/>
    </row>
    <row r="178" spans="2:15" x14ac:dyDescent="0.25">
      <c r="B178" s="56"/>
      <c r="C178" s="63"/>
      <c r="D178" s="57"/>
      <c r="E178" s="58"/>
      <c r="F178" s="58"/>
      <c r="G178" s="58"/>
      <c r="H178" s="60"/>
      <c r="I178" s="60"/>
      <c r="J178" s="60"/>
      <c r="K178" s="115"/>
      <c r="L178" s="115"/>
      <c r="M17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7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78" s="62"/>
    </row>
    <row r="179" spans="2:15" x14ac:dyDescent="0.25">
      <c r="B179" s="56"/>
      <c r="C179" s="63"/>
      <c r="D179" s="57"/>
      <c r="E179" s="58"/>
      <c r="F179" s="58"/>
      <c r="G179" s="58"/>
      <c r="H179" s="60"/>
      <c r="I179" s="60"/>
      <c r="J179" s="60"/>
      <c r="K179" s="115"/>
      <c r="L179" s="115"/>
      <c r="M17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7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79" s="62"/>
    </row>
    <row r="180" spans="2:15" x14ac:dyDescent="0.25">
      <c r="B180" s="56"/>
      <c r="C180" s="63"/>
      <c r="D180" s="57"/>
      <c r="E180" s="58"/>
      <c r="F180" s="58"/>
      <c r="G180" s="58"/>
      <c r="H180" s="60"/>
      <c r="I180" s="60"/>
      <c r="J180" s="60"/>
      <c r="K180" s="115"/>
      <c r="L180" s="115"/>
      <c r="M18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8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80" s="62"/>
    </row>
    <row r="181" spans="2:15" x14ac:dyDescent="0.25">
      <c r="B181" s="56"/>
      <c r="C181" s="63"/>
      <c r="D181" s="57"/>
      <c r="E181" s="58"/>
      <c r="F181" s="58"/>
      <c r="G181" s="58"/>
      <c r="H181" s="60"/>
      <c r="I181" s="60"/>
      <c r="J181" s="60"/>
      <c r="K181" s="115"/>
      <c r="L181" s="115"/>
      <c r="M18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8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81" s="62"/>
    </row>
    <row r="182" spans="2:15" x14ac:dyDescent="0.25">
      <c r="B182" s="56"/>
      <c r="C182" s="63"/>
      <c r="D182" s="57"/>
      <c r="E182" s="58"/>
      <c r="F182" s="58"/>
      <c r="G182" s="58"/>
      <c r="H182" s="60"/>
      <c r="I182" s="60"/>
      <c r="J182" s="60"/>
      <c r="K182" s="115"/>
      <c r="L182" s="115"/>
      <c r="M18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8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82" s="62"/>
    </row>
    <row r="183" spans="2:15" x14ac:dyDescent="0.25">
      <c r="B183" s="56"/>
      <c r="C183" s="63"/>
      <c r="D183" s="57"/>
      <c r="E183" s="58"/>
      <c r="F183" s="58"/>
      <c r="G183" s="58"/>
      <c r="H183" s="60"/>
      <c r="I183" s="60"/>
      <c r="J183" s="60"/>
      <c r="K183" s="115"/>
      <c r="L183" s="115"/>
      <c r="M18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8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83" s="62"/>
    </row>
    <row r="184" spans="2:15" x14ac:dyDescent="0.25">
      <c r="B184" s="56"/>
      <c r="C184" s="63"/>
      <c r="D184" s="57"/>
      <c r="E184" s="58"/>
      <c r="F184" s="58"/>
      <c r="G184" s="58"/>
      <c r="H184" s="60"/>
      <c r="I184" s="60"/>
      <c r="J184" s="60"/>
      <c r="K184" s="115"/>
      <c r="L184" s="115"/>
      <c r="M18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8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84" s="62"/>
    </row>
    <row r="185" spans="2:15" x14ac:dyDescent="0.25">
      <c r="B185" s="56"/>
      <c r="C185" s="63"/>
      <c r="D185" s="57"/>
      <c r="E185" s="58"/>
      <c r="F185" s="58"/>
      <c r="G185" s="58"/>
      <c r="H185" s="60"/>
      <c r="I185" s="60"/>
      <c r="J185" s="60"/>
      <c r="K185" s="115"/>
      <c r="L185" s="115"/>
      <c r="M18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8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85" s="62"/>
    </row>
    <row r="186" spans="2:15" x14ac:dyDescent="0.25">
      <c r="B186" s="56"/>
      <c r="C186" s="63"/>
      <c r="D186" s="57"/>
      <c r="E186" s="58"/>
      <c r="F186" s="58"/>
      <c r="G186" s="58"/>
      <c r="H186" s="60"/>
      <c r="I186" s="60"/>
      <c r="J186" s="60"/>
      <c r="K186" s="115"/>
      <c r="L186" s="115"/>
      <c r="M18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8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86" s="62"/>
    </row>
    <row r="187" spans="2:15" x14ac:dyDescent="0.25">
      <c r="B187" s="56"/>
      <c r="C187" s="63"/>
      <c r="D187" s="57"/>
      <c r="E187" s="58"/>
      <c r="F187" s="58"/>
      <c r="G187" s="58"/>
      <c r="H187" s="60"/>
      <c r="I187" s="60"/>
      <c r="J187" s="60"/>
      <c r="K187" s="115"/>
      <c r="L187" s="115"/>
      <c r="M18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8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87" s="62"/>
    </row>
    <row r="188" spans="2:15" x14ac:dyDescent="0.25">
      <c r="B188" s="56"/>
      <c r="C188" s="63"/>
      <c r="D188" s="57"/>
      <c r="E188" s="58"/>
      <c r="F188" s="58"/>
      <c r="G188" s="58"/>
      <c r="H188" s="60"/>
      <c r="I188" s="60"/>
      <c r="J188" s="60"/>
      <c r="K188" s="115"/>
      <c r="L188" s="115"/>
      <c r="M18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8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88" s="62"/>
    </row>
    <row r="189" spans="2:15" x14ac:dyDescent="0.25">
      <c r="B189" s="56"/>
      <c r="C189" s="63"/>
      <c r="D189" s="57"/>
      <c r="E189" s="58"/>
      <c r="F189" s="58"/>
      <c r="G189" s="58"/>
      <c r="H189" s="60"/>
      <c r="I189" s="60"/>
      <c r="J189" s="60"/>
      <c r="K189" s="115"/>
      <c r="L189" s="115"/>
      <c r="M18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8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89" s="62"/>
    </row>
    <row r="190" spans="2:15" x14ac:dyDescent="0.25">
      <c r="B190" s="56"/>
      <c r="C190" s="63"/>
      <c r="D190" s="57"/>
      <c r="E190" s="58"/>
      <c r="F190" s="58"/>
      <c r="G190" s="58"/>
      <c r="H190" s="60"/>
      <c r="I190" s="60"/>
      <c r="J190" s="60"/>
      <c r="K190" s="115"/>
      <c r="L190" s="115"/>
      <c r="M19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9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90" s="62"/>
    </row>
    <row r="191" spans="2:15" x14ac:dyDescent="0.25">
      <c r="B191" s="56"/>
      <c r="C191" s="63"/>
      <c r="D191" s="57"/>
      <c r="E191" s="58"/>
      <c r="F191" s="58"/>
      <c r="G191" s="58"/>
      <c r="H191" s="60"/>
      <c r="I191" s="60"/>
      <c r="J191" s="60"/>
      <c r="K191" s="115"/>
      <c r="L191" s="115"/>
      <c r="M19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9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91" s="62"/>
    </row>
    <row r="192" spans="2:15" x14ac:dyDescent="0.25">
      <c r="B192" s="56"/>
      <c r="C192" s="63"/>
      <c r="D192" s="57"/>
      <c r="E192" s="58"/>
      <c r="F192" s="58"/>
      <c r="G192" s="58"/>
      <c r="H192" s="60"/>
      <c r="I192" s="60"/>
      <c r="J192" s="60"/>
      <c r="K192" s="115"/>
      <c r="L192" s="115"/>
      <c r="M19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9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92" s="62"/>
    </row>
    <row r="193" spans="2:15" x14ac:dyDescent="0.25">
      <c r="B193" s="56"/>
      <c r="C193" s="63"/>
      <c r="D193" s="57"/>
      <c r="E193" s="58"/>
      <c r="F193" s="58"/>
      <c r="G193" s="58"/>
      <c r="H193" s="60"/>
      <c r="I193" s="60"/>
      <c r="J193" s="60"/>
      <c r="K193" s="115"/>
      <c r="L193" s="115"/>
      <c r="M19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9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93" s="62"/>
    </row>
    <row r="194" spans="2:15" x14ac:dyDescent="0.25">
      <c r="B194" s="56"/>
      <c r="C194" s="63"/>
      <c r="D194" s="57"/>
      <c r="E194" s="58"/>
      <c r="F194" s="58"/>
      <c r="G194" s="58"/>
      <c r="H194" s="60"/>
      <c r="I194" s="60"/>
      <c r="J194" s="60"/>
      <c r="K194" s="115"/>
      <c r="L194" s="115"/>
      <c r="M19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9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94" s="62"/>
    </row>
    <row r="195" spans="2:15" x14ac:dyDescent="0.25">
      <c r="B195" s="56"/>
      <c r="C195" s="63"/>
      <c r="D195" s="57"/>
      <c r="E195" s="58"/>
      <c r="F195" s="58"/>
      <c r="G195" s="58"/>
      <c r="H195" s="60"/>
      <c r="I195" s="60"/>
      <c r="J195" s="60"/>
      <c r="K195" s="115"/>
      <c r="L195" s="115"/>
      <c r="M19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9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95" s="62"/>
    </row>
    <row r="196" spans="2:15" x14ac:dyDescent="0.25">
      <c r="B196" s="56"/>
      <c r="C196" s="63"/>
      <c r="D196" s="57"/>
      <c r="E196" s="58"/>
      <c r="F196" s="58"/>
      <c r="G196" s="58"/>
      <c r="H196" s="60"/>
      <c r="I196" s="60"/>
      <c r="J196" s="60"/>
      <c r="K196" s="115"/>
      <c r="L196" s="115"/>
      <c r="M19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9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96" s="62"/>
    </row>
    <row r="197" spans="2:15" x14ac:dyDescent="0.25">
      <c r="B197" s="56"/>
      <c r="C197" s="63"/>
      <c r="D197" s="57"/>
      <c r="E197" s="58"/>
      <c r="F197" s="58"/>
      <c r="G197" s="58"/>
      <c r="H197" s="60"/>
      <c r="I197" s="60"/>
      <c r="J197" s="60"/>
      <c r="K197" s="115"/>
      <c r="L197" s="115"/>
      <c r="M19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9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97" s="62"/>
    </row>
    <row r="198" spans="2:15" x14ac:dyDescent="0.25">
      <c r="B198" s="56"/>
      <c r="C198" s="63"/>
      <c r="D198" s="57"/>
      <c r="E198" s="58"/>
      <c r="F198" s="58"/>
      <c r="G198" s="58"/>
      <c r="H198" s="60"/>
      <c r="I198" s="60"/>
      <c r="J198" s="60"/>
      <c r="K198" s="115"/>
      <c r="L198" s="115"/>
      <c r="M19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9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98" s="62"/>
    </row>
    <row r="199" spans="2:15" x14ac:dyDescent="0.25">
      <c r="B199" s="56"/>
      <c r="C199" s="63"/>
      <c r="D199" s="57"/>
      <c r="E199" s="58"/>
      <c r="F199" s="58"/>
      <c r="G199" s="58"/>
      <c r="H199" s="60"/>
      <c r="I199" s="60"/>
      <c r="J199" s="60"/>
      <c r="K199" s="115"/>
      <c r="L199" s="115"/>
      <c r="M19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19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199" s="62"/>
    </row>
    <row r="200" spans="2:15" x14ac:dyDescent="0.25">
      <c r="B200" s="56"/>
      <c r="C200" s="63"/>
      <c r="D200" s="57"/>
      <c r="E200" s="58"/>
      <c r="F200" s="58"/>
      <c r="G200" s="58"/>
      <c r="H200" s="60"/>
      <c r="I200" s="60"/>
      <c r="J200" s="60"/>
      <c r="K200" s="115"/>
      <c r="L200" s="115"/>
      <c r="M20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0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00" s="62"/>
    </row>
    <row r="201" spans="2:15" x14ac:dyDescent="0.25">
      <c r="B201" s="56"/>
      <c r="C201" s="63"/>
      <c r="D201" s="57"/>
      <c r="E201" s="58"/>
      <c r="F201" s="58"/>
      <c r="G201" s="58"/>
      <c r="H201" s="60"/>
      <c r="I201" s="60"/>
      <c r="J201" s="60"/>
      <c r="K201" s="115"/>
      <c r="L201" s="115"/>
      <c r="M20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0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01" s="62"/>
    </row>
    <row r="202" spans="2:15" x14ac:dyDescent="0.25">
      <c r="B202" s="56"/>
      <c r="C202" s="63"/>
      <c r="D202" s="57"/>
      <c r="E202" s="58"/>
      <c r="F202" s="58"/>
      <c r="G202" s="58"/>
      <c r="H202" s="60"/>
      <c r="I202" s="60"/>
      <c r="J202" s="60"/>
      <c r="K202" s="115"/>
      <c r="L202" s="115"/>
      <c r="M20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0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02" s="62"/>
    </row>
    <row r="203" spans="2:15" x14ac:dyDescent="0.25">
      <c r="B203" s="56"/>
      <c r="C203" s="63"/>
      <c r="D203" s="57"/>
      <c r="E203" s="58"/>
      <c r="F203" s="58"/>
      <c r="G203" s="58"/>
      <c r="H203" s="60"/>
      <c r="I203" s="60"/>
      <c r="J203" s="60"/>
      <c r="K203" s="115"/>
      <c r="L203" s="115"/>
      <c r="M20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0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03" s="62"/>
    </row>
    <row r="204" spans="2:15" x14ac:dyDescent="0.25">
      <c r="B204" s="56"/>
      <c r="C204" s="63"/>
      <c r="D204" s="57"/>
      <c r="E204" s="58"/>
      <c r="F204" s="58"/>
      <c r="G204" s="58"/>
      <c r="H204" s="60"/>
      <c r="I204" s="60"/>
      <c r="J204" s="60"/>
      <c r="K204" s="115"/>
      <c r="L204" s="115"/>
      <c r="M20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0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04" s="62"/>
    </row>
    <row r="205" spans="2:15" x14ac:dyDescent="0.25">
      <c r="B205" s="56"/>
      <c r="C205" s="63"/>
      <c r="D205" s="57"/>
      <c r="E205" s="58"/>
      <c r="F205" s="58"/>
      <c r="G205" s="58"/>
      <c r="H205" s="60"/>
      <c r="I205" s="60"/>
      <c r="J205" s="60"/>
      <c r="K205" s="115"/>
      <c r="L205" s="115"/>
      <c r="M20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0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05" s="62"/>
    </row>
    <row r="206" spans="2:15" x14ac:dyDescent="0.25">
      <c r="B206" s="56"/>
      <c r="C206" s="63"/>
      <c r="D206" s="57"/>
      <c r="E206" s="58"/>
      <c r="F206" s="58"/>
      <c r="G206" s="58"/>
      <c r="H206" s="60"/>
      <c r="I206" s="60"/>
      <c r="J206" s="60"/>
      <c r="K206" s="115"/>
      <c r="L206" s="115"/>
      <c r="M20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0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06" s="62"/>
    </row>
    <row r="207" spans="2:15" x14ac:dyDescent="0.25">
      <c r="B207" s="56"/>
      <c r="C207" s="63"/>
      <c r="D207" s="57"/>
      <c r="E207" s="58"/>
      <c r="F207" s="58"/>
      <c r="G207" s="58"/>
      <c r="H207" s="60"/>
      <c r="I207" s="60"/>
      <c r="J207" s="60"/>
      <c r="K207" s="115"/>
      <c r="L207" s="115"/>
      <c r="M20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0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07" s="62"/>
    </row>
    <row r="208" spans="2:15" x14ac:dyDescent="0.25">
      <c r="B208" s="56"/>
      <c r="C208" s="63"/>
      <c r="D208" s="57"/>
      <c r="E208" s="58"/>
      <c r="F208" s="58"/>
      <c r="G208" s="58"/>
      <c r="H208" s="60"/>
      <c r="I208" s="60"/>
      <c r="J208" s="60"/>
      <c r="K208" s="115"/>
      <c r="L208" s="115"/>
      <c r="M20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0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08" s="62"/>
    </row>
    <row r="209" spans="2:15" x14ac:dyDescent="0.25">
      <c r="B209" s="56"/>
      <c r="C209" s="63"/>
      <c r="D209" s="57"/>
      <c r="E209" s="58"/>
      <c r="F209" s="58"/>
      <c r="G209" s="58"/>
      <c r="H209" s="60"/>
      <c r="I209" s="60"/>
      <c r="J209" s="60"/>
      <c r="K209" s="115"/>
      <c r="L209" s="115"/>
      <c r="M20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0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09" s="62"/>
    </row>
    <row r="210" spans="2:15" x14ac:dyDescent="0.25">
      <c r="B210" s="56"/>
      <c r="C210" s="63"/>
      <c r="D210" s="57"/>
      <c r="E210" s="58"/>
      <c r="F210" s="58"/>
      <c r="G210" s="58"/>
      <c r="H210" s="60"/>
      <c r="I210" s="60"/>
      <c r="J210" s="60"/>
      <c r="K210" s="115"/>
      <c r="L210" s="115"/>
      <c r="M21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1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10" s="62"/>
    </row>
    <row r="211" spans="2:15" x14ac:dyDescent="0.25">
      <c r="B211" s="56"/>
      <c r="C211" s="63"/>
      <c r="D211" s="57"/>
      <c r="E211" s="58"/>
      <c r="F211" s="58"/>
      <c r="G211" s="58"/>
      <c r="H211" s="60"/>
      <c r="I211" s="60"/>
      <c r="J211" s="60"/>
      <c r="K211" s="115"/>
      <c r="L211" s="115"/>
      <c r="M21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1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11" s="62"/>
    </row>
    <row r="212" spans="2:15" x14ac:dyDescent="0.25">
      <c r="B212" s="56"/>
      <c r="C212" s="63"/>
      <c r="D212" s="57"/>
      <c r="E212" s="58"/>
      <c r="F212" s="58"/>
      <c r="G212" s="58"/>
      <c r="H212" s="60"/>
      <c r="I212" s="60"/>
      <c r="J212" s="60"/>
      <c r="K212" s="115"/>
      <c r="L212" s="115"/>
      <c r="M21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1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12" s="62"/>
    </row>
    <row r="213" spans="2:15" x14ac:dyDescent="0.25">
      <c r="B213" s="56"/>
      <c r="C213" s="63"/>
      <c r="D213" s="57"/>
      <c r="E213" s="58"/>
      <c r="F213" s="58"/>
      <c r="G213" s="58"/>
      <c r="H213" s="60"/>
      <c r="I213" s="60"/>
      <c r="J213" s="60"/>
      <c r="K213" s="115"/>
      <c r="L213" s="115"/>
      <c r="M21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1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13" s="62"/>
    </row>
    <row r="214" spans="2:15" x14ac:dyDescent="0.25">
      <c r="B214" s="56"/>
      <c r="C214" s="63"/>
      <c r="D214" s="57"/>
      <c r="E214" s="58"/>
      <c r="F214" s="58"/>
      <c r="G214" s="58"/>
      <c r="H214" s="60"/>
      <c r="I214" s="60"/>
      <c r="J214" s="60"/>
      <c r="K214" s="115"/>
      <c r="L214" s="115"/>
      <c r="M21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1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14" s="62"/>
    </row>
    <row r="215" spans="2:15" x14ac:dyDescent="0.25">
      <c r="B215" s="56"/>
      <c r="C215" s="63"/>
      <c r="D215" s="57"/>
      <c r="E215" s="58"/>
      <c r="F215" s="58"/>
      <c r="G215" s="58"/>
      <c r="H215" s="60"/>
      <c r="I215" s="60"/>
      <c r="J215" s="60"/>
      <c r="K215" s="115"/>
      <c r="L215" s="115"/>
      <c r="M21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1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15" s="62"/>
    </row>
    <row r="216" spans="2:15" x14ac:dyDescent="0.25">
      <c r="B216" s="56"/>
      <c r="C216" s="63"/>
      <c r="D216" s="57"/>
      <c r="E216" s="58"/>
      <c r="F216" s="58"/>
      <c r="G216" s="58"/>
      <c r="H216" s="60"/>
      <c r="I216" s="60"/>
      <c r="J216" s="60"/>
      <c r="K216" s="115"/>
      <c r="L216" s="115"/>
      <c r="M21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1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16" s="62"/>
    </row>
    <row r="217" spans="2:15" x14ac:dyDescent="0.25">
      <c r="B217" s="56"/>
      <c r="C217" s="63"/>
      <c r="D217" s="57"/>
      <c r="E217" s="58"/>
      <c r="F217" s="58"/>
      <c r="G217" s="58"/>
      <c r="H217" s="60"/>
      <c r="I217" s="60"/>
      <c r="J217" s="60"/>
      <c r="K217" s="115"/>
      <c r="L217" s="115"/>
      <c r="M21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1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17" s="62"/>
    </row>
    <row r="218" spans="2:15" x14ac:dyDescent="0.25">
      <c r="B218" s="56"/>
      <c r="C218" s="63"/>
      <c r="D218" s="57"/>
      <c r="E218" s="58"/>
      <c r="F218" s="58"/>
      <c r="G218" s="58"/>
      <c r="H218" s="60"/>
      <c r="I218" s="60"/>
      <c r="J218" s="60"/>
      <c r="K218" s="115"/>
      <c r="L218" s="115"/>
      <c r="M21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1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18" s="62"/>
    </row>
    <row r="219" spans="2:15" x14ac:dyDescent="0.25">
      <c r="B219" s="56"/>
      <c r="C219" s="63"/>
      <c r="D219" s="57"/>
      <c r="E219" s="58"/>
      <c r="F219" s="58"/>
      <c r="G219" s="58"/>
      <c r="H219" s="60"/>
      <c r="I219" s="60"/>
      <c r="J219" s="60"/>
      <c r="K219" s="115"/>
      <c r="L219" s="115"/>
      <c r="M21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1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19" s="62"/>
    </row>
    <row r="220" spans="2:15" x14ac:dyDescent="0.25">
      <c r="B220" s="56"/>
      <c r="C220" s="63"/>
      <c r="D220" s="57"/>
      <c r="E220" s="58"/>
      <c r="F220" s="58"/>
      <c r="G220" s="58"/>
      <c r="H220" s="60"/>
      <c r="I220" s="60"/>
      <c r="J220" s="60"/>
      <c r="K220" s="115"/>
      <c r="L220" s="115"/>
      <c r="M22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2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20" s="62"/>
    </row>
    <row r="221" spans="2:15" x14ac:dyDescent="0.25">
      <c r="B221" s="56"/>
      <c r="C221" s="63"/>
      <c r="D221" s="57"/>
      <c r="E221" s="58"/>
      <c r="F221" s="58"/>
      <c r="G221" s="58"/>
      <c r="H221" s="60"/>
      <c r="I221" s="60"/>
      <c r="J221" s="60"/>
      <c r="K221" s="115"/>
      <c r="L221" s="115"/>
      <c r="M22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2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21" s="62"/>
    </row>
    <row r="222" spans="2:15" x14ac:dyDescent="0.25">
      <c r="B222" s="56"/>
      <c r="C222" s="63"/>
      <c r="D222" s="57"/>
      <c r="E222" s="58"/>
      <c r="F222" s="58"/>
      <c r="G222" s="58"/>
      <c r="H222" s="60"/>
      <c r="I222" s="60"/>
      <c r="J222" s="60"/>
      <c r="K222" s="115"/>
      <c r="L222" s="115"/>
      <c r="M22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2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22" s="62"/>
    </row>
    <row r="223" spans="2:15" x14ac:dyDescent="0.25">
      <c r="B223" s="56"/>
      <c r="C223" s="63"/>
      <c r="D223" s="57"/>
      <c r="E223" s="58"/>
      <c r="F223" s="58"/>
      <c r="G223" s="58"/>
      <c r="H223" s="60"/>
      <c r="I223" s="60"/>
      <c r="J223" s="60"/>
      <c r="K223" s="115"/>
      <c r="L223" s="115"/>
      <c r="M22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2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23" s="62"/>
    </row>
    <row r="224" spans="2:15" x14ac:dyDescent="0.25">
      <c r="B224" s="56"/>
      <c r="C224" s="63"/>
      <c r="D224" s="57"/>
      <c r="E224" s="58"/>
      <c r="F224" s="58"/>
      <c r="G224" s="58"/>
      <c r="H224" s="60"/>
      <c r="I224" s="60"/>
      <c r="J224" s="60"/>
      <c r="K224" s="115"/>
      <c r="L224" s="115"/>
      <c r="M22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2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24" s="62"/>
    </row>
    <row r="225" spans="2:15" x14ac:dyDescent="0.25">
      <c r="B225" s="56"/>
      <c r="C225" s="63"/>
      <c r="D225" s="57"/>
      <c r="E225" s="58"/>
      <c r="F225" s="58"/>
      <c r="G225" s="58"/>
      <c r="H225" s="60"/>
      <c r="I225" s="60"/>
      <c r="J225" s="60"/>
      <c r="K225" s="115"/>
      <c r="L225" s="115"/>
      <c r="M22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2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25" s="62"/>
    </row>
    <row r="226" spans="2:15" x14ac:dyDescent="0.25">
      <c r="B226" s="56"/>
      <c r="C226" s="63"/>
      <c r="D226" s="57"/>
      <c r="E226" s="58"/>
      <c r="F226" s="58"/>
      <c r="G226" s="58"/>
      <c r="H226" s="60"/>
      <c r="I226" s="60"/>
      <c r="J226" s="60"/>
      <c r="K226" s="115"/>
      <c r="L226" s="115"/>
      <c r="M22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2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26" s="62"/>
    </row>
    <row r="227" spans="2:15" x14ac:dyDescent="0.25">
      <c r="B227" s="56"/>
      <c r="C227" s="63"/>
      <c r="D227" s="57"/>
      <c r="E227" s="58"/>
      <c r="F227" s="58"/>
      <c r="G227" s="58"/>
      <c r="H227" s="60"/>
      <c r="I227" s="60"/>
      <c r="J227" s="60"/>
      <c r="K227" s="115"/>
      <c r="L227" s="115"/>
      <c r="M22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2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27" s="62"/>
    </row>
    <row r="228" spans="2:15" x14ac:dyDescent="0.25">
      <c r="B228" s="56"/>
      <c r="C228" s="63"/>
      <c r="D228" s="57"/>
      <c r="E228" s="58"/>
      <c r="F228" s="58"/>
      <c r="G228" s="58"/>
      <c r="H228" s="60"/>
      <c r="I228" s="60"/>
      <c r="J228" s="60"/>
      <c r="K228" s="115"/>
      <c r="L228" s="115"/>
      <c r="M22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2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28" s="62"/>
    </row>
    <row r="229" spans="2:15" x14ac:dyDescent="0.25">
      <c r="B229" s="56"/>
      <c r="C229" s="63"/>
      <c r="D229" s="57"/>
      <c r="E229" s="58"/>
      <c r="F229" s="58"/>
      <c r="G229" s="58"/>
      <c r="H229" s="60"/>
      <c r="I229" s="60"/>
      <c r="J229" s="60"/>
      <c r="K229" s="115"/>
      <c r="L229" s="115"/>
      <c r="M22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2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29" s="62"/>
    </row>
    <row r="230" spans="2:15" x14ac:dyDescent="0.25">
      <c r="B230" s="56"/>
      <c r="C230" s="63"/>
      <c r="D230" s="57"/>
      <c r="E230" s="58"/>
      <c r="F230" s="58"/>
      <c r="G230" s="58"/>
      <c r="H230" s="60"/>
      <c r="I230" s="60"/>
      <c r="J230" s="60"/>
      <c r="K230" s="115"/>
      <c r="L230" s="115"/>
      <c r="M23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3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30" s="62"/>
    </row>
    <row r="231" spans="2:15" x14ac:dyDescent="0.25">
      <c r="B231" s="56"/>
      <c r="C231" s="63"/>
      <c r="D231" s="57"/>
      <c r="E231" s="58"/>
      <c r="F231" s="58"/>
      <c r="G231" s="58"/>
      <c r="H231" s="60"/>
      <c r="I231" s="60"/>
      <c r="J231" s="60"/>
      <c r="K231" s="115"/>
      <c r="L231" s="115"/>
      <c r="M23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3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31" s="62"/>
    </row>
    <row r="232" spans="2:15" x14ac:dyDescent="0.25">
      <c r="B232" s="56"/>
      <c r="C232" s="63"/>
      <c r="D232" s="57"/>
      <c r="E232" s="58"/>
      <c r="F232" s="58"/>
      <c r="G232" s="58"/>
      <c r="H232" s="60"/>
      <c r="I232" s="60"/>
      <c r="J232" s="60"/>
      <c r="K232" s="115"/>
      <c r="L232" s="115"/>
      <c r="M23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3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32" s="62"/>
    </row>
    <row r="233" spans="2:15" x14ac:dyDescent="0.25">
      <c r="B233" s="56"/>
      <c r="C233" s="63"/>
      <c r="D233" s="57"/>
      <c r="E233" s="58"/>
      <c r="F233" s="58"/>
      <c r="G233" s="58"/>
      <c r="H233" s="60"/>
      <c r="I233" s="60"/>
      <c r="J233" s="60"/>
      <c r="K233" s="115"/>
      <c r="L233" s="115"/>
      <c r="M23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3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33" s="62"/>
    </row>
    <row r="234" spans="2:15" x14ac:dyDescent="0.25">
      <c r="B234" s="56"/>
      <c r="C234" s="63"/>
      <c r="D234" s="57"/>
      <c r="E234" s="58"/>
      <c r="F234" s="58"/>
      <c r="G234" s="58"/>
      <c r="H234" s="60"/>
      <c r="I234" s="60"/>
      <c r="J234" s="60"/>
      <c r="K234" s="115"/>
      <c r="L234" s="115"/>
      <c r="M23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3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34" s="62"/>
    </row>
    <row r="235" spans="2:15" x14ac:dyDescent="0.25">
      <c r="B235" s="56"/>
      <c r="C235" s="63"/>
      <c r="D235" s="57"/>
      <c r="E235" s="58"/>
      <c r="F235" s="58"/>
      <c r="G235" s="58"/>
      <c r="H235" s="60"/>
      <c r="I235" s="60"/>
      <c r="J235" s="60"/>
      <c r="K235" s="115"/>
      <c r="L235" s="115"/>
      <c r="M23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3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35" s="62"/>
    </row>
    <row r="236" spans="2:15" x14ac:dyDescent="0.25">
      <c r="B236" s="56"/>
      <c r="C236" s="63"/>
      <c r="D236" s="57"/>
      <c r="E236" s="58"/>
      <c r="F236" s="58"/>
      <c r="G236" s="58"/>
      <c r="H236" s="60"/>
      <c r="I236" s="60"/>
      <c r="J236" s="60"/>
      <c r="K236" s="115"/>
      <c r="L236" s="115"/>
      <c r="M23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3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36" s="62"/>
    </row>
    <row r="237" spans="2:15" x14ac:dyDescent="0.25">
      <c r="B237" s="56"/>
      <c r="C237" s="63"/>
      <c r="D237" s="57"/>
      <c r="E237" s="58"/>
      <c r="F237" s="58"/>
      <c r="G237" s="58"/>
      <c r="H237" s="60"/>
      <c r="I237" s="60"/>
      <c r="J237" s="60"/>
      <c r="K237" s="115"/>
      <c r="L237" s="115"/>
      <c r="M23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3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37" s="62"/>
    </row>
    <row r="238" spans="2:15" x14ac:dyDescent="0.25">
      <c r="B238" s="56"/>
      <c r="C238" s="63"/>
      <c r="D238" s="57"/>
      <c r="E238" s="58"/>
      <c r="F238" s="58"/>
      <c r="G238" s="58"/>
      <c r="H238" s="60"/>
      <c r="I238" s="60"/>
      <c r="J238" s="60"/>
      <c r="K238" s="115"/>
      <c r="L238" s="115"/>
      <c r="M23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3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38" s="62"/>
    </row>
    <row r="239" spans="2:15" x14ac:dyDescent="0.25">
      <c r="B239" s="56"/>
      <c r="C239" s="63"/>
      <c r="D239" s="57"/>
      <c r="E239" s="58"/>
      <c r="F239" s="58"/>
      <c r="G239" s="58"/>
      <c r="H239" s="60"/>
      <c r="I239" s="60"/>
      <c r="J239" s="60"/>
      <c r="K239" s="115"/>
      <c r="L239" s="115"/>
      <c r="M23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3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39" s="62"/>
    </row>
    <row r="240" spans="2:15" x14ac:dyDescent="0.25">
      <c r="B240" s="56"/>
      <c r="C240" s="63"/>
      <c r="D240" s="57"/>
      <c r="E240" s="58"/>
      <c r="F240" s="58"/>
      <c r="G240" s="58"/>
      <c r="H240" s="60"/>
      <c r="I240" s="60"/>
      <c r="J240" s="60"/>
      <c r="K240" s="115"/>
      <c r="L240" s="115"/>
      <c r="M24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4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40" s="62"/>
    </row>
    <row r="241" spans="2:15" x14ac:dyDescent="0.25">
      <c r="B241" s="56"/>
      <c r="C241" s="63"/>
      <c r="D241" s="57"/>
      <c r="E241" s="58"/>
      <c r="F241" s="58"/>
      <c r="G241" s="58"/>
      <c r="H241" s="60"/>
      <c r="I241" s="60"/>
      <c r="J241" s="60"/>
      <c r="K241" s="115"/>
      <c r="L241" s="115"/>
      <c r="M24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4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41" s="62"/>
    </row>
    <row r="242" spans="2:15" x14ac:dyDescent="0.25">
      <c r="B242" s="56"/>
      <c r="C242" s="63"/>
      <c r="D242" s="57"/>
      <c r="E242" s="58"/>
      <c r="F242" s="58"/>
      <c r="G242" s="58"/>
      <c r="H242" s="60"/>
      <c r="I242" s="60"/>
      <c r="J242" s="60"/>
      <c r="K242" s="115"/>
      <c r="L242" s="115"/>
      <c r="M24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4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42" s="62"/>
    </row>
    <row r="243" spans="2:15" x14ac:dyDescent="0.25">
      <c r="B243" s="56"/>
      <c r="C243" s="63"/>
      <c r="D243" s="57"/>
      <c r="E243" s="58"/>
      <c r="F243" s="58"/>
      <c r="G243" s="58"/>
      <c r="H243" s="60"/>
      <c r="I243" s="60"/>
      <c r="J243" s="60"/>
      <c r="K243" s="115"/>
      <c r="L243" s="115"/>
      <c r="M24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4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43" s="62"/>
    </row>
    <row r="244" spans="2:15" x14ac:dyDescent="0.25">
      <c r="B244" s="56"/>
      <c r="C244" s="63"/>
      <c r="D244" s="57"/>
      <c r="E244" s="58"/>
      <c r="F244" s="58"/>
      <c r="G244" s="58"/>
      <c r="H244" s="60"/>
      <c r="I244" s="60"/>
      <c r="J244" s="60"/>
      <c r="K244" s="115"/>
      <c r="L244" s="115"/>
      <c r="M24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4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44" s="62"/>
    </row>
    <row r="245" spans="2:15" x14ac:dyDescent="0.25">
      <c r="B245" s="56"/>
      <c r="C245" s="63"/>
      <c r="D245" s="57"/>
      <c r="E245" s="58"/>
      <c r="F245" s="58"/>
      <c r="G245" s="58"/>
      <c r="H245" s="60"/>
      <c r="I245" s="60"/>
      <c r="J245" s="60"/>
      <c r="K245" s="115"/>
      <c r="L245" s="115"/>
      <c r="M24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4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45" s="62"/>
    </row>
    <row r="246" spans="2:15" x14ac:dyDescent="0.25">
      <c r="B246" s="56"/>
      <c r="C246" s="63"/>
      <c r="D246" s="57"/>
      <c r="E246" s="58"/>
      <c r="F246" s="58"/>
      <c r="G246" s="58"/>
      <c r="H246" s="60"/>
      <c r="I246" s="60"/>
      <c r="J246" s="60"/>
      <c r="K246" s="115"/>
      <c r="L246" s="115"/>
      <c r="M24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4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46" s="62"/>
    </row>
    <row r="247" spans="2:15" x14ac:dyDescent="0.25">
      <c r="B247" s="56"/>
      <c r="C247" s="63"/>
      <c r="D247" s="57"/>
      <c r="E247" s="58"/>
      <c r="F247" s="58"/>
      <c r="G247" s="58"/>
      <c r="H247" s="60"/>
      <c r="I247" s="60"/>
      <c r="J247" s="60"/>
      <c r="K247" s="115"/>
      <c r="L247" s="115"/>
      <c r="M24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4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47" s="62"/>
    </row>
    <row r="248" spans="2:15" x14ac:dyDescent="0.25">
      <c r="B248" s="56"/>
      <c r="C248" s="63"/>
      <c r="D248" s="57"/>
      <c r="E248" s="58"/>
      <c r="F248" s="58"/>
      <c r="G248" s="58"/>
      <c r="H248" s="60"/>
      <c r="I248" s="60"/>
      <c r="J248" s="60"/>
      <c r="K248" s="115"/>
      <c r="L248" s="115"/>
      <c r="M24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4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48" s="62"/>
    </row>
    <row r="249" spans="2:15" x14ac:dyDescent="0.25">
      <c r="B249" s="56"/>
      <c r="C249" s="63"/>
      <c r="D249" s="57"/>
      <c r="E249" s="58"/>
      <c r="F249" s="58"/>
      <c r="G249" s="58"/>
      <c r="H249" s="60"/>
      <c r="I249" s="60"/>
      <c r="J249" s="60"/>
      <c r="K249" s="115"/>
      <c r="L249" s="115"/>
      <c r="M24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4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49" s="62"/>
    </row>
    <row r="250" spans="2:15" x14ac:dyDescent="0.25">
      <c r="B250" s="56"/>
      <c r="C250" s="63"/>
      <c r="D250" s="57"/>
      <c r="E250" s="58"/>
      <c r="F250" s="58"/>
      <c r="G250" s="58"/>
      <c r="H250" s="60"/>
      <c r="I250" s="60"/>
      <c r="J250" s="60"/>
      <c r="K250" s="115"/>
      <c r="L250" s="115"/>
      <c r="M25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5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50" s="62"/>
    </row>
    <row r="251" spans="2:15" x14ac:dyDescent="0.25">
      <c r="B251" s="56"/>
      <c r="C251" s="63"/>
      <c r="D251" s="57"/>
      <c r="E251" s="58"/>
      <c r="F251" s="58"/>
      <c r="G251" s="58"/>
      <c r="H251" s="60"/>
      <c r="I251" s="60"/>
      <c r="J251" s="60"/>
      <c r="K251" s="115"/>
      <c r="L251" s="115"/>
      <c r="M25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5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51" s="62"/>
    </row>
    <row r="252" spans="2:15" x14ac:dyDescent="0.25">
      <c r="B252" s="56"/>
      <c r="C252" s="63"/>
      <c r="D252" s="57"/>
      <c r="E252" s="58"/>
      <c r="F252" s="58"/>
      <c r="G252" s="58"/>
      <c r="H252" s="60"/>
      <c r="I252" s="60"/>
      <c r="J252" s="60"/>
      <c r="K252" s="115"/>
      <c r="L252" s="115"/>
      <c r="M25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5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52" s="62"/>
    </row>
    <row r="253" spans="2:15" x14ac:dyDescent="0.25">
      <c r="B253" s="56"/>
      <c r="C253" s="63"/>
      <c r="D253" s="57"/>
      <c r="E253" s="58"/>
      <c r="F253" s="58"/>
      <c r="G253" s="58"/>
      <c r="H253" s="60"/>
      <c r="I253" s="60"/>
      <c r="J253" s="60"/>
      <c r="K253" s="115"/>
      <c r="L253" s="115"/>
      <c r="M25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5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53" s="62"/>
    </row>
    <row r="254" spans="2:15" x14ac:dyDescent="0.25">
      <c r="B254" s="56"/>
      <c r="C254" s="63"/>
      <c r="D254" s="57"/>
      <c r="E254" s="58"/>
      <c r="F254" s="58"/>
      <c r="G254" s="58"/>
      <c r="H254" s="60"/>
      <c r="I254" s="60"/>
      <c r="J254" s="60"/>
      <c r="K254" s="115"/>
      <c r="L254" s="115"/>
      <c r="M25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5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54" s="62"/>
    </row>
    <row r="255" spans="2:15" x14ac:dyDescent="0.25">
      <c r="B255" s="56"/>
      <c r="C255" s="63"/>
      <c r="D255" s="57"/>
      <c r="E255" s="58"/>
      <c r="F255" s="58"/>
      <c r="G255" s="58"/>
      <c r="H255" s="60"/>
      <c r="I255" s="60"/>
      <c r="J255" s="60"/>
      <c r="K255" s="115"/>
      <c r="L255" s="115"/>
      <c r="M25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5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55" s="62"/>
    </row>
    <row r="256" spans="2:15" x14ac:dyDescent="0.25">
      <c r="B256" s="56"/>
      <c r="C256" s="63"/>
      <c r="D256" s="57"/>
      <c r="E256" s="58"/>
      <c r="F256" s="58"/>
      <c r="G256" s="58"/>
      <c r="H256" s="60"/>
      <c r="I256" s="60"/>
      <c r="J256" s="60"/>
      <c r="K256" s="115"/>
      <c r="L256" s="115"/>
      <c r="M25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5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56" s="62"/>
    </row>
    <row r="257" spans="2:15" x14ac:dyDescent="0.25">
      <c r="B257" s="56"/>
      <c r="C257" s="63"/>
      <c r="D257" s="57"/>
      <c r="E257" s="58"/>
      <c r="F257" s="58"/>
      <c r="G257" s="58"/>
      <c r="H257" s="60"/>
      <c r="I257" s="60"/>
      <c r="J257" s="60"/>
      <c r="K257" s="115"/>
      <c r="L257" s="115"/>
      <c r="M25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5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57" s="62"/>
    </row>
    <row r="258" spans="2:15" x14ac:dyDescent="0.25">
      <c r="B258" s="56"/>
      <c r="C258" s="63"/>
      <c r="D258" s="57"/>
      <c r="E258" s="58"/>
      <c r="F258" s="58"/>
      <c r="G258" s="58"/>
      <c r="H258" s="60"/>
      <c r="I258" s="60"/>
      <c r="J258" s="60"/>
      <c r="K258" s="115"/>
      <c r="L258" s="115"/>
      <c r="M25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5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58" s="62"/>
    </row>
    <row r="259" spans="2:15" x14ac:dyDescent="0.25">
      <c r="B259" s="56"/>
      <c r="C259" s="63"/>
      <c r="D259" s="57"/>
      <c r="E259" s="58"/>
      <c r="F259" s="58"/>
      <c r="G259" s="58"/>
      <c r="H259" s="60"/>
      <c r="I259" s="60"/>
      <c r="J259" s="60"/>
      <c r="K259" s="115"/>
      <c r="L259" s="115"/>
      <c r="M25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5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59" s="62"/>
    </row>
    <row r="260" spans="2:15" x14ac:dyDescent="0.25">
      <c r="B260" s="56"/>
      <c r="C260" s="63"/>
      <c r="D260" s="57"/>
      <c r="E260" s="58"/>
      <c r="F260" s="58"/>
      <c r="G260" s="58"/>
      <c r="H260" s="60"/>
      <c r="I260" s="60"/>
      <c r="J260" s="60"/>
      <c r="K260" s="115"/>
      <c r="L260" s="115"/>
      <c r="M26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6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60" s="62"/>
    </row>
    <row r="261" spans="2:15" x14ac:dyDescent="0.25">
      <c r="B261" s="56"/>
      <c r="C261" s="63"/>
      <c r="D261" s="57"/>
      <c r="E261" s="58"/>
      <c r="F261" s="58"/>
      <c r="G261" s="58"/>
      <c r="H261" s="60"/>
      <c r="I261" s="60"/>
      <c r="J261" s="60"/>
      <c r="K261" s="115"/>
      <c r="L261" s="115"/>
      <c r="M26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6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61" s="62"/>
    </row>
    <row r="262" spans="2:15" x14ac:dyDescent="0.25">
      <c r="B262" s="56"/>
      <c r="C262" s="63"/>
      <c r="D262" s="57"/>
      <c r="E262" s="58"/>
      <c r="F262" s="58"/>
      <c r="G262" s="58"/>
      <c r="H262" s="60"/>
      <c r="I262" s="60"/>
      <c r="J262" s="60"/>
      <c r="K262" s="115"/>
      <c r="L262" s="115"/>
      <c r="M26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6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62" s="62"/>
    </row>
    <row r="263" spans="2:15" x14ac:dyDescent="0.25">
      <c r="B263" s="56"/>
      <c r="C263" s="63"/>
      <c r="D263" s="57"/>
      <c r="E263" s="58"/>
      <c r="F263" s="58"/>
      <c r="G263" s="58"/>
      <c r="H263" s="60"/>
      <c r="I263" s="60"/>
      <c r="J263" s="60"/>
      <c r="K263" s="115"/>
      <c r="L263" s="115"/>
      <c r="M26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6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63" s="62"/>
    </row>
    <row r="264" spans="2:15" x14ac:dyDescent="0.25">
      <c r="B264" s="56"/>
      <c r="C264" s="63"/>
      <c r="D264" s="57"/>
      <c r="E264" s="58"/>
      <c r="F264" s="58"/>
      <c r="G264" s="58"/>
      <c r="H264" s="60"/>
      <c r="I264" s="60"/>
      <c r="J264" s="60"/>
      <c r="K264" s="115"/>
      <c r="L264" s="115"/>
      <c r="M26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6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64" s="62"/>
    </row>
    <row r="265" spans="2:15" x14ac:dyDescent="0.25">
      <c r="B265" s="56"/>
      <c r="C265" s="63"/>
      <c r="D265" s="57"/>
      <c r="E265" s="58"/>
      <c r="F265" s="58"/>
      <c r="G265" s="58"/>
      <c r="H265" s="60"/>
      <c r="I265" s="60"/>
      <c r="J265" s="60"/>
      <c r="K265" s="115"/>
      <c r="L265" s="115"/>
      <c r="M26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6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65" s="62"/>
    </row>
    <row r="266" spans="2:15" x14ac:dyDescent="0.25">
      <c r="B266" s="56"/>
      <c r="C266" s="63"/>
      <c r="D266" s="57"/>
      <c r="E266" s="58"/>
      <c r="F266" s="58"/>
      <c r="G266" s="58"/>
      <c r="H266" s="60"/>
      <c r="I266" s="60"/>
      <c r="J266" s="60"/>
      <c r="K266" s="115"/>
      <c r="L266" s="115"/>
      <c r="M26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6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66" s="62"/>
    </row>
    <row r="267" spans="2:15" x14ac:dyDescent="0.25">
      <c r="B267" s="56"/>
      <c r="C267" s="63"/>
      <c r="D267" s="57"/>
      <c r="E267" s="58"/>
      <c r="F267" s="58"/>
      <c r="G267" s="58"/>
      <c r="H267" s="60"/>
      <c r="I267" s="60"/>
      <c r="J267" s="60"/>
      <c r="K267" s="115"/>
      <c r="L267" s="115"/>
      <c r="M26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6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67" s="62"/>
    </row>
    <row r="268" spans="2:15" x14ac:dyDescent="0.25">
      <c r="B268" s="56"/>
      <c r="C268" s="63"/>
      <c r="D268" s="57"/>
      <c r="E268" s="58"/>
      <c r="F268" s="58"/>
      <c r="G268" s="58"/>
      <c r="H268" s="60"/>
      <c r="I268" s="60"/>
      <c r="J268" s="60"/>
      <c r="K268" s="115"/>
      <c r="L268" s="115"/>
      <c r="M26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6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68" s="62"/>
    </row>
    <row r="269" spans="2:15" x14ac:dyDescent="0.25">
      <c r="B269" s="56"/>
      <c r="C269" s="63"/>
      <c r="D269" s="57"/>
      <c r="E269" s="58"/>
      <c r="F269" s="58"/>
      <c r="G269" s="58"/>
      <c r="H269" s="60"/>
      <c r="I269" s="60"/>
      <c r="J269" s="60"/>
      <c r="K269" s="115"/>
      <c r="L269" s="115"/>
      <c r="M26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6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69" s="62"/>
    </row>
    <row r="270" spans="2:15" x14ac:dyDescent="0.25">
      <c r="B270" s="56"/>
      <c r="C270" s="63"/>
      <c r="D270" s="57"/>
      <c r="E270" s="58"/>
      <c r="F270" s="58"/>
      <c r="G270" s="58"/>
      <c r="H270" s="60"/>
      <c r="I270" s="60"/>
      <c r="J270" s="60"/>
      <c r="K270" s="115"/>
      <c r="L270" s="115"/>
      <c r="M27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7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70" s="62"/>
    </row>
    <row r="271" spans="2:15" x14ac:dyDescent="0.25">
      <c r="B271" s="56"/>
      <c r="C271" s="63"/>
      <c r="D271" s="57"/>
      <c r="E271" s="58"/>
      <c r="F271" s="58"/>
      <c r="G271" s="58"/>
      <c r="H271" s="60"/>
      <c r="I271" s="60"/>
      <c r="J271" s="60"/>
      <c r="K271" s="115"/>
      <c r="L271" s="115"/>
      <c r="M27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7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71" s="62"/>
    </row>
    <row r="272" spans="2:15" x14ac:dyDescent="0.25">
      <c r="B272" s="56"/>
      <c r="C272" s="63"/>
      <c r="D272" s="57"/>
      <c r="E272" s="58"/>
      <c r="F272" s="58"/>
      <c r="G272" s="58"/>
      <c r="H272" s="60"/>
      <c r="I272" s="60"/>
      <c r="J272" s="60"/>
      <c r="K272" s="115"/>
      <c r="L272" s="115"/>
      <c r="M27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7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72" s="62"/>
    </row>
    <row r="273" spans="2:15" x14ac:dyDescent="0.25">
      <c r="B273" s="56"/>
      <c r="C273" s="63"/>
      <c r="D273" s="57"/>
      <c r="E273" s="58"/>
      <c r="F273" s="58"/>
      <c r="G273" s="58"/>
      <c r="H273" s="60"/>
      <c r="I273" s="60"/>
      <c r="J273" s="60"/>
      <c r="K273" s="115"/>
      <c r="L273" s="115"/>
      <c r="M27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7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73" s="62"/>
    </row>
    <row r="274" spans="2:15" x14ac:dyDescent="0.25">
      <c r="B274" s="56"/>
      <c r="C274" s="63"/>
      <c r="D274" s="57"/>
      <c r="E274" s="58"/>
      <c r="F274" s="58"/>
      <c r="G274" s="58"/>
      <c r="H274" s="60"/>
      <c r="I274" s="60"/>
      <c r="J274" s="60"/>
      <c r="K274" s="115"/>
      <c r="L274" s="115"/>
      <c r="M27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7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74" s="62"/>
    </row>
    <row r="275" spans="2:15" x14ac:dyDescent="0.25">
      <c r="B275" s="56"/>
      <c r="C275" s="63"/>
      <c r="D275" s="57"/>
      <c r="E275" s="58"/>
      <c r="F275" s="58"/>
      <c r="G275" s="58"/>
      <c r="H275" s="60"/>
      <c r="I275" s="60"/>
      <c r="J275" s="60"/>
      <c r="K275" s="115"/>
      <c r="L275" s="115"/>
      <c r="M27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7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75" s="62"/>
    </row>
    <row r="276" spans="2:15" x14ac:dyDescent="0.25">
      <c r="B276" s="56"/>
      <c r="C276" s="63"/>
      <c r="D276" s="57"/>
      <c r="E276" s="58"/>
      <c r="F276" s="58"/>
      <c r="G276" s="58"/>
      <c r="H276" s="60"/>
      <c r="I276" s="60"/>
      <c r="J276" s="60"/>
      <c r="K276" s="115"/>
      <c r="L276" s="115"/>
      <c r="M27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7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76" s="62"/>
    </row>
    <row r="277" spans="2:15" x14ac:dyDescent="0.25">
      <c r="B277" s="56"/>
      <c r="C277" s="63"/>
      <c r="D277" s="57"/>
      <c r="E277" s="58"/>
      <c r="F277" s="58"/>
      <c r="G277" s="58"/>
      <c r="H277" s="60"/>
      <c r="I277" s="60"/>
      <c r="J277" s="60"/>
      <c r="K277" s="115"/>
      <c r="L277" s="115"/>
      <c r="M27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7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77" s="62"/>
    </row>
    <row r="278" spans="2:15" x14ac:dyDescent="0.25">
      <c r="B278" s="56"/>
      <c r="C278" s="63"/>
      <c r="D278" s="57"/>
      <c r="E278" s="58"/>
      <c r="F278" s="58"/>
      <c r="G278" s="58"/>
      <c r="H278" s="60"/>
      <c r="I278" s="60"/>
      <c r="J278" s="60"/>
      <c r="K278" s="115"/>
      <c r="L278" s="115"/>
      <c r="M27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7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78" s="62"/>
    </row>
    <row r="279" spans="2:15" x14ac:dyDescent="0.25">
      <c r="B279" s="56"/>
      <c r="C279" s="63"/>
      <c r="D279" s="57"/>
      <c r="E279" s="58"/>
      <c r="F279" s="58"/>
      <c r="G279" s="58"/>
      <c r="H279" s="60"/>
      <c r="I279" s="60"/>
      <c r="J279" s="60"/>
      <c r="K279" s="115"/>
      <c r="L279" s="115"/>
      <c r="M27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7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79" s="62"/>
    </row>
    <row r="280" spans="2:15" x14ac:dyDescent="0.25">
      <c r="B280" s="56"/>
      <c r="C280" s="63"/>
      <c r="D280" s="57"/>
      <c r="E280" s="58"/>
      <c r="F280" s="58"/>
      <c r="G280" s="58"/>
      <c r="H280" s="60"/>
      <c r="I280" s="60"/>
      <c r="J280" s="60"/>
      <c r="K280" s="115"/>
      <c r="L280" s="115"/>
      <c r="M28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8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80" s="62"/>
    </row>
    <row r="281" spans="2:15" x14ac:dyDescent="0.25">
      <c r="B281" s="56"/>
      <c r="C281" s="63"/>
      <c r="D281" s="57"/>
      <c r="E281" s="58"/>
      <c r="F281" s="58"/>
      <c r="G281" s="58"/>
      <c r="H281" s="60"/>
      <c r="I281" s="60"/>
      <c r="J281" s="60"/>
      <c r="K281" s="115"/>
      <c r="L281" s="115"/>
      <c r="M28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8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81" s="62"/>
    </row>
    <row r="282" spans="2:15" x14ac:dyDescent="0.25">
      <c r="B282" s="56"/>
      <c r="C282" s="63"/>
      <c r="D282" s="57"/>
      <c r="E282" s="58"/>
      <c r="F282" s="58"/>
      <c r="G282" s="58"/>
      <c r="H282" s="60"/>
      <c r="I282" s="60"/>
      <c r="J282" s="60"/>
      <c r="K282" s="115"/>
      <c r="L282" s="115"/>
      <c r="M28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8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82" s="62"/>
    </row>
    <row r="283" spans="2:15" x14ac:dyDescent="0.25">
      <c r="B283" s="56"/>
      <c r="C283" s="63"/>
      <c r="D283" s="57"/>
      <c r="E283" s="58"/>
      <c r="F283" s="58"/>
      <c r="G283" s="58"/>
      <c r="H283" s="60"/>
      <c r="I283" s="60"/>
      <c r="J283" s="60"/>
      <c r="K283" s="115"/>
      <c r="L283" s="115"/>
      <c r="M28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8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83" s="62"/>
    </row>
    <row r="284" spans="2:15" x14ac:dyDescent="0.25">
      <c r="B284" s="56"/>
      <c r="C284" s="63"/>
      <c r="D284" s="57"/>
      <c r="E284" s="58"/>
      <c r="F284" s="58"/>
      <c r="G284" s="58"/>
      <c r="H284" s="60"/>
      <c r="I284" s="60"/>
      <c r="J284" s="60"/>
      <c r="K284" s="115"/>
      <c r="L284" s="115"/>
      <c r="M28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8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84" s="62"/>
    </row>
    <row r="285" spans="2:15" x14ac:dyDescent="0.25">
      <c r="B285" s="56"/>
      <c r="C285" s="63"/>
      <c r="D285" s="57"/>
      <c r="E285" s="58"/>
      <c r="F285" s="58"/>
      <c r="G285" s="58"/>
      <c r="H285" s="60"/>
      <c r="I285" s="60"/>
      <c r="J285" s="60"/>
      <c r="K285" s="115"/>
      <c r="L285" s="115"/>
      <c r="M28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8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85" s="62"/>
    </row>
    <row r="286" spans="2:15" x14ac:dyDescent="0.25">
      <c r="B286" s="56"/>
      <c r="C286" s="63"/>
      <c r="D286" s="57"/>
      <c r="E286" s="58"/>
      <c r="F286" s="58"/>
      <c r="G286" s="58"/>
      <c r="H286" s="60"/>
      <c r="I286" s="60"/>
      <c r="J286" s="60"/>
      <c r="K286" s="115"/>
      <c r="L286" s="115"/>
      <c r="M28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8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86" s="62"/>
    </row>
    <row r="287" spans="2:15" x14ac:dyDescent="0.25">
      <c r="B287" s="56"/>
      <c r="C287" s="63"/>
      <c r="D287" s="57"/>
      <c r="E287" s="58"/>
      <c r="F287" s="58"/>
      <c r="G287" s="58"/>
      <c r="H287" s="60"/>
      <c r="I287" s="60"/>
      <c r="J287" s="60"/>
      <c r="K287" s="115"/>
      <c r="L287" s="115"/>
      <c r="M28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8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87" s="62"/>
    </row>
    <row r="288" spans="2:15" x14ac:dyDescent="0.25">
      <c r="B288" s="56"/>
      <c r="C288" s="63"/>
      <c r="D288" s="57"/>
      <c r="E288" s="58"/>
      <c r="F288" s="58"/>
      <c r="G288" s="58"/>
      <c r="H288" s="60"/>
      <c r="I288" s="60"/>
      <c r="J288" s="60"/>
      <c r="K288" s="115"/>
      <c r="L288" s="115"/>
      <c r="M28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8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88" s="62"/>
    </row>
    <row r="289" spans="2:15" x14ac:dyDescent="0.25">
      <c r="B289" s="56"/>
      <c r="C289" s="63"/>
      <c r="D289" s="57"/>
      <c r="E289" s="58"/>
      <c r="F289" s="58"/>
      <c r="G289" s="58"/>
      <c r="H289" s="60"/>
      <c r="I289" s="60"/>
      <c r="J289" s="60"/>
      <c r="K289" s="115"/>
      <c r="L289" s="115"/>
      <c r="M28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8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89" s="62"/>
    </row>
    <row r="290" spans="2:15" x14ac:dyDescent="0.25">
      <c r="B290" s="56"/>
      <c r="C290" s="63"/>
      <c r="D290" s="57"/>
      <c r="E290" s="58"/>
      <c r="F290" s="58"/>
      <c r="G290" s="58"/>
      <c r="H290" s="60"/>
      <c r="I290" s="60"/>
      <c r="J290" s="60"/>
      <c r="K290" s="115"/>
      <c r="L290" s="115"/>
      <c r="M29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9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90" s="62"/>
    </row>
    <row r="291" spans="2:15" x14ac:dyDescent="0.25">
      <c r="B291" s="56"/>
      <c r="C291" s="63"/>
      <c r="D291" s="57"/>
      <c r="E291" s="58"/>
      <c r="F291" s="58"/>
      <c r="G291" s="58"/>
      <c r="H291" s="60"/>
      <c r="I291" s="60"/>
      <c r="J291" s="60"/>
      <c r="K291" s="115"/>
      <c r="L291" s="115"/>
      <c r="M29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9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91" s="62"/>
    </row>
    <row r="292" spans="2:15" x14ac:dyDescent="0.25">
      <c r="B292" s="56"/>
      <c r="C292" s="63"/>
      <c r="D292" s="57"/>
      <c r="E292" s="58"/>
      <c r="F292" s="58"/>
      <c r="G292" s="58"/>
      <c r="H292" s="60"/>
      <c r="I292" s="60"/>
      <c r="J292" s="60"/>
      <c r="K292" s="115"/>
      <c r="L292" s="115"/>
      <c r="M29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9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92" s="62"/>
    </row>
    <row r="293" spans="2:15" x14ac:dyDescent="0.25">
      <c r="B293" s="56"/>
      <c r="C293" s="63"/>
      <c r="D293" s="57"/>
      <c r="E293" s="58"/>
      <c r="F293" s="58"/>
      <c r="G293" s="58"/>
      <c r="H293" s="60"/>
      <c r="I293" s="60"/>
      <c r="J293" s="60"/>
      <c r="K293" s="115"/>
      <c r="L293" s="115"/>
      <c r="M29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9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93" s="62"/>
    </row>
    <row r="294" spans="2:15" x14ac:dyDescent="0.25">
      <c r="B294" s="56"/>
      <c r="C294" s="63"/>
      <c r="D294" s="57"/>
      <c r="E294" s="58"/>
      <c r="F294" s="58"/>
      <c r="G294" s="58"/>
      <c r="H294" s="60"/>
      <c r="I294" s="60"/>
      <c r="J294" s="60"/>
      <c r="K294" s="115"/>
      <c r="L294" s="115"/>
      <c r="M29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9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94" s="62"/>
    </row>
    <row r="295" spans="2:15" x14ac:dyDescent="0.25">
      <c r="B295" s="56"/>
      <c r="C295" s="63"/>
      <c r="D295" s="57"/>
      <c r="E295" s="58"/>
      <c r="F295" s="58"/>
      <c r="G295" s="58"/>
      <c r="H295" s="60"/>
      <c r="I295" s="60"/>
      <c r="J295" s="60"/>
      <c r="K295" s="115"/>
      <c r="L295" s="115"/>
      <c r="M29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9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95" s="62"/>
    </row>
    <row r="296" spans="2:15" x14ac:dyDescent="0.25">
      <c r="B296" s="56"/>
      <c r="C296" s="63"/>
      <c r="D296" s="57"/>
      <c r="E296" s="58"/>
      <c r="F296" s="58"/>
      <c r="G296" s="58"/>
      <c r="H296" s="60"/>
      <c r="I296" s="60"/>
      <c r="J296" s="60"/>
      <c r="K296" s="115"/>
      <c r="L296" s="115"/>
      <c r="M29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9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96" s="62"/>
    </row>
    <row r="297" spans="2:15" x14ac:dyDescent="0.25">
      <c r="B297" s="56"/>
      <c r="C297" s="63"/>
      <c r="D297" s="57"/>
      <c r="E297" s="58"/>
      <c r="F297" s="58"/>
      <c r="G297" s="58"/>
      <c r="H297" s="60"/>
      <c r="I297" s="60"/>
      <c r="J297" s="60"/>
      <c r="K297" s="115"/>
      <c r="L297" s="115"/>
      <c r="M29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9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97" s="62"/>
    </row>
    <row r="298" spans="2:15" x14ac:dyDescent="0.25">
      <c r="B298" s="56"/>
      <c r="C298" s="63"/>
      <c r="D298" s="57"/>
      <c r="E298" s="58"/>
      <c r="F298" s="58"/>
      <c r="G298" s="58"/>
      <c r="H298" s="60"/>
      <c r="I298" s="60"/>
      <c r="J298" s="60"/>
      <c r="K298" s="115"/>
      <c r="L298" s="115"/>
      <c r="M29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9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98" s="62"/>
    </row>
    <row r="299" spans="2:15" x14ac:dyDescent="0.25">
      <c r="B299" s="56"/>
      <c r="C299" s="63"/>
      <c r="D299" s="57"/>
      <c r="E299" s="58"/>
      <c r="F299" s="58"/>
      <c r="G299" s="58"/>
      <c r="H299" s="60"/>
      <c r="I299" s="60"/>
      <c r="J299" s="60"/>
      <c r="K299" s="115"/>
      <c r="L299" s="115"/>
      <c r="M29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29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299" s="62"/>
    </row>
    <row r="300" spans="2:15" x14ac:dyDescent="0.25">
      <c r="B300" s="56"/>
      <c r="C300" s="63"/>
      <c r="D300" s="57"/>
      <c r="E300" s="58"/>
      <c r="F300" s="58"/>
      <c r="G300" s="58"/>
      <c r="H300" s="60"/>
      <c r="I300" s="60"/>
      <c r="J300" s="60"/>
      <c r="K300" s="115"/>
      <c r="L300" s="115"/>
      <c r="M30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30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300" s="62"/>
    </row>
    <row r="301" spans="2:15" x14ac:dyDescent="0.25">
      <c r="B301" s="56"/>
      <c r="C301" s="63"/>
      <c r="D301" s="57"/>
      <c r="E301" s="58"/>
      <c r="F301" s="58"/>
      <c r="G301" s="58"/>
      <c r="H301" s="60"/>
      <c r="I301" s="60"/>
      <c r="J301" s="60"/>
      <c r="K301" s="115"/>
      <c r="L301" s="115"/>
      <c r="M30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30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301" s="62"/>
    </row>
    <row r="302" spans="2:15" x14ac:dyDescent="0.25">
      <c r="B302" s="56"/>
      <c r="C302" s="63"/>
      <c r="D302" s="57"/>
      <c r="E302" s="58"/>
      <c r="F302" s="58"/>
      <c r="G302" s="58"/>
      <c r="H302" s="60"/>
      <c r="I302" s="60"/>
      <c r="J302" s="60"/>
      <c r="K302" s="115"/>
      <c r="L302" s="115"/>
      <c r="M30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30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302" s="62"/>
    </row>
    <row r="303" spans="2:15" x14ac:dyDescent="0.25">
      <c r="B303" s="56"/>
      <c r="C303" s="63"/>
      <c r="D303" s="57"/>
      <c r="E303" s="58"/>
      <c r="F303" s="58"/>
      <c r="G303" s="58"/>
      <c r="H303" s="60"/>
      <c r="I303" s="60"/>
      <c r="J303" s="60"/>
      <c r="K303" s="115"/>
      <c r="L303" s="115"/>
      <c r="M303"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303"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303" s="62"/>
    </row>
    <row r="304" spans="2:15" x14ac:dyDescent="0.25">
      <c r="B304" s="56"/>
      <c r="C304" s="63"/>
      <c r="D304" s="57"/>
      <c r="E304" s="58"/>
      <c r="F304" s="58"/>
      <c r="G304" s="58"/>
      <c r="H304" s="60"/>
      <c r="I304" s="60"/>
      <c r="J304" s="60"/>
      <c r="K304" s="115"/>
      <c r="L304" s="115"/>
      <c r="M304"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304"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304" s="62"/>
    </row>
    <row r="305" spans="2:15" x14ac:dyDescent="0.25">
      <c r="B305" s="56"/>
      <c r="C305" s="63"/>
      <c r="D305" s="57"/>
      <c r="E305" s="58"/>
      <c r="F305" s="58"/>
      <c r="G305" s="58"/>
      <c r="H305" s="60"/>
      <c r="I305" s="60"/>
      <c r="J305" s="60"/>
      <c r="K305" s="115"/>
      <c r="L305" s="115"/>
      <c r="M305"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305"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305" s="62"/>
    </row>
    <row r="306" spans="2:15" x14ac:dyDescent="0.25">
      <c r="B306" s="56"/>
      <c r="C306" s="63"/>
      <c r="D306" s="57"/>
      <c r="E306" s="58"/>
      <c r="F306" s="58"/>
      <c r="G306" s="58"/>
      <c r="H306" s="60"/>
      <c r="I306" s="60"/>
      <c r="J306" s="60"/>
      <c r="K306" s="115"/>
      <c r="L306" s="115"/>
      <c r="M306"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306"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306" s="62"/>
    </row>
    <row r="307" spans="2:15" x14ac:dyDescent="0.25">
      <c r="B307" s="56"/>
      <c r="C307" s="63"/>
      <c r="D307" s="57"/>
      <c r="E307" s="58"/>
      <c r="F307" s="58"/>
      <c r="G307" s="58"/>
      <c r="H307" s="60"/>
      <c r="I307" s="60"/>
      <c r="J307" s="60"/>
      <c r="K307" s="115"/>
      <c r="L307" s="115"/>
      <c r="M307"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307"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307" s="62"/>
    </row>
    <row r="308" spans="2:15" x14ac:dyDescent="0.25">
      <c r="B308" s="56"/>
      <c r="C308" s="63"/>
      <c r="D308" s="57"/>
      <c r="E308" s="58"/>
      <c r="F308" s="58"/>
      <c r="G308" s="58"/>
      <c r="H308" s="60"/>
      <c r="I308" s="60"/>
      <c r="J308" s="60"/>
      <c r="K308" s="115"/>
      <c r="L308" s="115"/>
      <c r="M308"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308"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308" s="62"/>
    </row>
    <row r="309" spans="2:15" x14ac:dyDescent="0.25">
      <c r="B309" s="56"/>
      <c r="C309" s="63"/>
      <c r="D309" s="57"/>
      <c r="E309" s="58"/>
      <c r="F309" s="58"/>
      <c r="G309" s="58"/>
      <c r="H309" s="60"/>
      <c r="I309" s="60"/>
      <c r="J309" s="60"/>
      <c r="K309" s="115"/>
      <c r="L309" s="115"/>
      <c r="M309"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309"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309" s="62"/>
    </row>
    <row r="310" spans="2:15" x14ac:dyDescent="0.25">
      <c r="B310" s="56"/>
      <c r="C310" s="63"/>
      <c r="D310" s="57"/>
      <c r="E310" s="58"/>
      <c r="F310" s="58"/>
      <c r="G310" s="58"/>
      <c r="H310" s="60"/>
      <c r="I310" s="60"/>
      <c r="J310" s="60"/>
      <c r="K310" s="115"/>
      <c r="L310" s="115"/>
      <c r="M310"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310"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310" s="62"/>
    </row>
    <row r="311" spans="2:15" x14ac:dyDescent="0.25">
      <c r="B311" s="56"/>
      <c r="C311" s="63"/>
      <c r="D311" s="57"/>
      <c r="E311" s="58"/>
      <c r="F311" s="58"/>
      <c r="G311" s="58"/>
      <c r="H311" s="60"/>
      <c r="I311" s="60"/>
      <c r="J311" s="60"/>
      <c r="K311" s="115"/>
      <c r="L311" s="115"/>
      <c r="M311"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311"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311" s="62"/>
    </row>
    <row r="312" spans="2:15" x14ac:dyDescent="0.25">
      <c r="B312" s="56"/>
      <c r="C312" s="63"/>
      <c r="D312" s="57"/>
      <c r="E312" s="58"/>
      <c r="F312" s="58"/>
      <c r="G312" s="58"/>
      <c r="H312" s="60"/>
      <c r="I312" s="60"/>
      <c r="J312" s="60"/>
      <c r="K312" s="115"/>
      <c r="L312" s="115"/>
      <c r="M312" s="46">
        <f>IF(AND(TestingDataBldg6[[#This Row],[Initial Test Result (ppb)]]="   [result]   ",TestingDataBldg6[[#This Row],[Number of Retests]]="   [retests]   "),"   [autofill]   ",IF(AND(TestingDataBldg6[[#This Row],[Initial Test Result (ppb)]]&lt;&gt;"",TestingDataBldg6[[#This Row],[Initial Test Result (ppb)]]&lt;&gt;"   [result]   "),IFERROR(VALUE(TestingDataBldg6[[#This Row],[Number of Retests]]),0)+1,IFERROR(VALUE(TestingDataBldg6[[#This Row],[Number of Retests]]),0)))</f>
        <v>0</v>
      </c>
      <c r="N312" s="47">
        <f>IF(AND(TestingDataBldg6[[#This Row],[Misc. Lab Expenses]]="   [enter $]   ",TestingDataBldg6[[#This Row],[Shipping Expense]]="   [enter $]   ",TestingDataBldg6[[#This Row],[Lab Cost Per Initial Test]]="   [enter $]   "),"[autofill]   ",ROUND(IFERROR(VALUE(TestingDataBldg6[[#This Row],[Misc. Lab Expenses]]),0)+IFERROR(VALUE(TestingDataBldg6[[#This Row],[Shipping Expense]]),0)+IFERROR(VALUE(TestingDataBldg6[[#This Row],[Lab Cost Per Initial Test]]),0)+IFERROR(TestingDataBldg6[[#This Row],[Lab Cost Per Retest]]*TestingDataBldg6[[#This Row],[Number of Retests]],0),2))</f>
        <v>0</v>
      </c>
      <c r="O312" s="62"/>
    </row>
  </sheetData>
  <sheetProtection sheet="1" objects="1" scenarios="1" deleteRows="0" sort="0" autoFilter="0"/>
  <mergeCells count="10">
    <mergeCell ref="D8:G8"/>
    <mergeCell ref="I8:J8"/>
    <mergeCell ref="D10:E10"/>
    <mergeCell ref="H10:L10"/>
    <mergeCell ref="B1:O1"/>
    <mergeCell ref="I3:J3"/>
    <mergeCell ref="I4:J4"/>
    <mergeCell ref="I5:J5"/>
    <mergeCell ref="D7:G7"/>
    <mergeCell ref="I7:J7"/>
  </mergeCells>
  <conditionalFormatting sqref="B13:B312">
    <cfRule type="expression" dxfId="154" priority="9">
      <formula>AND(COUNTIF($B$13:$B$312,$B13)&gt;1,$I13="",$J13="")</formula>
    </cfRule>
  </conditionalFormatting>
  <conditionalFormatting sqref="B13:O13">
    <cfRule type="expression" dxfId="153" priority="8">
      <formula>FIND("   ",B$13)&gt;0</formula>
    </cfRule>
  </conditionalFormatting>
  <conditionalFormatting sqref="C13:C312">
    <cfRule type="expression" dxfId="152" priority="10">
      <formula>AND(AND(MID(C13&amp;" ",9,1)="-",LEN(C13)=14)=FALSE,AND(MID(C13&amp;" ",10,1)="-",LEN(C13)=15)=FALSE,$C13&lt;&gt;"", $C13&lt;&gt;"[enter fixture ID]   ")</formula>
    </cfRule>
  </conditionalFormatting>
  <conditionalFormatting sqref="C13:H312 K13:L312">
    <cfRule type="expression" dxfId="151" priority="13">
      <formula>AND($I13&lt;&gt;"   [enter $]   ",$J13&lt;&gt;"   [enter $]   ",OR($I13&lt;&gt;"",$J13&lt;&gt;""))</formula>
    </cfRule>
  </conditionalFormatting>
  <conditionalFormatting sqref="D3 D4:G4">
    <cfRule type="expression" dxfId="150" priority="4">
      <formula>$D$4="Invalid Entity ID"</formula>
    </cfRule>
  </conditionalFormatting>
  <conditionalFormatting sqref="D3 D4:G5">
    <cfRule type="expression" dxfId="149" priority="3">
      <formula>FIND("autofill",$D3)&gt;1</formula>
    </cfRule>
  </conditionalFormatting>
  <conditionalFormatting sqref="D7:D8 D10">
    <cfRule type="expression" dxfId="148" priority="5">
      <formula>FIND("   ",$D7)&gt;1</formula>
    </cfRule>
  </conditionalFormatting>
  <conditionalFormatting sqref="E13:E312 G13:G312">
    <cfRule type="cellIs" dxfId="147" priority="11" operator="between">
      <formula>11.999</formula>
      <formula>14.999</formula>
    </cfRule>
    <cfRule type="expression" dxfId="146" priority="12">
      <formula>VALUE(E13)&gt;14.999</formula>
    </cfRule>
  </conditionalFormatting>
  <conditionalFormatting sqref="G3">
    <cfRule type="expression" dxfId="145" priority="1">
      <formula>FIND("autofill",$D3)&gt;1</formula>
    </cfRule>
    <cfRule type="expression" dxfId="144" priority="2">
      <formula>$D$4="Invalid Entity ID"</formula>
    </cfRule>
  </conditionalFormatting>
  <conditionalFormatting sqref="H13:H312">
    <cfRule type="expression" dxfId="143" priority="19">
      <formula>AND($F13&gt;0,$H13="")</formula>
    </cfRule>
    <cfRule type="expression" dxfId="142" priority="20">
      <formula>OR($H13="FS-RDT",$H13="Other")</formula>
    </cfRule>
    <cfRule type="expression" dxfId="141" priority="21">
      <formula>FIND("RB",$H13)&gt;0</formula>
    </cfRule>
    <cfRule type="cellIs" dxfId="140" priority="22" operator="equal">
      <formula>"Remove"</formula>
    </cfRule>
    <cfRule type="cellIs" dxfId="139" priority="23" operator="equal">
      <formula>"FTO"</formula>
    </cfRule>
    <cfRule type="containsText" dxfId="138" priority="24" operator="containsText" text="IF">
      <formula>NOT(ISERROR(SEARCH("IF",H13)))</formula>
    </cfRule>
  </conditionalFormatting>
  <conditionalFormatting sqref="I13:I312">
    <cfRule type="expression" dxfId="137" priority="17">
      <formula>AND($J13&lt;&gt;"   [enter $]   ",$J13&lt;&gt;"")</formula>
    </cfRule>
  </conditionalFormatting>
  <conditionalFormatting sqref="I13:J312">
    <cfRule type="expression" dxfId="136" priority="14">
      <formula>AND($E13&lt;&gt;"   [result]   ",$E13&lt;&gt;"",I13&lt;&gt;"   [enter $]   ",I13&lt;&gt;"")</formula>
    </cfRule>
    <cfRule type="expression" dxfId="135" priority="15">
      <formula>AND($I13&lt;&gt;"   [enter $]   ",$I13&lt;&gt;"",$J13&lt;&gt;"   [enter $]   ",$J13&lt;&gt;"")</formula>
    </cfRule>
    <cfRule type="expression" dxfId="134" priority="16">
      <formula>AND($E13&lt;&gt;"   [result]   ",$E13&lt;&gt;"")</formula>
    </cfRule>
  </conditionalFormatting>
  <conditionalFormatting sqref="J13:J312">
    <cfRule type="expression" dxfId="133" priority="18">
      <formula>AND($I13&lt;&gt;"   [enter $]   ",$I13&lt;&gt;"")</formula>
    </cfRule>
  </conditionalFormatting>
  <conditionalFormatting sqref="K3:K4">
    <cfRule type="expression" dxfId="132" priority="6">
      <formula>FIND("   ",$K3)&gt;0</formula>
    </cfRule>
  </conditionalFormatting>
  <conditionalFormatting sqref="K5 K7:K8">
    <cfRule type="expression" dxfId="131" priority="7">
      <formula>FIND("autofill",$K5)&gt;1</formula>
    </cfRule>
  </conditionalFormatting>
  <conditionalFormatting sqref="K13:K312">
    <cfRule type="expression" dxfId="130" priority="25">
      <formula>AND($E13&lt;&gt;"   [result]   ",$E13&lt;&gt;"",$K13="")</formula>
    </cfRule>
  </conditionalFormatting>
  <conditionalFormatting sqref="L13:L312">
    <cfRule type="expression" dxfId="129" priority="26">
      <formula>AND($F13&lt;&gt;"[retests]   ",$F13&lt;&gt;"",$L13="")</formula>
    </cfRule>
  </conditionalFormatting>
  <conditionalFormatting sqref="M13:N312">
    <cfRule type="cellIs" dxfId="128" priority="27" operator="equal">
      <formula>0</formula>
    </cfRule>
  </conditionalFormatting>
  <conditionalFormatting sqref="O13:O312">
    <cfRule type="expression" dxfId="127" priority="28">
      <formula>AND($H13="Other",$O13="")</formula>
    </cfRule>
  </conditionalFormatting>
  <dataValidations count="18">
    <dataValidation allowBlank="1" showInputMessage="1" showErrorMessage="1" prompt="To populate this field, enter data in the corresponding field at the top of the &quot;START HERE&quot; tab." sqref="D3:D5 G3" xr:uid="{00000000-0002-0000-0700-000000000000}"/>
    <dataValidation allowBlank="1" showInputMessage="1" showErrorMessage="1" promptTitle="DO NOT OVERWRITE THIS CELL. " prompt="It will automatically calculate based on data entered in the previous columns. " sqref="M13:N312" xr:uid="{00000000-0002-0000-0700-000001000000}"/>
    <dataValidation type="custom" errorStyle="warning" allowBlank="1" showInputMessage="1" showErrorMessage="1" errorTitle="Invalid Entry" error="The fixture ID # MUST follow this format:_x000a__x000a_[8 digit building ID #]-[3 digit fixture #][2 letter fixture type code]_x000a__x000a_Ex: 12340101-001DW_x000a__x000a_See the &quot;START HERE&quot; tab for more information." promptTitle="Important!" prompt="The fixture ID # MUST follow this format:_x000a__x000a_[8 digit building ID #]-[3 digit fixture #][2 letter fixture type code]_x000a__x000a_Ex: 12340101-001DW_x000a__x000a_See the &quot;START HERE&quot; tab for more information." sqref="C13:C312" xr:uid="{00000000-0002-0000-0700-000002000000}">
      <formula1>OR(AND(MID(C13&amp;" ",9,1)="-",LEN(C13)=14),AND(MID(C13&amp;" ",10,1)="-",LEN(C13)=15))+(C13="[enter fixture ID]   ")</formula1>
    </dataValidation>
    <dataValidation allowBlank="1" showInputMessage="1" showErrorMessage="1" prompt="Enter any applicable notes here" sqref="O13:O17" xr:uid="{00000000-0002-0000-0700-000003000000}"/>
    <dataValidation allowBlank="1" showInputMessage="1" showErrorMessage="1" prompt="Enter the per-sample cost of any retests performed for this fixture." sqref="L13:L17" xr:uid="{00000000-0002-0000-0700-000004000000}"/>
    <dataValidation allowBlank="1" showInputMessage="1" showErrorMessage="1" prompt="Enter the per-sample cost for the INITIAL sample." sqref="K13:K17" xr:uid="{00000000-0002-0000-0700-000005000000}"/>
    <dataValidation allowBlank="1" showInputMessage="1" showErrorMessage="1" prompt="Enter any shipping or mileage costs associated with getting the samples to the lab. _x000a__x000a_*NOTE: These costs should be entered on a separate row with a description of the expense in the &quot;Fixture Location / Expense Description&quot; column." sqref="J13:J17" xr:uid="{00000000-0002-0000-0700-000006000000}"/>
    <dataValidation allowBlank="1" showInputMessage="1" showErrorMessage="1" prompt="Enter any other costs associated with testing (metal digestion, rush fees, etc.). _x000a__x000a_*NOTE: These costs should be entered on a separate row with a description of the expense in the &quot;Fixture Location / Expense Description&quot; column." sqref="I13:I17" xr:uid="{00000000-0002-0000-0700-000007000000}"/>
    <dataValidation allowBlank="1" showInputMessage="1" showErrorMessage="1" prompt="If additional samples were tested from this fixture, enter the final test result." sqref="G13:G17" xr:uid="{00000000-0002-0000-0700-000008000000}"/>
    <dataValidation allowBlank="1" showInputMessage="1" showErrorMessage="1" prompt="If applicable, enter the number of additional samples tested from this fixture." sqref="F13:F17" xr:uid="{00000000-0002-0000-0700-000009000000}"/>
    <dataValidation allowBlank="1" showInputMessage="1" showErrorMessage="1" prompt="Enter the test result for the initial sample in parts per billion (ppb). Do NOT type in ppb after the number. _x000a__x000a_Enter &quot;ND&quot; for non-detect._x000a__x000a_Example Values: ND, &lt;1, 3.56, 20" sqref="E13:E17" xr:uid="{00000000-0002-0000-0700-00000A000000}"/>
    <dataValidation allowBlank="1" showInputMessage="1" showErrorMessage="1" prompt="Enter the date the initial sample was COLLECTED (not tested by the lab)" sqref="D13:D17" xr:uid="{00000000-0002-0000-0700-00000B000000}"/>
    <dataValidation allowBlank="1" showInputMessage="1" showErrorMessage="1" prompt="Enter the unique location description for each fixture such that ANY person would be able to find the fixture based only on this description._x000a__x000a_OR_x000a__x000a_Describe the type of other expense (metal digestion, shipping, etc.)" sqref="B13:B17" xr:uid="{00000000-0002-0000-0700-00000C000000}"/>
    <dataValidation allowBlank="1" showInputMessage="1" showErrorMessage="1" promptTitle="Building ID #" prompt="Enter the Building ID # assigned to this building in the ODE School Facilities Building Collection. See the &quot;START HERE&quot; tab for more information." sqref="D7" xr:uid="{00000000-0002-0000-0700-00000D000000}"/>
    <dataValidation allowBlank="1" showInputMessage="1" showErrorMessage="1" promptTitle="Building Name" prompt="Enter the building name as it is reported in the ODE School Facilities Building Collection. See the &quot;START HERE&quot; tab for more information." sqref="D8:G8" xr:uid="{00000000-0002-0000-0700-00000E000000}"/>
    <dataValidation allowBlank="1" showInputMessage="1" showErrorMessage="1" promptTitle="Minimum Reporting Level (MRL)" prompt="Enter the minimum value of lead that can be detected in a sample in parts per billion (ppb) as reported in the lab results" sqref="D10:E10" xr:uid="{00000000-0002-0000-0700-00000F000000}"/>
    <dataValidation allowBlank="1" showInputMessage="1" showErrorMessage="1" promptTitle="Fixtures Required to be Tested" prompt="Enter the number of fixtures in the building that are required to be tested (***even if you have not tested all of these fixtures at this time***)" sqref="K3" xr:uid="{00000000-0002-0000-0700-000010000000}"/>
    <dataValidation allowBlank="1" showInputMessage="1" showErrorMessage="1" promptTitle="Fixtures Exempt from Testing" prompt="Enter the number of fixtures in the building that are exempt from the testing requirement based on the type of fixture (shower head, eye wash station, etc.)" sqref="K4" xr:uid="{00000000-0002-0000-0700-000011000000}"/>
  </dataValidations>
  <pageMargins left="0.7" right="0.7" top="0.75" bottom="0.75" header="0.3" footer="0.3"/>
  <pageSetup scale="66" fitToHeight="0" orientation="landscape"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xr:uid="{00000000-0002-0000-0700-000012000000}">
          <x14:formula1>
            <xm:f>'Corrective Action Codes'!$C$3:$C$30</xm:f>
          </x14:formula1>
          <xm:sqref>H18:H137</xm:sqref>
        </x14:dataValidation>
        <x14:dataValidation type="list" allowBlank="1" showInputMessage="1" prompt="If applicable, identify the corrective action taken to remediate this fixture by choosing the correct code from the dropdown. _x000a__x000a_A list of available codes and definitions can be found to the right of this table." xr:uid="{00000000-0002-0000-0700-000013000000}">
          <x14:formula1>
            <xm:f>'Corrective Action Codes'!$C$3:$C$30</xm:f>
          </x14:formula1>
          <xm:sqref>H13:H17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AAD4F4"/>
    <pageSetUpPr autoPageBreaks="0" fitToPage="1"/>
  </sheetPr>
  <dimension ref="A1:Q312"/>
  <sheetViews>
    <sheetView showGridLines="0" showRowColHeaders="0" workbookViewId="0">
      <pane ySplit="12" topLeftCell="A13" activePane="bottomLeft" state="frozen"/>
      <selection pane="bottomLeft"/>
    </sheetView>
  </sheetViews>
  <sheetFormatPr defaultRowHeight="15" x14ac:dyDescent="0.25"/>
  <cols>
    <col min="1" max="1" width="2.7109375" style="1" customWidth="1"/>
    <col min="2" max="2" width="35.7109375" customWidth="1"/>
    <col min="3" max="3" width="19.140625" customWidth="1"/>
    <col min="4" max="4" width="10.140625" customWidth="1"/>
    <col min="5" max="5" width="11.85546875" customWidth="1"/>
    <col min="6" max="6" width="9.85546875" bestFit="1" customWidth="1"/>
    <col min="7" max="7" width="11.85546875" bestFit="1" customWidth="1"/>
    <col min="8" max="8" width="16.140625" bestFit="1" customWidth="1"/>
    <col min="9" max="10" width="10.28515625" customWidth="1"/>
    <col min="11" max="11" width="12.5703125" customWidth="1"/>
    <col min="12" max="12" width="10.140625" bestFit="1" customWidth="1"/>
    <col min="13" max="13" width="9" customWidth="1"/>
    <col min="14" max="14" width="15.7109375" bestFit="1" customWidth="1"/>
    <col min="15" max="15" width="30.28515625" customWidth="1"/>
    <col min="16" max="16" width="1.7109375" customWidth="1"/>
    <col min="17" max="17" width="27.5703125" customWidth="1"/>
  </cols>
  <sheetData>
    <row r="1" spans="1:17" ht="26.25" x14ac:dyDescent="0.25">
      <c r="A1" s="1" t="s">
        <v>12</v>
      </c>
      <c r="B1" s="261" t="s">
        <v>515</v>
      </c>
      <c r="C1" s="262"/>
      <c r="D1" s="262"/>
      <c r="E1" s="262"/>
      <c r="F1" s="262"/>
      <c r="G1" s="262"/>
      <c r="H1" s="262"/>
      <c r="I1" s="262"/>
      <c r="J1" s="262"/>
      <c r="K1" s="262"/>
      <c r="L1" s="262"/>
      <c r="M1" s="262"/>
      <c r="N1" s="262"/>
      <c r="O1" s="263"/>
    </row>
    <row r="2" spans="1:17" ht="9" customHeight="1" x14ac:dyDescent="0.25">
      <c r="A2" s="1" t="s">
        <v>12</v>
      </c>
      <c r="C2" s="19" t="s">
        <v>12</v>
      </c>
    </row>
    <row r="3" spans="1:17" x14ac:dyDescent="0.25">
      <c r="A3" s="1" t="s">
        <v>12</v>
      </c>
      <c r="B3" s="8"/>
      <c r="C3" s="5" t="s">
        <v>393</v>
      </c>
      <c r="D3" s="116" t="str">
        <f>IF('START HERE'!$D$4="[enter Inst. ID]   ","[autofill]",'START HERE'!$D$4)</f>
        <v>[autofill]</v>
      </c>
      <c r="E3" s="42" t="s">
        <v>12</v>
      </c>
      <c r="F3" s="206" t="s">
        <v>1755</v>
      </c>
      <c r="G3" s="116" t="str">
        <f>IF('START HERE'!$D$6="[enter Inst. ID]   ","[autofill]",'START HERE'!$D$6)</f>
        <v>[autofill]</v>
      </c>
      <c r="H3" s="19"/>
      <c r="I3" s="217" t="s">
        <v>425</v>
      </c>
      <c r="J3" s="218"/>
      <c r="K3" s="54" t="s">
        <v>518</v>
      </c>
    </row>
    <row r="4" spans="1:17" x14ac:dyDescent="0.25">
      <c r="A4" s="1" t="s">
        <v>12</v>
      </c>
      <c r="B4" s="8"/>
      <c r="C4" s="6" t="s">
        <v>379</v>
      </c>
      <c r="D4" s="123" t="str">
        <f>'START HERE'!$D$5</f>
        <v>[autofill]</v>
      </c>
      <c r="E4" s="35"/>
      <c r="F4" s="35"/>
      <c r="G4" s="37"/>
      <c r="H4" s="19" t="s">
        <v>12</v>
      </c>
      <c r="I4" s="223" t="s">
        <v>426</v>
      </c>
      <c r="J4" s="224"/>
      <c r="K4" s="55" t="s">
        <v>518</v>
      </c>
      <c r="P4" s="16"/>
    </row>
    <row r="5" spans="1:17" x14ac:dyDescent="0.25">
      <c r="A5" s="1" t="s">
        <v>12</v>
      </c>
      <c r="B5" s="8"/>
      <c r="C5" s="7" t="s">
        <v>0</v>
      </c>
      <c r="D5" s="73" t="str">
        <f>IF('START HERE'!$D$7="[autofill]","[autofill]",IF('START HERE'!$D$6&lt;&gt;"x",'START HERE'!$D$7,'START HERE'!$G$7))</f>
        <v>[autofill]</v>
      </c>
      <c r="E5" s="13"/>
      <c r="F5" s="13"/>
      <c r="G5" s="14"/>
      <c r="H5" s="19" t="s">
        <v>12</v>
      </c>
      <c r="I5" s="221" t="s">
        <v>424</v>
      </c>
      <c r="J5" s="222"/>
      <c r="K5" s="41" t="str">
        <f>IFERROR($K$3+$K$4,"[autofill]")</f>
        <v>[autofill]</v>
      </c>
    </row>
    <row r="6" spans="1:17" ht="9" customHeight="1" x14ac:dyDescent="0.25">
      <c r="A6" s="1" t="s">
        <v>12</v>
      </c>
      <c r="C6" s="19" t="s">
        <v>12</v>
      </c>
    </row>
    <row r="7" spans="1:17" x14ac:dyDescent="0.25">
      <c r="A7" s="1" t="s">
        <v>12</v>
      </c>
      <c r="C7" s="5" t="s">
        <v>571</v>
      </c>
      <c r="D7" s="268" t="s">
        <v>434</v>
      </c>
      <c r="E7" s="269"/>
      <c r="F7" s="269"/>
      <c r="G7" s="270"/>
      <c r="H7" s="19" t="s">
        <v>12</v>
      </c>
      <c r="I7" s="217" t="s">
        <v>431</v>
      </c>
      <c r="J7" s="218"/>
      <c r="K7" s="39" t="str">
        <f>IF(MIN(TestingDataBldg7[Initial  Test Date])=0,"[autofill]",MIN(TestingDataBldg7[Initial  Test Date]))</f>
        <v>[autofill]</v>
      </c>
    </row>
    <row r="8" spans="1:17" x14ac:dyDescent="0.25">
      <c r="A8" s="1" t="s">
        <v>12</v>
      </c>
      <c r="C8" s="48" t="s">
        <v>1</v>
      </c>
      <c r="D8" s="266" t="s">
        <v>433</v>
      </c>
      <c r="E8" s="266"/>
      <c r="F8" s="266"/>
      <c r="G8" s="267"/>
      <c r="I8" s="221" t="s">
        <v>432</v>
      </c>
      <c r="J8" s="222"/>
      <c r="K8" s="40" t="str">
        <f>IF(MAX(TestingDataBldg7[Initial  Test Date])=0,"[autofill]",MAX(TestingDataBldg7[Initial  Test Date]))</f>
        <v>[autofill]</v>
      </c>
    </row>
    <row r="9" spans="1:17" ht="9" customHeight="1" x14ac:dyDescent="0.25">
      <c r="A9" s="1" t="s">
        <v>12</v>
      </c>
      <c r="C9" s="19" t="s">
        <v>12</v>
      </c>
    </row>
    <row r="10" spans="1:17" ht="17.25" x14ac:dyDescent="0.25">
      <c r="A10" s="1" t="s">
        <v>12</v>
      </c>
      <c r="B10" s="8"/>
      <c r="C10" s="34" t="s">
        <v>503</v>
      </c>
      <c r="D10" s="264" t="s">
        <v>502</v>
      </c>
      <c r="E10" s="265"/>
      <c r="F10" s="19" t="s">
        <v>12</v>
      </c>
      <c r="G10" s="19" t="s">
        <v>12</v>
      </c>
      <c r="H10" s="255" t="s">
        <v>501</v>
      </c>
      <c r="I10" s="256"/>
      <c r="J10" s="256"/>
      <c r="K10" s="256"/>
      <c r="L10" s="257"/>
      <c r="M10" s="33">
        <f>SUM(TestingDataBldg7[Total '# of Tests])</f>
        <v>0</v>
      </c>
      <c r="N10" s="30">
        <f>SUM(TestingDataBldg7[Total Expenses])</f>
        <v>0</v>
      </c>
    </row>
    <row r="11" spans="1:17" ht="9" customHeight="1" x14ac:dyDescent="0.25">
      <c r="A11" s="1" t="s">
        <v>12</v>
      </c>
      <c r="C11" s="19" t="s">
        <v>12</v>
      </c>
      <c r="G11" s="4"/>
      <c r="K11" s="3"/>
      <c r="L11" s="3"/>
    </row>
    <row r="12" spans="1:17" ht="30.75" thickBot="1" x14ac:dyDescent="0.3">
      <c r="A12" s="1" t="s">
        <v>12</v>
      </c>
      <c r="B12" s="126" t="s">
        <v>430</v>
      </c>
      <c r="C12" s="127" t="s">
        <v>572</v>
      </c>
      <c r="D12" s="128" t="s">
        <v>504</v>
      </c>
      <c r="E12" s="125" t="s">
        <v>3</v>
      </c>
      <c r="F12" s="128" t="s">
        <v>427</v>
      </c>
      <c r="G12" s="128" t="s">
        <v>4</v>
      </c>
      <c r="H12" s="128" t="s">
        <v>499</v>
      </c>
      <c r="I12" s="128" t="s">
        <v>545</v>
      </c>
      <c r="J12" s="125" t="s">
        <v>388</v>
      </c>
      <c r="K12" s="129" t="s">
        <v>513</v>
      </c>
      <c r="L12" s="130" t="s">
        <v>514</v>
      </c>
      <c r="M12" s="131" t="s">
        <v>437</v>
      </c>
      <c r="N12" s="132" t="s">
        <v>428</v>
      </c>
      <c r="O12" s="126" t="s">
        <v>421</v>
      </c>
    </row>
    <row r="13" spans="1:17" s="12" customFormat="1" ht="15" customHeight="1" x14ac:dyDescent="0.25">
      <c r="A13" s="133" t="s">
        <v>557</v>
      </c>
      <c r="B13" s="56" t="s">
        <v>506</v>
      </c>
      <c r="C13" s="63" t="s">
        <v>505</v>
      </c>
      <c r="D13" s="57" t="s">
        <v>507</v>
      </c>
      <c r="E13" s="58" t="s">
        <v>508</v>
      </c>
      <c r="F13" s="58" t="s">
        <v>509</v>
      </c>
      <c r="G13" s="58" t="s">
        <v>508</v>
      </c>
      <c r="H13" s="59" t="s">
        <v>512</v>
      </c>
      <c r="I13" s="60" t="s">
        <v>510</v>
      </c>
      <c r="J13" s="60" t="s">
        <v>510</v>
      </c>
      <c r="K13" s="61" t="s">
        <v>510</v>
      </c>
      <c r="L13" s="61" t="s">
        <v>510</v>
      </c>
      <c r="M13" s="46" t="str">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 xml:space="preserve">   [autofill]   </v>
      </c>
      <c r="N13" s="47" t="str">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 xml:space="preserve">[autofill]   </v>
      </c>
      <c r="O13" s="62" t="s">
        <v>511</v>
      </c>
    </row>
    <row r="14" spans="1:17" s="12" customFormat="1" x14ac:dyDescent="0.25">
      <c r="A14" s="9"/>
      <c r="B14" s="56"/>
      <c r="C14" s="84"/>
      <c r="D14" s="85"/>
      <c r="E14" s="86"/>
      <c r="F14" s="86"/>
      <c r="G14" s="86"/>
      <c r="H14" s="87"/>
      <c r="I14" s="87"/>
      <c r="J14" s="87"/>
      <c r="K14" s="61"/>
      <c r="L14" s="61"/>
      <c r="M1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4" s="62"/>
    </row>
    <row r="15" spans="1:17" s="12" customFormat="1" ht="15" customHeight="1" x14ac:dyDescent="0.25">
      <c r="A15" s="9"/>
      <c r="B15" s="56"/>
      <c r="C15" s="88"/>
      <c r="D15" s="57"/>
      <c r="E15" s="86"/>
      <c r="F15" s="86"/>
      <c r="G15" s="86"/>
      <c r="H15" s="87"/>
      <c r="I15" s="87"/>
      <c r="J15" s="87"/>
      <c r="K15" s="61"/>
      <c r="L15" s="124"/>
      <c r="M1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5" s="62"/>
    </row>
    <row r="16" spans="1:17" s="12" customFormat="1" ht="15" customHeight="1" x14ac:dyDescent="0.25">
      <c r="A16" s="9"/>
      <c r="B16" s="56"/>
      <c r="C16" s="63"/>
      <c r="D16" s="85"/>
      <c r="E16" s="86"/>
      <c r="F16" s="86"/>
      <c r="G16" s="86"/>
      <c r="H16" s="87"/>
      <c r="I16" s="87"/>
      <c r="J16" s="87"/>
      <c r="K16" s="61"/>
      <c r="L16" s="61"/>
      <c r="M1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6" s="62"/>
      <c r="Q16" s="15"/>
    </row>
    <row r="17" spans="1:17" s="12" customFormat="1" ht="15" customHeight="1" x14ac:dyDescent="0.25">
      <c r="A17" s="9"/>
      <c r="B17" s="56"/>
      <c r="C17" s="84"/>
      <c r="D17" s="85"/>
      <c r="E17" s="86"/>
      <c r="F17" s="86"/>
      <c r="G17" s="86"/>
      <c r="H17" s="87"/>
      <c r="I17" s="87"/>
      <c r="J17" s="87"/>
      <c r="K17" s="61"/>
      <c r="L17" s="61"/>
      <c r="M1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7" s="62"/>
    </row>
    <row r="18" spans="1:17" s="12" customFormat="1" ht="15" customHeight="1" x14ac:dyDescent="0.25">
      <c r="A18" s="9"/>
      <c r="B18" s="83"/>
      <c r="C18" s="84"/>
      <c r="D18" s="85"/>
      <c r="E18" s="86"/>
      <c r="F18" s="86"/>
      <c r="G18" s="86"/>
      <c r="H18" s="87"/>
      <c r="I18" s="87"/>
      <c r="J18" s="87"/>
      <c r="K18" s="61"/>
      <c r="L18" s="61"/>
      <c r="M1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8" s="62"/>
    </row>
    <row r="19" spans="1:17" s="12" customFormat="1" ht="15" customHeight="1" x14ac:dyDescent="0.25">
      <c r="A19" s="9"/>
      <c r="B19" s="83"/>
      <c r="C19" s="84"/>
      <c r="D19" s="85"/>
      <c r="E19" s="86"/>
      <c r="F19" s="86"/>
      <c r="G19" s="86"/>
      <c r="H19" s="87"/>
      <c r="I19" s="87"/>
      <c r="J19" s="87"/>
      <c r="K19" s="61"/>
      <c r="L19" s="61"/>
      <c r="M1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9" s="62"/>
      <c r="Q19" s="15"/>
    </row>
    <row r="20" spans="1:17" s="12" customFormat="1" ht="15" customHeight="1" x14ac:dyDescent="0.25">
      <c r="A20" s="9"/>
      <c r="B20" s="83"/>
      <c r="C20" s="84"/>
      <c r="D20" s="85"/>
      <c r="E20" s="86"/>
      <c r="F20" s="86"/>
      <c r="G20" s="86"/>
      <c r="H20" s="87"/>
      <c r="I20" s="87"/>
      <c r="J20" s="87"/>
      <c r="K20" s="61"/>
      <c r="L20" s="61"/>
      <c r="M2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0" s="62"/>
      <c r="Q20" s="15"/>
    </row>
    <row r="21" spans="1:17" s="12" customFormat="1" ht="15" customHeight="1" x14ac:dyDescent="0.25">
      <c r="A21" s="9"/>
      <c r="B21" s="83"/>
      <c r="C21" s="63"/>
      <c r="D21" s="85"/>
      <c r="E21" s="86"/>
      <c r="F21" s="86"/>
      <c r="G21" s="58"/>
      <c r="H21" s="87"/>
      <c r="I21" s="87"/>
      <c r="J21" s="87"/>
      <c r="K21" s="61"/>
      <c r="L21" s="61"/>
      <c r="M2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1" s="62"/>
    </row>
    <row r="22" spans="1:17" s="12" customFormat="1" ht="15" customHeight="1" x14ac:dyDescent="0.25">
      <c r="A22" s="9"/>
      <c r="B22" s="83"/>
      <c r="C22" s="63"/>
      <c r="D22" s="85"/>
      <c r="E22" s="86"/>
      <c r="F22" s="86"/>
      <c r="G22" s="86"/>
      <c r="H22" s="87"/>
      <c r="I22" s="87"/>
      <c r="J22" s="87"/>
      <c r="K22" s="61"/>
      <c r="L22" s="61"/>
      <c r="M2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2" s="62"/>
      <c r="Q22" s="15"/>
    </row>
    <row r="23" spans="1:17" s="12" customFormat="1" ht="15" customHeight="1" x14ac:dyDescent="0.25">
      <c r="A23" s="9"/>
      <c r="B23" s="83"/>
      <c r="C23" s="63"/>
      <c r="D23" s="85"/>
      <c r="E23" s="86"/>
      <c r="F23" s="86"/>
      <c r="G23" s="86"/>
      <c r="H23" s="87"/>
      <c r="I23" s="87"/>
      <c r="J23" s="87"/>
      <c r="K23" s="61"/>
      <c r="L23" s="61"/>
      <c r="M2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3" s="62"/>
      <c r="Q23" s="15"/>
    </row>
    <row r="24" spans="1:17" s="12" customFormat="1" ht="15" customHeight="1" x14ac:dyDescent="0.25">
      <c r="A24" s="9"/>
      <c r="B24" s="56"/>
      <c r="C24" s="88"/>
      <c r="D24" s="85"/>
      <c r="E24" s="86"/>
      <c r="F24" s="86"/>
      <c r="G24" s="86"/>
      <c r="H24" s="87"/>
      <c r="I24" s="87"/>
      <c r="J24" s="87"/>
      <c r="K24" s="61"/>
      <c r="L24" s="61"/>
      <c r="M2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4" s="62"/>
    </row>
    <row r="25" spans="1:17" s="12" customFormat="1" ht="15" customHeight="1" x14ac:dyDescent="0.25">
      <c r="A25" s="9"/>
      <c r="B25" s="83"/>
      <c r="C25" s="84"/>
      <c r="D25" s="85"/>
      <c r="E25" s="86"/>
      <c r="F25" s="86"/>
      <c r="G25" s="86"/>
      <c r="H25" s="87"/>
      <c r="I25" s="87"/>
      <c r="J25" s="87"/>
      <c r="K25" s="61"/>
      <c r="L25" s="61"/>
      <c r="M2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5" s="62"/>
    </row>
    <row r="26" spans="1:17" s="12" customFormat="1" ht="15" customHeight="1" x14ac:dyDescent="0.25">
      <c r="A26" s="9"/>
      <c r="B26" s="83"/>
      <c r="C26" s="84"/>
      <c r="D26" s="85"/>
      <c r="E26" s="86"/>
      <c r="F26" s="86"/>
      <c r="G26" s="86"/>
      <c r="H26" s="87"/>
      <c r="I26" s="87"/>
      <c r="J26" s="87"/>
      <c r="K26" s="61"/>
      <c r="L26" s="61"/>
      <c r="M2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6" s="62"/>
    </row>
    <row r="27" spans="1:17" s="12" customFormat="1" ht="15" customHeight="1" x14ac:dyDescent="0.25">
      <c r="A27" s="9"/>
      <c r="B27" s="83"/>
      <c r="C27" s="84"/>
      <c r="D27" s="85"/>
      <c r="E27" s="86"/>
      <c r="F27" s="86"/>
      <c r="G27" s="58"/>
      <c r="H27" s="87"/>
      <c r="I27" s="87"/>
      <c r="J27" s="87"/>
      <c r="K27" s="61"/>
      <c r="L27" s="61"/>
      <c r="M2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7" s="62"/>
    </row>
    <row r="28" spans="1:17" s="12" customFormat="1" ht="15" customHeight="1" x14ac:dyDescent="0.25">
      <c r="A28" s="9"/>
      <c r="B28" s="83"/>
      <c r="C28" s="63"/>
      <c r="D28" s="85"/>
      <c r="E28" s="86"/>
      <c r="F28" s="86"/>
      <c r="G28" s="86"/>
      <c r="H28" s="87"/>
      <c r="I28" s="87"/>
      <c r="J28" s="87"/>
      <c r="K28" s="61"/>
      <c r="L28" s="61"/>
      <c r="M2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8" s="62"/>
    </row>
    <row r="29" spans="1:17" s="12" customFormat="1" ht="15" customHeight="1" x14ac:dyDescent="0.25">
      <c r="A29" s="9"/>
      <c r="B29" s="83"/>
      <c r="C29" s="84"/>
      <c r="D29" s="85"/>
      <c r="E29" s="86"/>
      <c r="F29" s="86"/>
      <c r="G29" s="86"/>
      <c r="H29" s="87"/>
      <c r="I29" s="87"/>
      <c r="J29" s="87"/>
      <c r="K29" s="61"/>
      <c r="L29" s="61"/>
      <c r="M2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9" s="62"/>
    </row>
    <row r="30" spans="1:17" s="12" customFormat="1" ht="15" customHeight="1" x14ac:dyDescent="0.25">
      <c r="A30" s="9"/>
      <c r="B30" s="56"/>
      <c r="C30" s="63"/>
      <c r="D30" s="85"/>
      <c r="E30" s="86"/>
      <c r="F30" s="86"/>
      <c r="G30" s="86"/>
      <c r="H30" s="87"/>
      <c r="I30" s="87"/>
      <c r="J30" s="87"/>
      <c r="K30" s="61"/>
      <c r="L30" s="61"/>
      <c r="M3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3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30" s="62"/>
    </row>
    <row r="31" spans="1:17" s="12" customFormat="1" ht="15" customHeight="1" x14ac:dyDescent="0.25">
      <c r="A31" s="9"/>
      <c r="B31" s="56"/>
      <c r="C31" s="84"/>
      <c r="D31" s="85"/>
      <c r="E31" s="86"/>
      <c r="F31" s="86"/>
      <c r="G31" s="86"/>
      <c r="H31" s="87"/>
      <c r="I31" s="87"/>
      <c r="J31" s="87"/>
      <c r="K31" s="61"/>
      <c r="L31" s="61"/>
      <c r="M3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3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31" s="62"/>
    </row>
    <row r="32" spans="1:17" s="12" customFormat="1" ht="15" customHeight="1" x14ac:dyDescent="0.25">
      <c r="A32" s="9"/>
      <c r="B32" s="56"/>
      <c r="C32" s="88"/>
      <c r="D32" s="89"/>
      <c r="E32" s="90"/>
      <c r="F32" s="90"/>
      <c r="G32" s="90"/>
      <c r="H32" s="91"/>
      <c r="I32" s="91"/>
      <c r="J32" s="91"/>
      <c r="K32" s="92"/>
      <c r="L32" s="92"/>
      <c r="M3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3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32" s="62"/>
    </row>
    <row r="33" spans="1:15" s="12" customFormat="1" ht="15" customHeight="1" x14ac:dyDescent="0.25">
      <c r="A33" s="9"/>
      <c r="B33" s="56"/>
      <c r="C33" s="88"/>
      <c r="D33" s="89"/>
      <c r="E33" s="90"/>
      <c r="F33" s="90"/>
      <c r="G33" s="90"/>
      <c r="H33" s="91"/>
      <c r="I33" s="91"/>
      <c r="J33" s="91"/>
      <c r="K33" s="92"/>
      <c r="L33" s="92"/>
      <c r="M3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3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33" s="62"/>
    </row>
    <row r="34" spans="1:15" s="12" customFormat="1" ht="15" customHeight="1" x14ac:dyDescent="0.25">
      <c r="A34" s="9"/>
      <c r="B34" s="56"/>
      <c r="C34" s="88"/>
      <c r="D34" s="89"/>
      <c r="E34" s="90"/>
      <c r="F34" s="90"/>
      <c r="G34" s="90"/>
      <c r="H34" s="91"/>
      <c r="I34" s="91"/>
      <c r="J34" s="91"/>
      <c r="K34" s="92"/>
      <c r="L34" s="92"/>
      <c r="M3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3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34" s="62"/>
    </row>
    <row r="35" spans="1:15" s="12" customFormat="1" ht="15" customHeight="1" x14ac:dyDescent="0.25">
      <c r="A35" s="9"/>
      <c r="B35" s="83"/>
      <c r="C35" s="84"/>
      <c r="D35" s="85"/>
      <c r="E35" s="86"/>
      <c r="F35" s="86"/>
      <c r="G35" s="86"/>
      <c r="H35" s="87"/>
      <c r="I35" s="87"/>
      <c r="J35" s="87"/>
      <c r="K35" s="61"/>
      <c r="L35" s="61"/>
      <c r="M3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3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35" s="62"/>
    </row>
    <row r="36" spans="1:15" s="12" customFormat="1" ht="15" customHeight="1" x14ac:dyDescent="0.25">
      <c r="A36" s="9"/>
      <c r="B36" s="83"/>
      <c r="C36" s="84"/>
      <c r="D36" s="85"/>
      <c r="E36" s="86"/>
      <c r="F36" s="86"/>
      <c r="G36" s="86"/>
      <c r="H36" s="87"/>
      <c r="I36" s="87"/>
      <c r="J36" s="87"/>
      <c r="K36" s="61"/>
      <c r="L36" s="61"/>
      <c r="M3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3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36" s="62"/>
    </row>
    <row r="37" spans="1:15" s="12" customFormat="1" ht="15" customHeight="1" x14ac:dyDescent="0.25">
      <c r="A37" s="9"/>
      <c r="B37" s="62"/>
      <c r="C37" s="84"/>
      <c r="D37" s="85"/>
      <c r="E37" s="86"/>
      <c r="F37" s="86"/>
      <c r="G37" s="86"/>
      <c r="H37" s="87"/>
      <c r="I37" s="87"/>
      <c r="J37" s="87"/>
      <c r="K37" s="61"/>
      <c r="L37" s="61"/>
      <c r="M3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3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37" s="62"/>
    </row>
    <row r="38" spans="1:15" s="12" customFormat="1" ht="15" customHeight="1" x14ac:dyDescent="0.25">
      <c r="A38" s="9"/>
      <c r="B38" s="62"/>
      <c r="C38" s="84"/>
      <c r="D38" s="85"/>
      <c r="E38" s="86"/>
      <c r="F38" s="86"/>
      <c r="G38" s="86"/>
      <c r="H38" s="87"/>
      <c r="I38" s="87"/>
      <c r="J38" s="87"/>
      <c r="K38" s="61"/>
      <c r="L38" s="61"/>
      <c r="M3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3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38" s="62"/>
    </row>
    <row r="39" spans="1:15" s="12" customFormat="1" ht="15" customHeight="1" x14ac:dyDescent="0.25">
      <c r="A39" s="9"/>
      <c r="B39" s="83"/>
      <c r="C39" s="84"/>
      <c r="D39" s="85"/>
      <c r="E39" s="86"/>
      <c r="F39" s="86"/>
      <c r="G39" s="86"/>
      <c r="H39" s="87"/>
      <c r="I39" s="87"/>
      <c r="J39" s="87"/>
      <c r="K39" s="61"/>
      <c r="L39" s="61"/>
      <c r="M3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3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39" s="62"/>
    </row>
    <row r="40" spans="1:15" s="12" customFormat="1" ht="15" customHeight="1" x14ac:dyDescent="0.25">
      <c r="A40" s="9"/>
      <c r="B40" s="83"/>
      <c r="C40" s="84"/>
      <c r="D40" s="85"/>
      <c r="E40" s="86"/>
      <c r="F40" s="86"/>
      <c r="G40" s="86"/>
      <c r="H40" s="87"/>
      <c r="I40" s="87"/>
      <c r="J40" s="87"/>
      <c r="K40" s="61"/>
      <c r="L40" s="61"/>
      <c r="M4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4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40" s="62"/>
    </row>
    <row r="41" spans="1:15" x14ac:dyDescent="0.25">
      <c r="B41" s="83"/>
      <c r="C41" s="84"/>
      <c r="D41" s="85"/>
      <c r="E41" s="86"/>
      <c r="F41" s="86"/>
      <c r="G41" s="86"/>
      <c r="H41" s="87"/>
      <c r="I41" s="87"/>
      <c r="J41" s="87"/>
      <c r="K41" s="61"/>
      <c r="L41" s="61"/>
      <c r="M4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4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41" s="62"/>
    </row>
    <row r="42" spans="1:15" x14ac:dyDescent="0.25">
      <c r="B42" s="93"/>
      <c r="C42" s="94"/>
      <c r="D42" s="95"/>
      <c r="E42" s="96"/>
      <c r="F42" s="96"/>
      <c r="G42" s="96"/>
      <c r="H42" s="59"/>
      <c r="I42" s="59"/>
      <c r="J42" s="59"/>
      <c r="K42" s="97"/>
      <c r="L42" s="97"/>
      <c r="M4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4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42" s="62"/>
    </row>
    <row r="43" spans="1:15" x14ac:dyDescent="0.25">
      <c r="B43" s="93"/>
      <c r="C43" s="94"/>
      <c r="D43" s="95"/>
      <c r="E43" s="96"/>
      <c r="F43" s="96"/>
      <c r="G43" s="96"/>
      <c r="H43" s="59"/>
      <c r="I43" s="59"/>
      <c r="J43" s="59"/>
      <c r="K43" s="97"/>
      <c r="L43" s="97"/>
      <c r="M4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4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43" s="62"/>
    </row>
    <row r="44" spans="1:15" x14ac:dyDescent="0.25">
      <c r="B44" s="93"/>
      <c r="C44" s="94"/>
      <c r="D44" s="95"/>
      <c r="E44" s="96"/>
      <c r="F44" s="96"/>
      <c r="G44" s="96"/>
      <c r="H44" s="59"/>
      <c r="I44" s="59"/>
      <c r="J44" s="59"/>
      <c r="K44" s="97"/>
      <c r="L44" s="97"/>
      <c r="M4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4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44" s="62"/>
    </row>
    <row r="45" spans="1:15" x14ac:dyDescent="0.25">
      <c r="B45" s="93"/>
      <c r="C45" s="94"/>
      <c r="D45" s="95"/>
      <c r="E45" s="96"/>
      <c r="F45" s="96"/>
      <c r="G45" s="96"/>
      <c r="H45" s="59"/>
      <c r="I45" s="59"/>
      <c r="J45" s="59"/>
      <c r="K45" s="97"/>
      <c r="L45" s="97"/>
      <c r="M4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4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45" s="62"/>
    </row>
    <row r="46" spans="1:15" x14ac:dyDescent="0.25">
      <c r="B46" s="93"/>
      <c r="C46" s="94"/>
      <c r="D46" s="95"/>
      <c r="E46" s="96"/>
      <c r="F46" s="96"/>
      <c r="G46" s="96"/>
      <c r="H46" s="59"/>
      <c r="I46" s="59"/>
      <c r="J46" s="59"/>
      <c r="K46" s="97"/>
      <c r="L46" s="97"/>
      <c r="M4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4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46" s="62"/>
    </row>
    <row r="47" spans="1:15" x14ac:dyDescent="0.25">
      <c r="B47" s="93"/>
      <c r="C47" s="94"/>
      <c r="D47" s="95"/>
      <c r="E47" s="96"/>
      <c r="F47" s="96"/>
      <c r="G47" s="96"/>
      <c r="H47" s="59"/>
      <c r="I47" s="59"/>
      <c r="J47" s="59"/>
      <c r="K47" s="97"/>
      <c r="L47" s="97"/>
      <c r="M4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4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47" s="62"/>
    </row>
    <row r="48" spans="1:15" x14ac:dyDescent="0.25">
      <c r="B48" s="56"/>
      <c r="C48" s="63"/>
      <c r="D48" s="57"/>
      <c r="E48" s="58"/>
      <c r="F48" s="58"/>
      <c r="G48" s="58"/>
      <c r="H48" s="60"/>
      <c r="I48" s="60"/>
      <c r="J48" s="60"/>
      <c r="K48" s="115"/>
      <c r="L48" s="115"/>
      <c r="M4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4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48" s="62"/>
    </row>
    <row r="49" spans="2:15" x14ac:dyDescent="0.25">
      <c r="B49" s="56"/>
      <c r="C49" s="63"/>
      <c r="D49" s="57"/>
      <c r="E49" s="58"/>
      <c r="F49" s="58"/>
      <c r="G49" s="58"/>
      <c r="H49" s="60"/>
      <c r="I49" s="60"/>
      <c r="J49" s="60"/>
      <c r="K49" s="115"/>
      <c r="L49" s="115"/>
      <c r="M4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4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49" s="62"/>
    </row>
    <row r="50" spans="2:15" x14ac:dyDescent="0.25">
      <c r="B50" s="56"/>
      <c r="C50" s="63"/>
      <c r="D50" s="57"/>
      <c r="E50" s="58"/>
      <c r="F50" s="58"/>
      <c r="G50" s="58"/>
      <c r="H50" s="60"/>
      <c r="I50" s="60"/>
      <c r="J50" s="60"/>
      <c r="K50" s="115"/>
      <c r="L50" s="115"/>
      <c r="M5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5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50" s="62"/>
    </row>
    <row r="51" spans="2:15" x14ac:dyDescent="0.25">
      <c r="B51" s="56"/>
      <c r="C51" s="63"/>
      <c r="D51" s="57"/>
      <c r="E51" s="58"/>
      <c r="F51" s="58"/>
      <c r="G51" s="58"/>
      <c r="H51" s="60"/>
      <c r="I51" s="60"/>
      <c r="J51" s="60"/>
      <c r="K51" s="115"/>
      <c r="L51" s="115"/>
      <c r="M5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5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51" s="62"/>
    </row>
    <row r="52" spans="2:15" x14ac:dyDescent="0.25">
      <c r="B52" s="56"/>
      <c r="C52" s="63"/>
      <c r="D52" s="57"/>
      <c r="E52" s="58"/>
      <c r="F52" s="58"/>
      <c r="G52" s="58"/>
      <c r="H52" s="60"/>
      <c r="I52" s="60"/>
      <c r="J52" s="60"/>
      <c r="K52" s="115"/>
      <c r="L52" s="115"/>
      <c r="M5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5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52" s="62"/>
    </row>
    <row r="53" spans="2:15" x14ac:dyDescent="0.25">
      <c r="B53" s="56"/>
      <c r="C53" s="63"/>
      <c r="D53" s="57"/>
      <c r="E53" s="58"/>
      <c r="F53" s="58"/>
      <c r="G53" s="58"/>
      <c r="H53" s="60"/>
      <c r="I53" s="60"/>
      <c r="J53" s="60"/>
      <c r="K53" s="115"/>
      <c r="L53" s="115"/>
      <c r="M5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5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53" s="62"/>
    </row>
    <row r="54" spans="2:15" x14ac:dyDescent="0.25">
      <c r="B54" s="56"/>
      <c r="C54" s="63"/>
      <c r="D54" s="57"/>
      <c r="E54" s="58"/>
      <c r="F54" s="58"/>
      <c r="G54" s="58"/>
      <c r="H54" s="60"/>
      <c r="I54" s="60"/>
      <c r="J54" s="60"/>
      <c r="K54" s="115"/>
      <c r="L54" s="115"/>
      <c r="M5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5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54" s="62"/>
    </row>
    <row r="55" spans="2:15" x14ac:dyDescent="0.25">
      <c r="B55" s="56"/>
      <c r="C55" s="63"/>
      <c r="D55" s="57"/>
      <c r="E55" s="58"/>
      <c r="F55" s="58"/>
      <c r="G55" s="58"/>
      <c r="H55" s="60"/>
      <c r="I55" s="60"/>
      <c r="J55" s="60"/>
      <c r="K55" s="115"/>
      <c r="L55" s="115"/>
      <c r="M5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5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55" s="62"/>
    </row>
    <row r="56" spans="2:15" x14ac:dyDescent="0.25">
      <c r="B56" s="56"/>
      <c r="C56" s="63"/>
      <c r="D56" s="57"/>
      <c r="E56" s="58"/>
      <c r="F56" s="58"/>
      <c r="G56" s="58"/>
      <c r="H56" s="60"/>
      <c r="I56" s="60"/>
      <c r="J56" s="60"/>
      <c r="K56" s="115"/>
      <c r="L56" s="115"/>
      <c r="M5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5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56" s="62"/>
    </row>
    <row r="57" spans="2:15" x14ac:dyDescent="0.25">
      <c r="B57" s="56"/>
      <c r="C57" s="63"/>
      <c r="D57" s="57"/>
      <c r="E57" s="58"/>
      <c r="F57" s="58"/>
      <c r="G57" s="58"/>
      <c r="H57" s="60"/>
      <c r="I57" s="60"/>
      <c r="J57" s="60"/>
      <c r="K57" s="115"/>
      <c r="L57" s="115"/>
      <c r="M5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5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57" s="62"/>
    </row>
    <row r="58" spans="2:15" x14ac:dyDescent="0.25">
      <c r="B58" s="56"/>
      <c r="C58" s="63"/>
      <c r="D58" s="57"/>
      <c r="E58" s="58"/>
      <c r="F58" s="58"/>
      <c r="G58" s="58"/>
      <c r="H58" s="60"/>
      <c r="I58" s="60"/>
      <c r="J58" s="60"/>
      <c r="K58" s="115"/>
      <c r="L58" s="115"/>
      <c r="M5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5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58" s="62"/>
    </row>
    <row r="59" spans="2:15" x14ac:dyDescent="0.25">
      <c r="B59" s="56"/>
      <c r="C59" s="63"/>
      <c r="D59" s="57"/>
      <c r="E59" s="58"/>
      <c r="F59" s="58"/>
      <c r="G59" s="58"/>
      <c r="H59" s="60"/>
      <c r="I59" s="60"/>
      <c r="J59" s="60"/>
      <c r="K59" s="115"/>
      <c r="L59" s="115"/>
      <c r="M5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5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59" s="62"/>
    </row>
    <row r="60" spans="2:15" x14ac:dyDescent="0.25">
      <c r="B60" s="56"/>
      <c r="C60" s="63"/>
      <c r="D60" s="57"/>
      <c r="E60" s="58"/>
      <c r="F60" s="58"/>
      <c r="G60" s="58"/>
      <c r="H60" s="60"/>
      <c r="I60" s="60"/>
      <c r="J60" s="60"/>
      <c r="K60" s="115"/>
      <c r="L60" s="115"/>
      <c r="M6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6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60" s="62"/>
    </row>
    <row r="61" spans="2:15" x14ac:dyDescent="0.25">
      <c r="B61" s="56"/>
      <c r="C61" s="63"/>
      <c r="D61" s="57"/>
      <c r="E61" s="58"/>
      <c r="F61" s="58"/>
      <c r="G61" s="58"/>
      <c r="H61" s="60"/>
      <c r="I61" s="60"/>
      <c r="J61" s="60"/>
      <c r="K61" s="115"/>
      <c r="L61" s="115"/>
      <c r="M6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6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61" s="62"/>
    </row>
    <row r="62" spans="2:15" x14ac:dyDescent="0.25">
      <c r="B62" s="56"/>
      <c r="C62" s="63"/>
      <c r="D62" s="57"/>
      <c r="E62" s="58"/>
      <c r="F62" s="58"/>
      <c r="G62" s="58"/>
      <c r="H62" s="60"/>
      <c r="I62" s="60"/>
      <c r="J62" s="60"/>
      <c r="K62" s="115"/>
      <c r="L62" s="115"/>
      <c r="M6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6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62" s="62"/>
    </row>
    <row r="63" spans="2:15" x14ac:dyDescent="0.25">
      <c r="B63" s="56"/>
      <c r="C63" s="63"/>
      <c r="D63" s="57"/>
      <c r="E63" s="58"/>
      <c r="F63" s="58"/>
      <c r="G63" s="58"/>
      <c r="H63" s="60"/>
      <c r="I63" s="60"/>
      <c r="J63" s="60"/>
      <c r="K63" s="115"/>
      <c r="L63" s="115"/>
      <c r="M6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6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63" s="62"/>
    </row>
    <row r="64" spans="2:15" x14ac:dyDescent="0.25">
      <c r="B64" s="56"/>
      <c r="C64" s="63"/>
      <c r="D64" s="57"/>
      <c r="E64" s="58"/>
      <c r="F64" s="58"/>
      <c r="G64" s="58"/>
      <c r="H64" s="60"/>
      <c r="I64" s="60"/>
      <c r="J64" s="60"/>
      <c r="K64" s="115"/>
      <c r="L64" s="115"/>
      <c r="M6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6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64" s="62"/>
    </row>
    <row r="65" spans="2:15" x14ac:dyDescent="0.25">
      <c r="B65" s="56"/>
      <c r="C65" s="63"/>
      <c r="D65" s="57"/>
      <c r="E65" s="58"/>
      <c r="F65" s="58"/>
      <c r="G65" s="58"/>
      <c r="H65" s="60"/>
      <c r="I65" s="60"/>
      <c r="J65" s="60"/>
      <c r="K65" s="115"/>
      <c r="L65" s="115"/>
      <c r="M6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6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65" s="62"/>
    </row>
    <row r="66" spans="2:15" x14ac:dyDescent="0.25">
      <c r="B66" s="56"/>
      <c r="C66" s="63"/>
      <c r="D66" s="57"/>
      <c r="E66" s="58"/>
      <c r="F66" s="58"/>
      <c r="G66" s="58"/>
      <c r="H66" s="60"/>
      <c r="I66" s="60"/>
      <c r="J66" s="60"/>
      <c r="K66" s="115"/>
      <c r="L66" s="115"/>
      <c r="M6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6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66" s="62"/>
    </row>
    <row r="67" spans="2:15" x14ac:dyDescent="0.25">
      <c r="B67" s="56"/>
      <c r="C67" s="63"/>
      <c r="D67" s="57"/>
      <c r="E67" s="58"/>
      <c r="F67" s="58"/>
      <c r="G67" s="58"/>
      <c r="H67" s="60"/>
      <c r="I67" s="60"/>
      <c r="J67" s="60"/>
      <c r="K67" s="115"/>
      <c r="L67" s="115"/>
      <c r="M6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6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67" s="62"/>
    </row>
    <row r="68" spans="2:15" x14ac:dyDescent="0.25">
      <c r="B68" s="56"/>
      <c r="C68" s="63"/>
      <c r="D68" s="57"/>
      <c r="E68" s="58"/>
      <c r="F68" s="58"/>
      <c r="G68" s="58"/>
      <c r="H68" s="60"/>
      <c r="I68" s="60"/>
      <c r="J68" s="60"/>
      <c r="K68" s="115"/>
      <c r="L68" s="115"/>
      <c r="M6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6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68" s="62"/>
    </row>
    <row r="69" spans="2:15" x14ac:dyDescent="0.25">
      <c r="B69" s="56"/>
      <c r="C69" s="63"/>
      <c r="D69" s="57"/>
      <c r="E69" s="58"/>
      <c r="F69" s="58"/>
      <c r="G69" s="58"/>
      <c r="H69" s="60"/>
      <c r="I69" s="60"/>
      <c r="J69" s="60"/>
      <c r="K69" s="115"/>
      <c r="L69" s="115"/>
      <c r="M6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6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69" s="62"/>
    </row>
    <row r="70" spans="2:15" x14ac:dyDescent="0.25">
      <c r="B70" s="56"/>
      <c r="C70" s="63"/>
      <c r="D70" s="57"/>
      <c r="E70" s="58"/>
      <c r="F70" s="58"/>
      <c r="G70" s="58"/>
      <c r="H70" s="60"/>
      <c r="I70" s="60"/>
      <c r="J70" s="60"/>
      <c r="K70" s="115"/>
      <c r="L70" s="115"/>
      <c r="M7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7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70" s="62"/>
    </row>
    <row r="71" spans="2:15" x14ac:dyDescent="0.25">
      <c r="B71" s="56"/>
      <c r="C71" s="63"/>
      <c r="D71" s="57"/>
      <c r="E71" s="58"/>
      <c r="F71" s="58"/>
      <c r="G71" s="58"/>
      <c r="H71" s="60"/>
      <c r="I71" s="60"/>
      <c r="J71" s="60"/>
      <c r="K71" s="115"/>
      <c r="L71" s="115"/>
      <c r="M7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7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71" s="62"/>
    </row>
    <row r="72" spans="2:15" x14ac:dyDescent="0.25">
      <c r="B72" s="56"/>
      <c r="C72" s="63"/>
      <c r="D72" s="57"/>
      <c r="E72" s="58"/>
      <c r="F72" s="58"/>
      <c r="G72" s="58"/>
      <c r="H72" s="60"/>
      <c r="I72" s="60"/>
      <c r="J72" s="60"/>
      <c r="K72" s="115"/>
      <c r="L72" s="115"/>
      <c r="M7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7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72" s="62"/>
    </row>
    <row r="73" spans="2:15" x14ac:dyDescent="0.25">
      <c r="B73" s="56"/>
      <c r="C73" s="63"/>
      <c r="D73" s="57"/>
      <c r="E73" s="58"/>
      <c r="F73" s="58"/>
      <c r="G73" s="58"/>
      <c r="H73" s="60"/>
      <c r="I73" s="60"/>
      <c r="J73" s="60"/>
      <c r="K73" s="115"/>
      <c r="L73" s="115"/>
      <c r="M7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7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73" s="62"/>
    </row>
    <row r="74" spans="2:15" x14ac:dyDescent="0.25">
      <c r="B74" s="56"/>
      <c r="C74" s="63"/>
      <c r="D74" s="57"/>
      <c r="E74" s="58"/>
      <c r="F74" s="58"/>
      <c r="G74" s="58"/>
      <c r="H74" s="60"/>
      <c r="I74" s="60"/>
      <c r="J74" s="60"/>
      <c r="K74" s="115"/>
      <c r="L74" s="115"/>
      <c r="M7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7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74" s="62"/>
    </row>
    <row r="75" spans="2:15" x14ac:dyDescent="0.25">
      <c r="B75" s="56"/>
      <c r="C75" s="63"/>
      <c r="D75" s="57"/>
      <c r="E75" s="58"/>
      <c r="F75" s="58"/>
      <c r="G75" s="58"/>
      <c r="H75" s="60"/>
      <c r="I75" s="60"/>
      <c r="J75" s="60"/>
      <c r="K75" s="115"/>
      <c r="L75" s="115"/>
      <c r="M7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7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75" s="62"/>
    </row>
    <row r="76" spans="2:15" x14ac:dyDescent="0.25">
      <c r="B76" s="56"/>
      <c r="C76" s="63"/>
      <c r="D76" s="57"/>
      <c r="E76" s="58"/>
      <c r="F76" s="58"/>
      <c r="G76" s="58"/>
      <c r="H76" s="60"/>
      <c r="I76" s="60"/>
      <c r="J76" s="60"/>
      <c r="K76" s="115"/>
      <c r="L76" s="115"/>
      <c r="M7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7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76" s="62"/>
    </row>
    <row r="77" spans="2:15" x14ac:dyDescent="0.25">
      <c r="B77" s="56"/>
      <c r="C77" s="63"/>
      <c r="D77" s="57"/>
      <c r="E77" s="58"/>
      <c r="F77" s="58"/>
      <c r="G77" s="58"/>
      <c r="H77" s="60"/>
      <c r="I77" s="60"/>
      <c r="J77" s="60"/>
      <c r="K77" s="115"/>
      <c r="L77" s="115"/>
      <c r="M7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7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77" s="62"/>
    </row>
    <row r="78" spans="2:15" x14ac:dyDescent="0.25">
      <c r="B78" s="56"/>
      <c r="C78" s="63"/>
      <c r="D78" s="57"/>
      <c r="E78" s="58"/>
      <c r="F78" s="58"/>
      <c r="G78" s="58"/>
      <c r="H78" s="60"/>
      <c r="I78" s="60"/>
      <c r="J78" s="60"/>
      <c r="K78" s="115"/>
      <c r="L78" s="115"/>
      <c r="M7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7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78" s="62"/>
    </row>
    <row r="79" spans="2:15" x14ac:dyDescent="0.25">
      <c r="B79" s="56"/>
      <c r="C79" s="63"/>
      <c r="D79" s="57"/>
      <c r="E79" s="58"/>
      <c r="F79" s="58"/>
      <c r="G79" s="58"/>
      <c r="H79" s="60"/>
      <c r="I79" s="60"/>
      <c r="J79" s="60"/>
      <c r="K79" s="115"/>
      <c r="L79" s="115"/>
      <c r="M7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7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79" s="62"/>
    </row>
    <row r="80" spans="2:15" x14ac:dyDescent="0.25">
      <c r="B80" s="56"/>
      <c r="C80" s="63"/>
      <c r="D80" s="57"/>
      <c r="E80" s="58"/>
      <c r="F80" s="58"/>
      <c r="G80" s="58"/>
      <c r="H80" s="60"/>
      <c r="I80" s="60"/>
      <c r="J80" s="60"/>
      <c r="K80" s="115"/>
      <c r="L80" s="115"/>
      <c r="M8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8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80" s="62"/>
    </row>
    <row r="81" spans="2:15" x14ac:dyDescent="0.25">
      <c r="B81" s="56"/>
      <c r="C81" s="63"/>
      <c r="D81" s="57"/>
      <c r="E81" s="58"/>
      <c r="F81" s="58"/>
      <c r="G81" s="58"/>
      <c r="H81" s="60"/>
      <c r="I81" s="60"/>
      <c r="J81" s="60"/>
      <c r="K81" s="115"/>
      <c r="L81" s="115"/>
      <c r="M8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8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81" s="62"/>
    </row>
    <row r="82" spans="2:15" x14ac:dyDescent="0.25">
      <c r="B82" s="56"/>
      <c r="C82" s="63"/>
      <c r="D82" s="57"/>
      <c r="E82" s="58"/>
      <c r="F82" s="58"/>
      <c r="G82" s="58"/>
      <c r="H82" s="60"/>
      <c r="I82" s="60"/>
      <c r="J82" s="60"/>
      <c r="K82" s="115"/>
      <c r="L82" s="115"/>
      <c r="M8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8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82" s="62"/>
    </row>
    <row r="83" spans="2:15" x14ac:dyDescent="0.25">
      <c r="B83" s="56"/>
      <c r="C83" s="63"/>
      <c r="D83" s="57"/>
      <c r="E83" s="58"/>
      <c r="F83" s="58"/>
      <c r="G83" s="58"/>
      <c r="H83" s="60"/>
      <c r="I83" s="60"/>
      <c r="J83" s="60"/>
      <c r="K83" s="115"/>
      <c r="L83" s="115"/>
      <c r="M8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8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83" s="62"/>
    </row>
    <row r="84" spans="2:15" x14ac:dyDescent="0.25">
      <c r="B84" s="56"/>
      <c r="C84" s="63"/>
      <c r="D84" s="57"/>
      <c r="E84" s="58"/>
      <c r="F84" s="58"/>
      <c r="G84" s="58"/>
      <c r="H84" s="60"/>
      <c r="I84" s="60"/>
      <c r="J84" s="60"/>
      <c r="K84" s="115"/>
      <c r="L84" s="115"/>
      <c r="M8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8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84" s="62"/>
    </row>
    <row r="85" spans="2:15" x14ac:dyDescent="0.25">
      <c r="B85" s="56"/>
      <c r="C85" s="63"/>
      <c r="D85" s="57"/>
      <c r="E85" s="58"/>
      <c r="F85" s="58"/>
      <c r="G85" s="58"/>
      <c r="H85" s="60"/>
      <c r="I85" s="60"/>
      <c r="J85" s="60"/>
      <c r="K85" s="115"/>
      <c r="L85" s="115"/>
      <c r="M8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8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85" s="62"/>
    </row>
    <row r="86" spans="2:15" x14ac:dyDescent="0.25">
      <c r="B86" s="56"/>
      <c r="C86" s="63"/>
      <c r="D86" s="57"/>
      <c r="E86" s="58"/>
      <c r="F86" s="58"/>
      <c r="G86" s="58"/>
      <c r="H86" s="60"/>
      <c r="I86" s="60"/>
      <c r="J86" s="60"/>
      <c r="K86" s="115"/>
      <c r="L86" s="115"/>
      <c r="M8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8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86" s="62"/>
    </row>
    <row r="87" spans="2:15" x14ac:dyDescent="0.25">
      <c r="B87" s="56"/>
      <c r="C87" s="63"/>
      <c r="D87" s="57"/>
      <c r="E87" s="58"/>
      <c r="F87" s="58"/>
      <c r="G87" s="58"/>
      <c r="H87" s="60"/>
      <c r="I87" s="60"/>
      <c r="J87" s="60"/>
      <c r="K87" s="115"/>
      <c r="L87" s="115"/>
      <c r="M8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8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87" s="62"/>
    </row>
    <row r="88" spans="2:15" x14ac:dyDescent="0.25">
      <c r="B88" s="56"/>
      <c r="C88" s="63"/>
      <c r="D88" s="57"/>
      <c r="E88" s="58"/>
      <c r="F88" s="58"/>
      <c r="G88" s="58"/>
      <c r="H88" s="60"/>
      <c r="I88" s="60"/>
      <c r="J88" s="60"/>
      <c r="K88" s="115"/>
      <c r="L88" s="115"/>
      <c r="M8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8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88" s="62"/>
    </row>
    <row r="89" spans="2:15" x14ac:dyDescent="0.25">
      <c r="B89" s="56"/>
      <c r="C89" s="63"/>
      <c r="D89" s="57"/>
      <c r="E89" s="58"/>
      <c r="F89" s="58"/>
      <c r="G89" s="58"/>
      <c r="H89" s="60"/>
      <c r="I89" s="60"/>
      <c r="J89" s="60"/>
      <c r="K89" s="115"/>
      <c r="L89" s="115"/>
      <c r="M8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8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89" s="62"/>
    </row>
    <row r="90" spans="2:15" x14ac:dyDescent="0.25">
      <c r="B90" s="56"/>
      <c r="C90" s="63"/>
      <c r="D90" s="57"/>
      <c r="E90" s="58"/>
      <c r="F90" s="58"/>
      <c r="G90" s="58"/>
      <c r="H90" s="60"/>
      <c r="I90" s="60"/>
      <c r="J90" s="60"/>
      <c r="K90" s="115"/>
      <c r="L90" s="115"/>
      <c r="M9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9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90" s="62"/>
    </row>
    <row r="91" spans="2:15" x14ac:dyDescent="0.25">
      <c r="B91" s="56"/>
      <c r="C91" s="63"/>
      <c r="D91" s="57"/>
      <c r="E91" s="58"/>
      <c r="F91" s="58"/>
      <c r="G91" s="58"/>
      <c r="H91" s="60"/>
      <c r="I91" s="60"/>
      <c r="J91" s="60"/>
      <c r="K91" s="115"/>
      <c r="L91" s="115"/>
      <c r="M9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9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91" s="62"/>
    </row>
    <row r="92" spans="2:15" x14ac:dyDescent="0.25">
      <c r="B92" s="56"/>
      <c r="C92" s="63"/>
      <c r="D92" s="57"/>
      <c r="E92" s="58"/>
      <c r="F92" s="58"/>
      <c r="G92" s="58"/>
      <c r="H92" s="60"/>
      <c r="I92" s="60"/>
      <c r="J92" s="60"/>
      <c r="K92" s="115"/>
      <c r="L92" s="115"/>
      <c r="M9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9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92" s="62"/>
    </row>
    <row r="93" spans="2:15" x14ac:dyDescent="0.25">
      <c r="B93" s="56"/>
      <c r="C93" s="63"/>
      <c r="D93" s="57"/>
      <c r="E93" s="58"/>
      <c r="F93" s="58"/>
      <c r="G93" s="58"/>
      <c r="H93" s="60"/>
      <c r="I93" s="60"/>
      <c r="J93" s="60"/>
      <c r="K93" s="115"/>
      <c r="L93" s="115"/>
      <c r="M9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9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93" s="62"/>
    </row>
    <row r="94" spans="2:15" x14ac:dyDescent="0.25">
      <c r="B94" s="56"/>
      <c r="C94" s="63"/>
      <c r="D94" s="57"/>
      <c r="E94" s="58"/>
      <c r="F94" s="58"/>
      <c r="G94" s="58"/>
      <c r="H94" s="60"/>
      <c r="I94" s="60"/>
      <c r="J94" s="60"/>
      <c r="K94" s="115"/>
      <c r="L94" s="115"/>
      <c r="M9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9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94" s="62"/>
    </row>
    <row r="95" spans="2:15" x14ac:dyDescent="0.25">
      <c r="B95" s="56"/>
      <c r="C95" s="63"/>
      <c r="D95" s="57"/>
      <c r="E95" s="58"/>
      <c r="F95" s="58"/>
      <c r="G95" s="58"/>
      <c r="H95" s="60"/>
      <c r="I95" s="60"/>
      <c r="J95" s="60"/>
      <c r="K95" s="115"/>
      <c r="L95" s="115"/>
      <c r="M9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9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95" s="62"/>
    </row>
    <row r="96" spans="2:15" x14ac:dyDescent="0.25">
      <c r="B96" s="56"/>
      <c r="C96" s="63"/>
      <c r="D96" s="57"/>
      <c r="E96" s="58"/>
      <c r="F96" s="58"/>
      <c r="G96" s="58"/>
      <c r="H96" s="60"/>
      <c r="I96" s="60"/>
      <c r="J96" s="60"/>
      <c r="K96" s="115"/>
      <c r="L96" s="115"/>
      <c r="M9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9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96" s="62"/>
    </row>
    <row r="97" spans="2:15" x14ac:dyDescent="0.25">
      <c r="B97" s="56"/>
      <c r="C97" s="63"/>
      <c r="D97" s="57"/>
      <c r="E97" s="58"/>
      <c r="F97" s="58"/>
      <c r="G97" s="58"/>
      <c r="H97" s="60"/>
      <c r="I97" s="60"/>
      <c r="J97" s="60"/>
      <c r="K97" s="115"/>
      <c r="L97" s="115"/>
      <c r="M9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9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97" s="62"/>
    </row>
    <row r="98" spans="2:15" x14ac:dyDescent="0.25">
      <c r="B98" s="56"/>
      <c r="C98" s="63"/>
      <c r="D98" s="57"/>
      <c r="E98" s="58"/>
      <c r="F98" s="58"/>
      <c r="G98" s="58"/>
      <c r="H98" s="60"/>
      <c r="I98" s="60"/>
      <c r="J98" s="60"/>
      <c r="K98" s="115"/>
      <c r="L98" s="115"/>
      <c r="M9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9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98" s="62"/>
    </row>
    <row r="99" spans="2:15" x14ac:dyDescent="0.25">
      <c r="B99" s="56"/>
      <c r="C99" s="63"/>
      <c r="D99" s="57"/>
      <c r="E99" s="58"/>
      <c r="F99" s="58"/>
      <c r="G99" s="58"/>
      <c r="H99" s="60"/>
      <c r="I99" s="60"/>
      <c r="J99" s="60"/>
      <c r="K99" s="115"/>
      <c r="L99" s="115"/>
      <c r="M9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9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99" s="62"/>
    </row>
    <row r="100" spans="2:15" x14ac:dyDescent="0.25">
      <c r="B100" s="56"/>
      <c r="C100" s="63"/>
      <c r="D100" s="57"/>
      <c r="E100" s="58"/>
      <c r="F100" s="58"/>
      <c r="G100" s="58"/>
      <c r="H100" s="60"/>
      <c r="I100" s="60"/>
      <c r="J100" s="60"/>
      <c r="K100" s="115"/>
      <c r="L100" s="115"/>
      <c r="M10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0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00" s="62"/>
    </row>
    <row r="101" spans="2:15" x14ac:dyDescent="0.25">
      <c r="B101" s="56"/>
      <c r="C101" s="63"/>
      <c r="D101" s="57"/>
      <c r="E101" s="58"/>
      <c r="F101" s="58"/>
      <c r="G101" s="58"/>
      <c r="H101" s="60"/>
      <c r="I101" s="60"/>
      <c r="J101" s="60"/>
      <c r="K101" s="115"/>
      <c r="L101" s="115"/>
      <c r="M10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0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01" s="62"/>
    </row>
    <row r="102" spans="2:15" x14ac:dyDescent="0.25">
      <c r="B102" s="56"/>
      <c r="C102" s="63"/>
      <c r="D102" s="57"/>
      <c r="E102" s="58"/>
      <c r="F102" s="58"/>
      <c r="G102" s="58"/>
      <c r="H102" s="60"/>
      <c r="I102" s="60"/>
      <c r="J102" s="60"/>
      <c r="K102" s="115"/>
      <c r="L102" s="115"/>
      <c r="M10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0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02" s="62"/>
    </row>
    <row r="103" spans="2:15" x14ac:dyDescent="0.25">
      <c r="B103" s="56"/>
      <c r="C103" s="63"/>
      <c r="D103" s="57"/>
      <c r="E103" s="58"/>
      <c r="F103" s="58"/>
      <c r="G103" s="58"/>
      <c r="H103" s="60"/>
      <c r="I103" s="60"/>
      <c r="J103" s="60"/>
      <c r="K103" s="115"/>
      <c r="L103" s="115"/>
      <c r="M10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0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03" s="62"/>
    </row>
    <row r="104" spans="2:15" x14ac:dyDescent="0.25">
      <c r="B104" s="56"/>
      <c r="C104" s="63"/>
      <c r="D104" s="57"/>
      <c r="E104" s="58"/>
      <c r="F104" s="58"/>
      <c r="G104" s="58"/>
      <c r="H104" s="60"/>
      <c r="I104" s="60"/>
      <c r="J104" s="60"/>
      <c r="K104" s="115"/>
      <c r="L104" s="115"/>
      <c r="M10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0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04" s="62"/>
    </row>
    <row r="105" spans="2:15" x14ac:dyDescent="0.25">
      <c r="B105" s="56"/>
      <c r="C105" s="63"/>
      <c r="D105" s="57"/>
      <c r="E105" s="58"/>
      <c r="F105" s="58"/>
      <c r="G105" s="58"/>
      <c r="H105" s="60"/>
      <c r="I105" s="60"/>
      <c r="J105" s="60"/>
      <c r="K105" s="115"/>
      <c r="L105" s="115"/>
      <c r="M10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0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05" s="62"/>
    </row>
    <row r="106" spans="2:15" x14ac:dyDescent="0.25">
      <c r="B106" s="56"/>
      <c r="C106" s="63"/>
      <c r="D106" s="57"/>
      <c r="E106" s="58"/>
      <c r="F106" s="58"/>
      <c r="G106" s="58"/>
      <c r="H106" s="60"/>
      <c r="I106" s="60"/>
      <c r="J106" s="60"/>
      <c r="K106" s="115"/>
      <c r="L106" s="115"/>
      <c r="M10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0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06" s="62"/>
    </row>
    <row r="107" spans="2:15" x14ac:dyDescent="0.25">
      <c r="B107" s="56"/>
      <c r="C107" s="63"/>
      <c r="D107" s="57"/>
      <c r="E107" s="58"/>
      <c r="F107" s="58"/>
      <c r="G107" s="58"/>
      <c r="H107" s="60"/>
      <c r="I107" s="60"/>
      <c r="J107" s="60"/>
      <c r="K107" s="115"/>
      <c r="L107" s="115"/>
      <c r="M10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0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07" s="62"/>
    </row>
    <row r="108" spans="2:15" x14ac:dyDescent="0.25">
      <c r="B108" s="56"/>
      <c r="C108" s="63"/>
      <c r="D108" s="57"/>
      <c r="E108" s="58"/>
      <c r="F108" s="58"/>
      <c r="G108" s="58"/>
      <c r="H108" s="60"/>
      <c r="I108" s="60"/>
      <c r="J108" s="60"/>
      <c r="K108" s="115"/>
      <c r="L108" s="115"/>
      <c r="M10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0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08" s="62"/>
    </row>
    <row r="109" spans="2:15" x14ac:dyDescent="0.25">
      <c r="B109" s="56"/>
      <c r="C109" s="63"/>
      <c r="D109" s="57"/>
      <c r="E109" s="58"/>
      <c r="F109" s="58"/>
      <c r="G109" s="58"/>
      <c r="H109" s="60"/>
      <c r="I109" s="60"/>
      <c r="J109" s="60"/>
      <c r="K109" s="115"/>
      <c r="L109" s="115"/>
      <c r="M10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0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09" s="62"/>
    </row>
    <row r="110" spans="2:15" x14ac:dyDescent="0.25">
      <c r="B110" s="56"/>
      <c r="C110" s="63"/>
      <c r="D110" s="57"/>
      <c r="E110" s="58"/>
      <c r="F110" s="58"/>
      <c r="G110" s="58"/>
      <c r="H110" s="60"/>
      <c r="I110" s="60"/>
      <c r="J110" s="60"/>
      <c r="K110" s="115"/>
      <c r="L110" s="115"/>
      <c r="M11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1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10" s="62"/>
    </row>
    <row r="111" spans="2:15" x14ac:dyDescent="0.25">
      <c r="B111" s="56"/>
      <c r="C111" s="63"/>
      <c r="D111" s="57"/>
      <c r="E111" s="58"/>
      <c r="F111" s="58"/>
      <c r="G111" s="58"/>
      <c r="H111" s="60"/>
      <c r="I111" s="60"/>
      <c r="J111" s="60"/>
      <c r="K111" s="115"/>
      <c r="L111" s="115"/>
      <c r="M11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1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11" s="62"/>
    </row>
    <row r="112" spans="2:15" x14ac:dyDescent="0.25">
      <c r="B112" s="56"/>
      <c r="C112" s="63"/>
      <c r="D112" s="57"/>
      <c r="E112" s="58"/>
      <c r="F112" s="58"/>
      <c r="G112" s="58"/>
      <c r="H112" s="60"/>
      <c r="I112" s="60"/>
      <c r="J112" s="60"/>
      <c r="K112" s="115"/>
      <c r="L112" s="115"/>
      <c r="M11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1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12" s="62"/>
    </row>
    <row r="113" spans="2:15" x14ac:dyDescent="0.25">
      <c r="B113" s="56"/>
      <c r="C113" s="63"/>
      <c r="D113" s="57"/>
      <c r="E113" s="58"/>
      <c r="F113" s="58"/>
      <c r="G113" s="58"/>
      <c r="H113" s="60"/>
      <c r="I113" s="60"/>
      <c r="J113" s="60"/>
      <c r="K113" s="115"/>
      <c r="L113" s="115"/>
      <c r="M11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1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13" s="62"/>
    </row>
    <row r="114" spans="2:15" x14ac:dyDescent="0.25">
      <c r="B114" s="56"/>
      <c r="C114" s="63"/>
      <c r="D114" s="57"/>
      <c r="E114" s="58"/>
      <c r="F114" s="58"/>
      <c r="G114" s="58"/>
      <c r="H114" s="60"/>
      <c r="I114" s="60"/>
      <c r="J114" s="60"/>
      <c r="K114" s="115"/>
      <c r="L114" s="115"/>
      <c r="M11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1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14" s="62"/>
    </row>
    <row r="115" spans="2:15" x14ac:dyDescent="0.25">
      <c r="B115" s="56"/>
      <c r="C115" s="63"/>
      <c r="D115" s="57"/>
      <c r="E115" s="58"/>
      <c r="F115" s="58"/>
      <c r="G115" s="58"/>
      <c r="H115" s="60"/>
      <c r="I115" s="60"/>
      <c r="J115" s="60"/>
      <c r="K115" s="115"/>
      <c r="L115" s="115"/>
      <c r="M11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1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15" s="62"/>
    </row>
    <row r="116" spans="2:15" x14ac:dyDescent="0.25">
      <c r="B116" s="56"/>
      <c r="C116" s="63"/>
      <c r="D116" s="57"/>
      <c r="E116" s="58"/>
      <c r="F116" s="58"/>
      <c r="G116" s="58"/>
      <c r="H116" s="60"/>
      <c r="I116" s="60"/>
      <c r="J116" s="60"/>
      <c r="K116" s="115"/>
      <c r="L116" s="115"/>
      <c r="M11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1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16" s="62"/>
    </row>
    <row r="117" spans="2:15" x14ac:dyDescent="0.25">
      <c r="B117" s="56"/>
      <c r="C117" s="63"/>
      <c r="D117" s="57"/>
      <c r="E117" s="58"/>
      <c r="F117" s="58"/>
      <c r="G117" s="58"/>
      <c r="H117" s="60"/>
      <c r="I117" s="60"/>
      <c r="J117" s="60"/>
      <c r="K117" s="115"/>
      <c r="L117" s="115"/>
      <c r="M11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1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17" s="62"/>
    </row>
    <row r="118" spans="2:15" x14ac:dyDescent="0.25">
      <c r="B118" s="56"/>
      <c r="C118" s="63"/>
      <c r="D118" s="57"/>
      <c r="E118" s="58"/>
      <c r="F118" s="58"/>
      <c r="G118" s="58"/>
      <c r="H118" s="60"/>
      <c r="I118" s="60"/>
      <c r="J118" s="60"/>
      <c r="K118" s="115"/>
      <c r="L118" s="115"/>
      <c r="M11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1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18" s="62"/>
    </row>
    <row r="119" spans="2:15" x14ac:dyDescent="0.25">
      <c r="B119" s="56"/>
      <c r="C119" s="63"/>
      <c r="D119" s="57"/>
      <c r="E119" s="58"/>
      <c r="F119" s="58"/>
      <c r="G119" s="58"/>
      <c r="H119" s="60"/>
      <c r="I119" s="60"/>
      <c r="J119" s="60"/>
      <c r="K119" s="115"/>
      <c r="L119" s="115"/>
      <c r="M11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1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19" s="62"/>
    </row>
    <row r="120" spans="2:15" x14ac:dyDescent="0.25">
      <c r="B120" s="56"/>
      <c r="C120" s="63"/>
      <c r="D120" s="57"/>
      <c r="E120" s="58"/>
      <c r="F120" s="58"/>
      <c r="G120" s="58"/>
      <c r="H120" s="60"/>
      <c r="I120" s="60"/>
      <c r="J120" s="60"/>
      <c r="K120" s="115"/>
      <c r="L120" s="115"/>
      <c r="M12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2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20" s="62"/>
    </row>
    <row r="121" spans="2:15" x14ac:dyDescent="0.25">
      <c r="B121" s="56"/>
      <c r="C121" s="63"/>
      <c r="D121" s="57"/>
      <c r="E121" s="58"/>
      <c r="F121" s="58"/>
      <c r="G121" s="58"/>
      <c r="H121" s="60"/>
      <c r="I121" s="60"/>
      <c r="J121" s="60"/>
      <c r="K121" s="115"/>
      <c r="L121" s="115"/>
      <c r="M12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2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21" s="62"/>
    </row>
    <row r="122" spans="2:15" x14ac:dyDescent="0.25">
      <c r="B122" s="56"/>
      <c r="C122" s="63"/>
      <c r="D122" s="57"/>
      <c r="E122" s="58"/>
      <c r="F122" s="58"/>
      <c r="G122" s="58"/>
      <c r="H122" s="60"/>
      <c r="I122" s="60"/>
      <c r="J122" s="60"/>
      <c r="K122" s="115"/>
      <c r="L122" s="115"/>
      <c r="M12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2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22" s="62"/>
    </row>
    <row r="123" spans="2:15" x14ac:dyDescent="0.25">
      <c r="B123" s="56"/>
      <c r="C123" s="63"/>
      <c r="D123" s="57"/>
      <c r="E123" s="58"/>
      <c r="F123" s="58"/>
      <c r="G123" s="58"/>
      <c r="H123" s="60"/>
      <c r="I123" s="60"/>
      <c r="J123" s="60"/>
      <c r="K123" s="115"/>
      <c r="L123" s="115"/>
      <c r="M12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2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23" s="62"/>
    </row>
    <row r="124" spans="2:15" x14ac:dyDescent="0.25">
      <c r="B124" s="56"/>
      <c r="C124" s="63"/>
      <c r="D124" s="57"/>
      <c r="E124" s="58"/>
      <c r="F124" s="58"/>
      <c r="G124" s="58"/>
      <c r="H124" s="60"/>
      <c r="I124" s="60"/>
      <c r="J124" s="60"/>
      <c r="K124" s="115"/>
      <c r="L124" s="115"/>
      <c r="M12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2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24" s="62"/>
    </row>
    <row r="125" spans="2:15" x14ac:dyDescent="0.25">
      <c r="B125" s="56"/>
      <c r="C125" s="63"/>
      <c r="D125" s="57"/>
      <c r="E125" s="58"/>
      <c r="F125" s="58"/>
      <c r="G125" s="58"/>
      <c r="H125" s="60"/>
      <c r="I125" s="60"/>
      <c r="J125" s="60"/>
      <c r="K125" s="115"/>
      <c r="L125" s="115"/>
      <c r="M12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2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25" s="62"/>
    </row>
    <row r="126" spans="2:15" x14ac:dyDescent="0.25">
      <c r="B126" s="56"/>
      <c r="C126" s="63"/>
      <c r="D126" s="57"/>
      <c r="E126" s="58"/>
      <c r="F126" s="58"/>
      <c r="G126" s="58"/>
      <c r="H126" s="60"/>
      <c r="I126" s="60"/>
      <c r="J126" s="60"/>
      <c r="K126" s="115"/>
      <c r="L126" s="115"/>
      <c r="M12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2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26" s="62"/>
    </row>
    <row r="127" spans="2:15" x14ac:dyDescent="0.25">
      <c r="B127" s="56"/>
      <c r="C127" s="63"/>
      <c r="D127" s="57"/>
      <c r="E127" s="58"/>
      <c r="F127" s="58"/>
      <c r="G127" s="58"/>
      <c r="H127" s="60"/>
      <c r="I127" s="60"/>
      <c r="J127" s="60"/>
      <c r="K127" s="115"/>
      <c r="L127" s="115"/>
      <c r="M12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2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27" s="62"/>
    </row>
    <row r="128" spans="2:15" x14ac:dyDescent="0.25">
      <c r="B128" s="56"/>
      <c r="C128" s="63"/>
      <c r="D128" s="57"/>
      <c r="E128" s="58"/>
      <c r="F128" s="58"/>
      <c r="G128" s="58"/>
      <c r="H128" s="60"/>
      <c r="I128" s="60"/>
      <c r="J128" s="60"/>
      <c r="K128" s="115"/>
      <c r="L128" s="115"/>
      <c r="M12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2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28" s="62"/>
    </row>
    <row r="129" spans="2:15" x14ac:dyDescent="0.25">
      <c r="B129" s="56"/>
      <c r="C129" s="63"/>
      <c r="D129" s="57"/>
      <c r="E129" s="58"/>
      <c r="F129" s="58"/>
      <c r="G129" s="58"/>
      <c r="H129" s="60"/>
      <c r="I129" s="60"/>
      <c r="J129" s="60"/>
      <c r="K129" s="115"/>
      <c r="L129" s="115"/>
      <c r="M12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2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29" s="62"/>
    </row>
    <row r="130" spans="2:15" x14ac:dyDescent="0.25">
      <c r="B130" s="56"/>
      <c r="C130" s="63"/>
      <c r="D130" s="57"/>
      <c r="E130" s="58"/>
      <c r="F130" s="58"/>
      <c r="G130" s="58"/>
      <c r="H130" s="60"/>
      <c r="I130" s="60"/>
      <c r="J130" s="60"/>
      <c r="K130" s="115"/>
      <c r="L130" s="115"/>
      <c r="M13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3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30" s="62"/>
    </row>
    <row r="131" spans="2:15" x14ac:dyDescent="0.25">
      <c r="B131" s="56"/>
      <c r="C131" s="63"/>
      <c r="D131" s="57"/>
      <c r="E131" s="58"/>
      <c r="F131" s="58"/>
      <c r="G131" s="58"/>
      <c r="H131" s="60"/>
      <c r="I131" s="60"/>
      <c r="J131" s="60"/>
      <c r="K131" s="115"/>
      <c r="L131" s="115"/>
      <c r="M13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3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31" s="62"/>
    </row>
    <row r="132" spans="2:15" x14ac:dyDescent="0.25">
      <c r="B132" s="56"/>
      <c r="C132" s="63"/>
      <c r="D132" s="57"/>
      <c r="E132" s="58"/>
      <c r="F132" s="58"/>
      <c r="G132" s="58"/>
      <c r="H132" s="60"/>
      <c r="I132" s="60"/>
      <c r="J132" s="60"/>
      <c r="K132" s="115"/>
      <c r="L132" s="115"/>
      <c r="M13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3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32" s="62"/>
    </row>
    <row r="133" spans="2:15" x14ac:dyDescent="0.25">
      <c r="B133" s="56"/>
      <c r="C133" s="63"/>
      <c r="D133" s="57"/>
      <c r="E133" s="58"/>
      <c r="F133" s="58"/>
      <c r="G133" s="58"/>
      <c r="H133" s="60"/>
      <c r="I133" s="60"/>
      <c r="J133" s="60"/>
      <c r="K133" s="115"/>
      <c r="L133" s="115"/>
      <c r="M13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3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33" s="62"/>
    </row>
    <row r="134" spans="2:15" x14ac:dyDescent="0.25">
      <c r="B134" s="56"/>
      <c r="C134" s="63"/>
      <c r="D134" s="57"/>
      <c r="E134" s="58"/>
      <c r="F134" s="58"/>
      <c r="G134" s="58"/>
      <c r="H134" s="60"/>
      <c r="I134" s="60"/>
      <c r="J134" s="60"/>
      <c r="K134" s="115"/>
      <c r="L134" s="115"/>
      <c r="M13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3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34" s="62"/>
    </row>
    <row r="135" spans="2:15" x14ac:dyDescent="0.25">
      <c r="B135" s="56"/>
      <c r="C135" s="63"/>
      <c r="D135" s="57"/>
      <c r="E135" s="58"/>
      <c r="F135" s="58"/>
      <c r="G135" s="58"/>
      <c r="H135" s="60"/>
      <c r="I135" s="60"/>
      <c r="J135" s="60"/>
      <c r="K135" s="115"/>
      <c r="L135" s="115"/>
      <c r="M13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3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35" s="62"/>
    </row>
    <row r="136" spans="2:15" x14ac:dyDescent="0.25">
      <c r="B136" s="56"/>
      <c r="C136" s="63"/>
      <c r="D136" s="57"/>
      <c r="E136" s="58"/>
      <c r="F136" s="58"/>
      <c r="G136" s="58"/>
      <c r="H136" s="60"/>
      <c r="I136" s="60"/>
      <c r="J136" s="60"/>
      <c r="K136" s="115"/>
      <c r="L136" s="115"/>
      <c r="M13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3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36" s="62"/>
    </row>
    <row r="137" spans="2:15" x14ac:dyDescent="0.25">
      <c r="B137" s="56"/>
      <c r="C137" s="63"/>
      <c r="D137" s="57"/>
      <c r="E137" s="58"/>
      <c r="F137" s="58"/>
      <c r="G137" s="58"/>
      <c r="H137" s="60"/>
      <c r="I137" s="60"/>
      <c r="J137" s="60"/>
      <c r="K137" s="115"/>
      <c r="L137" s="115"/>
      <c r="M13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3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37" s="62"/>
    </row>
    <row r="138" spans="2:15" x14ac:dyDescent="0.25">
      <c r="B138" s="56"/>
      <c r="C138" s="63"/>
      <c r="D138" s="57"/>
      <c r="E138" s="58"/>
      <c r="F138" s="58"/>
      <c r="G138" s="58"/>
      <c r="H138" s="60"/>
      <c r="I138" s="60"/>
      <c r="J138" s="60"/>
      <c r="K138" s="115"/>
      <c r="L138" s="115"/>
      <c r="M13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3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38" s="62"/>
    </row>
    <row r="139" spans="2:15" x14ac:dyDescent="0.25">
      <c r="B139" s="56"/>
      <c r="C139" s="63"/>
      <c r="D139" s="57"/>
      <c r="E139" s="58"/>
      <c r="F139" s="58"/>
      <c r="G139" s="58"/>
      <c r="H139" s="60"/>
      <c r="I139" s="60"/>
      <c r="J139" s="60"/>
      <c r="K139" s="115"/>
      <c r="L139" s="115"/>
      <c r="M13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3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39" s="62"/>
    </row>
    <row r="140" spans="2:15" x14ac:dyDescent="0.25">
      <c r="B140" s="56"/>
      <c r="C140" s="63"/>
      <c r="D140" s="57"/>
      <c r="E140" s="58"/>
      <c r="F140" s="58"/>
      <c r="G140" s="58"/>
      <c r="H140" s="60"/>
      <c r="I140" s="60"/>
      <c r="J140" s="60"/>
      <c r="K140" s="115"/>
      <c r="L140" s="115"/>
      <c r="M14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4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40" s="62"/>
    </row>
    <row r="141" spans="2:15" x14ac:dyDescent="0.25">
      <c r="B141" s="56"/>
      <c r="C141" s="63"/>
      <c r="D141" s="57"/>
      <c r="E141" s="58"/>
      <c r="F141" s="58"/>
      <c r="G141" s="58"/>
      <c r="H141" s="60"/>
      <c r="I141" s="60"/>
      <c r="J141" s="60"/>
      <c r="K141" s="115"/>
      <c r="L141" s="115"/>
      <c r="M14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4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41" s="62"/>
    </row>
    <row r="142" spans="2:15" x14ac:dyDescent="0.25">
      <c r="B142" s="56"/>
      <c r="C142" s="63"/>
      <c r="D142" s="57"/>
      <c r="E142" s="58"/>
      <c r="F142" s="58"/>
      <c r="G142" s="58"/>
      <c r="H142" s="60"/>
      <c r="I142" s="60"/>
      <c r="J142" s="60"/>
      <c r="K142" s="115"/>
      <c r="L142" s="115"/>
      <c r="M14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4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42" s="62"/>
    </row>
    <row r="143" spans="2:15" x14ac:dyDescent="0.25">
      <c r="B143" s="56"/>
      <c r="C143" s="63"/>
      <c r="D143" s="57"/>
      <c r="E143" s="58"/>
      <c r="F143" s="58"/>
      <c r="G143" s="58"/>
      <c r="H143" s="60"/>
      <c r="I143" s="60"/>
      <c r="J143" s="60"/>
      <c r="K143" s="115"/>
      <c r="L143" s="115"/>
      <c r="M14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4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43" s="62"/>
    </row>
    <row r="144" spans="2:15" x14ac:dyDescent="0.25">
      <c r="B144" s="56"/>
      <c r="C144" s="63"/>
      <c r="D144" s="57"/>
      <c r="E144" s="58"/>
      <c r="F144" s="58"/>
      <c r="G144" s="58"/>
      <c r="H144" s="60"/>
      <c r="I144" s="60"/>
      <c r="J144" s="60"/>
      <c r="K144" s="115"/>
      <c r="L144" s="115"/>
      <c r="M14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4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44" s="62"/>
    </row>
    <row r="145" spans="2:15" x14ac:dyDescent="0.25">
      <c r="B145" s="56"/>
      <c r="C145" s="63"/>
      <c r="D145" s="57"/>
      <c r="E145" s="58"/>
      <c r="F145" s="58"/>
      <c r="G145" s="58"/>
      <c r="H145" s="60"/>
      <c r="I145" s="60"/>
      <c r="J145" s="60"/>
      <c r="K145" s="115"/>
      <c r="L145" s="115"/>
      <c r="M14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4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45" s="62"/>
    </row>
    <row r="146" spans="2:15" x14ac:dyDescent="0.25">
      <c r="B146" s="56"/>
      <c r="C146" s="63"/>
      <c r="D146" s="57"/>
      <c r="E146" s="58"/>
      <c r="F146" s="58"/>
      <c r="G146" s="58"/>
      <c r="H146" s="60"/>
      <c r="I146" s="60"/>
      <c r="J146" s="60"/>
      <c r="K146" s="115"/>
      <c r="L146" s="115"/>
      <c r="M14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4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46" s="62"/>
    </row>
    <row r="147" spans="2:15" x14ac:dyDescent="0.25">
      <c r="B147" s="56"/>
      <c r="C147" s="63"/>
      <c r="D147" s="57"/>
      <c r="E147" s="58"/>
      <c r="F147" s="58"/>
      <c r="G147" s="58"/>
      <c r="H147" s="60"/>
      <c r="I147" s="60"/>
      <c r="J147" s="60"/>
      <c r="K147" s="115"/>
      <c r="L147" s="115"/>
      <c r="M14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4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47" s="62"/>
    </row>
    <row r="148" spans="2:15" x14ac:dyDescent="0.25">
      <c r="B148" s="56"/>
      <c r="C148" s="63"/>
      <c r="D148" s="57"/>
      <c r="E148" s="58"/>
      <c r="F148" s="58"/>
      <c r="G148" s="58"/>
      <c r="H148" s="60"/>
      <c r="I148" s="60"/>
      <c r="J148" s="60"/>
      <c r="K148" s="115"/>
      <c r="L148" s="115"/>
      <c r="M14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4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48" s="62"/>
    </row>
    <row r="149" spans="2:15" x14ac:dyDescent="0.25">
      <c r="B149" s="56"/>
      <c r="C149" s="63"/>
      <c r="D149" s="57"/>
      <c r="E149" s="58"/>
      <c r="F149" s="58"/>
      <c r="G149" s="58"/>
      <c r="H149" s="60"/>
      <c r="I149" s="60"/>
      <c r="J149" s="60"/>
      <c r="K149" s="115"/>
      <c r="L149" s="115"/>
      <c r="M14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4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49" s="62"/>
    </row>
    <row r="150" spans="2:15" x14ac:dyDescent="0.25">
      <c r="B150" s="56"/>
      <c r="C150" s="63"/>
      <c r="D150" s="57"/>
      <c r="E150" s="58"/>
      <c r="F150" s="58"/>
      <c r="G150" s="58"/>
      <c r="H150" s="60"/>
      <c r="I150" s="60"/>
      <c r="J150" s="60"/>
      <c r="K150" s="115"/>
      <c r="L150" s="115"/>
      <c r="M15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5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50" s="62"/>
    </row>
    <row r="151" spans="2:15" x14ac:dyDescent="0.25">
      <c r="B151" s="56"/>
      <c r="C151" s="63"/>
      <c r="D151" s="57"/>
      <c r="E151" s="58"/>
      <c r="F151" s="58"/>
      <c r="G151" s="58"/>
      <c r="H151" s="60"/>
      <c r="I151" s="60"/>
      <c r="J151" s="60"/>
      <c r="K151" s="115"/>
      <c r="L151" s="115"/>
      <c r="M15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5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51" s="62"/>
    </row>
    <row r="152" spans="2:15" x14ac:dyDescent="0.25">
      <c r="B152" s="56"/>
      <c r="C152" s="63"/>
      <c r="D152" s="57"/>
      <c r="E152" s="58"/>
      <c r="F152" s="58"/>
      <c r="G152" s="58"/>
      <c r="H152" s="60"/>
      <c r="I152" s="60"/>
      <c r="J152" s="60"/>
      <c r="K152" s="115"/>
      <c r="L152" s="115"/>
      <c r="M15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5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52" s="62"/>
    </row>
    <row r="153" spans="2:15" x14ac:dyDescent="0.25">
      <c r="B153" s="56"/>
      <c r="C153" s="63"/>
      <c r="D153" s="57"/>
      <c r="E153" s="58"/>
      <c r="F153" s="58"/>
      <c r="G153" s="58"/>
      <c r="H153" s="60"/>
      <c r="I153" s="60"/>
      <c r="J153" s="60"/>
      <c r="K153" s="115"/>
      <c r="L153" s="115"/>
      <c r="M15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5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53" s="62"/>
    </row>
    <row r="154" spans="2:15" x14ac:dyDescent="0.25">
      <c r="B154" s="56"/>
      <c r="C154" s="63"/>
      <c r="D154" s="57"/>
      <c r="E154" s="58"/>
      <c r="F154" s="58"/>
      <c r="G154" s="58"/>
      <c r="H154" s="60"/>
      <c r="I154" s="60"/>
      <c r="J154" s="60"/>
      <c r="K154" s="115"/>
      <c r="L154" s="115"/>
      <c r="M15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5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54" s="62"/>
    </row>
    <row r="155" spans="2:15" x14ac:dyDescent="0.25">
      <c r="B155" s="56"/>
      <c r="C155" s="63"/>
      <c r="D155" s="57"/>
      <c r="E155" s="58"/>
      <c r="F155" s="58"/>
      <c r="G155" s="58"/>
      <c r="H155" s="60"/>
      <c r="I155" s="60"/>
      <c r="J155" s="60"/>
      <c r="K155" s="115"/>
      <c r="L155" s="115"/>
      <c r="M15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5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55" s="62"/>
    </row>
    <row r="156" spans="2:15" x14ac:dyDescent="0.25">
      <c r="B156" s="56"/>
      <c r="C156" s="63"/>
      <c r="D156" s="57"/>
      <c r="E156" s="58"/>
      <c r="F156" s="58"/>
      <c r="G156" s="58"/>
      <c r="H156" s="60"/>
      <c r="I156" s="60"/>
      <c r="J156" s="60"/>
      <c r="K156" s="115"/>
      <c r="L156" s="115"/>
      <c r="M15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5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56" s="62"/>
    </row>
    <row r="157" spans="2:15" x14ac:dyDescent="0.25">
      <c r="B157" s="56"/>
      <c r="C157" s="63"/>
      <c r="D157" s="57"/>
      <c r="E157" s="58"/>
      <c r="F157" s="58"/>
      <c r="G157" s="58"/>
      <c r="H157" s="60"/>
      <c r="I157" s="60"/>
      <c r="J157" s="60"/>
      <c r="K157" s="115"/>
      <c r="L157" s="115"/>
      <c r="M15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5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57" s="62"/>
    </row>
    <row r="158" spans="2:15" x14ac:dyDescent="0.25">
      <c r="B158" s="56"/>
      <c r="C158" s="63"/>
      <c r="D158" s="57"/>
      <c r="E158" s="58"/>
      <c r="F158" s="58"/>
      <c r="G158" s="58"/>
      <c r="H158" s="60"/>
      <c r="I158" s="60"/>
      <c r="J158" s="60"/>
      <c r="K158" s="115"/>
      <c r="L158" s="115"/>
      <c r="M15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5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58" s="62"/>
    </row>
    <row r="159" spans="2:15" x14ac:dyDescent="0.25">
      <c r="B159" s="56"/>
      <c r="C159" s="63"/>
      <c r="D159" s="57"/>
      <c r="E159" s="58"/>
      <c r="F159" s="58"/>
      <c r="G159" s="58"/>
      <c r="H159" s="60"/>
      <c r="I159" s="60"/>
      <c r="J159" s="60"/>
      <c r="K159" s="115"/>
      <c r="L159" s="115"/>
      <c r="M15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5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59" s="62"/>
    </row>
    <row r="160" spans="2:15" x14ac:dyDescent="0.25">
      <c r="B160" s="56"/>
      <c r="C160" s="63"/>
      <c r="D160" s="57"/>
      <c r="E160" s="58"/>
      <c r="F160" s="58"/>
      <c r="G160" s="58"/>
      <c r="H160" s="60"/>
      <c r="I160" s="60"/>
      <c r="J160" s="60"/>
      <c r="K160" s="115"/>
      <c r="L160" s="115"/>
      <c r="M16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6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60" s="62"/>
    </row>
    <row r="161" spans="2:15" x14ac:dyDescent="0.25">
      <c r="B161" s="56"/>
      <c r="C161" s="63"/>
      <c r="D161" s="57"/>
      <c r="E161" s="58"/>
      <c r="F161" s="58"/>
      <c r="G161" s="58"/>
      <c r="H161" s="60"/>
      <c r="I161" s="60"/>
      <c r="J161" s="60"/>
      <c r="K161" s="115"/>
      <c r="L161" s="115"/>
      <c r="M16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6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61" s="62"/>
    </row>
    <row r="162" spans="2:15" x14ac:dyDescent="0.25">
      <c r="B162" s="56"/>
      <c r="C162" s="63"/>
      <c r="D162" s="57"/>
      <c r="E162" s="58"/>
      <c r="F162" s="58"/>
      <c r="G162" s="58"/>
      <c r="H162" s="60"/>
      <c r="I162" s="60"/>
      <c r="J162" s="60"/>
      <c r="K162" s="115"/>
      <c r="L162" s="115"/>
      <c r="M16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6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62" s="62"/>
    </row>
    <row r="163" spans="2:15" x14ac:dyDescent="0.25">
      <c r="B163" s="56"/>
      <c r="C163" s="63"/>
      <c r="D163" s="57"/>
      <c r="E163" s="58"/>
      <c r="F163" s="58"/>
      <c r="G163" s="58"/>
      <c r="H163" s="60"/>
      <c r="I163" s="60"/>
      <c r="J163" s="60"/>
      <c r="K163" s="115"/>
      <c r="L163" s="115"/>
      <c r="M16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6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63" s="62"/>
    </row>
    <row r="164" spans="2:15" x14ac:dyDescent="0.25">
      <c r="B164" s="56"/>
      <c r="C164" s="63"/>
      <c r="D164" s="57"/>
      <c r="E164" s="58"/>
      <c r="F164" s="58"/>
      <c r="G164" s="58"/>
      <c r="H164" s="60"/>
      <c r="I164" s="60"/>
      <c r="J164" s="60"/>
      <c r="K164" s="115"/>
      <c r="L164" s="115"/>
      <c r="M16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6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64" s="62"/>
    </row>
    <row r="165" spans="2:15" x14ac:dyDescent="0.25">
      <c r="B165" s="56"/>
      <c r="C165" s="63"/>
      <c r="D165" s="57"/>
      <c r="E165" s="58"/>
      <c r="F165" s="58"/>
      <c r="G165" s="58"/>
      <c r="H165" s="60"/>
      <c r="I165" s="60"/>
      <c r="J165" s="60"/>
      <c r="K165" s="115"/>
      <c r="L165" s="115"/>
      <c r="M16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6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65" s="62"/>
    </row>
    <row r="166" spans="2:15" x14ac:dyDescent="0.25">
      <c r="B166" s="56"/>
      <c r="C166" s="63"/>
      <c r="D166" s="57"/>
      <c r="E166" s="58"/>
      <c r="F166" s="58"/>
      <c r="G166" s="58"/>
      <c r="H166" s="60"/>
      <c r="I166" s="60"/>
      <c r="J166" s="60"/>
      <c r="K166" s="115"/>
      <c r="L166" s="115"/>
      <c r="M16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6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66" s="62"/>
    </row>
    <row r="167" spans="2:15" x14ac:dyDescent="0.25">
      <c r="B167" s="56"/>
      <c r="C167" s="63"/>
      <c r="D167" s="57"/>
      <c r="E167" s="58"/>
      <c r="F167" s="58"/>
      <c r="G167" s="58"/>
      <c r="H167" s="60"/>
      <c r="I167" s="60"/>
      <c r="J167" s="60"/>
      <c r="K167" s="115"/>
      <c r="L167" s="115"/>
      <c r="M16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6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67" s="62"/>
    </row>
    <row r="168" spans="2:15" x14ac:dyDescent="0.25">
      <c r="B168" s="56"/>
      <c r="C168" s="63"/>
      <c r="D168" s="57"/>
      <c r="E168" s="58"/>
      <c r="F168" s="58"/>
      <c r="G168" s="58"/>
      <c r="H168" s="60"/>
      <c r="I168" s="60"/>
      <c r="J168" s="60"/>
      <c r="K168" s="115"/>
      <c r="L168" s="115"/>
      <c r="M16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6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68" s="62"/>
    </row>
    <row r="169" spans="2:15" x14ac:dyDescent="0.25">
      <c r="B169" s="56"/>
      <c r="C169" s="63"/>
      <c r="D169" s="57"/>
      <c r="E169" s="58"/>
      <c r="F169" s="58"/>
      <c r="G169" s="58"/>
      <c r="H169" s="60"/>
      <c r="I169" s="60"/>
      <c r="J169" s="60"/>
      <c r="K169" s="115"/>
      <c r="L169" s="115"/>
      <c r="M16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6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69" s="62"/>
    </row>
    <row r="170" spans="2:15" x14ac:dyDescent="0.25">
      <c r="B170" s="56"/>
      <c r="C170" s="63"/>
      <c r="D170" s="57"/>
      <c r="E170" s="58"/>
      <c r="F170" s="58"/>
      <c r="G170" s="58"/>
      <c r="H170" s="60"/>
      <c r="I170" s="60"/>
      <c r="J170" s="60"/>
      <c r="K170" s="115"/>
      <c r="L170" s="115"/>
      <c r="M17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7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70" s="62"/>
    </row>
    <row r="171" spans="2:15" x14ac:dyDescent="0.25">
      <c r="B171" s="56"/>
      <c r="C171" s="63"/>
      <c r="D171" s="57"/>
      <c r="E171" s="58"/>
      <c r="F171" s="58"/>
      <c r="G171" s="58"/>
      <c r="H171" s="60"/>
      <c r="I171" s="60"/>
      <c r="J171" s="60"/>
      <c r="K171" s="115"/>
      <c r="L171" s="115"/>
      <c r="M17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7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71" s="62"/>
    </row>
    <row r="172" spans="2:15" x14ac:dyDescent="0.25">
      <c r="B172" s="56"/>
      <c r="C172" s="63"/>
      <c r="D172" s="57"/>
      <c r="E172" s="58"/>
      <c r="F172" s="58"/>
      <c r="G172" s="58"/>
      <c r="H172" s="60"/>
      <c r="I172" s="60"/>
      <c r="J172" s="60"/>
      <c r="K172" s="115"/>
      <c r="L172" s="115"/>
      <c r="M17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7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72" s="62"/>
    </row>
    <row r="173" spans="2:15" x14ac:dyDescent="0.25">
      <c r="B173" s="56"/>
      <c r="C173" s="63"/>
      <c r="D173" s="57"/>
      <c r="E173" s="58"/>
      <c r="F173" s="58"/>
      <c r="G173" s="58"/>
      <c r="H173" s="60"/>
      <c r="I173" s="60"/>
      <c r="J173" s="60"/>
      <c r="K173" s="115"/>
      <c r="L173" s="115"/>
      <c r="M17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7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73" s="62"/>
    </row>
    <row r="174" spans="2:15" x14ac:dyDescent="0.25">
      <c r="B174" s="56"/>
      <c r="C174" s="63"/>
      <c r="D174" s="57"/>
      <c r="E174" s="58"/>
      <c r="F174" s="58"/>
      <c r="G174" s="58"/>
      <c r="H174" s="60"/>
      <c r="I174" s="60"/>
      <c r="J174" s="60"/>
      <c r="K174" s="115"/>
      <c r="L174" s="115"/>
      <c r="M17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7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74" s="62"/>
    </row>
    <row r="175" spans="2:15" x14ac:dyDescent="0.25">
      <c r="B175" s="56"/>
      <c r="C175" s="63"/>
      <c r="D175" s="57"/>
      <c r="E175" s="58"/>
      <c r="F175" s="58"/>
      <c r="G175" s="58"/>
      <c r="H175" s="60"/>
      <c r="I175" s="60"/>
      <c r="J175" s="60"/>
      <c r="K175" s="115"/>
      <c r="L175" s="115"/>
      <c r="M17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7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75" s="62"/>
    </row>
    <row r="176" spans="2:15" x14ac:dyDescent="0.25">
      <c r="B176" s="56"/>
      <c r="C176" s="63"/>
      <c r="D176" s="57"/>
      <c r="E176" s="58"/>
      <c r="F176" s="58"/>
      <c r="G176" s="58"/>
      <c r="H176" s="60"/>
      <c r="I176" s="60"/>
      <c r="J176" s="60"/>
      <c r="K176" s="115"/>
      <c r="L176" s="115"/>
      <c r="M17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7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76" s="62"/>
    </row>
    <row r="177" spans="2:15" x14ac:dyDescent="0.25">
      <c r="B177" s="56"/>
      <c r="C177" s="63"/>
      <c r="D177" s="57"/>
      <c r="E177" s="58"/>
      <c r="F177" s="58"/>
      <c r="G177" s="58"/>
      <c r="H177" s="60"/>
      <c r="I177" s="60"/>
      <c r="J177" s="60"/>
      <c r="K177" s="115"/>
      <c r="L177" s="115"/>
      <c r="M17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7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77" s="62"/>
    </row>
    <row r="178" spans="2:15" x14ac:dyDescent="0.25">
      <c r="B178" s="56"/>
      <c r="C178" s="63"/>
      <c r="D178" s="57"/>
      <c r="E178" s="58"/>
      <c r="F178" s="58"/>
      <c r="G178" s="58"/>
      <c r="H178" s="60"/>
      <c r="I178" s="60"/>
      <c r="J178" s="60"/>
      <c r="K178" s="115"/>
      <c r="L178" s="115"/>
      <c r="M17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7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78" s="62"/>
    </row>
    <row r="179" spans="2:15" x14ac:dyDescent="0.25">
      <c r="B179" s="56"/>
      <c r="C179" s="63"/>
      <c r="D179" s="57"/>
      <c r="E179" s="58"/>
      <c r="F179" s="58"/>
      <c r="G179" s="58"/>
      <c r="H179" s="60"/>
      <c r="I179" s="60"/>
      <c r="J179" s="60"/>
      <c r="K179" s="115"/>
      <c r="L179" s="115"/>
      <c r="M17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7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79" s="62"/>
    </row>
    <row r="180" spans="2:15" x14ac:dyDescent="0.25">
      <c r="B180" s="56"/>
      <c r="C180" s="63"/>
      <c r="D180" s="57"/>
      <c r="E180" s="58"/>
      <c r="F180" s="58"/>
      <c r="G180" s="58"/>
      <c r="H180" s="60"/>
      <c r="I180" s="60"/>
      <c r="J180" s="60"/>
      <c r="K180" s="115"/>
      <c r="L180" s="115"/>
      <c r="M18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8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80" s="62"/>
    </row>
    <row r="181" spans="2:15" x14ac:dyDescent="0.25">
      <c r="B181" s="56"/>
      <c r="C181" s="63"/>
      <c r="D181" s="57"/>
      <c r="E181" s="58"/>
      <c r="F181" s="58"/>
      <c r="G181" s="58"/>
      <c r="H181" s="60"/>
      <c r="I181" s="60"/>
      <c r="J181" s="60"/>
      <c r="K181" s="115"/>
      <c r="L181" s="115"/>
      <c r="M18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8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81" s="62"/>
    </row>
    <row r="182" spans="2:15" x14ac:dyDescent="0.25">
      <c r="B182" s="56"/>
      <c r="C182" s="63"/>
      <c r="D182" s="57"/>
      <c r="E182" s="58"/>
      <c r="F182" s="58"/>
      <c r="G182" s="58"/>
      <c r="H182" s="60"/>
      <c r="I182" s="60"/>
      <c r="J182" s="60"/>
      <c r="K182" s="115"/>
      <c r="L182" s="115"/>
      <c r="M18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8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82" s="62"/>
    </row>
    <row r="183" spans="2:15" x14ac:dyDescent="0.25">
      <c r="B183" s="56"/>
      <c r="C183" s="63"/>
      <c r="D183" s="57"/>
      <c r="E183" s="58"/>
      <c r="F183" s="58"/>
      <c r="G183" s="58"/>
      <c r="H183" s="60"/>
      <c r="I183" s="60"/>
      <c r="J183" s="60"/>
      <c r="K183" s="115"/>
      <c r="L183" s="115"/>
      <c r="M18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8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83" s="62"/>
    </row>
    <row r="184" spans="2:15" x14ac:dyDescent="0.25">
      <c r="B184" s="56"/>
      <c r="C184" s="63"/>
      <c r="D184" s="57"/>
      <c r="E184" s="58"/>
      <c r="F184" s="58"/>
      <c r="G184" s="58"/>
      <c r="H184" s="60"/>
      <c r="I184" s="60"/>
      <c r="J184" s="60"/>
      <c r="K184" s="115"/>
      <c r="L184" s="115"/>
      <c r="M18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8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84" s="62"/>
    </row>
    <row r="185" spans="2:15" x14ac:dyDescent="0.25">
      <c r="B185" s="56"/>
      <c r="C185" s="63"/>
      <c r="D185" s="57"/>
      <c r="E185" s="58"/>
      <c r="F185" s="58"/>
      <c r="G185" s="58"/>
      <c r="H185" s="60"/>
      <c r="I185" s="60"/>
      <c r="J185" s="60"/>
      <c r="K185" s="115"/>
      <c r="L185" s="115"/>
      <c r="M18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8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85" s="62"/>
    </row>
    <row r="186" spans="2:15" x14ac:dyDescent="0.25">
      <c r="B186" s="56"/>
      <c r="C186" s="63"/>
      <c r="D186" s="57"/>
      <c r="E186" s="58"/>
      <c r="F186" s="58"/>
      <c r="G186" s="58"/>
      <c r="H186" s="60"/>
      <c r="I186" s="60"/>
      <c r="J186" s="60"/>
      <c r="K186" s="115"/>
      <c r="L186" s="115"/>
      <c r="M18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8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86" s="62"/>
    </row>
    <row r="187" spans="2:15" x14ac:dyDescent="0.25">
      <c r="B187" s="56"/>
      <c r="C187" s="63"/>
      <c r="D187" s="57"/>
      <c r="E187" s="58"/>
      <c r="F187" s="58"/>
      <c r="G187" s="58"/>
      <c r="H187" s="60"/>
      <c r="I187" s="60"/>
      <c r="J187" s="60"/>
      <c r="K187" s="115"/>
      <c r="L187" s="115"/>
      <c r="M18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8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87" s="62"/>
    </row>
    <row r="188" spans="2:15" x14ac:dyDescent="0.25">
      <c r="B188" s="56"/>
      <c r="C188" s="63"/>
      <c r="D188" s="57"/>
      <c r="E188" s="58"/>
      <c r="F188" s="58"/>
      <c r="G188" s="58"/>
      <c r="H188" s="60"/>
      <c r="I188" s="60"/>
      <c r="J188" s="60"/>
      <c r="K188" s="115"/>
      <c r="L188" s="115"/>
      <c r="M18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8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88" s="62"/>
    </row>
    <row r="189" spans="2:15" x14ac:dyDescent="0.25">
      <c r="B189" s="56"/>
      <c r="C189" s="63"/>
      <c r="D189" s="57"/>
      <c r="E189" s="58"/>
      <c r="F189" s="58"/>
      <c r="G189" s="58"/>
      <c r="H189" s="60"/>
      <c r="I189" s="60"/>
      <c r="J189" s="60"/>
      <c r="K189" s="115"/>
      <c r="L189" s="115"/>
      <c r="M18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8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89" s="62"/>
    </row>
    <row r="190" spans="2:15" x14ac:dyDescent="0.25">
      <c r="B190" s="56"/>
      <c r="C190" s="63"/>
      <c r="D190" s="57"/>
      <c r="E190" s="58"/>
      <c r="F190" s="58"/>
      <c r="G190" s="58"/>
      <c r="H190" s="60"/>
      <c r="I190" s="60"/>
      <c r="J190" s="60"/>
      <c r="K190" s="115"/>
      <c r="L190" s="115"/>
      <c r="M19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9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90" s="62"/>
    </row>
    <row r="191" spans="2:15" x14ac:dyDescent="0.25">
      <c r="B191" s="56"/>
      <c r="C191" s="63"/>
      <c r="D191" s="57"/>
      <c r="E191" s="58"/>
      <c r="F191" s="58"/>
      <c r="G191" s="58"/>
      <c r="H191" s="60"/>
      <c r="I191" s="60"/>
      <c r="J191" s="60"/>
      <c r="K191" s="115"/>
      <c r="L191" s="115"/>
      <c r="M19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9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91" s="62"/>
    </row>
    <row r="192" spans="2:15" x14ac:dyDescent="0.25">
      <c r="B192" s="56"/>
      <c r="C192" s="63"/>
      <c r="D192" s="57"/>
      <c r="E192" s="58"/>
      <c r="F192" s="58"/>
      <c r="G192" s="58"/>
      <c r="H192" s="60"/>
      <c r="I192" s="60"/>
      <c r="J192" s="60"/>
      <c r="K192" s="115"/>
      <c r="L192" s="115"/>
      <c r="M19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9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92" s="62"/>
    </row>
    <row r="193" spans="2:15" x14ac:dyDescent="0.25">
      <c r="B193" s="56"/>
      <c r="C193" s="63"/>
      <c r="D193" s="57"/>
      <c r="E193" s="58"/>
      <c r="F193" s="58"/>
      <c r="G193" s="58"/>
      <c r="H193" s="60"/>
      <c r="I193" s="60"/>
      <c r="J193" s="60"/>
      <c r="K193" s="115"/>
      <c r="L193" s="115"/>
      <c r="M19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9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93" s="62"/>
    </row>
    <row r="194" spans="2:15" x14ac:dyDescent="0.25">
      <c r="B194" s="56"/>
      <c r="C194" s="63"/>
      <c r="D194" s="57"/>
      <c r="E194" s="58"/>
      <c r="F194" s="58"/>
      <c r="G194" s="58"/>
      <c r="H194" s="60"/>
      <c r="I194" s="60"/>
      <c r="J194" s="60"/>
      <c r="K194" s="115"/>
      <c r="L194" s="115"/>
      <c r="M19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9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94" s="62"/>
    </row>
    <row r="195" spans="2:15" x14ac:dyDescent="0.25">
      <c r="B195" s="56"/>
      <c r="C195" s="63"/>
      <c r="D195" s="57"/>
      <c r="E195" s="58"/>
      <c r="F195" s="58"/>
      <c r="G195" s="58"/>
      <c r="H195" s="60"/>
      <c r="I195" s="60"/>
      <c r="J195" s="60"/>
      <c r="K195" s="115"/>
      <c r="L195" s="115"/>
      <c r="M19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9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95" s="62"/>
    </row>
    <row r="196" spans="2:15" x14ac:dyDescent="0.25">
      <c r="B196" s="56"/>
      <c r="C196" s="63"/>
      <c r="D196" s="57"/>
      <c r="E196" s="58"/>
      <c r="F196" s="58"/>
      <c r="G196" s="58"/>
      <c r="H196" s="60"/>
      <c r="I196" s="60"/>
      <c r="J196" s="60"/>
      <c r="K196" s="115"/>
      <c r="L196" s="115"/>
      <c r="M19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9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96" s="62"/>
    </row>
    <row r="197" spans="2:15" x14ac:dyDescent="0.25">
      <c r="B197" s="56"/>
      <c r="C197" s="63"/>
      <c r="D197" s="57"/>
      <c r="E197" s="58"/>
      <c r="F197" s="58"/>
      <c r="G197" s="58"/>
      <c r="H197" s="60"/>
      <c r="I197" s="60"/>
      <c r="J197" s="60"/>
      <c r="K197" s="115"/>
      <c r="L197" s="115"/>
      <c r="M19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9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97" s="62"/>
    </row>
    <row r="198" spans="2:15" x14ac:dyDescent="0.25">
      <c r="B198" s="56"/>
      <c r="C198" s="63"/>
      <c r="D198" s="57"/>
      <c r="E198" s="58"/>
      <c r="F198" s="58"/>
      <c r="G198" s="58"/>
      <c r="H198" s="60"/>
      <c r="I198" s="60"/>
      <c r="J198" s="60"/>
      <c r="K198" s="115"/>
      <c r="L198" s="115"/>
      <c r="M19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9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98" s="62"/>
    </row>
    <row r="199" spans="2:15" x14ac:dyDescent="0.25">
      <c r="B199" s="56"/>
      <c r="C199" s="63"/>
      <c r="D199" s="57"/>
      <c r="E199" s="58"/>
      <c r="F199" s="58"/>
      <c r="G199" s="58"/>
      <c r="H199" s="60"/>
      <c r="I199" s="60"/>
      <c r="J199" s="60"/>
      <c r="K199" s="115"/>
      <c r="L199" s="115"/>
      <c r="M19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19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199" s="62"/>
    </row>
    <row r="200" spans="2:15" x14ac:dyDescent="0.25">
      <c r="B200" s="56"/>
      <c r="C200" s="63"/>
      <c r="D200" s="57"/>
      <c r="E200" s="58"/>
      <c r="F200" s="58"/>
      <c r="G200" s="58"/>
      <c r="H200" s="60"/>
      <c r="I200" s="60"/>
      <c r="J200" s="60"/>
      <c r="K200" s="115"/>
      <c r="L200" s="115"/>
      <c r="M20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0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00" s="62"/>
    </row>
    <row r="201" spans="2:15" x14ac:dyDescent="0.25">
      <c r="B201" s="56"/>
      <c r="C201" s="63"/>
      <c r="D201" s="57"/>
      <c r="E201" s="58"/>
      <c r="F201" s="58"/>
      <c r="G201" s="58"/>
      <c r="H201" s="60"/>
      <c r="I201" s="60"/>
      <c r="J201" s="60"/>
      <c r="K201" s="115"/>
      <c r="L201" s="115"/>
      <c r="M20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0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01" s="62"/>
    </row>
    <row r="202" spans="2:15" x14ac:dyDescent="0.25">
      <c r="B202" s="56"/>
      <c r="C202" s="63"/>
      <c r="D202" s="57"/>
      <c r="E202" s="58"/>
      <c r="F202" s="58"/>
      <c r="G202" s="58"/>
      <c r="H202" s="60"/>
      <c r="I202" s="60"/>
      <c r="J202" s="60"/>
      <c r="K202" s="115"/>
      <c r="L202" s="115"/>
      <c r="M20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0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02" s="62"/>
    </row>
    <row r="203" spans="2:15" x14ac:dyDescent="0.25">
      <c r="B203" s="56"/>
      <c r="C203" s="63"/>
      <c r="D203" s="57"/>
      <c r="E203" s="58"/>
      <c r="F203" s="58"/>
      <c r="G203" s="58"/>
      <c r="H203" s="60"/>
      <c r="I203" s="60"/>
      <c r="J203" s="60"/>
      <c r="K203" s="115"/>
      <c r="L203" s="115"/>
      <c r="M20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0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03" s="62"/>
    </row>
    <row r="204" spans="2:15" x14ac:dyDescent="0.25">
      <c r="B204" s="56"/>
      <c r="C204" s="63"/>
      <c r="D204" s="57"/>
      <c r="E204" s="58"/>
      <c r="F204" s="58"/>
      <c r="G204" s="58"/>
      <c r="H204" s="60"/>
      <c r="I204" s="60"/>
      <c r="J204" s="60"/>
      <c r="K204" s="115"/>
      <c r="L204" s="115"/>
      <c r="M20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0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04" s="62"/>
    </row>
    <row r="205" spans="2:15" x14ac:dyDescent="0.25">
      <c r="B205" s="56"/>
      <c r="C205" s="63"/>
      <c r="D205" s="57"/>
      <c r="E205" s="58"/>
      <c r="F205" s="58"/>
      <c r="G205" s="58"/>
      <c r="H205" s="60"/>
      <c r="I205" s="60"/>
      <c r="J205" s="60"/>
      <c r="K205" s="115"/>
      <c r="L205" s="115"/>
      <c r="M20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0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05" s="62"/>
    </row>
    <row r="206" spans="2:15" x14ac:dyDescent="0.25">
      <c r="B206" s="56"/>
      <c r="C206" s="63"/>
      <c r="D206" s="57"/>
      <c r="E206" s="58"/>
      <c r="F206" s="58"/>
      <c r="G206" s="58"/>
      <c r="H206" s="60"/>
      <c r="I206" s="60"/>
      <c r="J206" s="60"/>
      <c r="K206" s="115"/>
      <c r="L206" s="115"/>
      <c r="M20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0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06" s="62"/>
    </row>
    <row r="207" spans="2:15" x14ac:dyDescent="0.25">
      <c r="B207" s="56"/>
      <c r="C207" s="63"/>
      <c r="D207" s="57"/>
      <c r="E207" s="58"/>
      <c r="F207" s="58"/>
      <c r="G207" s="58"/>
      <c r="H207" s="60"/>
      <c r="I207" s="60"/>
      <c r="J207" s="60"/>
      <c r="K207" s="115"/>
      <c r="L207" s="115"/>
      <c r="M20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0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07" s="62"/>
    </row>
    <row r="208" spans="2:15" x14ac:dyDescent="0.25">
      <c r="B208" s="56"/>
      <c r="C208" s="63"/>
      <c r="D208" s="57"/>
      <c r="E208" s="58"/>
      <c r="F208" s="58"/>
      <c r="G208" s="58"/>
      <c r="H208" s="60"/>
      <c r="I208" s="60"/>
      <c r="J208" s="60"/>
      <c r="K208" s="115"/>
      <c r="L208" s="115"/>
      <c r="M20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0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08" s="62"/>
    </row>
    <row r="209" spans="2:15" x14ac:dyDescent="0.25">
      <c r="B209" s="56"/>
      <c r="C209" s="63"/>
      <c r="D209" s="57"/>
      <c r="E209" s="58"/>
      <c r="F209" s="58"/>
      <c r="G209" s="58"/>
      <c r="H209" s="60"/>
      <c r="I209" s="60"/>
      <c r="J209" s="60"/>
      <c r="K209" s="115"/>
      <c r="L209" s="115"/>
      <c r="M20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0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09" s="62"/>
    </row>
    <row r="210" spans="2:15" x14ac:dyDescent="0.25">
      <c r="B210" s="56"/>
      <c r="C210" s="63"/>
      <c r="D210" s="57"/>
      <c r="E210" s="58"/>
      <c r="F210" s="58"/>
      <c r="G210" s="58"/>
      <c r="H210" s="60"/>
      <c r="I210" s="60"/>
      <c r="J210" s="60"/>
      <c r="K210" s="115"/>
      <c r="L210" s="115"/>
      <c r="M21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1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10" s="62"/>
    </row>
    <row r="211" spans="2:15" x14ac:dyDescent="0.25">
      <c r="B211" s="56"/>
      <c r="C211" s="63"/>
      <c r="D211" s="57"/>
      <c r="E211" s="58"/>
      <c r="F211" s="58"/>
      <c r="G211" s="58"/>
      <c r="H211" s="60"/>
      <c r="I211" s="60"/>
      <c r="J211" s="60"/>
      <c r="K211" s="115"/>
      <c r="L211" s="115"/>
      <c r="M21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1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11" s="62"/>
    </row>
    <row r="212" spans="2:15" x14ac:dyDescent="0.25">
      <c r="B212" s="56"/>
      <c r="C212" s="63"/>
      <c r="D212" s="57"/>
      <c r="E212" s="58"/>
      <c r="F212" s="58"/>
      <c r="G212" s="58"/>
      <c r="H212" s="60"/>
      <c r="I212" s="60"/>
      <c r="J212" s="60"/>
      <c r="K212" s="115"/>
      <c r="L212" s="115"/>
      <c r="M21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1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12" s="62"/>
    </row>
    <row r="213" spans="2:15" x14ac:dyDescent="0.25">
      <c r="B213" s="56"/>
      <c r="C213" s="63"/>
      <c r="D213" s="57"/>
      <c r="E213" s="58"/>
      <c r="F213" s="58"/>
      <c r="G213" s="58"/>
      <c r="H213" s="60"/>
      <c r="I213" s="60"/>
      <c r="J213" s="60"/>
      <c r="K213" s="115"/>
      <c r="L213" s="115"/>
      <c r="M21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1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13" s="62"/>
    </row>
    <row r="214" spans="2:15" x14ac:dyDescent="0.25">
      <c r="B214" s="56"/>
      <c r="C214" s="63"/>
      <c r="D214" s="57"/>
      <c r="E214" s="58"/>
      <c r="F214" s="58"/>
      <c r="G214" s="58"/>
      <c r="H214" s="60"/>
      <c r="I214" s="60"/>
      <c r="J214" s="60"/>
      <c r="K214" s="115"/>
      <c r="L214" s="115"/>
      <c r="M21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1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14" s="62"/>
    </row>
    <row r="215" spans="2:15" x14ac:dyDescent="0.25">
      <c r="B215" s="56"/>
      <c r="C215" s="63"/>
      <c r="D215" s="57"/>
      <c r="E215" s="58"/>
      <c r="F215" s="58"/>
      <c r="G215" s="58"/>
      <c r="H215" s="60"/>
      <c r="I215" s="60"/>
      <c r="J215" s="60"/>
      <c r="K215" s="115"/>
      <c r="L215" s="115"/>
      <c r="M21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1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15" s="62"/>
    </row>
    <row r="216" spans="2:15" x14ac:dyDescent="0.25">
      <c r="B216" s="56"/>
      <c r="C216" s="63"/>
      <c r="D216" s="57"/>
      <c r="E216" s="58"/>
      <c r="F216" s="58"/>
      <c r="G216" s="58"/>
      <c r="H216" s="60"/>
      <c r="I216" s="60"/>
      <c r="J216" s="60"/>
      <c r="K216" s="115"/>
      <c r="L216" s="115"/>
      <c r="M21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1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16" s="62"/>
    </row>
    <row r="217" spans="2:15" x14ac:dyDescent="0.25">
      <c r="B217" s="56"/>
      <c r="C217" s="63"/>
      <c r="D217" s="57"/>
      <c r="E217" s="58"/>
      <c r="F217" s="58"/>
      <c r="G217" s="58"/>
      <c r="H217" s="60"/>
      <c r="I217" s="60"/>
      <c r="J217" s="60"/>
      <c r="K217" s="115"/>
      <c r="L217" s="115"/>
      <c r="M21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1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17" s="62"/>
    </row>
    <row r="218" spans="2:15" x14ac:dyDescent="0.25">
      <c r="B218" s="56"/>
      <c r="C218" s="63"/>
      <c r="D218" s="57"/>
      <c r="E218" s="58"/>
      <c r="F218" s="58"/>
      <c r="G218" s="58"/>
      <c r="H218" s="60"/>
      <c r="I218" s="60"/>
      <c r="J218" s="60"/>
      <c r="K218" s="115"/>
      <c r="L218" s="115"/>
      <c r="M21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1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18" s="62"/>
    </row>
    <row r="219" spans="2:15" x14ac:dyDescent="0.25">
      <c r="B219" s="56"/>
      <c r="C219" s="63"/>
      <c r="D219" s="57"/>
      <c r="E219" s="58"/>
      <c r="F219" s="58"/>
      <c r="G219" s="58"/>
      <c r="H219" s="60"/>
      <c r="I219" s="60"/>
      <c r="J219" s="60"/>
      <c r="K219" s="115"/>
      <c r="L219" s="115"/>
      <c r="M21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1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19" s="62"/>
    </row>
    <row r="220" spans="2:15" x14ac:dyDescent="0.25">
      <c r="B220" s="56"/>
      <c r="C220" s="63"/>
      <c r="D220" s="57"/>
      <c r="E220" s="58"/>
      <c r="F220" s="58"/>
      <c r="G220" s="58"/>
      <c r="H220" s="60"/>
      <c r="I220" s="60"/>
      <c r="J220" s="60"/>
      <c r="K220" s="115"/>
      <c r="L220" s="115"/>
      <c r="M22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2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20" s="62"/>
    </row>
    <row r="221" spans="2:15" x14ac:dyDescent="0.25">
      <c r="B221" s="56"/>
      <c r="C221" s="63"/>
      <c r="D221" s="57"/>
      <c r="E221" s="58"/>
      <c r="F221" s="58"/>
      <c r="G221" s="58"/>
      <c r="H221" s="60"/>
      <c r="I221" s="60"/>
      <c r="J221" s="60"/>
      <c r="K221" s="115"/>
      <c r="L221" s="115"/>
      <c r="M22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2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21" s="62"/>
    </row>
    <row r="222" spans="2:15" x14ac:dyDescent="0.25">
      <c r="B222" s="56"/>
      <c r="C222" s="63"/>
      <c r="D222" s="57"/>
      <c r="E222" s="58"/>
      <c r="F222" s="58"/>
      <c r="G222" s="58"/>
      <c r="H222" s="60"/>
      <c r="I222" s="60"/>
      <c r="J222" s="60"/>
      <c r="K222" s="115"/>
      <c r="L222" s="115"/>
      <c r="M22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2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22" s="62"/>
    </row>
    <row r="223" spans="2:15" x14ac:dyDescent="0.25">
      <c r="B223" s="56"/>
      <c r="C223" s="63"/>
      <c r="D223" s="57"/>
      <c r="E223" s="58"/>
      <c r="F223" s="58"/>
      <c r="G223" s="58"/>
      <c r="H223" s="60"/>
      <c r="I223" s="60"/>
      <c r="J223" s="60"/>
      <c r="K223" s="115"/>
      <c r="L223" s="115"/>
      <c r="M22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2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23" s="62"/>
    </row>
    <row r="224" spans="2:15" x14ac:dyDescent="0.25">
      <c r="B224" s="56"/>
      <c r="C224" s="63"/>
      <c r="D224" s="57"/>
      <c r="E224" s="58"/>
      <c r="F224" s="58"/>
      <c r="G224" s="58"/>
      <c r="H224" s="60"/>
      <c r="I224" s="60"/>
      <c r="J224" s="60"/>
      <c r="K224" s="115"/>
      <c r="L224" s="115"/>
      <c r="M22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2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24" s="62"/>
    </row>
    <row r="225" spans="2:15" x14ac:dyDescent="0.25">
      <c r="B225" s="56"/>
      <c r="C225" s="63"/>
      <c r="D225" s="57"/>
      <c r="E225" s="58"/>
      <c r="F225" s="58"/>
      <c r="G225" s="58"/>
      <c r="H225" s="60"/>
      <c r="I225" s="60"/>
      <c r="J225" s="60"/>
      <c r="K225" s="115"/>
      <c r="L225" s="115"/>
      <c r="M22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2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25" s="62"/>
    </row>
    <row r="226" spans="2:15" x14ac:dyDescent="0.25">
      <c r="B226" s="56"/>
      <c r="C226" s="63"/>
      <c r="D226" s="57"/>
      <c r="E226" s="58"/>
      <c r="F226" s="58"/>
      <c r="G226" s="58"/>
      <c r="H226" s="60"/>
      <c r="I226" s="60"/>
      <c r="J226" s="60"/>
      <c r="K226" s="115"/>
      <c r="L226" s="115"/>
      <c r="M22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2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26" s="62"/>
    </row>
    <row r="227" spans="2:15" x14ac:dyDescent="0.25">
      <c r="B227" s="56"/>
      <c r="C227" s="63"/>
      <c r="D227" s="57"/>
      <c r="E227" s="58"/>
      <c r="F227" s="58"/>
      <c r="G227" s="58"/>
      <c r="H227" s="60"/>
      <c r="I227" s="60"/>
      <c r="J227" s="60"/>
      <c r="K227" s="115"/>
      <c r="L227" s="115"/>
      <c r="M22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2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27" s="62"/>
    </row>
    <row r="228" spans="2:15" x14ac:dyDescent="0.25">
      <c r="B228" s="56"/>
      <c r="C228" s="63"/>
      <c r="D228" s="57"/>
      <c r="E228" s="58"/>
      <c r="F228" s="58"/>
      <c r="G228" s="58"/>
      <c r="H228" s="60"/>
      <c r="I228" s="60"/>
      <c r="J228" s="60"/>
      <c r="K228" s="115"/>
      <c r="L228" s="115"/>
      <c r="M22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2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28" s="62"/>
    </row>
    <row r="229" spans="2:15" x14ac:dyDescent="0.25">
      <c r="B229" s="56"/>
      <c r="C229" s="63"/>
      <c r="D229" s="57"/>
      <c r="E229" s="58"/>
      <c r="F229" s="58"/>
      <c r="G229" s="58"/>
      <c r="H229" s="60"/>
      <c r="I229" s="60"/>
      <c r="J229" s="60"/>
      <c r="K229" s="115"/>
      <c r="L229" s="115"/>
      <c r="M22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2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29" s="62"/>
    </row>
    <row r="230" spans="2:15" x14ac:dyDescent="0.25">
      <c r="B230" s="56"/>
      <c r="C230" s="63"/>
      <c r="D230" s="57"/>
      <c r="E230" s="58"/>
      <c r="F230" s="58"/>
      <c r="G230" s="58"/>
      <c r="H230" s="60"/>
      <c r="I230" s="60"/>
      <c r="J230" s="60"/>
      <c r="K230" s="115"/>
      <c r="L230" s="115"/>
      <c r="M23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3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30" s="62"/>
    </row>
    <row r="231" spans="2:15" x14ac:dyDescent="0.25">
      <c r="B231" s="56"/>
      <c r="C231" s="63"/>
      <c r="D231" s="57"/>
      <c r="E231" s="58"/>
      <c r="F231" s="58"/>
      <c r="G231" s="58"/>
      <c r="H231" s="60"/>
      <c r="I231" s="60"/>
      <c r="J231" s="60"/>
      <c r="K231" s="115"/>
      <c r="L231" s="115"/>
      <c r="M23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3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31" s="62"/>
    </row>
    <row r="232" spans="2:15" x14ac:dyDescent="0.25">
      <c r="B232" s="56"/>
      <c r="C232" s="63"/>
      <c r="D232" s="57"/>
      <c r="E232" s="58"/>
      <c r="F232" s="58"/>
      <c r="G232" s="58"/>
      <c r="H232" s="60"/>
      <c r="I232" s="60"/>
      <c r="J232" s="60"/>
      <c r="K232" s="115"/>
      <c r="L232" s="115"/>
      <c r="M23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3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32" s="62"/>
    </row>
    <row r="233" spans="2:15" x14ac:dyDescent="0.25">
      <c r="B233" s="56"/>
      <c r="C233" s="63"/>
      <c r="D233" s="57"/>
      <c r="E233" s="58"/>
      <c r="F233" s="58"/>
      <c r="G233" s="58"/>
      <c r="H233" s="60"/>
      <c r="I233" s="60"/>
      <c r="J233" s="60"/>
      <c r="K233" s="115"/>
      <c r="L233" s="115"/>
      <c r="M23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3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33" s="62"/>
    </row>
    <row r="234" spans="2:15" x14ac:dyDescent="0.25">
      <c r="B234" s="56"/>
      <c r="C234" s="63"/>
      <c r="D234" s="57"/>
      <c r="E234" s="58"/>
      <c r="F234" s="58"/>
      <c r="G234" s="58"/>
      <c r="H234" s="60"/>
      <c r="I234" s="60"/>
      <c r="J234" s="60"/>
      <c r="K234" s="115"/>
      <c r="L234" s="115"/>
      <c r="M23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3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34" s="62"/>
    </row>
    <row r="235" spans="2:15" x14ac:dyDescent="0.25">
      <c r="B235" s="56"/>
      <c r="C235" s="63"/>
      <c r="D235" s="57"/>
      <c r="E235" s="58"/>
      <c r="F235" s="58"/>
      <c r="G235" s="58"/>
      <c r="H235" s="60"/>
      <c r="I235" s="60"/>
      <c r="J235" s="60"/>
      <c r="K235" s="115"/>
      <c r="L235" s="115"/>
      <c r="M23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3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35" s="62"/>
    </row>
    <row r="236" spans="2:15" x14ac:dyDescent="0.25">
      <c r="B236" s="56"/>
      <c r="C236" s="63"/>
      <c r="D236" s="57"/>
      <c r="E236" s="58"/>
      <c r="F236" s="58"/>
      <c r="G236" s="58"/>
      <c r="H236" s="60"/>
      <c r="I236" s="60"/>
      <c r="J236" s="60"/>
      <c r="K236" s="115"/>
      <c r="L236" s="115"/>
      <c r="M23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3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36" s="62"/>
    </row>
    <row r="237" spans="2:15" x14ac:dyDescent="0.25">
      <c r="B237" s="56"/>
      <c r="C237" s="63"/>
      <c r="D237" s="57"/>
      <c r="E237" s="58"/>
      <c r="F237" s="58"/>
      <c r="G237" s="58"/>
      <c r="H237" s="60"/>
      <c r="I237" s="60"/>
      <c r="J237" s="60"/>
      <c r="K237" s="115"/>
      <c r="L237" s="115"/>
      <c r="M23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3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37" s="62"/>
    </row>
    <row r="238" spans="2:15" x14ac:dyDescent="0.25">
      <c r="B238" s="56"/>
      <c r="C238" s="63"/>
      <c r="D238" s="57"/>
      <c r="E238" s="58"/>
      <c r="F238" s="58"/>
      <c r="G238" s="58"/>
      <c r="H238" s="60"/>
      <c r="I238" s="60"/>
      <c r="J238" s="60"/>
      <c r="K238" s="115"/>
      <c r="L238" s="115"/>
      <c r="M23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3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38" s="62"/>
    </row>
    <row r="239" spans="2:15" x14ac:dyDescent="0.25">
      <c r="B239" s="56"/>
      <c r="C239" s="63"/>
      <c r="D239" s="57"/>
      <c r="E239" s="58"/>
      <c r="F239" s="58"/>
      <c r="G239" s="58"/>
      <c r="H239" s="60"/>
      <c r="I239" s="60"/>
      <c r="J239" s="60"/>
      <c r="K239" s="115"/>
      <c r="L239" s="115"/>
      <c r="M23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3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39" s="62"/>
    </row>
    <row r="240" spans="2:15" x14ac:dyDescent="0.25">
      <c r="B240" s="56"/>
      <c r="C240" s="63"/>
      <c r="D240" s="57"/>
      <c r="E240" s="58"/>
      <c r="F240" s="58"/>
      <c r="G240" s="58"/>
      <c r="H240" s="60"/>
      <c r="I240" s="60"/>
      <c r="J240" s="60"/>
      <c r="K240" s="115"/>
      <c r="L240" s="115"/>
      <c r="M24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4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40" s="62"/>
    </row>
    <row r="241" spans="2:15" x14ac:dyDescent="0.25">
      <c r="B241" s="56"/>
      <c r="C241" s="63"/>
      <c r="D241" s="57"/>
      <c r="E241" s="58"/>
      <c r="F241" s="58"/>
      <c r="G241" s="58"/>
      <c r="H241" s="60"/>
      <c r="I241" s="60"/>
      <c r="J241" s="60"/>
      <c r="K241" s="115"/>
      <c r="L241" s="115"/>
      <c r="M24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4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41" s="62"/>
    </row>
    <row r="242" spans="2:15" x14ac:dyDescent="0.25">
      <c r="B242" s="56"/>
      <c r="C242" s="63"/>
      <c r="D242" s="57"/>
      <c r="E242" s="58"/>
      <c r="F242" s="58"/>
      <c r="G242" s="58"/>
      <c r="H242" s="60"/>
      <c r="I242" s="60"/>
      <c r="J242" s="60"/>
      <c r="K242" s="115"/>
      <c r="L242" s="115"/>
      <c r="M24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4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42" s="62"/>
    </row>
    <row r="243" spans="2:15" x14ac:dyDescent="0.25">
      <c r="B243" s="56"/>
      <c r="C243" s="63"/>
      <c r="D243" s="57"/>
      <c r="E243" s="58"/>
      <c r="F243" s="58"/>
      <c r="G243" s="58"/>
      <c r="H243" s="60"/>
      <c r="I243" s="60"/>
      <c r="J243" s="60"/>
      <c r="K243" s="115"/>
      <c r="L243" s="115"/>
      <c r="M24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4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43" s="62"/>
    </row>
    <row r="244" spans="2:15" x14ac:dyDescent="0.25">
      <c r="B244" s="56"/>
      <c r="C244" s="63"/>
      <c r="D244" s="57"/>
      <c r="E244" s="58"/>
      <c r="F244" s="58"/>
      <c r="G244" s="58"/>
      <c r="H244" s="60"/>
      <c r="I244" s="60"/>
      <c r="J244" s="60"/>
      <c r="K244" s="115"/>
      <c r="L244" s="115"/>
      <c r="M24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4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44" s="62"/>
    </row>
    <row r="245" spans="2:15" x14ac:dyDescent="0.25">
      <c r="B245" s="56"/>
      <c r="C245" s="63"/>
      <c r="D245" s="57"/>
      <c r="E245" s="58"/>
      <c r="F245" s="58"/>
      <c r="G245" s="58"/>
      <c r="H245" s="60"/>
      <c r="I245" s="60"/>
      <c r="J245" s="60"/>
      <c r="K245" s="115"/>
      <c r="L245" s="115"/>
      <c r="M24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4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45" s="62"/>
    </row>
    <row r="246" spans="2:15" x14ac:dyDescent="0.25">
      <c r="B246" s="56"/>
      <c r="C246" s="63"/>
      <c r="D246" s="57"/>
      <c r="E246" s="58"/>
      <c r="F246" s="58"/>
      <c r="G246" s="58"/>
      <c r="H246" s="60"/>
      <c r="I246" s="60"/>
      <c r="J246" s="60"/>
      <c r="K246" s="115"/>
      <c r="L246" s="115"/>
      <c r="M24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4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46" s="62"/>
    </row>
    <row r="247" spans="2:15" x14ac:dyDescent="0.25">
      <c r="B247" s="56"/>
      <c r="C247" s="63"/>
      <c r="D247" s="57"/>
      <c r="E247" s="58"/>
      <c r="F247" s="58"/>
      <c r="G247" s="58"/>
      <c r="H247" s="60"/>
      <c r="I247" s="60"/>
      <c r="J247" s="60"/>
      <c r="K247" s="115"/>
      <c r="L247" s="115"/>
      <c r="M24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4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47" s="62"/>
    </row>
    <row r="248" spans="2:15" x14ac:dyDescent="0.25">
      <c r="B248" s="56"/>
      <c r="C248" s="63"/>
      <c r="D248" s="57"/>
      <c r="E248" s="58"/>
      <c r="F248" s="58"/>
      <c r="G248" s="58"/>
      <c r="H248" s="60"/>
      <c r="I248" s="60"/>
      <c r="J248" s="60"/>
      <c r="K248" s="115"/>
      <c r="L248" s="115"/>
      <c r="M24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4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48" s="62"/>
    </row>
    <row r="249" spans="2:15" x14ac:dyDescent="0.25">
      <c r="B249" s="56"/>
      <c r="C249" s="63"/>
      <c r="D249" s="57"/>
      <c r="E249" s="58"/>
      <c r="F249" s="58"/>
      <c r="G249" s="58"/>
      <c r="H249" s="60"/>
      <c r="I249" s="60"/>
      <c r="J249" s="60"/>
      <c r="K249" s="115"/>
      <c r="L249" s="115"/>
      <c r="M24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4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49" s="62"/>
    </row>
    <row r="250" spans="2:15" x14ac:dyDescent="0.25">
      <c r="B250" s="56"/>
      <c r="C250" s="63"/>
      <c r="D250" s="57"/>
      <c r="E250" s="58"/>
      <c r="F250" s="58"/>
      <c r="G250" s="58"/>
      <c r="H250" s="60"/>
      <c r="I250" s="60"/>
      <c r="J250" s="60"/>
      <c r="K250" s="115"/>
      <c r="L250" s="115"/>
      <c r="M25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5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50" s="62"/>
    </row>
    <row r="251" spans="2:15" x14ac:dyDescent="0.25">
      <c r="B251" s="56"/>
      <c r="C251" s="63"/>
      <c r="D251" s="57"/>
      <c r="E251" s="58"/>
      <c r="F251" s="58"/>
      <c r="G251" s="58"/>
      <c r="H251" s="60"/>
      <c r="I251" s="60"/>
      <c r="J251" s="60"/>
      <c r="K251" s="115"/>
      <c r="L251" s="115"/>
      <c r="M25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5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51" s="62"/>
    </row>
    <row r="252" spans="2:15" x14ac:dyDescent="0.25">
      <c r="B252" s="56"/>
      <c r="C252" s="63"/>
      <c r="D252" s="57"/>
      <c r="E252" s="58"/>
      <c r="F252" s="58"/>
      <c r="G252" s="58"/>
      <c r="H252" s="60"/>
      <c r="I252" s="60"/>
      <c r="J252" s="60"/>
      <c r="K252" s="115"/>
      <c r="L252" s="115"/>
      <c r="M25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5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52" s="62"/>
    </row>
    <row r="253" spans="2:15" x14ac:dyDescent="0.25">
      <c r="B253" s="56"/>
      <c r="C253" s="63"/>
      <c r="D253" s="57"/>
      <c r="E253" s="58"/>
      <c r="F253" s="58"/>
      <c r="G253" s="58"/>
      <c r="H253" s="60"/>
      <c r="I253" s="60"/>
      <c r="J253" s="60"/>
      <c r="K253" s="115"/>
      <c r="L253" s="115"/>
      <c r="M25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5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53" s="62"/>
    </row>
    <row r="254" spans="2:15" x14ac:dyDescent="0.25">
      <c r="B254" s="56"/>
      <c r="C254" s="63"/>
      <c r="D254" s="57"/>
      <c r="E254" s="58"/>
      <c r="F254" s="58"/>
      <c r="G254" s="58"/>
      <c r="H254" s="60"/>
      <c r="I254" s="60"/>
      <c r="J254" s="60"/>
      <c r="K254" s="115"/>
      <c r="L254" s="115"/>
      <c r="M25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5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54" s="62"/>
    </row>
    <row r="255" spans="2:15" x14ac:dyDescent="0.25">
      <c r="B255" s="56"/>
      <c r="C255" s="63"/>
      <c r="D255" s="57"/>
      <c r="E255" s="58"/>
      <c r="F255" s="58"/>
      <c r="G255" s="58"/>
      <c r="H255" s="60"/>
      <c r="I255" s="60"/>
      <c r="J255" s="60"/>
      <c r="K255" s="115"/>
      <c r="L255" s="115"/>
      <c r="M25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5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55" s="62"/>
    </row>
    <row r="256" spans="2:15" x14ac:dyDescent="0.25">
      <c r="B256" s="56"/>
      <c r="C256" s="63"/>
      <c r="D256" s="57"/>
      <c r="E256" s="58"/>
      <c r="F256" s="58"/>
      <c r="G256" s="58"/>
      <c r="H256" s="60"/>
      <c r="I256" s="60"/>
      <c r="J256" s="60"/>
      <c r="K256" s="115"/>
      <c r="L256" s="115"/>
      <c r="M25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5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56" s="62"/>
    </row>
    <row r="257" spans="2:15" x14ac:dyDescent="0.25">
      <c r="B257" s="56"/>
      <c r="C257" s="63"/>
      <c r="D257" s="57"/>
      <c r="E257" s="58"/>
      <c r="F257" s="58"/>
      <c r="G257" s="58"/>
      <c r="H257" s="60"/>
      <c r="I257" s="60"/>
      <c r="J257" s="60"/>
      <c r="K257" s="115"/>
      <c r="L257" s="115"/>
      <c r="M25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5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57" s="62"/>
    </row>
    <row r="258" spans="2:15" x14ac:dyDescent="0.25">
      <c r="B258" s="56"/>
      <c r="C258" s="63"/>
      <c r="D258" s="57"/>
      <c r="E258" s="58"/>
      <c r="F258" s="58"/>
      <c r="G258" s="58"/>
      <c r="H258" s="60"/>
      <c r="I258" s="60"/>
      <c r="J258" s="60"/>
      <c r="K258" s="115"/>
      <c r="L258" s="115"/>
      <c r="M25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5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58" s="62"/>
    </row>
    <row r="259" spans="2:15" x14ac:dyDescent="0.25">
      <c r="B259" s="56"/>
      <c r="C259" s="63"/>
      <c r="D259" s="57"/>
      <c r="E259" s="58"/>
      <c r="F259" s="58"/>
      <c r="G259" s="58"/>
      <c r="H259" s="60"/>
      <c r="I259" s="60"/>
      <c r="J259" s="60"/>
      <c r="K259" s="115"/>
      <c r="L259" s="115"/>
      <c r="M25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5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59" s="62"/>
    </row>
    <row r="260" spans="2:15" x14ac:dyDescent="0.25">
      <c r="B260" s="56"/>
      <c r="C260" s="63"/>
      <c r="D260" s="57"/>
      <c r="E260" s="58"/>
      <c r="F260" s="58"/>
      <c r="G260" s="58"/>
      <c r="H260" s="60"/>
      <c r="I260" s="60"/>
      <c r="J260" s="60"/>
      <c r="K260" s="115"/>
      <c r="L260" s="115"/>
      <c r="M26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6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60" s="62"/>
    </row>
    <row r="261" spans="2:15" x14ac:dyDescent="0.25">
      <c r="B261" s="56"/>
      <c r="C261" s="63"/>
      <c r="D261" s="57"/>
      <c r="E261" s="58"/>
      <c r="F261" s="58"/>
      <c r="G261" s="58"/>
      <c r="H261" s="60"/>
      <c r="I261" s="60"/>
      <c r="J261" s="60"/>
      <c r="K261" s="115"/>
      <c r="L261" s="115"/>
      <c r="M26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6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61" s="62"/>
    </row>
    <row r="262" spans="2:15" x14ac:dyDescent="0.25">
      <c r="B262" s="56"/>
      <c r="C262" s="63"/>
      <c r="D262" s="57"/>
      <c r="E262" s="58"/>
      <c r="F262" s="58"/>
      <c r="G262" s="58"/>
      <c r="H262" s="60"/>
      <c r="I262" s="60"/>
      <c r="J262" s="60"/>
      <c r="K262" s="115"/>
      <c r="L262" s="115"/>
      <c r="M26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6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62" s="62"/>
    </row>
    <row r="263" spans="2:15" x14ac:dyDescent="0.25">
      <c r="B263" s="56"/>
      <c r="C263" s="63"/>
      <c r="D263" s="57"/>
      <c r="E263" s="58"/>
      <c r="F263" s="58"/>
      <c r="G263" s="58"/>
      <c r="H263" s="60"/>
      <c r="I263" s="60"/>
      <c r="J263" s="60"/>
      <c r="K263" s="115"/>
      <c r="L263" s="115"/>
      <c r="M26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6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63" s="62"/>
    </row>
    <row r="264" spans="2:15" x14ac:dyDescent="0.25">
      <c r="B264" s="56"/>
      <c r="C264" s="63"/>
      <c r="D264" s="57"/>
      <c r="E264" s="58"/>
      <c r="F264" s="58"/>
      <c r="G264" s="58"/>
      <c r="H264" s="60"/>
      <c r="I264" s="60"/>
      <c r="J264" s="60"/>
      <c r="K264" s="115"/>
      <c r="L264" s="115"/>
      <c r="M26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6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64" s="62"/>
    </row>
    <row r="265" spans="2:15" x14ac:dyDescent="0.25">
      <c r="B265" s="56"/>
      <c r="C265" s="63"/>
      <c r="D265" s="57"/>
      <c r="E265" s="58"/>
      <c r="F265" s="58"/>
      <c r="G265" s="58"/>
      <c r="H265" s="60"/>
      <c r="I265" s="60"/>
      <c r="J265" s="60"/>
      <c r="K265" s="115"/>
      <c r="L265" s="115"/>
      <c r="M26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6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65" s="62"/>
    </row>
    <row r="266" spans="2:15" x14ac:dyDescent="0.25">
      <c r="B266" s="56"/>
      <c r="C266" s="63"/>
      <c r="D266" s="57"/>
      <c r="E266" s="58"/>
      <c r="F266" s="58"/>
      <c r="G266" s="58"/>
      <c r="H266" s="60"/>
      <c r="I266" s="60"/>
      <c r="J266" s="60"/>
      <c r="K266" s="115"/>
      <c r="L266" s="115"/>
      <c r="M26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6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66" s="62"/>
    </row>
    <row r="267" spans="2:15" x14ac:dyDescent="0.25">
      <c r="B267" s="56"/>
      <c r="C267" s="63"/>
      <c r="D267" s="57"/>
      <c r="E267" s="58"/>
      <c r="F267" s="58"/>
      <c r="G267" s="58"/>
      <c r="H267" s="60"/>
      <c r="I267" s="60"/>
      <c r="J267" s="60"/>
      <c r="K267" s="115"/>
      <c r="L267" s="115"/>
      <c r="M26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6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67" s="62"/>
    </row>
    <row r="268" spans="2:15" x14ac:dyDescent="0.25">
      <c r="B268" s="56"/>
      <c r="C268" s="63"/>
      <c r="D268" s="57"/>
      <c r="E268" s="58"/>
      <c r="F268" s="58"/>
      <c r="G268" s="58"/>
      <c r="H268" s="60"/>
      <c r="I268" s="60"/>
      <c r="J268" s="60"/>
      <c r="K268" s="115"/>
      <c r="L268" s="115"/>
      <c r="M26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6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68" s="62"/>
    </row>
    <row r="269" spans="2:15" x14ac:dyDescent="0.25">
      <c r="B269" s="56"/>
      <c r="C269" s="63"/>
      <c r="D269" s="57"/>
      <c r="E269" s="58"/>
      <c r="F269" s="58"/>
      <c r="G269" s="58"/>
      <c r="H269" s="60"/>
      <c r="I269" s="60"/>
      <c r="J269" s="60"/>
      <c r="K269" s="115"/>
      <c r="L269" s="115"/>
      <c r="M26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6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69" s="62"/>
    </row>
    <row r="270" spans="2:15" x14ac:dyDescent="0.25">
      <c r="B270" s="56"/>
      <c r="C270" s="63"/>
      <c r="D270" s="57"/>
      <c r="E270" s="58"/>
      <c r="F270" s="58"/>
      <c r="G270" s="58"/>
      <c r="H270" s="60"/>
      <c r="I270" s="60"/>
      <c r="J270" s="60"/>
      <c r="K270" s="115"/>
      <c r="L270" s="115"/>
      <c r="M27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7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70" s="62"/>
    </row>
    <row r="271" spans="2:15" x14ac:dyDescent="0.25">
      <c r="B271" s="56"/>
      <c r="C271" s="63"/>
      <c r="D271" s="57"/>
      <c r="E271" s="58"/>
      <c r="F271" s="58"/>
      <c r="G271" s="58"/>
      <c r="H271" s="60"/>
      <c r="I271" s="60"/>
      <c r="J271" s="60"/>
      <c r="K271" s="115"/>
      <c r="L271" s="115"/>
      <c r="M27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7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71" s="62"/>
    </row>
    <row r="272" spans="2:15" x14ac:dyDescent="0.25">
      <c r="B272" s="56"/>
      <c r="C272" s="63"/>
      <c r="D272" s="57"/>
      <c r="E272" s="58"/>
      <c r="F272" s="58"/>
      <c r="G272" s="58"/>
      <c r="H272" s="60"/>
      <c r="I272" s="60"/>
      <c r="J272" s="60"/>
      <c r="K272" s="115"/>
      <c r="L272" s="115"/>
      <c r="M27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7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72" s="62"/>
    </row>
    <row r="273" spans="2:15" x14ac:dyDescent="0.25">
      <c r="B273" s="56"/>
      <c r="C273" s="63"/>
      <c r="D273" s="57"/>
      <c r="E273" s="58"/>
      <c r="F273" s="58"/>
      <c r="G273" s="58"/>
      <c r="H273" s="60"/>
      <c r="I273" s="60"/>
      <c r="J273" s="60"/>
      <c r="K273" s="115"/>
      <c r="L273" s="115"/>
      <c r="M27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7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73" s="62"/>
    </row>
    <row r="274" spans="2:15" x14ac:dyDescent="0.25">
      <c r="B274" s="56"/>
      <c r="C274" s="63"/>
      <c r="D274" s="57"/>
      <c r="E274" s="58"/>
      <c r="F274" s="58"/>
      <c r="G274" s="58"/>
      <c r="H274" s="60"/>
      <c r="I274" s="60"/>
      <c r="J274" s="60"/>
      <c r="K274" s="115"/>
      <c r="L274" s="115"/>
      <c r="M27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7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74" s="62"/>
    </row>
    <row r="275" spans="2:15" x14ac:dyDescent="0.25">
      <c r="B275" s="56"/>
      <c r="C275" s="63"/>
      <c r="D275" s="57"/>
      <c r="E275" s="58"/>
      <c r="F275" s="58"/>
      <c r="G275" s="58"/>
      <c r="H275" s="60"/>
      <c r="I275" s="60"/>
      <c r="J275" s="60"/>
      <c r="K275" s="115"/>
      <c r="L275" s="115"/>
      <c r="M27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7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75" s="62"/>
    </row>
    <row r="276" spans="2:15" x14ac:dyDescent="0.25">
      <c r="B276" s="56"/>
      <c r="C276" s="63"/>
      <c r="D276" s="57"/>
      <c r="E276" s="58"/>
      <c r="F276" s="58"/>
      <c r="G276" s="58"/>
      <c r="H276" s="60"/>
      <c r="I276" s="60"/>
      <c r="J276" s="60"/>
      <c r="K276" s="115"/>
      <c r="L276" s="115"/>
      <c r="M27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7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76" s="62"/>
    </row>
    <row r="277" spans="2:15" x14ac:dyDescent="0.25">
      <c r="B277" s="56"/>
      <c r="C277" s="63"/>
      <c r="D277" s="57"/>
      <c r="E277" s="58"/>
      <c r="F277" s="58"/>
      <c r="G277" s="58"/>
      <c r="H277" s="60"/>
      <c r="I277" s="60"/>
      <c r="J277" s="60"/>
      <c r="K277" s="115"/>
      <c r="L277" s="115"/>
      <c r="M27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7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77" s="62"/>
    </row>
    <row r="278" spans="2:15" x14ac:dyDescent="0.25">
      <c r="B278" s="56"/>
      <c r="C278" s="63"/>
      <c r="D278" s="57"/>
      <c r="E278" s="58"/>
      <c r="F278" s="58"/>
      <c r="G278" s="58"/>
      <c r="H278" s="60"/>
      <c r="I278" s="60"/>
      <c r="J278" s="60"/>
      <c r="K278" s="115"/>
      <c r="L278" s="115"/>
      <c r="M27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7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78" s="62"/>
    </row>
    <row r="279" spans="2:15" x14ac:dyDescent="0.25">
      <c r="B279" s="56"/>
      <c r="C279" s="63"/>
      <c r="D279" s="57"/>
      <c r="E279" s="58"/>
      <c r="F279" s="58"/>
      <c r="G279" s="58"/>
      <c r="H279" s="60"/>
      <c r="I279" s="60"/>
      <c r="J279" s="60"/>
      <c r="K279" s="115"/>
      <c r="L279" s="115"/>
      <c r="M27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7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79" s="62"/>
    </row>
    <row r="280" spans="2:15" x14ac:dyDescent="0.25">
      <c r="B280" s="56"/>
      <c r="C280" s="63"/>
      <c r="D280" s="57"/>
      <c r="E280" s="58"/>
      <c r="F280" s="58"/>
      <c r="G280" s="58"/>
      <c r="H280" s="60"/>
      <c r="I280" s="60"/>
      <c r="J280" s="60"/>
      <c r="K280" s="115"/>
      <c r="L280" s="115"/>
      <c r="M28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8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80" s="62"/>
    </row>
    <row r="281" spans="2:15" x14ac:dyDescent="0.25">
      <c r="B281" s="56"/>
      <c r="C281" s="63"/>
      <c r="D281" s="57"/>
      <c r="E281" s="58"/>
      <c r="F281" s="58"/>
      <c r="G281" s="58"/>
      <c r="H281" s="60"/>
      <c r="I281" s="60"/>
      <c r="J281" s="60"/>
      <c r="K281" s="115"/>
      <c r="L281" s="115"/>
      <c r="M28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8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81" s="62"/>
    </row>
    <row r="282" spans="2:15" x14ac:dyDescent="0.25">
      <c r="B282" s="56"/>
      <c r="C282" s="63"/>
      <c r="D282" s="57"/>
      <c r="E282" s="58"/>
      <c r="F282" s="58"/>
      <c r="G282" s="58"/>
      <c r="H282" s="60"/>
      <c r="I282" s="60"/>
      <c r="J282" s="60"/>
      <c r="K282" s="115"/>
      <c r="L282" s="115"/>
      <c r="M28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8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82" s="62"/>
    </row>
    <row r="283" spans="2:15" x14ac:dyDescent="0.25">
      <c r="B283" s="56"/>
      <c r="C283" s="63"/>
      <c r="D283" s="57"/>
      <c r="E283" s="58"/>
      <c r="F283" s="58"/>
      <c r="G283" s="58"/>
      <c r="H283" s="60"/>
      <c r="I283" s="60"/>
      <c r="J283" s="60"/>
      <c r="K283" s="115"/>
      <c r="L283" s="115"/>
      <c r="M28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8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83" s="62"/>
    </row>
    <row r="284" spans="2:15" x14ac:dyDescent="0.25">
      <c r="B284" s="56"/>
      <c r="C284" s="63"/>
      <c r="D284" s="57"/>
      <c r="E284" s="58"/>
      <c r="F284" s="58"/>
      <c r="G284" s="58"/>
      <c r="H284" s="60"/>
      <c r="I284" s="60"/>
      <c r="J284" s="60"/>
      <c r="K284" s="115"/>
      <c r="L284" s="115"/>
      <c r="M28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8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84" s="62"/>
    </row>
    <row r="285" spans="2:15" x14ac:dyDescent="0.25">
      <c r="B285" s="56"/>
      <c r="C285" s="63"/>
      <c r="D285" s="57"/>
      <c r="E285" s="58"/>
      <c r="F285" s="58"/>
      <c r="G285" s="58"/>
      <c r="H285" s="60"/>
      <c r="I285" s="60"/>
      <c r="J285" s="60"/>
      <c r="K285" s="115"/>
      <c r="L285" s="115"/>
      <c r="M28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8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85" s="62"/>
    </row>
    <row r="286" spans="2:15" x14ac:dyDescent="0.25">
      <c r="B286" s="56"/>
      <c r="C286" s="63"/>
      <c r="D286" s="57"/>
      <c r="E286" s="58"/>
      <c r="F286" s="58"/>
      <c r="G286" s="58"/>
      <c r="H286" s="60"/>
      <c r="I286" s="60"/>
      <c r="J286" s="60"/>
      <c r="K286" s="115"/>
      <c r="L286" s="115"/>
      <c r="M28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8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86" s="62"/>
    </row>
    <row r="287" spans="2:15" x14ac:dyDescent="0.25">
      <c r="B287" s="56"/>
      <c r="C287" s="63"/>
      <c r="D287" s="57"/>
      <c r="E287" s="58"/>
      <c r="F287" s="58"/>
      <c r="G287" s="58"/>
      <c r="H287" s="60"/>
      <c r="I287" s="60"/>
      <c r="J287" s="60"/>
      <c r="K287" s="115"/>
      <c r="L287" s="115"/>
      <c r="M28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8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87" s="62"/>
    </row>
    <row r="288" spans="2:15" x14ac:dyDescent="0.25">
      <c r="B288" s="56"/>
      <c r="C288" s="63"/>
      <c r="D288" s="57"/>
      <c r="E288" s="58"/>
      <c r="F288" s="58"/>
      <c r="G288" s="58"/>
      <c r="H288" s="60"/>
      <c r="I288" s="60"/>
      <c r="J288" s="60"/>
      <c r="K288" s="115"/>
      <c r="L288" s="115"/>
      <c r="M28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8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88" s="62"/>
    </row>
    <row r="289" spans="2:15" x14ac:dyDescent="0.25">
      <c r="B289" s="56"/>
      <c r="C289" s="63"/>
      <c r="D289" s="57"/>
      <c r="E289" s="58"/>
      <c r="F289" s="58"/>
      <c r="G289" s="58"/>
      <c r="H289" s="60"/>
      <c r="I289" s="60"/>
      <c r="J289" s="60"/>
      <c r="K289" s="115"/>
      <c r="L289" s="115"/>
      <c r="M28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8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89" s="62"/>
    </row>
    <row r="290" spans="2:15" x14ac:dyDescent="0.25">
      <c r="B290" s="56"/>
      <c r="C290" s="63"/>
      <c r="D290" s="57"/>
      <c r="E290" s="58"/>
      <c r="F290" s="58"/>
      <c r="G290" s="58"/>
      <c r="H290" s="60"/>
      <c r="I290" s="60"/>
      <c r="J290" s="60"/>
      <c r="K290" s="115"/>
      <c r="L290" s="115"/>
      <c r="M29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9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90" s="62"/>
    </row>
    <row r="291" spans="2:15" x14ac:dyDescent="0.25">
      <c r="B291" s="56"/>
      <c r="C291" s="63"/>
      <c r="D291" s="57"/>
      <c r="E291" s="58"/>
      <c r="F291" s="58"/>
      <c r="G291" s="58"/>
      <c r="H291" s="60"/>
      <c r="I291" s="60"/>
      <c r="J291" s="60"/>
      <c r="K291" s="115"/>
      <c r="L291" s="115"/>
      <c r="M29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9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91" s="62"/>
    </row>
    <row r="292" spans="2:15" x14ac:dyDescent="0.25">
      <c r="B292" s="56"/>
      <c r="C292" s="63"/>
      <c r="D292" s="57"/>
      <c r="E292" s="58"/>
      <c r="F292" s="58"/>
      <c r="G292" s="58"/>
      <c r="H292" s="60"/>
      <c r="I292" s="60"/>
      <c r="J292" s="60"/>
      <c r="K292" s="115"/>
      <c r="L292" s="115"/>
      <c r="M29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9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92" s="62"/>
    </row>
    <row r="293" spans="2:15" x14ac:dyDescent="0.25">
      <c r="B293" s="56"/>
      <c r="C293" s="63"/>
      <c r="D293" s="57"/>
      <c r="E293" s="58"/>
      <c r="F293" s="58"/>
      <c r="G293" s="58"/>
      <c r="H293" s="60"/>
      <c r="I293" s="60"/>
      <c r="J293" s="60"/>
      <c r="K293" s="115"/>
      <c r="L293" s="115"/>
      <c r="M29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9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93" s="62"/>
    </row>
    <row r="294" spans="2:15" x14ac:dyDescent="0.25">
      <c r="B294" s="56"/>
      <c r="C294" s="63"/>
      <c r="D294" s="57"/>
      <c r="E294" s="58"/>
      <c r="F294" s="58"/>
      <c r="G294" s="58"/>
      <c r="H294" s="60"/>
      <c r="I294" s="60"/>
      <c r="J294" s="60"/>
      <c r="K294" s="115"/>
      <c r="L294" s="115"/>
      <c r="M29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9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94" s="62"/>
    </row>
    <row r="295" spans="2:15" x14ac:dyDescent="0.25">
      <c r="B295" s="56"/>
      <c r="C295" s="63"/>
      <c r="D295" s="57"/>
      <c r="E295" s="58"/>
      <c r="F295" s="58"/>
      <c r="G295" s="58"/>
      <c r="H295" s="60"/>
      <c r="I295" s="60"/>
      <c r="J295" s="60"/>
      <c r="K295" s="115"/>
      <c r="L295" s="115"/>
      <c r="M29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9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95" s="62"/>
    </row>
    <row r="296" spans="2:15" x14ac:dyDescent="0.25">
      <c r="B296" s="56"/>
      <c r="C296" s="63"/>
      <c r="D296" s="57"/>
      <c r="E296" s="58"/>
      <c r="F296" s="58"/>
      <c r="G296" s="58"/>
      <c r="H296" s="60"/>
      <c r="I296" s="60"/>
      <c r="J296" s="60"/>
      <c r="K296" s="115"/>
      <c r="L296" s="115"/>
      <c r="M29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9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96" s="62"/>
    </row>
    <row r="297" spans="2:15" x14ac:dyDescent="0.25">
      <c r="B297" s="56"/>
      <c r="C297" s="63"/>
      <c r="D297" s="57"/>
      <c r="E297" s="58"/>
      <c r="F297" s="58"/>
      <c r="G297" s="58"/>
      <c r="H297" s="60"/>
      <c r="I297" s="60"/>
      <c r="J297" s="60"/>
      <c r="K297" s="115"/>
      <c r="L297" s="115"/>
      <c r="M29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9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97" s="62"/>
    </row>
    <row r="298" spans="2:15" x14ac:dyDescent="0.25">
      <c r="B298" s="56"/>
      <c r="C298" s="63"/>
      <c r="D298" s="57"/>
      <c r="E298" s="58"/>
      <c r="F298" s="58"/>
      <c r="G298" s="58"/>
      <c r="H298" s="60"/>
      <c r="I298" s="60"/>
      <c r="J298" s="60"/>
      <c r="K298" s="115"/>
      <c r="L298" s="115"/>
      <c r="M29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9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98" s="62"/>
    </row>
    <row r="299" spans="2:15" x14ac:dyDescent="0.25">
      <c r="B299" s="56"/>
      <c r="C299" s="63"/>
      <c r="D299" s="57"/>
      <c r="E299" s="58"/>
      <c r="F299" s="58"/>
      <c r="G299" s="58"/>
      <c r="H299" s="60"/>
      <c r="I299" s="60"/>
      <c r="J299" s="60"/>
      <c r="K299" s="115"/>
      <c r="L299" s="115"/>
      <c r="M29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29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299" s="62"/>
    </row>
    <row r="300" spans="2:15" x14ac:dyDescent="0.25">
      <c r="B300" s="56"/>
      <c r="C300" s="63"/>
      <c r="D300" s="57"/>
      <c r="E300" s="58"/>
      <c r="F300" s="58"/>
      <c r="G300" s="58"/>
      <c r="H300" s="60"/>
      <c r="I300" s="60"/>
      <c r="J300" s="60"/>
      <c r="K300" s="115"/>
      <c r="L300" s="115"/>
      <c r="M30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30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300" s="62"/>
    </row>
    <row r="301" spans="2:15" x14ac:dyDescent="0.25">
      <c r="B301" s="56"/>
      <c r="C301" s="63"/>
      <c r="D301" s="57"/>
      <c r="E301" s="58"/>
      <c r="F301" s="58"/>
      <c r="G301" s="58"/>
      <c r="H301" s="60"/>
      <c r="I301" s="60"/>
      <c r="J301" s="60"/>
      <c r="K301" s="115"/>
      <c r="L301" s="115"/>
      <c r="M30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30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301" s="62"/>
    </row>
    <row r="302" spans="2:15" x14ac:dyDescent="0.25">
      <c r="B302" s="56"/>
      <c r="C302" s="63"/>
      <c r="D302" s="57"/>
      <c r="E302" s="58"/>
      <c r="F302" s="58"/>
      <c r="G302" s="58"/>
      <c r="H302" s="60"/>
      <c r="I302" s="60"/>
      <c r="J302" s="60"/>
      <c r="K302" s="115"/>
      <c r="L302" s="115"/>
      <c r="M30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30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302" s="62"/>
    </row>
    <row r="303" spans="2:15" x14ac:dyDescent="0.25">
      <c r="B303" s="56"/>
      <c r="C303" s="63"/>
      <c r="D303" s="57"/>
      <c r="E303" s="58"/>
      <c r="F303" s="58"/>
      <c r="G303" s="58"/>
      <c r="H303" s="60"/>
      <c r="I303" s="60"/>
      <c r="J303" s="60"/>
      <c r="K303" s="115"/>
      <c r="L303" s="115"/>
      <c r="M303"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303"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303" s="62"/>
    </row>
    <row r="304" spans="2:15" x14ac:dyDescent="0.25">
      <c r="B304" s="56"/>
      <c r="C304" s="63"/>
      <c r="D304" s="57"/>
      <c r="E304" s="58"/>
      <c r="F304" s="58"/>
      <c r="G304" s="58"/>
      <c r="H304" s="60"/>
      <c r="I304" s="60"/>
      <c r="J304" s="60"/>
      <c r="K304" s="115"/>
      <c r="L304" s="115"/>
      <c r="M304"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304"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304" s="62"/>
    </row>
    <row r="305" spans="2:15" x14ac:dyDescent="0.25">
      <c r="B305" s="56"/>
      <c r="C305" s="63"/>
      <c r="D305" s="57"/>
      <c r="E305" s="58"/>
      <c r="F305" s="58"/>
      <c r="G305" s="58"/>
      <c r="H305" s="60"/>
      <c r="I305" s="60"/>
      <c r="J305" s="60"/>
      <c r="K305" s="115"/>
      <c r="L305" s="115"/>
      <c r="M305"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305"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305" s="62"/>
    </row>
    <row r="306" spans="2:15" x14ac:dyDescent="0.25">
      <c r="B306" s="56"/>
      <c r="C306" s="63"/>
      <c r="D306" s="57"/>
      <c r="E306" s="58"/>
      <c r="F306" s="58"/>
      <c r="G306" s="58"/>
      <c r="H306" s="60"/>
      <c r="I306" s="60"/>
      <c r="J306" s="60"/>
      <c r="K306" s="115"/>
      <c r="L306" s="115"/>
      <c r="M306"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306"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306" s="62"/>
    </row>
    <row r="307" spans="2:15" x14ac:dyDescent="0.25">
      <c r="B307" s="56"/>
      <c r="C307" s="63"/>
      <c r="D307" s="57"/>
      <c r="E307" s="58"/>
      <c r="F307" s="58"/>
      <c r="G307" s="58"/>
      <c r="H307" s="60"/>
      <c r="I307" s="60"/>
      <c r="J307" s="60"/>
      <c r="K307" s="115"/>
      <c r="L307" s="115"/>
      <c r="M307"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307"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307" s="62"/>
    </row>
    <row r="308" spans="2:15" x14ac:dyDescent="0.25">
      <c r="B308" s="56"/>
      <c r="C308" s="63"/>
      <c r="D308" s="57"/>
      <c r="E308" s="58"/>
      <c r="F308" s="58"/>
      <c r="G308" s="58"/>
      <c r="H308" s="60"/>
      <c r="I308" s="60"/>
      <c r="J308" s="60"/>
      <c r="K308" s="115"/>
      <c r="L308" s="115"/>
      <c r="M308"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308"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308" s="62"/>
    </row>
    <row r="309" spans="2:15" x14ac:dyDescent="0.25">
      <c r="B309" s="56"/>
      <c r="C309" s="63"/>
      <c r="D309" s="57"/>
      <c r="E309" s="58"/>
      <c r="F309" s="58"/>
      <c r="G309" s="58"/>
      <c r="H309" s="60"/>
      <c r="I309" s="60"/>
      <c r="J309" s="60"/>
      <c r="K309" s="115"/>
      <c r="L309" s="115"/>
      <c r="M309"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309"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309" s="62"/>
    </row>
    <row r="310" spans="2:15" x14ac:dyDescent="0.25">
      <c r="B310" s="56"/>
      <c r="C310" s="63"/>
      <c r="D310" s="57"/>
      <c r="E310" s="58"/>
      <c r="F310" s="58"/>
      <c r="G310" s="58"/>
      <c r="H310" s="60"/>
      <c r="I310" s="60"/>
      <c r="J310" s="60"/>
      <c r="K310" s="115"/>
      <c r="L310" s="115"/>
      <c r="M310"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310"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310" s="62"/>
    </row>
    <row r="311" spans="2:15" x14ac:dyDescent="0.25">
      <c r="B311" s="56"/>
      <c r="C311" s="63"/>
      <c r="D311" s="57"/>
      <c r="E311" s="58"/>
      <c r="F311" s="58"/>
      <c r="G311" s="58"/>
      <c r="H311" s="60"/>
      <c r="I311" s="60"/>
      <c r="J311" s="60"/>
      <c r="K311" s="115"/>
      <c r="L311" s="115"/>
      <c r="M311"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311"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311" s="62"/>
    </row>
    <row r="312" spans="2:15" x14ac:dyDescent="0.25">
      <c r="B312" s="56"/>
      <c r="C312" s="63"/>
      <c r="D312" s="57"/>
      <c r="E312" s="58"/>
      <c r="F312" s="58"/>
      <c r="G312" s="58"/>
      <c r="H312" s="60"/>
      <c r="I312" s="60"/>
      <c r="J312" s="60"/>
      <c r="K312" s="115"/>
      <c r="L312" s="115"/>
      <c r="M312" s="46">
        <f>IF(AND(TestingDataBldg7[[#This Row],[Initial Test Result (ppb)]]="   [result]   ",TestingDataBldg7[[#This Row],[Number of Retests]]="   [retests]   "),"   [autofill]   ",IF(AND(TestingDataBldg7[[#This Row],[Initial Test Result (ppb)]]&lt;&gt;"",TestingDataBldg7[[#This Row],[Initial Test Result (ppb)]]&lt;&gt;"   [result]   "),IFERROR(VALUE(TestingDataBldg7[[#This Row],[Number of Retests]]),0)+1,IFERROR(VALUE(TestingDataBldg7[[#This Row],[Number of Retests]]),0)))</f>
        <v>0</v>
      </c>
      <c r="N312" s="47">
        <f>IF(AND(TestingDataBldg7[[#This Row],[Misc. Lab Expenses]]="   [enter $]   ",TestingDataBldg7[[#This Row],[Shipping Expense]]="   [enter $]   ",TestingDataBldg7[[#This Row],[Lab Cost Per Initial Test]]="   [enter $]   "),"[autofill]   ",ROUND(IFERROR(VALUE(TestingDataBldg7[[#This Row],[Misc. Lab Expenses]]),0)+IFERROR(VALUE(TestingDataBldg7[[#This Row],[Shipping Expense]]),0)+IFERROR(VALUE(TestingDataBldg7[[#This Row],[Lab Cost Per Initial Test]]),0)+IFERROR(TestingDataBldg7[[#This Row],[Lab Cost Per Retest]]*TestingDataBldg7[[#This Row],[Number of Retests]],0),2))</f>
        <v>0</v>
      </c>
      <c r="O312" s="62"/>
    </row>
  </sheetData>
  <sheetProtection sheet="1" objects="1" scenarios="1" deleteRows="0" sort="0" autoFilter="0"/>
  <mergeCells count="10">
    <mergeCell ref="D8:G8"/>
    <mergeCell ref="I8:J8"/>
    <mergeCell ref="D10:E10"/>
    <mergeCell ref="H10:L10"/>
    <mergeCell ref="B1:O1"/>
    <mergeCell ref="I3:J3"/>
    <mergeCell ref="I4:J4"/>
    <mergeCell ref="I5:J5"/>
    <mergeCell ref="D7:G7"/>
    <mergeCell ref="I7:J7"/>
  </mergeCells>
  <conditionalFormatting sqref="B13:B312">
    <cfRule type="expression" dxfId="126" priority="9">
      <formula>AND(COUNTIF($B$13:$B$312,$B13)&gt;1,$I13="",$J13="")</formula>
    </cfRule>
  </conditionalFormatting>
  <conditionalFormatting sqref="B13:O13">
    <cfRule type="expression" dxfId="125" priority="8">
      <formula>FIND("   ",B$13)&gt;0</formula>
    </cfRule>
  </conditionalFormatting>
  <conditionalFormatting sqref="C13:C312">
    <cfRule type="expression" dxfId="124" priority="10">
      <formula>AND(AND(MID(C13&amp;" ",9,1)="-",LEN(C13)=14)=FALSE,AND(MID(C13&amp;" ",10,1)="-",LEN(C13)=15)=FALSE,$C13&lt;&gt;"", $C13&lt;&gt;"[enter fixture ID]   ")</formula>
    </cfRule>
  </conditionalFormatting>
  <conditionalFormatting sqref="C13:H312 K13:L312">
    <cfRule type="expression" dxfId="123" priority="13">
      <formula>AND($I13&lt;&gt;"   [enter $]   ",$J13&lt;&gt;"   [enter $]   ",OR($I13&lt;&gt;"",$J13&lt;&gt;""))</formula>
    </cfRule>
  </conditionalFormatting>
  <conditionalFormatting sqref="D3 D4:G4">
    <cfRule type="expression" dxfId="122" priority="4">
      <formula>$D$4="Invalid Entity ID"</formula>
    </cfRule>
  </conditionalFormatting>
  <conditionalFormatting sqref="D3 D4:G5">
    <cfRule type="expression" dxfId="121" priority="3">
      <formula>FIND("autofill",$D3)&gt;1</formula>
    </cfRule>
  </conditionalFormatting>
  <conditionalFormatting sqref="D7:D8 D10">
    <cfRule type="expression" dxfId="120" priority="5">
      <formula>FIND("   ",$D7)&gt;1</formula>
    </cfRule>
  </conditionalFormatting>
  <conditionalFormatting sqref="E13:E312 G13:G312">
    <cfRule type="cellIs" dxfId="119" priority="11" operator="between">
      <formula>11.999</formula>
      <formula>14.999</formula>
    </cfRule>
    <cfRule type="expression" dxfId="118" priority="12">
      <formula>VALUE(E13)&gt;14.999</formula>
    </cfRule>
  </conditionalFormatting>
  <conditionalFormatting sqref="G3">
    <cfRule type="expression" dxfId="117" priority="1">
      <formula>FIND("autofill",$D3)&gt;1</formula>
    </cfRule>
    <cfRule type="expression" dxfId="116" priority="2">
      <formula>$D$4="Invalid Entity ID"</formula>
    </cfRule>
  </conditionalFormatting>
  <conditionalFormatting sqref="H13:H312">
    <cfRule type="expression" dxfId="115" priority="19">
      <formula>AND($F13&gt;0,$H13="")</formula>
    </cfRule>
    <cfRule type="expression" dxfId="114" priority="20">
      <formula>OR($H13="FS-RDT",$H13="Other")</formula>
    </cfRule>
    <cfRule type="expression" dxfId="113" priority="21">
      <formula>FIND("RB",$H13)&gt;0</formula>
    </cfRule>
    <cfRule type="cellIs" dxfId="112" priority="22" operator="equal">
      <formula>"Remove"</formula>
    </cfRule>
    <cfRule type="cellIs" dxfId="111" priority="23" operator="equal">
      <formula>"FTO"</formula>
    </cfRule>
    <cfRule type="containsText" dxfId="110" priority="24" operator="containsText" text="IF">
      <formula>NOT(ISERROR(SEARCH("IF",H13)))</formula>
    </cfRule>
  </conditionalFormatting>
  <conditionalFormatting sqref="I13:I312">
    <cfRule type="expression" dxfId="109" priority="17">
      <formula>AND($J13&lt;&gt;"   [enter $]   ",$J13&lt;&gt;"")</formula>
    </cfRule>
  </conditionalFormatting>
  <conditionalFormatting sqref="I13:J312">
    <cfRule type="expression" dxfId="108" priority="14">
      <formula>AND($E13&lt;&gt;"   [result]   ",$E13&lt;&gt;"",I13&lt;&gt;"   [enter $]   ",I13&lt;&gt;"")</formula>
    </cfRule>
    <cfRule type="expression" dxfId="107" priority="15">
      <formula>AND($I13&lt;&gt;"   [enter $]   ",$I13&lt;&gt;"",$J13&lt;&gt;"   [enter $]   ",$J13&lt;&gt;"")</formula>
    </cfRule>
    <cfRule type="expression" dxfId="106" priority="16">
      <formula>AND($E13&lt;&gt;"   [result]   ",$E13&lt;&gt;"")</formula>
    </cfRule>
  </conditionalFormatting>
  <conditionalFormatting sqref="J13:J312">
    <cfRule type="expression" dxfId="105" priority="18">
      <formula>AND($I13&lt;&gt;"   [enter $]   ",$I13&lt;&gt;"")</formula>
    </cfRule>
  </conditionalFormatting>
  <conditionalFormatting sqref="K3:K4">
    <cfRule type="expression" dxfId="104" priority="6">
      <formula>FIND("   ",$K3)&gt;0</formula>
    </cfRule>
  </conditionalFormatting>
  <conditionalFormatting sqref="K5 K7:K8">
    <cfRule type="expression" dxfId="103" priority="7">
      <formula>FIND("autofill",$K5)&gt;1</formula>
    </cfRule>
  </conditionalFormatting>
  <conditionalFormatting sqref="K13:K312">
    <cfRule type="expression" dxfId="102" priority="25">
      <formula>AND($E13&lt;&gt;"   [result]   ",$E13&lt;&gt;"",$K13="")</formula>
    </cfRule>
  </conditionalFormatting>
  <conditionalFormatting sqref="L13:L312">
    <cfRule type="expression" dxfId="101" priority="26">
      <formula>AND($F13&lt;&gt;"[retests]   ",$F13&lt;&gt;"",$L13="")</formula>
    </cfRule>
  </conditionalFormatting>
  <conditionalFormatting sqref="M13:N312">
    <cfRule type="cellIs" dxfId="100" priority="27" operator="equal">
      <formula>0</formula>
    </cfRule>
  </conditionalFormatting>
  <conditionalFormatting sqref="O13:O312">
    <cfRule type="expression" dxfId="99" priority="28">
      <formula>AND($H13="Other",$O13="")</formula>
    </cfRule>
  </conditionalFormatting>
  <dataValidations count="18">
    <dataValidation allowBlank="1" showInputMessage="1" showErrorMessage="1" prompt="To populate this field, enter data in the corresponding field at the top of the &quot;START HERE&quot; tab." sqref="D3:D5 G3" xr:uid="{00000000-0002-0000-0800-000000000000}"/>
    <dataValidation allowBlank="1" showInputMessage="1" showErrorMessage="1" promptTitle="DO NOT OVERWRITE THIS CELL. " prompt="It will automatically calculate based on data entered in the previous columns. " sqref="M13:N312" xr:uid="{00000000-0002-0000-0800-000001000000}"/>
    <dataValidation type="custom" errorStyle="warning" allowBlank="1" showInputMessage="1" showErrorMessage="1" errorTitle="Invalid Entry" error="The fixture ID # MUST follow this format:_x000a__x000a_[8 digit building ID #]-[3 digit fixture #][2 letter fixture type code]_x000a__x000a_Ex: 12340101-001DW_x000a__x000a_See the &quot;START HERE&quot; tab for more information." promptTitle="Important!" prompt="The fixture ID # MUST follow this format:_x000a__x000a_[8 digit building ID #]-[3 digit fixture #][2 letter fixture type code]_x000a__x000a_Ex: 12340101-001DW_x000a__x000a_See the &quot;START HERE&quot; tab for more information." sqref="C13:C312" xr:uid="{00000000-0002-0000-0800-000002000000}">
      <formula1>OR(AND(MID(C13&amp;" ",9,1)="-",LEN(C13)=14),AND(MID(C13&amp;" ",10,1)="-",LEN(C13)=15))+(C13="[enter fixture ID]   ")</formula1>
    </dataValidation>
    <dataValidation allowBlank="1" showInputMessage="1" showErrorMessage="1" prompt="Enter any applicable notes here" sqref="O13:O17" xr:uid="{00000000-0002-0000-0800-000003000000}"/>
    <dataValidation allowBlank="1" showInputMessage="1" showErrorMessage="1" prompt="Enter the per-sample cost of any retests performed for this fixture." sqref="L13:L17" xr:uid="{00000000-0002-0000-0800-000004000000}"/>
    <dataValidation allowBlank="1" showInputMessage="1" showErrorMessage="1" prompt="Enter the per-sample cost for the INITIAL sample." sqref="K13:K17" xr:uid="{00000000-0002-0000-0800-000005000000}"/>
    <dataValidation allowBlank="1" showInputMessage="1" showErrorMessage="1" prompt="Enter any shipping or mileage costs associated with getting the samples to the lab. _x000a__x000a_*NOTE: These costs should be entered on a separate row with a description of the expense in the &quot;Fixture Location / Expense Description&quot; column." sqref="J13:J17" xr:uid="{00000000-0002-0000-0800-000006000000}"/>
    <dataValidation allowBlank="1" showInputMessage="1" showErrorMessage="1" prompt="Enter any other costs associated with testing (metal digestion, rush fees, etc.). _x000a__x000a_*NOTE: These costs should be entered on a separate row with a description of the expense in the &quot;Fixture Location / Expense Description&quot; column." sqref="I13:I17" xr:uid="{00000000-0002-0000-0800-000007000000}"/>
    <dataValidation allowBlank="1" showInputMessage="1" showErrorMessage="1" prompt="If additional samples were tested from this fixture, enter the final test result." sqref="G13:G17" xr:uid="{00000000-0002-0000-0800-000008000000}"/>
    <dataValidation allowBlank="1" showInputMessage="1" showErrorMessage="1" prompt="If applicable, enter the number of additional samples tested from this fixture." sqref="F13:F17" xr:uid="{00000000-0002-0000-0800-000009000000}"/>
    <dataValidation allowBlank="1" showInputMessage="1" showErrorMessage="1" prompt="Enter the test result for the initial sample in parts per billion (ppb). Do NOT type in ppb after the number. _x000a__x000a_Enter &quot;ND&quot; for non-detect._x000a__x000a_Example Values: ND, &lt;1, 3.56, 20" sqref="E13:E17" xr:uid="{00000000-0002-0000-0800-00000A000000}"/>
    <dataValidation allowBlank="1" showInputMessage="1" showErrorMessage="1" prompt="Enter the date the initial sample was COLLECTED (not tested by the lab)" sqref="D13:D17" xr:uid="{00000000-0002-0000-0800-00000B000000}"/>
    <dataValidation allowBlank="1" showInputMessage="1" showErrorMessage="1" prompt="Enter the unique location description for each fixture such that ANY person would be able to find the fixture based only on this description._x000a__x000a_OR_x000a__x000a_Describe the type of other expense (metal digestion, shipping, etc.)" sqref="B13:B17" xr:uid="{00000000-0002-0000-0800-00000C000000}"/>
    <dataValidation allowBlank="1" showInputMessage="1" showErrorMessage="1" promptTitle="Building ID #" prompt="Enter the Building ID # assigned to this building in the ODE School Facilities Building Collection. See the &quot;START HERE&quot; tab for more information." sqref="D7" xr:uid="{00000000-0002-0000-0800-00000D000000}"/>
    <dataValidation allowBlank="1" showInputMessage="1" showErrorMessage="1" promptTitle="Building Name" prompt="Enter the building name as it is reported in the ODE School Facilities Building Collection. See the &quot;START HERE&quot; tab for more information." sqref="D8:G8" xr:uid="{00000000-0002-0000-0800-00000E000000}"/>
    <dataValidation allowBlank="1" showInputMessage="1" showErrorMessage="1" promptTitle="Minimum Reporting Level (MRL)" prompt="Enter the minimum value of lead that can be detected in a sample in parts per billion (ppb) as reported in the lab results" sqref="D10:E10" xr:uid="{00000000-0002-0000-0800-00000F000000}"/>
    <dataValidation allowBlank="1" showInputMessage="1" showErrorMessage="1" promptTitle="Fixtures Required to be Tested" prompt="Enter the number of fixtures in the building that are required to be tested (***even if you have not tested all of these fixtures at this time***)" sqref="K3" xr:uid="{00000000-0002-0000-0800-000010000000}"/>
    <dataValidation allowBlank="1" showInputMessage="1" showErrorMessage="1" promptTitle="Fixtures Exempt from Testing" prompt="Enter the number of fixtures in the building that are exempt from the testing requirement based on the type of fixture (shower head, eye wash station, etc.)" sqref="K4" xr:uid="{00000000-0002-0000-0800-000011000000}"/>
  </dataValidations>
  <pageMargins left="0.7" right="0.7" top="0.75" bottom="0.75" header="0.3" footer="0.3"/>
  <pageSetup scale="66" fitToHeight="0" orientation="landscape"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xr:uid="{00000000-0002-0000-0800-000012000000}">
          <x14:formula1>
            <xm:f>'Corrective Action Codes'!$C$3:$C$30</xm:f>
          </x14:formula1>
          <xm:sqref>H18:H137</xm:sqref>
        </x14:dataValidation>
        <x14:dataValidation type="list" allowBlank="1" showInputMessage="1" prompt="If applicable, identify the corrective action taken to remediate this fixture by choosing the correct code from the dropdown. _x000a__x000a_A list of available codes and definitions can be found to the right of this table." xr:uid="{00000000-0002-0000-0800-000013000000}">
          <x14:formula1>
            <xm:f>'Corrective Action Codes'!$C$3:$C$30</xm:f>
          </x14:formula1>
          <xm:sqref>H13:H17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stimated_x0020_Creation_x0020_Date xmlns="edb5ef48-5285-463e-a2b9-308f2d437c3d" xsi:nil="true"/>
    <Remediation_x0020_Date xmlns="edb5ef48-5285-463e-a2b9-308f2d437c3d" xsi:nil="true"/>
    <Priority xmlns="edb5ef48-5285-463e-a2b9-308f2d437c3d">New</Priority>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AD634F791A68E448BB12BA2A972606E" ma:contentTypeVersion="9" ma:contentTypeDescription="Create a new document." ma:contentTypeScope="" ma:versionID="4a28d3a6c841c990b00a279ff2874a0a">
  <xsd:schema xmlns:xsd="http://www.w3.org/2001/XMLSchema" xmlns:xs="http://www.w3.org/2001/XMLSchema" xmlns:p="http://schemas.microsoft.com/office/2006/metadata/properties" xmlns:ns1="http://schemas.microsoft.com/sharepoint/v3" xmlns:ns2="edb5ef48-5285-463e-a2b9-308f2d437c3d" xmlns:ns3="54031767-dd6d-417c-ab73-583408f47564" targetNamespace="http://schemas.microsoft.com/office/2006/metadata/properties" ma:root="true" ma:fieldsID="3a1546a14cda2ed46116909da332764f" ns1:_="" ns2:_="" ns3:_="">
    <xsd:import namespace="http://schemas.microsoft.com/sharepoint/v3"/>
    <xsd:import namespace="edb5ef48-5285-463e-a2b9-308f2d437c3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b5ef48-5285-463e-a2b9-308f2d437c3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7E0C43-2644-40DE-A546-3E0E72B09CB4}">
  <ds:schemaRefs>
    <ds:schemaRef ds:uri="http://schemas.microsoft.com/office/2006/metadata/properties"/>
    <ds:schemaRef ds:uri="http://schemas.microsoft.com/office/2006/documentManagement/types"/>
    <ds:schemaRef ds:uri="54031767-dd6d-417c-ab73-583408f47564"/>
    <ds:schemaRef ds:uri="http://schemas.microsoft.com/sharepoint/v3"/>
    <ds:schemaRef ds:uri="http://purl.org/dc/elements/1.1/"/>
    <ds:schemaRef ds:uri="edb5ef48-5285-463e-a2b9-308f2d437c3d"/>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D8F3B71-424B-4256-89EC-BB021DBDFF5F}">
  <ds:schemaRefs>
    <ds:schemaRef ds:uri="http://schemas.microsoft.com/sharepoint/v3/contenttype/forms"/>
  </ds:schemaRefs>
</ds:datastoreItem>
</file>

<file path=customXml/itemProps3.xml><?xml version="1.0" encoding="utf-8"?>
<ds:datastoreItem xmlns:ds="http://schemas.openxmlformats.org/officeDocument/2006/customXml" ds:itemID="{8F0F7DA3-1C04-45A1-B9EF-45EAFCCF9836}"/>
</file>

<file path=docMetadata/LabelInfo.xml><?xml version="1.0" encoding="utf-8"?>
<clbl:labelList xmlns:clbl="http://schemas.microsoft.com/office/2020/mipLabelMetadata">
  <clbl:label id="{7730ea53-6f5e-4160-81a5-992a9105450a}" enabled="1" method="Standard" siteId="{b4f51418-b269-49a2-935a-fa54bf584f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START HERE</vt:lpstr>
      <vt:lpstr>Main Building (EXAMPLE)</vt:lpstr>
      <vt:lpstr>Building 1</vt:lpstr>
      <vt:lpstr>Building 2</vt:lpstr>
      <vt:lpstr>Building 3</vt:lpstr>
      <vt:lpstr>Building 4</vt:lpstr>
      <vt:lpstr>Building 5</vt:lpstr>
      <vt:lpstr>Building 6</vt:lpstr>
      <vt:lpstr>Building 7</vt:lpstr>
      <vt:lpstr>Building 8</vt:lpstr>
      <vt:lpstr>Building 9</vt:lpstr>
      <vt:lpstr>Building 10</vt:lpstr>
      <vt:lpstr>Corrective Action Codes</vt:lpstr>
      <vt:lpstr>Fixture ID # Codes</vt:lpstr>
      <vt:lpstr>Entity IDs</vt:lpstr>
      <vt:lpstr>Summary - ODE Use Only</vt:lpstr>
      <vt:lpstr>Summary Data - DO NOT EDIT</vt:lpstr>
      <vt:lpstr>'Main Building (EXAMPLE)'!Print_Area</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Lead Testing Reimbursement Form</dc:title>
  <dc:creator>"SolarioS"</dc:creator>
  <cp:lastModifiedBy>SOLARIO Savanah * ODE</cp:lastModifiedBy>
  <cp:lastPrinted>2023-08-23T21:44:00Z</cp:lastPrinted>
  <dcterms:created xsi:type="dcterms:W3CDTF">2020-01-15T23:44:12Z</dcterms:created>
  <dcterms:modified xsi:type="dcterms:W3CDTF">2025-05-19T21:39:15Z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0x0101008AD634F791A68E448BB12BA2A972606E</vt:lpwstr>
  </property>
</Properties>
</file>