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4.xml" ContentType="application/vnd.openxmlformats-officedocument.drawing+xml"/>
  <Override PartName="/xl/tables/table7.xml" ContentType="application/vnd.openxmlformats-officedocument.spreadsheetml.table+xml"/>
  <Override PartName="/xl/drawings/drawing5.xml" ContentType="application/vnd.openxmlformats-officedocument.drawing+xml"/>
  <Override PartName="/xl/tables/table8.xml" ContentType="application/vnd.openxmlformats-officedocument.spreadsheetml.table+xml"/>
  <Override PartName="/xl/drawings/drawing6.xml" ContentType="application/vnd.openxmlformats-officedocument.drawing+xml"/>
  <Override PartName="/xl/tables/table9.xml" ContentType="application/vnd.openxmlformats-officedocument.spreadsheetml.table+xml"/>
  <Override PartName="/xl/drawings/drawing7.xml" ContentType="application/vnd.openxmlformats-officedocument.drawing+xml"/>
  <Override PartName="/xl/tables/table10.xml" ContentType="application/vnd.openxmlformats-officedocument.spreadsheetml.table+xml"/>
  <Override PartName="/xl/drawings/drawing8.xml" ContentType="application/vnd.openxmlformats-officedocument.drawing+xml"/>
  <Override PartName="/xl/tables/table11.xml" ContentType="application/vnd.openxmlformats-officedocument.spreadsheetml.table+xml"/>
  <Override PartName="/xl/drawings/drawing9.xml" ContentType="application/vnd.openxmlformats-officedocument.drawing+xml"/>
  <Override PartName="/xl/tables/table12.xml" ContentType="application/vnd.openxmlformats-officedocument.spreadsheetml.table+xml"/>
  <Override PartName="/xl/drawings/drawing10.xml" ContentType="application/vnd.openxmlformats-officedocument.drawing+xml"/>
  <Override PartName="/xl/tables/table13.xml" ContentType="application/vnd.openxmlformats-officedocument.spreadsheetml.table+xml"/>
  <Override PartName="/xl/drawings/drawing11.xml" ContentType="application/vnd.openxmlformats-officedocument.drawing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olarios\Downloads\"/>
    </mc:Choice>
  </mc:AlternateContent>
  <xr:revisionPtr revIDLastSave="0" documentId="13_ncr:1_{1DDD6F48-FC47-40DE-A966-83129A829075}" xr6:coauthVersionLast="47" xr6:coauthVersionMax="47" xr10:uidLastSave="{00000000-0000-0000-0000-000000000000}"/>
  <bookViews>
    <workbookView xWindow="-120" yWindow="-120" windowWidth="29040" windowHeight="15720" tabRatio="864" xr2:uid="{00000000-000D-0000-FFFF-FFFF00000000}"/>
  </bookViews>
  <sheets>
    <sheet name="All Awards" sheetId="14" r:id="rId1"/>
    <sheet name="2025" sheetId="16" r:id="rId2"/>
    <sheet name="2024" sheetId="13" r:id="rId3"/>
    <sheet name="2023" sheetId="11" r:id="rId4"/>
    <sheet name="2022" sheetId="9" r:id="rId5"/>
    <sheet name="2021" sheetId="8" r:id="rId6"/>
    <sheet name="2020" sheetId="7" r:id="rId7"/>
    <sheet name="2019" sheetId="3" r:id="rId8"/>
    <sheet name="2018" sheetId="4" r:id="rId9"/>
    <sheet name="2017" sheetId="5" r:id="rId10"/>
    <sheet name="2016" sheetId="6" r:id="rId11"/>
    <sheet name="Grants by Year" sheetId="15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4" l="1"/>
  <c r="D10" i="14"/>
  <c r="D9" i="14"/>
  <c r="D8" i="14"/>
  <c r="D12" i="14" l="1"/>
  <c r="D7" i="14" l="1"/>
  <c r="D20" i="14"/>
  <c r="D18" i="14"/>
  <c r="D19" i="14"/>
  <c r="D17" i="14"/>
  <c r="D16" i="14"/>
  <c r="D15" i="14"/>
  <c r="D23" i="14"/>
  <c r="D22" i="14"/>
  <c r="D22" i="13" a="1"/>
  <c r="D22" i="13" s="1"/>
  <c r="D17" i="16"/>
  <c r="D16" i="16"/>
  <c r="D15" i="16"/>
  <c r="D14" i="16"/>
  <c r="D21" i="13" l="1" a="1"/>
  <c r="D21" i="13" s="1"/>
  <c r="D19" i="6" a="1"/>
  <c r="D19" i="6" s="1"/>
  <c r="D10" i="16"/>
  <c r="D9" i="16"/>
  <c r="D8" i="16"/>
  <c r="D7" i="16"/>
  <c r="D20" i="13" a="1"/>
  <c r="D20" i="13" s="1"/>
  <c r="D17" i="13"/>
  <c r="D16" i="13"/>
  <c r="D15" i="13"/>
  <c r="D14" i="13"/>
  <c r="D10" i="13"/>
  <c r="D9" i="13"/>
  <c r="D8" i="13"/>
  <c r="D7" i="13"/>
  <c r="D21" i="16" a="1"/>
  <c r="D21" i="16" s="1"/>
  <c r="D20" i="16" a="1"/>
  <c r="D20" i="16" s="1"/>
  <c r="D20" i="11" a="1"/>
  <c r="D20" i="11" s="1"/>
  <c r="G12" i="15" a="1"/>
  <c r="F9" i="15" a="1"/>
  <c r="C11" i="15" a="1"/>
  <c r="E11" i="15" a="1"/>
  <c r="F4" i="15" a="1"/>
  <c r="G11" i="15" a="1"/>
  <c r="F12" i="15" a="1"/>
  <c r="G9" i="15" a="1"/>
  <c r="E12" i="15" a="1"/>
  <c r="G4" i="15" a="1"/>
  <c r="F11" i="15" a="1"/>
  <c r="H9" i="15" a="1"/>
  <c r="H4" i="15" a="1"/>
  <c r="E4" i="15" a="1"/>
  <c r="E9" i="15" a="1"/>
  <c r="D11" i="15" a="1"/>
  <c r="H4" i="15" l="1"/>
  <c r="F4" i="15"/>
  <c r="E4" i="15"/>
  <c r="G4" i="15"/>
  <c r="D18" i="16"/>
  <c r="D11" i="16"/>
  <c r="C11" i="15"/>
  <c r="D11" i="15"/>
  <c r="E12" i="15"/>
  <c r="G9" i="15"/>
  <c r="F11" i="15"/>
  <c r="G11" i="15"/>
  <c r="E9" i="15"/>
  <c r="F12" i="15"/>
  <c r="E11" i="15"/>
  <c r="G12" i="15"/>
  <c r="F9" i="15"/>
  <c r="H9" i="15"/>
  <c r="C4" i="15" a="1"/>
  <c r="D4" i="15" a="1"/>
  <c r="D4" i="15" l="1"/>
  <c r="C4" i="15"/>
  <c r="I4" i="15"/>
  <c r="I11" i="15"/>
  <c r="I12" i="15"/>
  <c r="I9" i="15"/>
  <c r="E5" i="15" a="1"/>
  <c r="F5" i="15" a="1"/>
  <c r="F5" i="15" l="1"/>
  <c r="E5" i="15"/>
  <c r="D17" i="11"/>
  <c r="D16" i="11"/>
  <c r="D15" i="11"/>
  <c r="D14" i="11"/>
  <c r="D7" i="11"/>
  <c r="D10" i="11"/>
  <c r="D9" i="11"/>
  <c r="D8" i="11"/>
  <c r="G6" i="15" a="1"/>
  <c r="F6" i="15" a="1"/>
  <c r="H6" i="15" a="1"/>
  <c r="E6" i="15" a="1"/>
  <c r="D18" i="11" l="1"/>
  <c r="D11" i="11"/>
  <c r="E6" i="15"/>
  <c r="F6" i="15"/>
  <c r="G6" i="15"/>
  <c r="H6" i="15"/>
  <c r="I6" i="15" l="1"/>
  <c r="H5" i="15" a="1"/>
  <c r="G5" i="15" a="1"/>
  <c r="G5" i="15" l="1"/>
  <c r="H5" i="15"/>
  <c r="D11" i="13"/>
  <c r="D5" i="15" a="1"/>
  <c r="D5" i="15" l="1"/>
  <c r="I5" i="15"/>
  <c r="D18" i="13"/>
  <c r="D20" i="9" a="1"/>
  <c r="D20" i="9" s="1"/>
  <c r="D17" i="9"/>
  <c r="D16" i="9"/>
  <c r="D15" i="9"/>
  <c r="D14" i="9"/>
  <c r="D10" i="9"/>
  <c r="D9" i="9"/>
  <c r="D8" i="9"/>
  <c r="D7" i="9"/>
  <c r="G7" i="15" a="1"/>
  <c r="H7" i="15" a="1"/>
  <c r="C5" i="15" a="1"/>
  <c r="F7" i="15" a="1"/>
  <c r="E7" i="15" a="1"/>
  <c r="D11" i="9" l="1"/>
  <c r="G7" i="15"/>
  <c r="H7" i="15"/>
  <c r="F7" i="15"/>
  <c r="E7" i="15"/>
  <c r="C5" i="15"/>
  <c r="D7" i="8"/>
  <c r="D20" i="8"/>
  <c r="D20" i="7"/>
  <c r="D7" i="7"/>
  <c r="D21" i="7"/>
  <c r="D17" i="8"/>
  <c r="D17" i="7"/>
  <c r="D16" i="8"/>
  <c r="D16" i="7"/>
  <c r="D15" i="8"/>
  <c r="D15" i="7"/>
  <c r="D14" i="8"/>
  <c r="D14" i="7"/>
  <c r="D10" i="8"/>
  <c r="D8" i="8"/>
  <c r="D9" i="8"/>
  <c r="F8" i="15" a="1"/>
  <c r="D7" i="15" a="1"/>
  <c r="D6" i="15" a="1"/>
  <c r="E8" i="15" a="1"/>
  <c r="H8" i="15" a="1"/>
  <c r="G8" i="15" a="1"/>
  <c r="C6" i="15" a="1"/>
  <c r="G8" i="15" l="1"/>
  <c r="F8" i="15"/>
  <c r="E8" i="15"/>
  <c r="H8" i="15"/>
  <c r="D7" i="15"/>
  <c r="I7" i="15"/>
  <c r="C6" i="15"/>
  <c r="D6" i="15"/>
  <c r="D10" i="7"/>
  <c r="D17" i="3"/>
  <c r="D10" i="3"/>
  <c r="H10" i="15" a="1"/>
  <c r="H10" i="15" l="1"/>
  <c r="H14" i="15" s="1"/>
  <c r="I8" i="15"/>
  <c r="D18" i="9"/>
  <c r="C7" i="15" a="1"/>
  <c r="C7" i="15" l="1"/>
  <c r="D11" i="8"/>
  <c r="D18" i="8"/>
  <c r="C8" i="15" a="1"/>
  <c r="D8" i="15" a="1"/>
  <c r="D8" i="15" l="1"/>
  <c r="C8" i="15"/>
  <c r="D16" i="3"/>
  <c r="D15" i="3"/>
  <c r="D14" i="3"/>
  <c r="D19" i="5"/>
  <c r="D18" i="5"/>
  <c r="D15" i="5"/>
  <c r="D14" i="5"/>
  <c r="D13" i="5"/>
  <c r="D15" i="6"/>
  <c r="D14" i="6"/>
  <c r="D13" i="6"/>
  <c r="D18" i="4"/>
  <c r="D15" i="4"/>
  <c r="D14" i="4"/>
  <c r="D13" i="4"/>
  <c r="D9" i="6" l="1"/>
  <c r="D8" i="6"/>
  <c r="D7" i="6"/>
  <c r="D9" i="5"/>
  <c r="D8" i="5"/>
  <c r="D7" i="5"/>
  <c r="D9" i="4"/>
  <c r="D8" i="4"/>
  <c r="D7" i="4"/>
  <c r="D9" i="3"/>
  <c r="D8" i="3"/>
  <c r="D7" i="3"/>
  <c r="D9" i="7"/>
  <c r="D8" i="7"/>
  <c r="G13" i="15" a="1"/>
  <c r="F13" i="15" a="1"/>
  <c r="E13" i="15" a="1"/>
  <c r="G10" i="15" a="1"/>
  <c r="F10" i="15" a="1"/>
  <c r="E10" i="15" a="1"/>
  <c r="E13" i="15" l="1"/>
  <c r="F13" i="15"/>
  <c r="G13" i="15"/>
  <c r="F10" i="15"/>
  <c r="E10" i="15"/>
  <c r="G10" i="15"/>
  <c r="G14" i="15" s="1"/>
  <c r="D18" i="7"/>
  <c r="D11" i="7"/>
  <c r="C9" i="15" a="1"/>
  <c r="D9" i="15" a="1"/>
  <c r="F14" i="15" l="1"/>
  <c r="I13" i="15"/>
  <c r="D9" i="15"/>
  <c r="C9" i="15"/>
  <c r="I10" i="15"/>
  <c r="E14" i="15"/>
  <c r="D18" i="6"/>
  <c r="D21" i="3"/>
  <c r="D20" i="3"/>
  <c r="I14" i="15" l="1"/>
  <c r="D16" i="5"/>
  <c r="D10" i="6"/>
  <c r="D16" i="6"/>
  <c r="D10" i="5"/>
  <c r="D10" i="4"/>
  <c r="D16" i="4"/>
  <c r="D18" i="3"/>
  <c r="D11" i="3"/>
  <c r="C13" i="15" a="1"/>
  <c r="D13" i="15" a="1"/>
  <c r="D12" i="15" a="1"/>
  <c r="C12" i="15" a="1"/>
  <c r="D10" i="15" a="1"/>
  <c r="C10" i="15" a="1"/>
  <c r="D13" i="15" l="1"/>
  <c r="C13" i="15"/>
  <c r="C12" i="15"/>
  <c r="D12" i="15"/>
  <c r="D10" i="15"/>
  <c r="C10" i="15"/>
  <c r="C14" i="15" l="1"/>
  <c r="D14" i="1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<sst xmlns="http://schemas.openxmlformats.org/spreadsheetml/2006/main" count="6756" uniqueCount="260">
  <si>
    <t>Office of Finance and Information Technology</t>
  </si>
  <si>
    <t>Facilities Assessment Grants</t>
  </si>
  <si>
    <t>Seismic Assessment Grants</t>
  </si>
  <si>
    <t>District ID</t>
  </si>
  <si>
    <t>District Name</t>
  </si>
  <si>
    <t>Grant Amount</t>
  </si>
  <si>
    <t>Grant Type</t>
  </si>
  <si>
    <t>""</t>
  </si>
  <si>
    <t>Total TAP Grants Awarded</t>
  </si>
  <si>
    <t>Grant Awarded</t>
  </si>
  <si>
    <t>Astoria SD 1</t>
  </si>
  <si>
    <t>Seismic Assessment</t>
  </si>
  <si>
    <t>Baker SD 5J</t>
  </si>
  <si>
    <t>Facilities Assessment</t>
  </si>
  <si>
    <t>Long-Range Facility Plan</t>
  </si>
  <si>
    <t>Camas Valley SD 21J</t>
  </si>
  <si>
    <t>Douglas County SD 15</t>
  </si>
  <si>
    <t>Jewell SD 8</t>
  </si>
  <si>
    <t>Lake County SD 7</t>
  </si>
  <si>
    <t>Mapleton SD 32</t>
  </si>
  <si>
    <t>Newberg SD 29J</t>
  </si>
  <si>
    <t>North Powder SD 8J</t>
  </si>
  <si>
    <t>Oakridge SD 76</t>
  </si>
  <si>
    <t>Prospect SD 59</t>
  </si>
  <si>
    <t>Siuslaw SD 97J</t>
  </si>
  <si>
    <t>South Lane SD 45J3</t>
  </si>
  <si>
    <t>St Paul SD 45</t>
  </si>
  <si>
    <t>Stanfield SD 61</t>
  </si>
  <si>
    <t>Union SD 5</t>
  </si>
  <si>
    <t>Athena-Weston SD 29RJ</t>
  </si>
  <si>
    <t>Beaverton SD 48J</t>
  </si>
  <si>
    <t>David Douglas SD 40</t>
  </si>
  <si>
    <t>Glide SD 12</t>
  </si>
  <si>
    <t>Ione SD R2</t>
  </si>
  <si>
    <t>Milton-Freewater Unified SD 7</t>
  </si>
  <si>
    <t>Pilot Rock SD 2</t>
  </si>
  <si>
    <t>St Helens SD 502</t>
  </si>
  <si>
    <t>Sweet Home SD 55</t>
  </si>
  <si>
    <t>Three Rivers/Josephine County SD</t>
  </si>
  <si>
    <t>Tillamook SD 9</t>
  </si>
  <si>
    <t>Ashland SD 5</t>
  </si>
  <si>
    <t>Long-range Facility Plan</t>
  </si>
  <si>
    <t>Central Curry SD 1</t>
  </si>
  <si>
    <t>Condon SD 25J</t>
  </si>
  <si>
    <t>Dallas SD 2</t>
  </si>
  <si>
    <t>Douglas County SD 4</t>
  </si>
  <si>
    <t>Elkton SD 34</t>
  </si>
  <si>
    <t>Greater Albany Public SD 8J</t>
  </si>
  <si>
    <t>Harrisburg SD 7J</t>
  </si>
  <si>
    <t>Klamath County SD</t>
  </si>
  <si>
    <t>Knappa SD 4</t>
  </si>
  <si>
    <t>Lowell SD 71</t>
  </si>
  <si>
    <t>North Marion SD 15</t>
  </si>
  <si>
    <t>North Santiam SD 29J</t>
  </si>
  <si>
    <t>Oregon City SD 62</t>
  </si>
  <si>
    <t>Rainier SD 13</t>
  </si>
  <si>
    <t>Scappoose SD 1J</t>
  </si>
  <si>
    <t>Sherwood SD 88J</t>
  </si>
  <si>
    <t>Springfield SD 19</t>
  </si>
  <si>
    <t>Sutherlin SD 130</t>
  </si>
  <si>
    <t>Willamina SD 30J</t>
  </si>
  <si>
    <t>Woodburn SD 103</t>
  </si>
  <si>
    <t>Seaside SD 10</t>
  </si>
  <si>
    <t>Brookings-Harbor SD 17C</t>
  </si>
  <si>
    <t>Perrydale SD 21</t>
  </si>
  <si>
    <t>South Wasco County SD 1</t>
  </si>
  <si>
    <t>Molalla River SD 35</t>
  </si>
  <si>
    <t>Corbett SD 39</t>
  </si>
  <si>
    <t>Pendleton SD 16</t>
  </si>
  <si>
    <t>Clatskanie SD 6J</t>
  </si>
  <si>
    <t>Winston-Dillard SD 116</t>
  </si>
  <si>
    <t>Warrenton-Hammond SD 30</t>
  </si>
  <si>
    <t>Coos Bay SD 9</t>
  </si>
  <si>
    <t>Canby SD 86</t>
  </si>
  <si>
    <t>Bend-LaPine Administrative SD 1</t>
  </si>
  <si>
    <t>Alsea SD 7J</t>
  </si>
  <si>
    <t>North Bend SD 13</t>
  </si>
  <si>
    <t>Banks SD 13</t>
  </si>
  <si>
    <t>Cascade SD 5</t>
  </si>
  <si>
    <t>Oakland SD 1</t>
  </si>
  <si>
    <t>Eugene SD 4J</t>
  </si>
  <si>
    <t>Redmond SD 2J</t>
  </si>
  <si>
    <t>Oregon Trail SD 46</t>
  </si>
  <si>
    <t>Dayton SD 8</t>
  </si>
  <si>
    <t>Nestucca Valley SD 101J</t>
  </si>
  <si>
    <t>Klamath Falls City Schools</t>
  </si>
  <si>
    <t>Lebanon Community SD 9</t>
  </si>
  <si>
    <t>North Clackamas SD 12</t>
  </si>
  <si>
    <t>Central Point SD 6</t>
  </si>
  <si>
    <t>Dayville SD 16J</t>
  </si>
  <si>
    <t>Creswell SD 40</t>
  </si>
  <si>
    <t>Dufur SD 29</t>
  </si>
  <si>
    <t>Hermiston SD 8</t>
  </si>
  <si>
    <t>North Wasco County SD 21</t>
  </si>
  <si>
    <t>Harney County SD 3</t>
  </si>
  <si>
    <t>Jefferson County SD 509J</t>
  </si>
  <si>
    <t>Silver Falls SD 4J</t>
  </si>
  <si>
    <t>Reynolds SD 7</t>
  </si>
  <si>
    <t>Bandon SD 54</t>
  </si>
  <si>
    <t>Adrian SD 61</t>
  </si>
  <si>
    <t>Amity SD 4J</t>
  </si>
  <si>
    <t>Ashwood SD 8</t>
  </si>
  <si>
    <t>Bethel SD 52</t>
  </si>
  <si>
    <t>Centennial SD 28J</t>
  </si>
  <si>
    <t>Central Linn SD 552</t>
  </si>
  <si>
    <t>Corvallis SD 509J</t>
  </si>
  <si>
    <t>Cove SD 15</t>
  </si>
  <si>
    <t>Eagle Point SD 9</t>
  </si>
  <si>
    <t>Echo SD 5</t>
  </si>
  <si>
    <t>Elgin SD 23</t>
  </si>
  <si>
    <t>Enterprise SD 21</t>
  </si>
  <si>
    <t>Estacada SD 108</t>
  </si>
  <si>
    <t>Falls City SD 57</t>
  </si>
  <si>
    <t>Gaston SD 511J</t>
  </si>
  <si>
    <t>Glendale SD 77</t>
  </si>
  <si>
    <t>Grants Pass SD 7</t>
  </si>
  <si>
    <t>Helix SD 1</t>
  </si>
  <si>
    <t>Hood River County SD</t>
  </si>
  <si>
    <t>Imbler SD 11</t>
  </si>
  <si>
    <t>Jefferson SD 14J</t>
  </si>
  <si>
    <t>John Day SD 3</t>
  </si>
  <si>
    <t>La Grande SD 1</t>
  </si>
  <si>
    <t>Lincoln County SD</t>
  </si>
  <si>
    <t>Marcola SD 79J</t>
  </si>
  <si>
    <t>McKenzie SD 68</t>
  </si>
  <si>
    <t>Medford SD 549C</t>
  </si>
  <si>
    <t>Monument SD 8</t>
  </si>
  <si>
    <t>Morrow SD 1</t>
  </si>
  <si>
    <t>Philomath SD 17J</t>
  </si>
  <si>
    <t>Phoenix-Talent SD 4</t>
  </si>
  <si>
    <t>Pleasant Hill SD 1</t>
  </si>
  <si>
    <t>Prairie City SD 4</t>
  </si>
  <si>
    <t>Sheridan SD 48J</t>
  </si>
  <si>
    <t>South Umpqua SD 19</t>
  </si>
  <si>
    <t>Umatilla SD 6R</t>
  </si>
  <si>
    <t>Wallowa SD 12</t>
  </si>
  <si>
    <t>Yamhill Carlton SD 1</t>
  </si>
  <si>
    <t>Long-Range Facility Plan Grants</t>
  </si>
  <si>
    <t>Yes</t>
  </si>
  <si>
    <t>No</t>
  </si>
  <si>
    <t>Withdrawn</t>
  </si>
  <si>
    <t>Crook County SD</t>
  </si>
  <si>
    <t>McMinnville SD 40</t>
  </si>
  <si>
    <t>Ukiah SD 80R</t>
  </si>
  <si>
    <t>-</t>
  </si>
  <si>
    <t>Forest Grove SD 15</t>
  </si>
  <si>
    <t>Junction City SD 69</t>
  </si>
  <si>
    <t>Lake Oswego SD 7J</t>
  </si>
  <si>
    <t>North Lake SD 14</t>
  </si>
  <si>
    <t>Ontario SD 8C</t>
  </si>
  <si>
    <t>Black Butte SD 41</t>
  </si>
  <si>
    <t>Burnt River SD 30J</t>
  </si>
  <si>
    <t>Butte Falls SD 91</t>
  </si>
  <si>
    <t>Central SD 13J</t>
  </si>
  <si>
    <t>Colton SD 53</t>
  </si>
  <si>
    <t>Coquille SD 8</t>
  </si>
  <si>
    <t>Diamond SD 7</t>
  </si>
  <si>
    <t>Double O SD 28</t>
  </si>
  <si>
    <t>Drewsey SD 13</t>
  </si>
  <si>
    <t>Fern Ridge SD 28J</t>
  </si>
  <si>
    <t>Frenchglen SD 16</t>
  </si>
  <si>
    <t>Gervais SD 1</t>
  </si>
  <si>
    <t>Harney County SD 4</t>
  </si>
  <si>
    <t>Harney County Union High SD 1J</t>
  </si>
  <si>
    <t>Long Creek SD 17</t>
  </si>
  <si>
    <t>Mt Angel SD 91</t>
  </si>
  <si>
    <t>Myrtle Point SD 41</t>
  </si>
  <si>
    <t>North Douglas SD 22</t>
  </si>
  <si>
    <t>Paisley SD 11</t>
  </si>
  <si>
    <t>Parkrose SD 3</t>
  </si>
  <si>
    <t>Pine Creek SD 5</t>
  </si>
  <si>
    <t>Port Orford-Langlois SD 2CJ</t>
  </si>
  <si>
    <t>Portland SD 1J</t>
  </si>
  <si>
    <t>Powers SD 31</t>
  </si>
  <si>
    <t>Reedsport SD 105</t>
  </si>
  <si>
    <t>Rogue River SD 35</t>
  </si>
  <si>
    <t>Scio SD 95</t>
  </si>
  <si>
    <t>South Harney SD 33</t>
  </si>
  <si>
    <t>Spray SD 1</t>
  </si>
  <si>
    <t>Suntex SD 10</t>
  </si>
  <si>
    <t>Vernonia SD 47J</t>
  </si>
  <si>
    <t>Pinehurst SD 94</t>
  </si>
  <si>
    <t>Vale SD 84</t>
  </si>
  <si>
    <t>Riverdale SD 51J</t>
  </si>
  <si>
    <t>Riddle SD 70</t>
  </si>
  <si>
    <t>Pine Eagle SD 61</t>
  </si>
  <si>
    <t>Neah-Kah-Nie SD 56</t>
  </si>
  <si>
    <t>Joseph SD 6</t>
  </si>
  <si>
    <t>Harper SD 66</t>
  </si>
  <si>
    <t>Gladstone SD 115</t>
  </si>
  <si>
    <t>Blachly SD 90</t>
  </si>
  <si>
    <t>2021 Technical Assistance Program (TAP) Award Results</t>
  </si>
  <si>
    <t>2020 Technical Assistance Program (TAP) Award Results</t>
  </si>
  <si>
    <t>2019 Technical Assistance Program (TAP) Award Results</t>
  </si>
  <si>
    <t>2018 Technical Assistance Program (TAP) Award Results</t>
  </si>
  <si>
    <t>2017 Technical Assistance Program (TAP) Award Results</t>
  </si>
  <si>
    <t>2016 Technical Assistance Program (TAP) Award Results</t>
  </si>
  <si>
    <t>2022 Technical Assistance Program (TAP) Award Results</t>
  </si>
  <si>
    <t>Asbestos Hazard Assessment Grants</t>
  </si>
  <si>
    <t>Asbestos Hazard Assessment</t>
  </si>
  <si>
    <t>Hillsboro SD 1J</t>
  </si>
  <si>
    <t>Mitchell SD 55</t>
  </si>
  <si>
    <t>Salem-Keizer SD 24J</t>
  </si>
  <si>
    <t>Tigard-Tualatin SD 23J</t>
  </si>
  <si>
    <t>West Linn-Wilsonville SD 3J</t>
  </si>
  <si>
    <t>Radon Hazard Assessment Grants</t>
  </si>
  <si>
    <t>Radon Hazard Assessment</t>
  </si>
  <si>
    <t>.</t>
  </si>
  <si>
    <t>School Facilities Unit</t>
  </si>
  <si>
    <t>2023 Technical Assistance Program (TAP) Award Results</t>
  </si>
  <si>
    <t>2023 TAP Grant Recipients</t>
  </si>
  <si>
    <t>Culver SD 4</t>
  </si>
  <si>
    <t>Monroe SD 1J</t>
  </si>
  <si>
    <t>Nyssa SD 26</t>
  </si>
  <si>
    <t>Sisters SD 6</t>
  </si>
  <si>
    <t>2024 Technical Assistance Program (TAP) Award Results</t>
  </si>
  <si>
    <t>Columbia Gorge ESD</t>
  </si>
  <si>
    <t>Harney ESD Region XVII</t>
  </si>
  <si>
    <t>High Desert ESD</t>
  </si>
  <si>
    <t>Jordan Valley SD 3</t>
  </si>
  <si>
    <t>Lane ESD</t>
  </si>
  <si>
    <t>Multnomah ESD</t>
  </si>
  <si>
    <t>South Coast ESD</t>
  </si>
  <si>
    <t>Gresham-Barlow SD 10J</t>
  </si>
  <si>
    <t>Willamette ESD</t>
  </si>
  <si>
    <t>TAP Grants By Year</t>
  </si>
  <si>
    <t>Year</t>
  </si>
  <si>
    <t># of Grants</t>
  </si>
  <si>
    <t>Total</t>
  </si>
  <si>
    <t>F</t>
  </si>
  <si>
    <t>L</t>
  </si>
  <si>
    <t>S</t>
  </si>
  <si>
    <t>E</t>
  </si>
  <si>
    <t>2025 Technical Assistance Program (TAP) Award Results</t>
  </si>
  <si>
    <t>Huntington SD 16J</t>
  </si>
  <si>
    <t>Fossil SD 21J</t>
  </si>
  <si>
    <t>InterMountain ESD</t>
  </si>
  <si>
    <t>Award Period</t>
  </si>
  <si>
    <t>2022 TAP Grant Recipients</t>
  </si>
  <si>
    <t>2021 TAP Grant Recipients</t>
  </si>
  <si>
    <t>2020 TAP Grant Recipients</t>
  </si>
  <si>
    <t>2019 TAP Grant Recipients</t>
  </si>
  <si>
    <t>2018 TAP Grant Recipients</t>
  </si>
  <si>
    <t>2017 TAP Grant Recipients</t>
  </si>
  <si>
    <t>2016 TAP Grant Recipients</t>
  </si>
  <si>
    <t>ESD Name</t>
  </si>
  <si>
    <t>ESD ID</t>
  </si>
  <si>
    <t>Total TAP Grant Amount Awarded</t>
  </si>
  <si>
    <t>Total Awarded</t>
  </si>
  <si>
    <t>TAP Grant Type</t>
  </si>
  <si>
    <t>Technical Assistance Program (TAP) Grant Award Results</t>
  </si>
  <si>
    <t>School District Awards</t>
  </si>
  <si>
    <t>Education Service District Awards</t>
  </si>
  <si>
    <t>TAP Grant Recipients - Alphabetized by Entity Type</t>
  </si>
  <si>
    <t>Total School Districts Awarded a TAP Grant</t>
  </si>
  <si>
    <t>Total ESDs Awarded a TAP Grant</t>
  </si>
  <si>
    <t>Total Entities Not Awarded a TAP Grant</t>
  </si>
  <si>
    <t>Total School Districts Not Awarded a TAP Grant</t>
  </si>
  <si>
    <t>2025 TAP Grant Recipients by Entity Type</t>
  </si>
  <si>
    <t>2024 TAP Grant Recipients by Entity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</si>
</sst>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&quot;$&quot;* #,##0_);_(&quot;$&quot;* \(#,##0\);_(&quot;$&quot;* &quot;-&quot;??_);_(@_)"/>
    <numFmt numFmtId="165" formatCode="&quot;$&quot;#,##0"/>
    <numFmt numFmtId="166" formatCode="_([$$-409]* #,##0_);_([$$-409]* \(#,##0\);_([$$-409]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1A75BC"/>
      <name val="Calibri"/>
      <family val="2"/>
    </font>
    <font>
      <b/>
      <sz val="18"/>
      <color rgb="FF1A75BC"/>
      <name val="Calibri"/>
      <family val="2"/>
      <scheme val="minor"/>
    </font>
    <font>
      <b/>
      <sz val="16"/>
      <name val="Calibri"/>
      <family val="2"/>
    </font>
    <font>
      <b/>
      <sz val="18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0" tint="-0.499984740745262"/>
      <name val="Calibri"/>
      <family val="2"/>
    </font>
    <font>
      <b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AD4F4"/>
        <bgColor indexed="64"/>
      </patternFill>
    </fill>
    <fill>
      <patternFill patternType="solid">
        <fgColor rgb="FFE5F2FB"/>
        <bgColor indexed="64"/>
      </patternFill>
    </fill>
    <fill>
      <patternFill patternType="solid">
        <fgColor rgb="FFC9E3F7"/>
        <bgColor indexed="64"/>
      </patternFill>
    </fill>
    <fill>
      <patternFill patternType="solid">
        <fgColor rgb="FFDDEBF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>
      <alignment vertical="center"/>
    </xf>
  </cellStyleXfs>
  <cellXfs count="2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Continuous" wrapText="1"/>
    </xf>
    <xf numFmtId="0" fontId="0" fillId="0" borderId="1" xfId="0" applyBorder="1" applyAlignment="1">
      <alignment wrapText="1"/>
    </xf>
    <xf numFmtId="0" fontId="2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centerContinuous" wrapText="1"/>
    </xf>
    <xf numFmtId="0" fontId="2" fillId="0" borderId="4" xfId="0" applyFont="1" applyBorder="1"/>
    <xf numFmtId="164" fontId="0" fillId="3" borderId="5" xfId="0" applyNumberFormat="1" applyFill="1" applyBorder="1" applyAlignment="1">
      <alignment wrapText="1"/>
    </xf>
    <xf numFmtId="0" fontId="2" fillId="2" borderId="4" xfId="0" applyFont="1" applyFill="1" applyBorder="1" applyAlignment="1">
      <alignment horizontal="left"/>
    </xf>
    <xf numFmtId="0" fontId="0" fillId="0" borderId="0" xfId="0" applyAlignment="1">
      <alignment wrapText="1"/>
    </xf>
    <xf numFmtId="0" fontId="0" fillId="2" borderId="3" xfId="0" applyFill="1" applyBorder="1" applyAlignment="1">
      <alignment wrapText="1"/>
    </xf>
    <xf numFmtId="0" fontId="2" fillId="0" borderId="4" xfId="0" applyFont="1" applyBorder="1" applyAlignment="1">
      <alignment vertical="top"/>
    </xf>
    <xf numFmtId="0" fontId="2" fillId="2" borderId="4" xfId="0" applyFont="1" applyFill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7" fillId="0" borderId="0" xfId="0" applyFont="1" applyAlignment="1">
      <alignment horizontal="left" vertical="center" indent="6"/>
    </xf>
    <xf numFmtId="0" fontId="6" fillId="0" borderId="0" xfId="0" applyFont="1" applyAlignment="1">
      <alignment horizontal="left" vertical="center" indent="6"/>
    </xf>
    <xf numFmtId="0" fontId="4" fillId="0" borderId="0" xfId="0" applyFont="1" applyAlignment="1">
      <alignment horizontal="left" wrapText="1" indent="6"/>
    </xf>
    <xf numFmtId="0" fontId="5" fillId="0" borderId="1" xfId="0" applyFont="1" applyBorder="1" applyAlignment="1">
      <alignment horizontal="left" vertical="center" wrapText="1" indent="6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1"/>
    </xf>
    <xf numFmtId="0" fontId="8" fillId="0" borderId="1" xfId="0" applyFont="1" applyBorder="1" applyAlignment="1">
      <alignment horizontal="left" vertical="center" indent="6"/>
    </xf>
    <xf numFmtId="0" fontId="9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left" vertical="center" wrapText="1" indent="1"/>
      <protection locked="0"/>
    </xf>
    <xf numFmtId="165" fontId="0" fillId="0" borderId="5" xfId="0" applyNumberFormat="1" applyBorder="1" applyAlignment="1" applyProtection="1">
      <alignment horizontal="center" vertical="center" wrapText="1"/>
      <protection locked="0"/>
    </xf>
    <xf numFmtId="0" fontId="9" fillId="0" borderId="0" xfId="0" applyFont="1"/>
    <xf numFmtId="49" fontId="0" fillId="0" borderId="5" xfId="0" applyNumberFormat="1" applyBorder="1" applyAlignment="1" applyProtection="1">
      <alignment horizontal="center" vertical="center" wrapText="1"/>
      <protection locked="0"/>
    </xf>
    <xf numFmtId="165" fontId="0" fillId="0" borderId="2" xfId="0" applyNumberFormat="1" applyBorder="1" applyAlignment="1" applyProtection="1">
      <alignment horizontal="center" vertical="center" wrapText="1"/>
      <protection locked="0"/>
    </xf>
    <xf numFmtId="165" fontId="4" fillId="0" borderId="0" xfId="0" applyNumberFormat="1" applyFont="1" applyAlignment="1">
      <alignment horizontal="centerContinuous" wrapText="1"/>
    </xf>
    <xf numFmtId="0" fontId="0" fillId="0" borderId="4" xfId="0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7" fillId="0" borderId="0" xfId="0" applyFont="1" applyAlignment="1">
      <alignment horizontal="left" indent="6"/>
    </xf>
    <xf numFmtId="0" fontId="0" fillId="3" borderId="5" xfId="0" applyFill="1" applyBorder="1" applyAlignment="1" applyProtection="1">
      <alignment horizontal="left" vertical="center" wrapText="1" indent="1"/>
      <protection locked="0"/>
    </xf>
    <xf numFmtId="165" fontId="0" fillId="3" borderId="5" xfId="0" applyNumberFormat="1" applyFill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/>
      <protection locked="0"/>
    </xf>
    <xf numFmtId="165" fontId="0" fillId="0" borderId="10" xfId="0" applyNumberForma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>
      <alignment horizontal="left" indent="18"/>
    </xf>
    <xf numFmtId="0" fontId="13" fillId="0" borderId="0" xfId="0" applyFont="1" applyAlignment="1">
      <alignment horizontal="left" indent="18"/>
    </xf>
    <xf numFmtId="0" fontId="15" fillId="0" borderId="4" xfId="0" applyFont="1" applyBorder="1" applyAlignment="1" applyProtection="1">
      <alignment horizontal="center"/>
      <protection locked="0"/>
    </xf>
    <xf numFmtId="0" fontId="2" fillId="2" borderId="5" xfId="0" applyFont="1" applyFill="1" applyBorder="1" applyAlignment="1">
      <alignment horizontal="center"/>
    </xf>
    <xf numFmtId="164" fontId="2" fillId="2" borderId="5" xfId="0" applyNumberFormat="1" applyFont="1" applyFill="1" applyBorder="1" applyAlignment="1">
      <alignment wrapText="1"/>
    </xf>
    <xf numFmtId="0" fontId="10" fillId="3" borderId="4" xfId="0" applyFont="1" applyFill="1" applyBorder="1" applyAlignment="1" applyProtection="1">
      <alignment horizontal="center"/>
      <protection locked="0"/>
    </xf>
    <xf numFmtId="165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10" xfId="0" applyFill="1" applyBorder="1" applyAlignment="1" applyProtection="1">
      <alignment horizontal="left" vertical="center" wrapText="1" indent="1"/>
      <protection locked="0"/>
    </xf>
    <xf numFmtId="49" fontId="0" fillId="3" borderId="10" xfId="0" applyNumberFormat="1" applyFill="1" applyBorder="1" applyAlignment="1" applyProtection="1">
      <alignment horizontal="center" vertical="center" wrapText="1"/>
      <protection locked="0"/>
    </xf>
    <xf numFmtId="165" fontId="0" fillId="3" borderId="11" xfId="0" applyNumberFormat="1" applyFill="1" applyBorder="1" applyAlignment="1" applyProtection="1">
      <alignment horizontal="center" vertical="center" wrapText="1"/>
      <protection locked="0"/>
    </xf>
    <xf numFmtId="0" fontId="12" fillId="3" borderId="4" xfId="0" applyFont="1" applyFill="1" applyBorder="1" applyAlignment="1" applyProtection="1">
      <alignment horizontal="center"/>
      <protection locked="0"/>
    </xf>
    <xf numFmtId="0" fontId="11" fillId="3" borderId="4" xfId="0" applyFont="1" applyFill="1" applyBorder="1" applyAlignment="1" applyProtection="1">
      <alignment horizontal="center"/>
      <protection locked="0"/>
    </xf>
    <xf numFmtId="0" fontId="11" fillId="3" borderId="9" xfId="0" applyFont="1" applyFill="1" applyBorder="1" applyAlignment="1" applyProtection="1">
      <alignment horizontal="center"/>
      <protection locked="0"/>
    </xf>
    <xf numFmtId="0" fontId="1" fillId="0" borderId="0" xfId="1">
      <alignment vertic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18" fillId="0" borderId="0" xfId="1" applyFont="1" applyAlignment="1">
      <alignment horizontal="center" vertical="center"/>
    </xf>
    <xf numFmtId="0" fontId="19" fillId="4" borderId="7" xfId="1" applyFont="1" applyFill="1" applyBorder="1" applyAlignment="1">
      <alignment horizontal="center"/>
    </xf>
    <xf numFmtId="164" fontId="20" fillId="3" borderId="2" xfId="0" applyNumberFormat="1" applyFont="1" applyFill="1" applyBorder="1" applyAlignment="1">
      <alignment wrapText="1"/>
    </xf>
    <xf numFmtId="164" fontId="21" fillId="3" borderId="8" xfId="1" applyNumberFormat="1" applyFont="1" applyFill="1" applyBorder="1" applyAlignment="1">
      <alignment wrapText="1"/>
    </xf>
    <xf numFmtId="164" fontId="21" fillId="3" borderId="2" xfId="1" applyNumberFormat="1" applyFont="1" applyFill="1" applyBorder="1" applyAlignment="1">
      <alignment wrapText="1"/>
    </xf>
    <xf numFmtId="164" fontId="20" fillId="3" borderId="11" xfId="0" applyNumberFormat="1" applyFont="1" applyFill="1" applyBorder="1" applyAlignment="1">
      <alignment wrapText="1"/>
    </xf>
    <xf numFmtId="164" fontId="21" fillId="3" borderId="11" xfId="1" applyNumberFormat="1" applyFont="1" applyFill="1" applyBorder="1" applyAlignment="1">
      <alignment wrapText="1"/>
    </xf>
    <xf numFmtId="164" fontId="19" fillId="2" borderId="5" xfId="0" applyNumberFormat="1" applyFont="1" applyFill="1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2" borderId="6" xfId="0" applyFont="1" applyFill="1" applyBorder="1" applyAlignment="1" applyProtection="1">
      <alignment horizontal="center" wrapText="1"/>
      <protection locked="0"/>
    </xf>
    <xf numFmtId="0" fontId="2" fillId="2" borderId="7" xfId="0" applyFont="1" applyFill="1" applyBorder="1" applyAlignment="1" applyProtection="1">
      <alignment horizontal="center" wrapText="1"/>
      <protection locked="0"/>
    </xf>
    <xf numFmtId="0" fontId="2" fillId="2" borderId="8" xfId="0" applyFont="1" applyFill="1" applyBorder="1" applyAlignment="1" applyProtection="1">
      <alignment horizontal="center" wrapText="1"/>
      <protection locked="0"/>
    </xf>
    <xf numFmtId="0" fontId="2" fillId="2" borderId="7" xfId="0" applyFont="1" applyFill="1" applyBorder="1" applyAlignment="1" applyProtection="1">
      <alignment horizontal="left" wrapText="1" indent="1"/>
      <protection locked="0"/>
    </xf>
    <xf numFmtId="0" fontId="0" fillId="0" borderId="5" xfId="0" applyBorder="1" applyAlignment="1" applyProtection="1">
      <alignment horizontal="left" wrapText="1" indent="1"/>
      <protection locked="0"/>
    </xf>
    <xf numFmtId="0" fontId="0" fillId="3" borderId="5" xfId="0" applyFill="1" applyBorder="1" applyAlignment="1" applyProtection="1">
      <alignment horizontal="left" wrapText="1" indent="1"/>
      <protection locked="0"/>
    </xf>
    <xf numFmtId="164" fontId="0" fillId="3" borderId="5" xfId="0" applyNumberForma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/>
    </xf>
    <xf numFmtId="164" fontId="2" fillId="2" borderId="5" xfId="0" applyNumberFormat="1" applyFont="1" applyFill="1" applyBorder="1" applyAlignment="1">
      <alignment vertical="center" wrapText="1"/>
    </xf>
    <xf numFmtId="0" fontId="2" fillId="0" borderId="2" xfId="0" applyFont="1" applyBorder="1" applyAlignment="1">
      <alignment horizontal="left" vertical="center" inden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/>
    </xf>
    <xf numFmtId="0" fontId="0" fillId="3" borderId="10" xfId="0" applyFill="1" applyBorder="1" applyAlignment="1" applyProtection="1">
      <alignment horizontal="left" wrapText="1" indent="1"/>
      <protection locked="0"/>
    </xf>
    <xf numFmtId="0" fontId="0" fillId="3" borderId="5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/>
    </xf>
    <xf numFmtId="0" fontId="0" fillId="0" borderId="6" xfId="0" applyBorder="1" applyAlignment="1">
      <alignment horizontal="center"/>
    </xf>
    <xf numFmtId="164" fontId="20" fillId="3" borderId="8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3" fillId="0" borderId="0" xfId="0" applyFont="1" applyAlignment="1" applyProtection="1">
      <alignment horizontal="center" vertical="center"/>
    </xf>
    <xf numFmtId="0" fontId="2" fillId="0" borderId="0" xfId="0" applyFont="1" applyProtection="1"/>
    <xf numFmtId="0" fontId="7" fillId="0" borderId="0" xfId="0" applyFont="1" applyAlignment="1" applyProtection="1">
      <alignment horizontal="left" indent="6"/>
    </xf>
    <xf numFmtId="0" fontId="7" fillId="0" borderId="0" xfId="0" applyFont="1" applyAlignment="1" applyProtection="1">
      <alignment horizontal="left" vertical="center" indent="6"/>
    </xf>
    <xf numFmtId="0" fontId="3" fillId="0" borderId="0" xfId="0" applyFont="1" applyProtection="1"/>
    <xf numFmtId="0" fontId="6" fillId="0" borderId="0" xfId="0" applyFont="1" applyAlignment="1" applyProtection="1">
      <alignment horizontal="left" vertical="center" indent="6"/>
    </xf>
    <xf numFmtId="0" fontId="4" fillId="0" borderId="0" xfId="0" applyFont="1" applyAlignment="1" applyProtection="1">
      <alignment horizontal="centerContinuous" wrapText="1"/>
    </xf>
    <xf numFmtId="0" fontId="0" fillId="0" borderId="0" xfId="0" applyProtection="1"/>
    <xf numFmtId="0" fontId="4" fillId="0" borderId="0" xfId="0" applyFont="1" applyAlignment="1" applyProtection="1">
      <alignment horizontal="left" wrapText="1" indent="6"/>
    </xf>
    <xf numFmtId="0" fontId="0" fillId="0" borderId="1" xfId="0" applyBorder="1" applyAlignment="1" applyProtection="1">
      <alignment wrapText="1"/>
    </xf>
    <xf numFmtId="0" fontId="8" fillId="0" borderId="1" xfId="0" applyFont="1" applyBorder="1" applyAlignment="1" applyProtection="1">
      <alignment horizontal="left" vertical="center" indent="6"/>
    </xf>
    <xf numFmtId="0" fontId="5" fillId="0" borderId="1" xfId="0" applyFont="1" applyBorder="1" applyAlignment="1" applyProtection="1">
      <alignment horizontal="left" vertical="center" wrapText="1" indent="6"/>
    </xf>
    <xf numFmtId="0" fontId="2" fillId="2" borderId="2" xfId="0" applyFont="1" applyFill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centerContinuous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left" vertical="center" indent="1"/>
    </xf>
    <xf numFmtId="0" fontId="2" fillId="0" borderId="4" xfId="0" applyFont="1" applyBorder="1" applyProtection="1"/>
    <xf numFmtId="164" fontId="0" fillId="3" borderId="5" xfId="0" applyNumberFormat="1" applyFill="1" applyBorder="1" applyAlignment="1" applyProtection="1">
      <alignment vertical="center" wrapText="1"/>
    </xf>
    <xf numFmtId="165" fontId="4" fillId="0" borderId="0" xfId="0" applyNumberFormat="1" applyFont="1" applyAlignment="1" applyProtection="1">
      <alignment horizontal="centerContinuous" wrapText="1"/>
    </xf>
    <xf numFmtId="0" fontId="2" fillId="2" borderId="4" xfId="0" applyFont="1" applyFill="1" applyBorder="1" applyAlignment="1" applyProtection="1">
      <alignment horizontal="left"/>
    </xf>
    <xf numFmtId="164" fontId="2" fillId="2" borderId="5" xfId="0" applyNumberFormat="1" applyFont="1" applyFill="1" applyBorder="1" applyAlignment="1" applyProtection="1">
      <alignment vertical="center" wrapText="1"/>
    </xf>
    <xf numFmtId="0" fontId="0" fillId="0" borderId="0" xfId="0" applyAlignment="1" applyProtection="1">
      <alignment wrapText="1"/>
    </xf>
    <xf numFmtId="0" fontId="2" fillId="2" borderId="2" xfId="0" applyFont="1" applyFill="1" applyBorder="1" applyAlignment="1" applyProtection="1">
      <alignment vertical="center"/>
    </xf>
    <xf numFmtId="0" fontId="0" fillId="2" borderId="3" xfId="0" applyFill="1" applyBorder="1" applyAlignment="1" applyProtection="1">
      <alignment vertical="center" wrapText="1"/>
    </xf>
    <xf numFmtId="0" fontId="2" fillId="0" borderId="4" xfId="0" applyFont="1" applyBorder="1" applyAlignment="1" applyProtection="1">
      <alignment vertical="center"/>
    </xf>
    <xf numFmtId="0" fontId="0" fillId="3" borderId="5" xfId="0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left"/>
    </xf>
    <xf numFmtId="0" fontId="2" fillId="2" borderId="4" xfId="0" applyFont="1" applyFill="1" applyBorder="1" applyProtection="1"/>
    <xf numFmtId="0" fontId="2" fillId="3" borderId="5" xfId="0" applyFont="1" applyFill="1" applyBorder="1" applyAlignment="1" applyProtection="1">
      <alignment horizontal="center" vertical="center" wrapText="1"/>
    </xf>
    <xf numFmtId="0" fontId="0" fillId="2" borderId="2" xfId="0" applyFill="1" applyBorder="1" applyAlignment="1" applyProtection="1">
      <alignment horizontal="left"/>
    </xf>
    <xf numFmtId="0" fontId="23" fillId="2" borderId="4" xfId="0" applyFont="1" applyFill="1" applyBorder="1" applyProtection="1"/>
    <xf numFmtId="0" fontId="0" fillId="3" borderId="5" xfId="0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/>
    </xf>
    <xf numFmtId="0" fontId="0" fillId="0" borderId="0" xfId="0" applyAlignment="1" applyProtection="1">
      <alignment horizontal="center" wrapText="1"/>
    </xf>
    <xf numFmtId="0" fontId="4" fillId="0" borderId="0" xfId="0" applyFont="1" applyAlignment="1" applyProtection="1">
      <alignment horizontal="left" vertical="center" indent="1"/>
    </xf>
    <xf numFmtId="0" fontId="4" fillId="0" borderId="0" xfId="0" applyFont="1" applyAlignment="1" applyProtection="1">
      <alignment vertical="center"/>
    </xf>
    <xf numFmtId="0" fontId="24" fillId="5" borderId="2" xfId="0" applyFont="1" applyFill="1" applyBorder="1" applyAlignment="1" applyProtection="1">
      <alignment horizontal="centerContinuous" vertical="center"/>
    </xf>
    <xf numFmtId="0" fontId="22" fillId="5" borderId="3" xfId="0" applyFont="1" applyFill="1" applyBorder="1" applyAlignment="1" applyProtection="1">
      <alignment horizontal="centerContinuous" vertical="center"/>
    </xf>
    <xf numFmtId="0" fontId="22" fillId="5" borderId="4" xfId="0" applyFont="1" applyFill="1" applyBorder="1" applyAlignment="1" applyProtection="1">
      <alignment horizontal="centerContinuous" vertical="center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left" vertical="center" wrapText="1" indent="1"/>
    </xf>
    <xf numFmtId="49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/>
    </xf>
    <xf numFmtId="0" fontId="0" fillId="0" borderId="5" xfId="0" applyBorder="1" applyAlignment="1" applyProtection="1">
      <alignment horizontal="left" vertical="center" wrapText="1" indent="1"/>
    </xf>
    <xf numFmtId="165" fontId="0" fillId="0" borderId="5" xfId="0" applyNumberFormat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 wrapText="1" indent="1"/>
    </xf>
    <xf numFmtId="165" fontId="0" fillId="0" borderId="2" xfId="0" applyNumberFormat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0" xfId="0" applyBorder="1" applyAlignment="1" applyProtection="1">
      <alignment horizontal="left" vertical="center" wrapText="1" indent="1"/>
    </xf>
    <xf numFmtId="165" fontId="0" fillId="0" borderId="10" xfId="0" applyNumberFormat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left" wrapText="1" indent="1"/>
    </xf>
    <xf numFmtId="165" fontId="0" fillId="0" borderId="11" xfId="0" applyNumberForma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indent="1"/>
    </xf>
    <xf numFmtId="0" fontId="2" fillId="0" borderId="0" xfId="0" applyFont="1" applyAlignment="1" applyProtection="1">
      <alignment vertical="center"/>
    </xf>
    <xf numFmtId="0" fontId="2" fillId="2" borderId="6" xfId="0" applyFont="1" applyFill="1" applyBorder="1" applyAlignment="1" applyProtection="1">
      <alignment horizontal="center" wrapText="1"/>
    </xf>
    <xf numFmtId="0" fontId="2" fillId="2" borderId="7" xfId="0" applyFont="1" applyFill="1" applyBorder="1" applyAlignment="1" applyProtection="1">
      <alignment horizontal="left" wrapText="1" indent="1"/>
    </xf>
    <xf numFmtId="0" fontId="2" fillId="2" borderId="7" xfId="0" applyFont="1" applyFill="1" applyBorder="1" applyAlignment="1" applyProtection="1">
      <alignment horizontal="center" wrapText="1"/>
    </xf>
    <xf numFmtId="0" fontId="2" fillId="2" borderId="8" xfId="0" applyFont="1" applyFill="1" applyBorder="1" applyAlignment="1" applyProtection="1">
      <alignment horizontal="center" wrapText="1"/>
    </xf>
    <xf numFmtId="0" fontId="15" fillId="0" borderId="4" xfId="0" applyFont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Continuous" wrapText="1"/>
    </xf>
    <xf numFmtId="0" fontId="0" fillId="2" borderId="3" xfId="0" applyFill="1" applyBorder="1" applyAlignment="1" applyProtection="1">
      <alignment wrapText="1"/>
    </xf>
    <xf numFmtId="0" fontId="2" fillId="0" borderId="4" xfId="0" applyFont="1" applyBorder="1" applyAlignment="1" applyProtection="1">
      <alignment vertical="top"/>
    </xf>
    <xf numFmtId="0" fontId="0" fillId="2" borderId="2" xfId="0" applyFill="1" applyBorder="1" applyAlignment="1" applyProtection="1">
      <alignment horizontal="left" vertical="center"/>
    </xf>
    <xf numFmtId="0" fontId="2" fillId="0" borderId="0" xfId="0" applyFont="1" applyAlignment="1" applyProtection="1">
      <alignment horizontal="centerContinuous" wrapText="1"/>
    </xf>
    <xf numFmtId="49" fontId="2" fillId="2" borderId="5" xfId="0" applyNumberFormat="1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left" vertical="center" wrapText="1" indent="1"/>
    </xf>
    <xf numFmtId="0" fontId="0" fillId="0" borderId="5" xfId="0" applyBorder="1" applyAlignment="1" applyProtection="1">
      <alignment horizontal="center"/>
    </xf>
    <xf numFmtId="0" fontId="0" fillId="3" borderId="5" xfId="0" applyFill="1" applyBorder="1" applyAlignment="1" applyProtection="1">
      <alignment horizontal="center"/>
    </xf>
    <xf numFmtId="0" fontId="0" fillId="3" borderId="5" xfId="0" applyFill="1" applyBorder="1" applyAlignment="1" applyProtection="1">
      <alignment horizontal="left" vertical="center" wrapText="1" indent="1"/>
    </xf>
    <xf numFmtId="165" fontId="0" fillId="3" borderId="5" xfId="0" applyNumberFormat="1" applyFill="1" applyBorder="1" applyAlignment="1" applyProtection="1">
      <alignment horizontal="center" vertical="center" wrapText="1"/>
    </xf>
    <xf numFmtId="0" fontId="0" fillId="3" borderId="5" xfId="0" applyFill="1" applyBorder="1" applyAlignment="1" applyProtection="1">
      <alignment horizontal="left" wrapText="1" indent="1"/>
    </xf>
    <xf numFmtId="0" fontId="10" fillId="3" borderId="4" xfId="0" applyFont="1" applyFill="1" applyBorder="1" applyAlignment="1" applyProtection="1">
      <alignment horizontal="center"/>
    </xf>
    <xf numFmtId="165" fontId="0" fillId="3" borderId="2" xfId="0" applyNumberFormat="1" applyFill="1" applyBorder="1" applyAlignment="1" applyProtection="1">
      <alignment horizontal="center" vertical="center" wrapText="1"/>
    </xf>
    <xf numFmtId="0" fontId="7" fillId="0" borderId="0" xfId="0" applyFont="1" applyAlignment="1" applyProtection="1">
      <alignment horizontal="left" indent="7"/>
    </xf>
    <xf numFmtId="0" fontId="6" fillId="0" borderId="0" xfId="0" applyFont="1" applyAlignment="1" applyProtection="1">
      <alignment horizontal="left" vertical="center" indent="7"/>
    </xf>
    <xf numFmtId="0" fontId="9" fillId="0" borderId="0" xfId="0" applyFont="1" applyAlignment="1" applyProtection="1">
      <alignment horizontal="left" indent="1"/>
    </xf>
    <xf numFmtId="0" fontId="8" fillId="0" borderId="1" xfId="0" applyFont="1" applyBorder="1" applyAlignment="1" applyProtection="1">
      <alignment horizontal="left" vertical="center" indent="7"/>
    </xf>
    <xf numFmtId="0" fontId="25" fillId="0" borderId="0" xfId="0" applyFont="1" applyAlignment="1" applyProtection="1">
      <alignment horizontal="centerContinuous" wrapText="1"/>
    </xf>
    <xf numFmtId="1" fontId="0" fillId="0" borderId="0" xfId="0" applyNumberFormat="1" applyProtection="1"/>
    <xf numFmtId="0" fontId="2" fillId="2" borderId="3" xfId="0" applyFont="1" applyFill="1" applyBorder="1" applyAlignment="1" applyProtection="1">
      <alignment horizontal="left" vertical="center" indent="1"/>
    </xf>
    <xf numFmtId="1" fontId="0" fillId="0" borderId="0" xfId="0" applyNumberFormat="1" applyAlignment="1" applyProtection="1">
      <alignment horizontal="center"/>
    </xf>
    <xf numFmtId="0" fontId="0" fillId="0" borderId="0" xfId="0" applyAlignment="1" applyProtection="1">
      <alignment horizontal="center"/>
    </xf>
    <xf numFmtId="0" fontId="2" fillId="0" borderId="4" xfId="0" applyFont="1" applyBorder="1" applyAlignment="1" applyProtection="1">
      <alignment horizontal="left" vertical="center" indent="1"/>
    </xf>
    <xf numFmtId="164" fontId="0" fillId="3" borderId="5" xfId="0" applyNumberFormat="1" applyFont="1" applyFill="1" applyBorder="1" applyAlignment="1" applyProtection="1">
      <alignment vertical="center" wrapText="1"/>
    </xf>
    <xf numFmtId="166" fontId="0" fillId="0" borderId="0" xfId="0" applyNumberFormat="1" applyAlignment="1" applyProtection="1">
      <alignment horizontal="centerContinuous" wrapText="1"/>
    </xf>
    <xf numFmtId="166" fontId="0" fillId="0" borderId="0" xfId="0" applyNumberFormat="1" applyAlignment="1" applyProtection="1">
      <alignment horizontal="left"/>
    </xf>
    <xf numFmtId="0" fontId="2" fillId="2" borderId="4" xfId="0" applyFont="1" applyFill="1" applyBorder="1" applyAlignment="1" applyProtection="1">
      <alignment horizontal="left" vertical="center" indent="1"/>
    </xf>
    <xf numFmtId="0" fontId="0" fillId="0" borderId="0" xfId="0" applyAlignment="1" applyProtection="1">
      <alignment horizontal="centerContinuous" wrapText="1"/>
    </xf>
    <xf numFmtId="0" fontId="0" fillId="0" borderId="0" xfId="0" applyAlignment="1" applyProtection="1">
      <alignment horizontal="left" vertical="center" indent="1"/>
    </xf>
    <xf numFmtId="0" fontId="0" fillId="0" borderId="0" xfId="0" applyAlignment="1" applyProtection="1">
      <alignment vertical="center" wrapText="1"/>
    </xf>
    <xf numFmtId="0" fontId="0" fillId="2" borderId="3" xfId="0" applyFont="1" applyFill="1" applyBorder="1" applyAlignment="1" applyProtection="1">
      <alignment horizontal="left" vertical="center" indent="1"/>
    </xf>
    <xf numFmtId="0" fontId="0" fillId="3" borderId="5" xfId="0" applyFont="1" applyFill="1" applyBorder="1" applyAlignment="1" applyProtection="1">
      <alignment horizontal="center" vertical="center"/>
    </xf>
    <xf numFmtId="37" fontId="0" fillId="0" borderId="0" xfId="0" applyNumberFormat="1" applyAlignment="1" applyProtection="1">
      <alignment horizontal="centerContinuous" wrapText="1"/>
    </xf>
    <xf numFmtId="0" fontId="2" fillId="2" borderId="2" xfId="0" applyFont="1" applyFill="1" applyBorder="1" applyAlignment="1" applyProtection="1">
      <alignment horizontal="left" vertical="center" indent="1"/>
    </xf>
    <xf numFmtId="0" fontId="2" fillId="2" borderId="7" xfId="0" applyFont="1" applyFill="1" applyBorder="1" applyAlignment="1" applyProtection="1">
      <alignment horizontal="left" vertical="center" indent="1"/>
    </xf>
    <xf numFmtId="0" fontId="0" fillId="0" borderId="4" xfId="0" applyFont="1" applyBorder="1" applyAlignment="1" applyProtection="1">
      <alignment horizontal="center" vertical="top"/>
    </xf>
    <xf numFmtId="0" fontId="0" fillId="0" borderId="5" xfId="0" applyFont="1" applyBorder="1" applyAlignment="1" applyProtection="1">
      <alignment horizontal="left" vertical="top" wrapText="1" indent="1"/>
    </xf>
    <xf numFmtId="165" fontId="0" fillId="0" borderId="5" xfId="0" applyNumberFormat="1" applyFont="1" applyBorder="1" applyAlignment="1" applyProtection="1">
      <alignment horizontal="center" vertical="top" wrapText="1"/>
    </xf>
    <xf numFmtId="1" fontId="0" fillId="0" borderId="2" xfId="0" applyNumberFormat="1" applyFont="1" applyBorder="1" applyAlignment="1" applyProtection="1">
      <alignment horizontal="center" vertical="top" wrapText="1"/>
    </xf>
    <xf numFmtId="0" fontId="0" fillId="0" borderId="5" xfId="0" applyBorder="1" applyAlignment="1" applyProtection="1">
      <alignment horizontal="center" vertical="top"/>
    </xf>
    <xf numFmtId="0" fontId="0" fillId="0" borderId="5" xfId="0" applyBorder="1" applyAlignment="1" applyProtection="1">
      <alignment horizontal="left" vertical="top" wrapText="1" indent="1"/>
    </xf>
    <xf numFmtId="165" fontId="0" fillId="0" borderId="5" xfId="0" applyNumberFormat="1" applyBorder="1" applyAlignment="1" applyProtection="1">
      <alignment horizontal="center" vertical="top" wrapText="1"/>
    </xf>
    <xf numFmtId="1" fontId="0" fillId="0" borderId="5" xfId="0" applyNumberFormat="1" applyBorder="1" applyAlignment="1" applyProtection="1">
      <alignment horizontal="center" vertical="top" wrapText="1"/>
    </xf>
    <xf numFmtId="0" fontId="12" fillId="0" borderId="5" xfId="0" applyFont="1" applyBorder="1" applyAlignment="1" applyProtection="1">
      <alignment horizontal="center" vertical="top"/>
    </xf>
    <xf numFmtId="0" fontId="15" fillId="0" borderId="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16" fillId="0" borderId="5" xfId="0" applyFont="1" applyBorder="1" applyAlignment="1" applyProtection="1">
      <alignment horizontal="center" vertical="top"/>
    </xf>
    <xf numFmtId="0" fontId="0" fillId="0" borderId="4" xfId="0" applyBorder="1" applyAlignment="1" applyProtection="1">
      <alignment horizontal="center" vertical="top"/>
    </xf>
    <xf numFmtId="0" fontId="11" fillId="0" borderId="4" xfId="0" applyFont="1" applyBorder="1" applyAlignment="1" applyProtection="1">
      <alignment horizontal="center" vertical="top"/>
    </xf>
    <xf numFmtId="0" fontId="15" fillId="0" borderId="4" xfId="0" applyFont="1" applyBorder="1" applyAlignment="1" applyProtection="1">
      <alignment horizontal="center" vertical="top"/>
    </xf>
    <xf numFmtId="0" fontId="12" fillId="0" borderId="4" xfId="0" applyFont="1" applyBorder="1" applyAlignment="1" applyProtection="1">
      <alignment horizontal="center" vertical="top"/>
    </xf>
    <xf numFmtId="165" fontId="0" fillId="0" borderId="2" xfId="0" applyNumberFormat="1" applyBorder="1" applyAlignment="1" applyProtection="1">
      <alignment horizontal="center" vertical="top" wrapText="1"/>
    </xf>
    <xf numFmtId="0" fontId="16" fillId="0" borderId="4" xfId="0" applyFont="1" applyBorder="1" applyAlignment="1" applyProtection="1">
      <alignment horizontal="center" vertical="top"/>
    </xf>
    <xf numFmtId="0" fontId="12" fillId="0" borderId="9" xfId="0" applyFont="1" applyBorder="1" applyAlignment="1" applyProtection="1">
      <alignment horizontal="center" vertical="top"/>
    </xf>
    <xf numFmtId="0" fontId="0" fillId="0" borderId="10" xfId="0" applyBorder="1" applyAlignment="1" applyProtection="1">
      <alignment horizontal="left" vertical="top" wrapText="1" indent="1"/>
    </xf>
    <xf numFmtId="0" fontId="0" fillId="0" borderId="9" xfId="0" applyBorder="1" applyAlignment="1" applyProtection="1">
      <alignment horizontal="center" vertical="top"/>
    </xf>
    <xf numFmtId="165" fontId="0" fillId="0" borderId="10" xfId="0" applyNumberFormat="1" applyBorder="1" applyAlignment="1" applyProtection="1">
      <alignment horizontal="center" vertical="top" wrapText="1"/>
    </xf>
    <xf numFmtId="1" fontId="0" fillId="0" borderId="10" xfId="0" applyNumberFormat="1" applyBorder="1" applyAlignment="1" applyProtection="1">
      <alignment horizontal="center" vertical="top" wrapText="1"/>
    </xf>
    <xf numFmtId="0" fontId="9" fillId="0" borderId="0" xfId="0" applyFont="1" applyProtection="1"/>
    <xf numFmtId="0" fontId="0" fillId="0" borderId="1" xfId="0" applyBorder="1" applyProtection="1"/>
    <xf numFmtId="0" fontId="2" fillId="0" borderId="0" xfId="0" quotePrefix="1" applyFont="1" applyAlignment="1" applyProtection="1">
      <alignment horizontal="left"/>
    </xf>
  </cellXfs>
  <cellStyles count="2">
    <cellStyle name="Normal" xfId="0" builtinId="0"/>
    <cellStyle name="Normal 2" xfId="1" xr:uid="{CE246C06-AE3D-4346-B12E-51FD5863DD58}"/>
  </cellStyles>
  <dxfs count="153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&quot;$&quot;#,##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numFmt numFmtId="1" formatCode="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fgColor indexed="64"/>
          <bgColor auto="1"/>
        </patternFill>
      </fill>
      <alignment horizontal="left" vertical="top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&quot;$&quot;#,##0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ill>
        <patternFill patternType="none">
          <fgColor indexed="64"/>
          <bgColor auto="1"/>
        </patternFill>
      </fill>
      <alignment horizontal="left" vertical="top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top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fill>
        <patternFill patternType="none">
          <fgColor rgb="FF000000"/>
          <bgColor auto="1"/>
        </patternFill>
      </fill>
      <alignment vertical="top" textRotation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bottom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bottom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bottom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bottom" textRotation="0" wrapText="1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0.34998626667073579"/>
        <name val="Calibri"/>
        <family val="2"/>
      </font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(&quot;$&quot;* #,##0_);_(&quot;$&quot;* \(#,##0\);_(&quot;$&quot;* &quot;-&quot;??_);_(@_)"/>
      <fill>
        <patternFill patternType="solid">
          <fgColor indexed="64"/>
          <bgColor rgb="FFE5F2FB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C9E3F7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5" formatCode="&quot;$&quot;#,##0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bottom" textRotation="0" wrapText="1" relative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30" formatCode="@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none">
          <fgColor indexed="64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AAD4F4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border outline="0">
        <top style="thin">
          <color indexed="64"/>
        </top>
      </border>
    </dxf>
    <dxf>
      <border outline="0"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indexed="64"/>
        </bottom>
      </border>
    </dxf>
  </dxfs>
  <tableStyles count="1" defaultTableStyle="Table Style 1" defaultPivotStyle="PivotStyleLight16">
    <tableStyle name="Table Style 1" pivot="0" count="0" xr9:uid="{00000000-0011-0000-FFFF-FFFF00000000}"/>
  </tableStyles>
  <colors>
    <mruColors>
      <color rgb="FFE5F2FB"/>
      <color rgb="FFDDEBF7"/>
      <color rgb="FFC9E3F7"/>
      <color rgb="FFAAD4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0</xdr:row>
      <xdr:rowOff>152400</xdr:rowOff>
    </xdr:from>
    <xdr:to>
      <xdr:col>2</xdr:col>
      <xdr:colOff>510540</xdr:colOff>
      <xdr:row>3</xdr:row>
      <xdr:rowOff>271941</xdr:rowOff>
    </xdr:to>
    <xdr:pic>
      <xdr:nvPicPr>
        <xdr:cNvPr id="5" name="Picture 4" descr="Oregon Department of Education Logo" title="Oregon Department of Education Logo">
          <a:extLst>
            <a:ext uri="{FF2B5EF4-FFF2-40B4-BE49-F238E27FC236}">
              <a16:creationId xmlns:a16="http://schemas.microsoft.com/office/drawing/2014/main" id="{03756A08-429F-440A-86C0-8A8813ACE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3850" y="152400"/>
          <a:ext cx="1005840" cy="1043466"/>
        </a:xfrm>
        <a:prstGeom prst="rect">
          <a:avLst/>
        </a:prstGeom>
      </xdr:spPr>
    </xdr:pic>
    <xdr:clientData/>
  </xdr:twoCellAnchor>
  <xdr:twoCellAnchor editAs="oneCell">
    <xdr:from>
      <xdr:col>1</xdr:col>
      <xdr:colOff>148165</xdr:colOff>
      <xdr:row>0</xdr:row>
      <xdr:rowOff>159007</xdr:rowOff>
    </xdr:from>
    <xdr:to>
      <xdr:col>2</xdr:col>
      <xdr:colOff>515830</xdr:colOff>
      <xdr:row>3</xdr:row>
      <xdr:rowOff>278548</xdr:rowOff>
    </xdr:to>
    <xdr:pic>
      <xdr:nvPicPr>
        <xdr:cNvPr id="7" name="Picture 6" descr="Oregon Department of Education Logo" title="Oregon Department of Education Logo">
          <a:extLst>
            <a:ext uri="{FF2B5EF4-FFF2-40B4-BE49-F238E27FC236}">
              <a16:creationId xmlns:a16="http://schemas.microsoft.com/office/drawing/2014/main" id="{EF6B441D-27BA-4B3F-87DD-CC0CC7C47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AF833912-3E5D-459E-B714-6890AAF3C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148165</xdr:colOff>
      <xdr:row>0</xdr:row>
      <xdr:rowOff>159007</xdr:rowOff>
    </xdr:from>
    <xdr:to>
      <xdr:col>2</xdr:col>
      <xdr:colOff>449155</xdr:colOff>
      <xdr:row>3</xdr:row>
      <xdr:rowOff>278548</xdr:rowOff>
    </xdr:to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32CE135D-D9B0-435A-AEB2-D3DDA45CD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59007"/>
          <a:ext cx="1005840" cy="104346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164042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D377ADE8-81CA-47A0-94EA-2D38B3908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64042"/>
          <a:ext cx="1005840" cy="10407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148165</xdr:colOff>
      <xdr:row>0</xdr:row>
      <xdr:rowOff>164043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73A8DE6E-628F-4D00-84A8-43D39E8C6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0" y="164043"/>
          <a:ext cx="1005840" cy="1040797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2" name="Picture 1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3" name="Picture 2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148166</xdr:colOff>
      <xdr:row>0</xdr:row>
      <xdr:rowOff>158000</xdr:rowOff>
    </xdr:from>
    <xdr:ext cx="1005840" cy="1040797"/>
    <xdr:pic>
      <xdr:nvPicPr>
        <xdr:cNvPr id="4" name="Picture 3" descr="Oregon Department of Education Logo" title="Oregon Department of Education Log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" y="158000"/>
          <a:ext cx="1005840" cy="1040797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F6BB43D-6129-440C-A2A0-BA2AECA87DF5}" name="SDRecipientsAll" displayName="SDRecipientsAll" ref="B43:F801" totalsRowShown="0" headerRowDxfId="13" dataDxfId="12" headerRowBorderDxfId="152" tableBorderDxfId="151" totalsRowBorderDxfId="150">
  <sortState xmlns:xlrd2="http://schemas.microsoft.com/office/spreadsheetml/2017/richdata2" ref="B44:F801">
    <sortCondition ref="C44:C801"/>
    <sortCondition ref="E44:E801" customList="Facilities Assessment,Long-Range Facility Plan,Seismic Assessment,Radon Hazard Assessment,Asbestos Hazard Assessment"/>
    <sortCondition ref="F44:F801"/>
  </sortState>
  <tableColumns count="5">
    <tableColumn id="1" xr3:uid="{C4FC7CA7-7C37-48C0-803E-7B93441B0604}" name="District ID" dataDxfId="9"/>
    <tableColumn id="2" xr3:uid="{B313F5C9-F976-44F7-A514-6098C6023439}" name="District Name" dataDxfId="8"/>
    <tableColumn id="3" xr3:uid="{565E3003-9B63-4381-9A28-DE09C7C2A319}" name="Grant Amount" dataDxfId="7"/>
    <tableColumn id="4" xr3:uid="{61AF6F50-D4C7-4639-A19A-9830119BE85F}" name="Grant Type" dataDxfId="6"/>
    <tableColumn id="5" xr3:uid="{D0E40640-BCFA-403A-8693-B0E724CCA26E}" name="Award Period" dataDxfId="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All Tap Grant Recipients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cipients2020" displayName="Recipients2020" ref="B24:F154" totalsRowShown="0" headerRowDxfId="104" dataDxfId="102" headerRowBorderDxfId="103" tableBorderDxfId="101" totalsRowBorderDxfId="100">
  <autoFilter ref="B24:F154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54">
    <sortCondition ref="D25:D154" customList="Yes,No,Withdrawn"/>
    <sortCondition ref="C25:C154"/>
    <sortCondition ref="E25:E154" customList="Facilities Assessment,Long-range Facility Plan,Seismic Assessment,Environmental Hazard Assessment"/>
  </sortState>
  <tableColumns count="5">
    <tableColumn id="1" xr3:uid="{00000000-0010-0000-0500-000001000000}" name="District ID" dataDxfId="99"/>
    <tableColumn id="2" xr3:uid="{00000000-0010-0000-0500-000002000000}" name="District Name" dataDxfId="98"/>
    <tableColumn id="3" xr3:uid="{00000000-0010-0000-0500-000003000000}" name="Grant Awarded" dataDxfId="97"/>
    <tableColumn id="4" xr3:uid="{00000000-0010-0000-0500-000004000000}" name="Grant Type" dataDxfId="96"/>
    <tableColumn id="5" xr3:uid="{00000000-0010-0000-0500-000005000000}" name="Grant Amount" dataDxfId="9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6000000}" name="Recipients2019" displayName="Recipients2019" ref="B24:F170" totalsRowShown="0" headerRowDxfId="94" dataDxfId="92" headerRowBorderDxfId="93" tableBorderDxfId="91" totalsRowBorderDxfId="90">
  <autoFilter ref="B24:F17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70">
    <sortCondition ref="D25:D170" customList="Yes,No,Withdrawn"/>
    <sortCondition ref="C25:C170"/>
    <sortCondition ref="E25:E170" customList="Facilities Assessment,Long-Range Facility Plan,Seismic Assessment,Hazard Assessment"/>
  </sortState>
  <tableColumns count="5">
    <tableColumn id="1" xr3:uid="{00000000-0010-0000-0600-000001000000}" name="District ID" dataDxfId="89"/>
    <tableColumn id="2" xr3:uid="{00000000-0010-0000-0600-000002000000}" name="District Name" dataDxfId="88"/>
    <tableColumn id="3" xr3:uid="{00000000-0010-0000-0600-000003000000}" name="Grant Awarded" dataDxfId="87"/>
    <tableColumn id="4" xr3:uid="{00000000-0010-0000-0600-000004000000}" name="Grant Type" dataDxfId="86"/>
    <tableColumn id="5" xr3:uid="{00000000-0010-0000-0600-000005000000}" name="Grant Amount" dataDxfId="8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7000000}" name="Recipients2018" displayName="Recipients2018" ref="B22:F119" totalsRowShown="0" headerRowDxfId="84" dataDxfId="82" headerRowBorderDxfId="83" tableBorderDxfId="81" totalsRowBorderDxfId="80">
  <autoFilter ref="B22:F119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119">
    <sortCondition ref="D23:D119" customList="Yes,No,Withdrawn"/>
    <sortCondition ref="C23:C119"/>
    <sortCondition ref="E23:E119" customList="Facilities Assessment,Long-Range Facility Plan,Seismic Assessment,Hazard Assessment"/>
  </sortState>
  <tableColumns count="5">
    <tableColumn id="1" xr3:uid="{00000000-0010-0000-0700-000001000000}" name="District ID" dataDxfId="79"/>
    <tableColumn id="2" xr3:uid="{00000000-0010-0000-0700-000002000000}" name="District Name" dataDxfId="78"/>
    <tableColumn id="3" xr3:uid="{00000000-0010-0000-0700-000003000000}" name="Grant Awarded" dataDxfId="77"/>
    <tableColumn id="4" xr3:uid="{00000000-0010-0000-0700-000004000000}" name="Grant Type" dataDxfId="76"/>
    <tableColumn id="5" xr3:uid="{00000000-0010-0000-0700-000005000000}" name="Grant Amount" dataDxfId="7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8000000}" name="Recipients2017" displayName="Recipients2017" ref="B22:F80" totalsRowShown="0" headerRowDxfId="74" dataDxfId="72" headerRowBorderDxfId="73" tableBorderDxfId="71" totalsRowBorderDxfId="70">
  <autoFilter ref="B22:F80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80">
    <sortCondition ref="D23:D80" customList="Yes,No,Withdrawn"/>
    <sortCondition ref="C23:C80"/>
    <sortCondition ref="E23:E80" customList="Facilities Assessment,Long-Range Facility Plan,Seismic Assessment,Hazard Assessment"/>
  </sortState>
  <tableColumns count="5">
    <tableColumn id="1" xr3:uid="{00000000-0010-0000-0800-000001000000}" name="District ID" dataDxfId="69"/>
    <tableColumn id="2" xr3:uid="{00000000-0010-0000-0800-000002000000}" name="District Name" dataDxfId="68"/>
    <tableColumn id="3" xr3:uid="{00000000-0010-0000-0800-000003000000}" name="Grant Awarded" dataDxfId="67"/>
    <tableColumn id="4" xr3:uid="{00000000-0010-0000-0800-000004000000}" name="Grant Type" dataDxfId="66"/>
    <tableColumn id="5" xr3:uid="{00000000-0010-0000-0800-000005000000}" name="Grant Amount" dataDxfId="6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9000000}" name="Recipients2016" displayName="Recipients2016" ref="B22:F139" totalsRowShown="0" headerRowDxfId="64" dataDxfId="62" headerRowBorderDxfId="63" tableBorderDxfId="61" totalsRowBorderDxfId="60">
  <autoFilter ref="B22:F139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3:F139">
    <sortCondition ref="D23:D139" customList="Yes,No,Withdrawn"/>
    <sortCondition ref="C23:C139"/>
    <sortCondition ref="E23:E139" customList="Facilities Assessment,Long-Range Facility Plan,Seismic Assessment,Hazard Assessment"/>
  </sortState>
  <tableColumns count="5">
    <tableColumn id="1" xr3:uid="{00000000-0010-0000-0900-000001000000}" name="District ID" dataDxfId="59"/>
    <tableColumn id="2" xr3:uid="{00000000-0010-0000-0900-000002000000}" name="District Name" dataDxfId="58"/>
    <tableColumn id="3" xr3:uid="{00000000-0010-0000-0900-000003000000}" name="Grant Awarded" dataDxfId="57"/>
    <tableColumn id="4" xr3:uid="{00000000-0010-0000-0900-000004000000}" name="Grant Type" dataDxfId="56"/>
    <tableColumn id="5" xr3:uid="{00000000-0010-0000-0900-000005000000}" name="Grant Amount" dataDxfId="5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B481F92-DBFB-40C4-A927-72FECE7F7B98}" name="TAPGrantsbyYear" displayName="TAPGrantsbyYear" ref="B3:I13" totalsRowShown="0" headerRowDxfId="54" headerRowBorderDxfId="53" tableBorderDxfId="52" totalsRowBorderDxfId="51">
  <autoFilter ref="B3:I13" xr:uid="{CB481F92-DBFB-40C4-A927-72FECE7F7B9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E382FFC6-1A84-4CAE-9A43-D7C73E4E253D}" name="Year" dataDxfId="50"/>
    <tableColumn id="2" xr3:uid="{DC7154B7-0854-4C7A-93AF-0AECEEE50B66}" name="# of Grants" dataDxfId="49">
      <calculatedColumnFormula array="1">INDIRECT(CONCATENATE("'",TAPGrantsbyYear[[#This Row],[Year]],"'!D16"))</calculatedColumnFormula>
    </tableColumn>
    <tableColumn id="3" xr3:uid="{00568FB5-B583-4DA7-8CB2-89A505674230}" name="Grant Amount" dataDxfId="48">
      <calculatedColumnFormula array="1">INDIRECT(CONCATENATE("'",TAPGrantsbyYear[[#This Row],[Year]],"'!D10"))</calculatedColumnFormula>
    </tableColumn>
    <tableColumn id="4" xr3:uid="{684F8E82-9965-4975-A5A7-2E4F10BB0C55}" name="F" dataDxfId="47" dataCellStyle="Normal 2">
      <calculatedColumnFormula array="1">INDIRECT(CONCATENATE("'",TAPGrantsbyYear[[#This Row],[Year]],"'!D7"))</calculatedColumnFormula>
    </tableColumn>
    <tableColumn id="5" xr3:uid="{7792B0E9-1E7D-4270-9F7F-5026D7E4B3A1}" name="L" dataDxfId="46" dataCellStyle="Normal 2">
      <calculatedColumnFormula array="1">INDIRECT(CONCATENATE("'",TAPGrantsbyYear[[#This Row],[Year]],"'!D8"))</calculatedColumnFormula>
    </tableColumn>
    <tableColumn id="6" xr3:uid="{3706CF21-9AC3-4C18-BFEA-27331A7D697F}" name="S" dataDxfId="45" dataCellStyle="Normal 2">
      <calculatedColumnFormula array="1">INDIRECT(CONCATENATE("'",TAPGrantsbyYear[[#This Row],[Year]],"'!D9"))</calculatedColumnFormula>
    </tableColumn>
    <tableColumn id="7" xr3:uid="{F3AF9677-B667-4D45-80CE-44B8B767CBB1}" name="E" dataDxfId="44" dataCellStyle="Normal 2"/>
    <tableColumn id="8" xr3:uid="{A1D5B2AC-7522-44F4-B147-2C871675CFAE}" name="Total" dataDxfId="43" dataCellStyle="Normal 2">
      <calculatedColumnFormula>SUM(TAPGrantsbyYear[[#This Row],[F]:[E]])</calculatedColumnFormula>
    </tableColumn>
  </tableColumns>
  <tableStyleInfo name="Table Style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3D1E010-E32F-460E-8155-D7B27829F5CD}" name="ESDRecipientsAll" displayName="ESDRecipientsAll" ref="B27:F40" totalsRowShown="0" headerRowDxfId="11" dataDxfId="10" headerRowBorderDxfId="42" tableBorderDxfId="149" totalsRowBorderDxfId="148">
  <autoFilter ref="B27:F40" xr:uid="{83D1E010-E32F-460E-8155-D7B27829F5CD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8:F40">
    <sortCondition ref="C28:C40"/>
    <sortCondition ref="E28:E40" customList="Facilities Assessment,Long-Range Facility Plan,Seismic Assessment,Radon Hazard Assessment,Asbestos Hazard Assessment"/>
    <sortCondition ref="F28:F40"/>
  </sortState>
  <tableColumns count="5">
    <tableColumn id="1" xr3:uid="{01C898DC-A9F9-406B-9537-7D9511CC9EA4}" name="ESD ID" dataDxfId="4"/>
    <tableColumn id="2" xr3:uid="{C1659E3E-EA94-4C0A-90CF-0BC68736729B}" name="ESD Name" dataDxfId="3"/>
    <tableColumn id="3" xr3:uid="{16845FBA-8FBD-48EA-9EC1-ADD60C498673}" name="Grant Amount" dataDxfId="2"/>
    <tableColumn id="4" xr3:uid="{A8537375-42B5-4E5D-A5BA-FA1EA8F017C2}" name="Grant Type" dataDxfId="1"/>
    <tableColumn id="5" xr3:uid="{8B4C8463-69CC-4972-8FDF-D0E95E05F83D}" name="Award Period" dataDxfId="0"/>
  </tableColumns>
  <tableStyleInfo name="Table Style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D018C94-547E-4334-A94B-A65C38929D53}" name="SDRecipients2025" displayName="SDRecipients2025" ref="B34:F100" totalsRowShown="0" headerRowDxfId="36" dataDxfId="35" headerRowBorderDxfId="147" tableBorderDxfId="146" totalsRowBorderDxfId="145">
  <autoFilter ref="B34:F100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35:F100">
    <sortCondition descending="1" ref="D35:D100"/>
    <sortCondition ref="C35:C100"/>
    <sortCondition ref="E35:E100" customList="Facilities Assessment,Long-Range Facility Plan,Seismic Assessment,Radon Hazard Assessment,Asbestos Hazard Assessment"/>
  </sortState>
  <tableColumns count="5">
    <tableColumn id="1" xr3:uid="{799600B2-5E61-4E63-BDB5-D522C943CD69}" name="District ID" dataDxfId="41"/>
    <tableColumn id="2" xr3:uid="{6E5886EF-846B-4755-B363-AEAF44E49CB7}" name="District Name" dataDxfId="40"/>
    <tableColumn id="3" xr3:uid="{14CCCABF-1D0A-4382-81B6-A0A27FAF24AA}" name="Grant Awarded" dataDxfId="39"/>
    <tableColumn id="4" xr3:uid="{5CC551B4-54A1-4AD8-83F0-9A7AA764403D}" name="Grant Type" dataDxfId="38"/>
    <tableColumn id="5" xr3:uid="{9DF06D1D-85FA-4A4B-BFBE-9C1D09514BB1}" name="Grant Amount" dataDxfId="37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5BE595B-8188-44FF-A964-B78827447458}" name="ESDRecipients2025" displayName="ESDRecipients2025" ref="B26:F31" totalsRowShown="0" headerRowDxfId="29" dataDxfId="28" headerRowBorderDxfId="144" tableBorderDxfId="143" totalsRowBorderDxfId="142">
  <autoFilter ref="B26:F31" xr:uid="{A5BE595B-8188-44FF-A964-B78827447458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31">
    <sortCondition ref="D27:D31"/>
    <sortCondition ref="C27:C31"/>
    <sortCondition ref="E27:E31" customList="Facilities Assessment,Long-Range Facility Plan,Seismic Assessment,Radon Hazard Assessment,Asbestos Hazard Assessment"/>
  </sortState>
  <tableColumns count="5">
    <tableColumn id="1" xr3:uid="{CEA4B366-B873-400C-A891-3D314BE7DF9B}" name="ESD ID" dataDxfId="34"/>
    <tableColumn id="2" xr3:uid="{8B94E8F2-93D9-4A58-9785-B178722C7423}" name="ESD Name" dataDxfId="33"/>
    <tableColumn id="3" xr3:uid="{ABFD9AA0-0479-4300-9C20-55388A008D59}" name="Grant Awarded" dataDxfId="32"/>
    <tableColumn id="4" xr3:uid="{161B8660-F921-4C7C-AE73-74A853B337F4}" name="Grant Type" dataDxfId="31"/>
    <tableColumn id="5" xr3:uid="{7C33B799-0356-4421-952C-A9FA3E01327E}" name="Grant Amount" dataDxfId="30"/>
  </tableColumns>
  <tableStyleInfo name="Table Style 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4E40D739-1969-487E-A31A-890A0DA78397}" name="SDRecipients2024" displayName="SDRecipients2024" ref="B50:F157" totalsRowShown="0" headerRowDxfId="22" dataDxfId="21" headerRowBorderDxfId="141" tableBorderDxfId="140" totalsRowBorderDxfId="139">
  <autoFilter ref="B50:F157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51:F157">
    <sortCondition ref="D51:D157" customList="Yes,No,Withdrawn"/>
    <sortCondition ref="C51:C157"/>
    <sortCondition ref="E51:E157" customList="Facilities Assessment,Long-range Facility Plan,Seismic Assessment,Radon Hazard Assessment,Asbestos Hazard Assessment"/>
  </sortState>
  <tableColumns count="5">
    <tableColumn id="1" xr3:uid="{8F493AF0-49DF-44FF-86EE-90AB11C0DB87}" name="District ID" dataDxfId="27"/>
    <tableColumn id="2" xr3:uid="{F8554465-26CD-4204-841B-C0B6E205DE72}" name="District Name" dataDxfId="26"/>
    <tableColumn id="3" xr3:uid="{9B830929-243C-4C6F-AC9A-3954E5A4D6D5}" name="Grant Awarded" dataDxfId="25"/>
    <tableColumn id="4" xr3:uid="{6DB20C73-15E7-4B57-A2CA-0358616ECF4C}" name="Grant Type" dataDxfId="24"/>
    <tableColumn id="5" xr3:uid="{F701BE13-5FC6-47AE-A0EB-AD77D5AA9497}" name="Grant Amount" dataDxfId="23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C2E8A21B-E6A3-4C7A-9B98-788778C46A3C}" name="ESDRecipients2024" displayName="ESDRecipients2024" ref="B26:F47" totalsRowShown="0" headerRowDxfId="15" dataDxfId="14" headerRowBorderDxfId="138" tableBorderDxfId="137" totalsRowBorderDxfId="136">
  <autoFilter ref="B26:F47" xr:uid="{C2E8A21B-E6A3-4C7A-9B98-788778C46A3C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7:F47">
    <sortCondition ref="D27:D47" customList="Yes,No,Withdrawn"/>
    <sortCondition ref="C27:C47"/>
    <sortCondition ref="E27:E47" customList="Facilities Assessment,Long-Range Facility Plan,Seismic Assessment,Radon Hazard Assessment,Asbestos Hazard Assessment"/>
  </sortState>
  <tableColumns count="5">
    <tableColumn id="1" xr3:uid="{C2C3F69F-B97A-4900-B78D-A617BEA9A7DA}" name="ESD ID" dataDxfId="20"/>
    <tableColumn id="2" xr3:uid="{947FC76A-9944-4D21-9E05-570A02FF082B}" name="ESD Name" dataDxfId="19"/>
    <tableColumn id="3" xr3:uid="{01EB5F45-FE81-470D-8366-5C577EC8673E}" name="Grant Awarded" dataDxfId="18"/>
    <tableColumn id="4" xr3:uid="{8BEF29E6-F9D1-49F8-852C-72D37FD4220D}" name="Grant Type" dataDxfId="17"/>
    <tableColumn id="5" xr3:uid="{96CEFDE3-6D8C-4577-93BD-A639AF1EBB58}" name="Grant Amount" dataDxfId="16"/>
  </tableColumns>
  <tableStyleInfo name="Table Style 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2000000}" name="Recipients2023" displayName="Recipients2023" ref="B24:F130" totalsRowShown="0" headerRowDxfId="135" dataDxfId="133" headerRowBorderDxfId="134" tableBorderDxfId="132" totalsRowBorderDxfId="131">
  <autoFilter ref="B24:F130" xr:uid="{00000000-0009-0000-0100-00000A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30">
    <sortCondition sortBy="cellColor" ref="C25:C130" dxfId="130"/>
    <sortCondition ref="C25:C130"/>
    <sortCondition ref="E25:E130" customList="Facilities Assessment,Long-Range Facility Plan,Seismic Assessment,Hazard Assessment"/>
  </sortState>
  <tableColumns count="5">
    <tableColumn id="1" xr3:uid="{00000000-0010-0000-0200-000001000000}" name="District ID" dataDxfId="129"/>
    <tableColumn id="2" xr3:uid="{00000000-0010-0000-0200-000002000000}" name="District Name" dataDxfId="128"/>
    <tableColumn id="3" xr3:uid="{00000000-0010-0000-0200-000003000000}" name="Grant Awarded" dataDxfId="127"/>
    <tableColumn id="4" xr3:uid="{00000000-0010-0000-0200-000004000000}" name="Grant Type" dataDxfId="126"/>
    <tableColumn id="5" xr3:uid="{00000000-0010-0000-0200-000005000000}" name="Grant Amount" dataDxfId="12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Recipients2022" displayName="Recipients2022" ref="B24:F149" totalsRowShown="0" headerRowDxfId="124" dataDxfId="122" headerRowBorderDxfId="123" tableBorderDxfId="121" totalsRowBorderDxfId="120">
  <autoFilter ref="B24:F149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38">
    <sortCondition ref="D25:D138" customList="Yes,No,Withdrawn"/>
    <sortCondition ref="C25:C138"/>
    <sortCondition ref="E25:E138" customList="Facilities Assessment,Long-Range Facility Plan,Seismic Assessment,Hazard Assessment"/>
  </sortState>
  <tableColumns count="5">
    <tableColumn id="1" xr3:uid="{00000000-0010-0000-0300-000001000000}" name="District ID" dataDxfId="119"/>
    <tableColumn id="2" xr3:uid="{00000000-0010-0000-0300-000002000000}" name="District Name" dataDxfId="118"/>
    <tableColumn id="3" xr3:uid="{00000000-0010-0000-0300-000003000000}" name="Grant Awarded" dataDxfId="117"/>
    <tableColumn id="4" xr3:uid="{00000000-0010-0000-0300-000004000000}" name="Grant Type" dataDxfId="116"/>
    <tableColumn id="5" xr3:uid="{00000000-0010-0000-0300-000005000000}" name="Grant Amount" dataDxfId="11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Recipients2021" displayName="Recipients2021" ref="B24:F86" totalsRowShown="0" headerRowDxfId="114" dataDxfId="112" headerRowBorderDxfId="113" tableBorderDxfId="111" totalsRowBorderDxfId="110">
  <autoFilter ref="B24:F86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</autoFilter>
  <sortState xmlns:xlrd2="http://schemas.microsoft.com/office/spreadsheetml/2017/richdata2" ref="B25:F156">
    <sortCondition ref="D25:D156" customList="Yes,No,Withdrawn"/>
    <sortCondition ref="C25:C156"/>
    <sortCondition ref="E25:E156" customList="Facilities Assessment,Long-Range Facility Plan,Seismic Assessment,Hazard Assessment"/>
  </sortState>
  <tableColumns count="5">
    <tableColumn id="1" xr3:uid="{00000000-0010-0000-0400-000001000000}" name="District ID" dataDxfId="109"/>
    <tableColumn id="2" xr3:uid="{00000000-0010-0000-0400-000002000000}" name="District Name" dataDxfId="108"/>
    <tableColumn id="3" xr3:uid="{00000000-0010-0000-0400-000003000000}" name="Grant Awarded" dataDxfId="107"/>
    <tableColumn id="4" xr3:uid="{00000000-0010-0000-0400-000004000000}" name="Grant Type" dataDxfId="106"/>
    <tableColumn id="5" xr3:uid="{00000000-0010-0000-0400-000005000000}" name="Grant Amount" dataDxfId="105"/>
  </tableColumns>
  <tableStyleInfo name="Table Style 1" showFirstColumn="0" showLastColumn="0" showRowStripes="1" showColumnStripes="0"/>
  <extLst>
    <ext xmlns:x14="http://schemas.microsoft.com/office/spreadsheetml/2009/9/main" uri="{504A1905-F514-4f6f-8877-14C23A59335A}">
      <x14:table altTextSummary="TAP Grant Recipients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882B1-A8C2-4651-B1B6-9A75C6FB124C}">
  <sheetPr>
    <tabColor rgb="FFC9E3F7"/>
    <pageSetUpPr autoPageBreaks="0" fitToPage="1"/>
  </sheetPr>
  <dimension ref="A1:L801"/>
  <sheetViews>
    <sheetView showGridLines="0" showRowColHeaders="0" tabSelected="1" zoomScaleNormal="100" workbookViewId="0"/>
  </sheetViews>
  <sheetFormatPr defaultColWidth="9.140625" defaultRowHeight="15" x14ac:dyDescent="0.25"/>
  <cols>
    <col min="1" max="1" width="2.7109375" style="218" customWidth="1"/>
    <col min="2" max="2" width="9.5703125" style="117" bestFit="1" customWidth="1"/>
    <col min="3" max="3" width="33.28515625" style="117" bestFit="1" customWidth="1"/>
    <col min="4" max="4" width="14" style="117" bestFit="1" customWidth="1"/>
    <col min="5" max="5" width="28.28515625" style="131" bestFit="1" customWidth="1"/>
    <col min="6" max="6" width="13.140625" style="178" bestFit="1" customWidth="1"/>
    <col min="7" max="7" width="2.7109375" style="103" customWidth="1"/>
    <col min="8" max="16384" width="9.140625" style="103"/>
  </cols>
  <sheetData>
    <row r="1" spans="1:12" s="97" customFormat="1" ht="27" customHeight="1" x14ac:dyDescent="0.35">
      <c r="A1" s="96" t="s">
        <v>207</v>
      </c>
      <c r="C1" s="173" t="s">
        <v>0</v>
      </c>
      <c r="D1" s="99"/>
      <c r="E1" s="99"/>
      <c r="F1" s="99"/>
    </row>
    <row r="2" spans="1:12" s="100" customFormat="1" ht="27" customHeight="1" x14ac:dyDescent="0.35">
      <c r="A2" s="96" t="s">
        <v>207</v>
      </c>
      <c r="C2" s="174" t="s">
        <v>208</v>
      </c>
      <c r="D2" s="101"/>
      <c r="E2" s="101"/>
      <c r="F2" s="101"/>
    </row>
    <row r="3" spans="1:12" ht="18.75" customHeight="1" x14ac:dyDescent="0.3">
      <c r="A3" s="96" t="s">
        <v>207</v>
      </c>
      <c r="B3" s="102"/>
      <c r="C3" s="175"/>
      <c r="D3" s="104"/>
      <c r="E3" s="104"/>
      <c r="F3" s="104"/>
    </row>
    <row r="4" spans="1:12" ht="23.25" customHeight="1" x14ac:dyDescent="0.25">
      <c r="A4" s="96" t="s">
        <v>207</v>
      </c>
      <c r="B4" s="105"/>
      <c r="C4" s="176" t="s">
        <v>250</v>
      </c>
      <c r="D4" s="107"/>
      <c r="E4" s="107"/>
      <c r="F4" s="107"/>
      <c r="G4" s="219"/>
    </row>
    <row r="5" spans="1:12" ht="18.75" customHeight="1" x14ac:dyDescent="0.3">
      <c r="A5" s="96" t="s">
        <v>207</v>
      </c>
      <c r="B5" s="102"/>
      <c r="C5" s="177"/>
      <c r="D5" s="102"/>
      <c r="E5" s="102"/>
    </row>
    <row r="6" spans="1:12" ht="16.5" customHeight="1" x14ac:dyDescent="0.25">
      <c r="A6" s="96" t="s">
        <v>207</v>
      </c>
      <c r="B6" s="118" t="s">
        <v>249</v>
      </c>
      <c r="C6" s="179"/>
      <c r="D6" s="110" t="s">
        <v>248</v>
      </c>
      <c r="F6" s="180"/>
      <c r="G6" s="181"/>
      <c r="H6" s="181"/>
      <c r="I6" s="181"/>
      <c r="J6" s="181"/>
      <c r="K6" s="181"/>
      <c r="L6" s="181"/>
    </row>
    <row r="7" spans="1:12" ht="16.5" customHeight="1" x14ac:dyDescent="0.25">
      <c r="A7" s="96" t="s">
        <v>207</v>
      </c>
      <c r="B7" s="111" t="s">
        <v>1</v>
      </c>
      <c r="C7" s="182"/>
      <c r="D7" s="183">
        <f>SUMIF(ESDRecipientsAll[Grant Type], "Facilities Assessment", ESDRecipientsAll[Grant Amount])+SUMIF(SDRecipientsAll[Grant Type], "Facilities Assessment",SDRecipientsAll[Grant Amount])</f>
        <v>4300000</v>
      </c>
      <c r="E7" s="184"/>
      <c r="F7" s="185"/>
    </row>
    <row r="8" spans="1:12" ht="16.5" customHeight="1" x14ac:dyDescent="0.25">
      <c r="A8" s="96" t="s">
        <v>207</v>
      </c>
      <c r="B8" s="111" t="s">
        <v>137</v>
      </c>
      <c r="C8" s="182"/>
      <c r="D8" s="183">
        <f>SUMIF(ESDRecipientsAll[Grant Type], "Long-Range Facility Plan",ESDRecipientsAll[Grant Amount])+SUMIF(SDRecipientsAll[Grant Type], "Long-Range Facility Plan",SDRecipientsAll[Grant Amount])</f>
        <v>5070000</v>
      </c>
      <c r="E8" s="184"/>
      <c r="F8" s="184"/>
    </row>
    <row r="9" spans="1:12" ht="16.5" customHeight="1" x14ac:dyDescent="0.25">
      <c r="A9" s="96" t="s">
        <v>207</v>
      </c>
      <c r="B9" s="111" t="s">
        <v>2</v>
      </c>
      <c r="C9" s="182"/>
      <c r="D9" s="183">
        <f>SUMIF(ESDRecipientsAll[Grant Type], "Seismic Assessment",ESDRecipientsAll[Grant Amount])+SUMIF(SDRecipientsAll[Grant Type], "Seismic Assessment",SDRecipientsAll[Grant Amount])</f>
        <v>4575000</v>
      </c>
      <c r="E9" s="184"/>
      <c r="F9" s="184"/>
    </row>
    <row r="10" spans="1:12" ht="16.5" customHeight="1" x14ac:dyDescent="0.25">
      <c r="A10" s="96" t="s">
        <v>207</v>
      </c>
      <c r="B10" s="111" t="s">
        <v>205</v>
      </c>
      <c r="C10" s="182"/>
      <c r="D10" s="183">
        <f>SUMIF(ESDRecipientsAll[Grant Type], "Radon Hazard Assessment",ESDRecipientsAll[Grant Amount])+SUMIF(SDRecipientsAll[Grant Type], "Radon Hazard Assessment",SDRecipientsAll[Grant Amount])</f>
        <v>2400000</v>
      </c>
      <c r="E10" s="184"/>
    </row>
    <row r="11" spans="1:12" ht="16.5" customHeight="1" x14ac:dyDescent="0.25">
      <c r="A11" s="96" t="s">
        <v>207</v>
      </c>
      <c r="B11" s="111" t="s">
        <v>198</v>
      </c>
      <c r="C11" s="182"/>
      <c r="D11" s="183">
        <f>SUMIF(ESDRecipientsAll[Grant Type], "Asbestos Hazard Assessment",ESDRecipientsAll[Grant Amount])+SUMIF(SDRecipientsAll[Grant Type], "Asbestos Hazard Assessment",SDRecipientsAll[Grant Amount])</f>
        <v>3250000</v>
      </c>
      <c r="E11" s="184"/>
    </row>
    <row r="12" spans="1:12" ht="16.5" customHeight="1" x14ac:dyDescent="0.25">
      <c r="A12" s="96" t="s">
        <v>207</v>
      </c>
      <c r="B12" s="118" t="s">
        <v>247</v>
      </c>
      <c r="C12" s="186"/>
      <c r="D12" s="116">
        <f>SUM(D7:D11)</f>
        <v>19595000</v>
      </c>
      <c r="E12" s="187"/>
    </row>
    <row r="13" spans="1:12" ht="18.75" customHeight="1" x14ac:dyDescent="0.25">
      <c r="A13" s="96" t="s">
        <v>207</v>
      </c>
      <c r="B13" s="188"/>
      <c r="C13" s="188"/>
      <c r="D13" s="189"/>
      <c r="E13" s="187"/>
    </row>
    <row r="14" spans="1:12" ht="16.5" customHeight="1" x14ac:dyDescent="0.25">
      <c r="A14" s="96" t="s">
        <v>207</v>
      </c>
      <c r="B14" s="118" t="s">
        <v>249</v>
      </c>
      <c r="C14" s="190"/>
      <c r="D14" s="110" t="s">
        <v>248</v>
      </c>
      <c r="F14" s="180"/>
      <c r="G14" s="181"/>
      <c r="H14" s="181"/>
      <c r="I14" s="181"/>
      <c r="J14" s="181"/>
      <c r="K14" s="181"/>
      <c r="L14" s="181"/>
    </row>
    <row r="15" spans="1:12" ht="16.5" customHeight="1" x14ac:dyDescent="0.25">
      <c r="A15" s="96" t="s">
        <v>207</v>
      </c>
      <c r="B15" s="111" t="s">
        <v>1</v>
      </c>
      <c r="C15" s="182"/>
      <c r="D15" s="191">
        <f>COUNTIF(ESDRecipientsAll[Grant Type],"Facilities Assessment")+COUNTIF(SDRecipientsAll[Grant Type],"Facilities Assessment")</f>
        <v>182</v>
      </c>
      <c r="E15" s="192"/>
    </row>
    <row r="16" spans="1:12" ht="16.5" customHeight="1" x14ac:dyDescent="0.25">
      <c r="A16" s="96" t="s">
        <v>207</v>
      </c>
      <c r="B16" s="111" t="s">
        <v>137</v>
      </c>
      <c r="C16" s="182"/>
      <c r="D16" s="191">
        <f>COUNTIF(ESDRecipientsAll[Grant Type],"Long-Range Facility Plan")+COUNTIF(SDRecipientsAll[Grant Type],"Long-Range Facility Plan")</f>
        <v>180</v>
      </c>
      <c r="E16" s="184"/>
    </row>
    <row r="17" spans="1:6" ht="16.5" customHeight="1" x14ac:dyDescent="0.25">
      <c r="A17" s="96" t="s">
        <v>207</v>
      </c>
      <c r="B17" s="111" t="s">
        <v>2</v>
      </c>
      <c r="C17" s="182"/>
      <c r="D17" s="191">
        <f>COUNTIF(ESDRecipientsAll[Grant Type],"Seismic Assessment")+COUNTIF(SDRecipientsAll[Grant Type],"Seismic Assessment")</f>
        <v>183</v>
      </c>
      <c r="E17" s="184"/>
    </row>
    <row r="18" spans="1:6" ht="16.5" customHeight="1" x14ac:dyDescent="0.25">
      <c r="A18" s="96" t="s">
        <v>207</v>
      </c>
      <c r="B18" s="111" t="s">
        <v>205</v>
      </c>
      <c r="C18" s="182"/>
      <c r="D18" s="191">
        <f>COUNTIF(ESDRecipientsAll[Grant Type],"Radon Hazard Assessment")+COUNTIF(SDRecipientsAll[Grant Type],"Radon Hazard Assessment")</f>
        <v>96</v>
      </c>
      <c r="E18" s="184"/>
    </row>
    <row r="19" spans="1:6" ht="16.5" customHeight="1" x14ac:dyDescent="0.25">
      <c r="A19" s="96" t="s">
        <v>207</v>
      </c>
      <c r="B19" s="111" t="s">
        <v>198</v>
      </c>
      <c r="C19" s="182"/>
      <c r="D19" s="191">
        <f>COUNTIF(ESDRecipientsAll[Grant Type],"Asbestos Hazard Assessment")+COUNTIF(SDRecipientsAll[Grant Type],"Asbestos Hazard Assessment")</f>
        <v>130</v>
      </c>
      <c r="E19" s="184"/>
    </row>
    <row r="20" spans="1:6" ht="16.5" customHeight="1" x14ac:dyDescent="0.25">
      <c r="A20" s="96" t="s">
        <v>207</v>
      </c>
      <c r="B20" s="118" t="s">
        <v>8</v>
      </c>
      <c r="C20" s="186"/>
      <c r="D20" s="123">
        <f>SUM(D15:D19)</f>
        <v>771</v>
      </c>
      <c r="E20" s="187"/>
    </row>
    <row r="21" spans="1:6" ht="18.75" customHeight="1" x14ac:dyDescent="0.25">
      <c r="A21" s="96" t="s">
        <v>207</v>
      </c>
      <c r="B21" s="188"/>
      <c r="C21" s="188"/>
      <c r="D21" s="189"/>
      <c r="E21" s="163"/>
    </row>
    <row r="22" spans="1:6" ht="16.5" customHeight="1" x14ac:dyDescent="0.25">
      <c r="A22" s="96" t="s">
        <v>207</v>
      </c>
      <c r="B22" s="193" t="s">
        <v>254</v>
      </c>
      <c r="C22" s="186"/>
      <c r="D22" s="126">
        <f>COUNTA(_xlfn.UNIQUE(SDRecipientsAll[District ID]))</f>
        <v>181</v>
      </c>
      <c r="E22" s="220"/>
    </row>
    <row r="23" spans="1:6" ht="16.5" customHeight="1" x14ac:dyDescent="0.25">
      <c r="A23" s="96" t="s">
        <v>207</v>
      </c>
      <c r="B23" s="193" t="s">
        <v>255</v>
      </c>
      <c r="C23" s="186"/>
      <c r="D23" s="126">
        <f>COUNTA(_xlfn.UNIQUE(ESDRecipientsAll[ESD ID]))</f>
        <v>6</v>
      </c>
      <c r="E23" s="163"/>
    </row>
    <row r="24" spans="1:6" x14ac:dyDescent="0.25">
      <c r="A24" s="96" t="s">
        <v>207</v>
      </c>
      <c r="B24" s="130"/>
      <c r="C24" s="97"/>
      <c r="D24" s="131"/>
      <c r="E24" s="163"/>
    </row>
    <row r="25" spans="1:6" ht="22.5" customHeight="1" x14ac:dyDescent="0.25">
      <c r="A25" s="96" t="s">
        <v>207</v>
      </c>
      <c r="B25" s="132" t="s">
        <v>253</v>
      </c>
      <c r="C25" s="132"/>
      <c r="D25" s="132"/>
      <c r="E25" s="132"/>
      <c r="F25" s="132"/>
    </row>
    <row r="26" spans="1:6" ht="15.75" x14ac:dyDescent="0.25">
      <c r="A26" s="96" t="s">
        <v>207</v>
      </c>
      <c r="B26" s="134" t="s">
        <v>252</v>
      </c>
      <c r="C26" s="135"/>
      <c r="D26" s="135"/>
      <c r="E26" s="135"/>
      <c r="F26" s="136"/>
    </row>
    <row r="27" spans="1:6" x14ac:dyDescent="0.25">
      <c r="A27" s="96" t="s">
        <v>207</v>
      </c>
      <c r="B27" s="137" t="s">
        <v>246</v>
      </c>
      <c r="C27" s="138" t="s">
        <v>245</v>
      </c>
      <c r="D27" s="139" t="s">
        <v>5</v>
      </c>
      <c r="E27" s="194" t="s">
        <v>6</v>
      </c>
      <c r="F27" s="140" t="s">
        <v>237</v>
      </c>
    </row>
    <row r="28" spans="1:6" x14ac:dyDescent="0.25">
      <c r="A28" s="96" t="s">
        <v>207</v>
      </c>
      <c r="B28" s="195">
        <v>2223</v>
      </c>
      <c r="C28" s="196" t="s">
        <v>216</v>
      </c>
      <c r="D28" s="197">
        <v>40000</v>
      </c>
      <c r="E28" s="196" t="s">
        <v>13</v>
      </c>
      <c r="F28" s="198">
        <v>2025</v>
      </c>
    </row>
    <row r="29" spans="1:6" x14ac:dyDescent="0.25">
      <c r="A29" s="96" t="s">
        <v>207</v>
      </c>
      <c r="B29" s="195">
        <v>2223</v>
      </c>
      <c r="C29" s="196" t="s">
        <v>216</v>
      </c>
      <c r="D29" s="197">
        <v>40000</v>
      </c>
      <c r="E29" s="196" t="s">
        <v>41</v>
      </c>
      <c r="F29" s="198">
        <v>2025</v>
      </c>
    </row>
    <row r="30" spans="1:6" x14ac:dyDescent="0.25">
      <c r="A30" s="96" t="s">
        <v>207</v>
      </c>
      <c r="B30" s="195">
        <v>2223</v>
      </c>
      <c r="C30" s="196" t="s">
        <v>216</v>
      </c>
      <c r="D30" s="197">
        <v>25000</v>
      </c>
      <c r="E30" s="196" t="s">
        <v>199</v>
      </c>
      <c r="F30" s="198">
        <v>2024</v>
      </c>
    </row>
    <row r="31" spans="1:6" x14ac:dyDescent="0.25">
      <c r="A31" s="96" t="s">
        <v>207</v>
      </c>
      <c r="B31" s="195">
        <v>1975</v>
      </c>
      <c r="C31" s="196" t="s">
        <v>218</v>
      </c>
      <c r="D31" s="197">
        <v>25000</v>
      </c>
      <c r="E31" s="196" t="s">
        <v>199</v>
      </c>
      <c r="F31" s="198">
        <v>2025</v>
      </c>
    </row>
    <row r="32" spans="1:6" x14ac:dyDescent="0.25">
      <c r="A32" s="96" t="s">
        <v>207</v>
      </c>
      <c r="B32" s="195">
        <v>2200</v>
      </c>
      <c r="C32" s="196" t="s">
        <v>236</v>
      </c>
      <c r="D32" s="197">
        <v>25000</v>
      </c>
      <c r="E32" s="196" t="s">
        <v>199</v>
      </c>
      <c r="F32" s="198">
        <v>2025</v>
      </c>
    </row>
    <row r="33" spans="1:6" x14ac:dyDescent="0.25">
      <c r="A33" s="96" t="s">
        <v>207</v>
      </c>
      <c r="B33" s="195">
        <v>2064</v>
      </c>
      <c r="C33" s="196" t="s">
        <v>220</v>
      </c>
      <c r="D33" s="197">
        <v>40000</v>
      </c>
      <c r="E33" s="196" t="s">
        <v>13</v>
      </c>
      <c r="F33" s="198">
        <v>2024</v>
      </c>
    </row>
    <row r="34" spans="1:6" x14ac:dyDescent="0.25">
      <c r="A34" s="96" t="s">
        <v>207</v>
      </c>
      <c r="B34" s="195">
        <v>2064</v>
      </c>
      <c r="C34" s="196" t="s">
        <v>220</v>
      </c>
      <c r="D34" s="197">
        <v>40000</v>
      </c>
      <c r="E34" s="196" t="s">
        <v>41</v>
      </c>
      <c r="F34" s="198">
        <v>2024</v>
      </c>
    </row>
    <row r="35" spans="1:6" x14ac:dyDescent="0.25">
      <c r="A35" s="96" t="s">
        <v>207</v>
      </c>
      <c r="B35" s="195">
        <v>2064</v>
      </c>
      <c r="C35" s="196" t="s">
        <v>220</v>
      </c>
      <c r="D35" s="197">
        <v>25000</v>
      </c>
      <c r="E35" s="196" t="s">
        <v>11</v>
      </c>
      <c r="F35" s="198">
        <v>2025</v>
      </c>
    </row>
    <row r="36" spans="1:6" x14ac:dyDescent="0.25">
      <c r="A36" s="96" t="s">
        <v>207</v>
      </c>
      <c r="B36" s="195">
        <v>2148</v>
      </c>
      <c r="C36" s="196" t="s">
        <v>221</v>
      </c>
      <c r="D36" s="197">
        <v>40000</v>
      </c>
      <c r="E36" s="196" t="s">
        <v>13</v>
      </c>
      <c r="F36" s="198">
        <v>2024</v>
      </c>
    </row>
    <row r="37" spans="1:6" x14ac:dyDescent="0.25">
      <c r="A37" s="96" t="s">
        <v>207</v>
      </c>
      <c r="B37" s="195">
        <v>1949</v>
      </c>
      <c r="C37" s="196" t="s">
        <v>222</v>
      </c>
      <c r="D37" s="197">
        <v>40000</v>
      </c>
      <c r="E37" s="196" t="s">
        <v>13</v>
      </c>
      <c r="F37" s="198">
        <v>2024</v>
      </c>
    </row>
    <row r="38" spans="1:6" x14ac:dyDescent="0.25">
      <c r="A38" s="96" t="s">
        <v>207</v>
      </c>
      <c r="B38" s="195">
        <v>1949</v>
      </c>
      <c r="C38" s="196" t="s">
        <v>222</v>
      </c>
      <c r="D38" s="197">
        <v>40000</v>
      </c>
      <c r="E38" s="196" t="s">
        <v>41</v>
      </c>
      <c r="F38" s="198">
        <v>2024</v>
      </c>
    </row>
    <row r="39" spans="1:6" x14ac:dyDescent="0.25">
      <c r="A39" s="96" t="s">
        <v>207</v>
      </c>
      <c r="B39" s="195">
        <v>1949</v>
      </c>
      <c r="C39" s="196" t="s">
        <v>222</v>
      </c>
      <c r="D39" s="197">
        <v>25000</v>
      </c>
      <c r="E39" s="196" t="s">
        <v>11</v>
      </c>
      <c r="F39" s="198">
        <v>2024</v>
      </c>
    </row>
    <row r="40" spans="1:6" x14ac:dyDescent="0.25">
      <c r="A40" s="96" t="s">
        <v>207</v>
      </c>
      <c r="B40" s="195">
        <v>1949</v>
      </c>
      <c r="C40" s="196" t="s">
        <v>222</v>
      </c>
      <c r="D40" s="197">
        <v>25000</v>
      </c>
      <c r="E40" s="196" t="s">
        <v>199</v>
      </c>
      <c r="F40" s="198">
        <v>2024</v>
      </c>
    </row>
    <row r="41" spans="1:6" x14ac:dyDescent="0.25">
      <c r="A41" s="96" t="s">
        <v>207</v>
      </c>
      <c r="B41" s="103"/>
      <c r="C41" s="103"/>
      <c r="D41" s="103"/>
      <c r="E41" s="103"/>
      <c r="F41" s="103"/>
    </row>
    <row r="42" spans="1:6" ht="15.75" x14ac:dyDescent="0.25">
      <c r="A42" s="96" t="s">
        <v>207</v>
      </c>
      <c r="B42" s="134" t="s">
        <v>251</v>
      </c>
      <c r="C42" s="135"/>
      <c r="D42" s="135"/>
      <c r="E42" s="135"/>
      <c r="F42" s="136"/>
    </row>
    <row r="43" spans="1:6" x14ac:dyDescent="0.25">
      <c r="A43" s="96" t="s">
        <v>207</v>
      </c>
      <c r="B43" s="154" t="s">
        <v>3</v>
      </c>
      <c r="C43" s="155" t="s">
        <v>4</v>
      </c>
      <c r="D43" s="156" t="s">
        <v>5</v>
      </c>
      <c r="E43" s="155" t="s">
        <v>6</v>
      </c>
      <c r="F43" s="157" t="s">
        <v>237</v>
      </c>
    </row>
    <row r="44" spans="1:6" x14ac:dyDescent="0.25">
      <c r="A44" s="96" t="s">
        <v>207</v>
      </c>
      <c r="B44" s="199">
        <v>2113</v>
      </c>
      <c r="C44" s="200" t="s">
        <v>99</v>
      </c>
      <c r="D44" s="201">
        <v>20000</v>
      </c>
      <c r="E44" s="200" t="s">
        <v>13</v>
      </c>
      <c r="F44" s="202">
        <v>2019</v>
      </c>
    </row>
    <row r="45" spans="1:6" x14ac:dyDescent="0.25">
      <c r="A45" s="96" t="s">
        <v>207</v>
      </c>
      <c r="B45" s="199">
        <v>2113</v>
      </c>
      <c r="C45" s="200" t="s">
        <v>99</v>
      </c>
      <c r="D45" s="201">
        <v>25000</v>
      </c>
      <c r="E45" s="200" t="s">
        <v>41</v>
      </c>
      <c r="F45" s="202">
        <v>2019</v>
      </c>
    </row>
    <row r="46" spans="1:6" x14ac:dyDescent="0.25">
      <c r="A46" s="96" t="s">
        <v>207</v>
      </c>
      <c r="B46" s="199">
        <v>2113</v>
      </c>
      <c r="C46" s="200" t="s">
        <v>99</v>
      </c>
      <c r="D46" s="201">
        <v>25000</v>
      </c>
      <c r="E46" s="200" t="s">
        <v>11</v>
      </c>
      <c r="F46" s="202">
        <v>2019</v>
      </c>
    </row>
    <row r="47" spans="1:6" x14ac:dyDescent="0.25">
      <c r="A47" s="96" t="s">
        <v>207</v>
      </c>
      <c r="B47" s="199">
        <v>1899</v>
      </c>
      <c r="C47" s="200" t="s">
        <v>75</v>
      </c>
      <c r="D47" s="201">
        <v>20000</v>
      </c>
      <c r="E47" s="200" t="s">
        <v>13</v>
      </c>
      <c r="F47" s="202">
        <v>2018</v>
      </c>
    </row>
    <row r="48" spans="1:6" x14ac:dyDescent="0.25">
      <c r="A48" s="96" t="s">
        <v>207</v>
      </c>
      <c r="B48" s="199">
        <v>1899</v>
      </c>
      <c r="C48" s="200" t="s">
        <v>75</v>
      </c>
      <c r="D48" s="201">
        <v>25000</v>
      </c>
      <c r="E48" s="200" t="s">
        <v>41</v>
      </c>
      <c r="F48" s="202">
        <v>2020</v>
      </c>
    </row>
    <row r="49" spans="1:6" x14ac:dyDescent="0.25">
      <c r="A49" s="96" t="s">
        <v>207</v>
      </c>
      <c r="B49" s="199">
        <v>1899</v>
      </c>
      <c r="C49" s="200" t="s">
        <v>75</v>
      </c>
      <c r="D49" s="201">
        <v>25000</v>
      </c>
      <c r="E49" s="200" t="s">
        <v>11</v>
      </c>
      <c r="F49" s="202">
        <v>2020</v>
      </c>
    </row>
    <row r="50" spans="1:6" x14ac:dyDescent="0.25">
      <c r="A50" s="96" t="s">
        <v>207</v>
      </c>
      <c r="B50" s="203">
        <v>1899</v>
      </c>
      <c r="C50" s="200" t="s">
        <v>75</v>
      </c>
      <c r="D50" s="201">
        <v>25000</v>
      </c>
      <c r="E50" s="200" t="s">
        <v>11</v>
      </c>
      <c r="F50" s="202">
        <v>2024</v>
      </c>
    </row>
    <row r="51" spans="1:6" x14ac:dyDescent="0.25">
      <c r="A51" s="96" t="s">
        <v>207</v>
      </c>
      <c r="B51" s="199">
        <v>1899</v>
      </c>
      <c r="C51" s="200" t="s">
        <v>75</v>
      </c>
      <c r="D51" s="201">
        <v>25000</v>
      </c>
      <c r="E51" s="200" t="s">
        <v>199</v>
      </c>
      <c r="F51" s="202">
        <v>2022</v>
      </c>
    </row>
    <row r="52" spans="1:6" x14ac:dyDescent="0.25">
      <c r="A52" s="96" t="s">
        <v>207</v>
      </c>
      <c r="B52" s="199">
        <v>2252</v>
      </c>
      <c r="C52" s="200" t="s">
        <v>100</v>
      </c>
      <c r="D52" s="201">
        <v>20000</v>
      </c>
      <c r="E52" s="200" t="s">
        <v>13</v>
      </c>
      <c r="F52" s="202">
        <v>2019</v>
      </c>
    </row>
    <row r="53" spans="1:6" x14ac:dyDescent="0.25">
      <c r="A53" s="96" t="s">
        <v>207</v>
      </c>
      <c r="B53" s="199">
        <v>2252</v>
      </c>
      <c r="C53" s="200" t="s">
        <v>100</v>
      </c>
      <c r="D53" s="201">
        <v>25000</v>
      </c>
      <c r="E53" s="200" t="s">
        <v>41</v>
      </c>
      <c r="F53" s="202">
        <v>2019</v>
      </c>
    </row>
    <row r="54" spans="1:6" x14ac:dyDescent="0.25">
      <c r="A54" s="96" t="s">
        <v>207</v>
      </c>
      <c r="B54" s="199">
        <v>2252</v>
      </c>
      <c r="C54" s="200" t="s">
        <v>100</v>
      </c>
      <c r="D54" s="201">
        <v>25000</v>
      </c>
      <c r="E54" s="200" t="s">
        <v>11</v>
      </c>
      <c r="F54" s="202">
        <v>2019</v>
      </c>
    </row>
    <row r="55" spans="1:6" x14ac:dyDescent="0.25">
      <c r="A55" s="96" t="s">
        <v>207</v>
      </c>
      <c r="B55" s="199">
        <v>2252</v>
      </c>
      <c r="C55" s="200" t="s">
        <v>100</v>
      </c>
      <c r="D55" s="201">
        <v>25000</v>
      </c>
      <c r="E55" s="200" t="s">
        <v>206</v>
      </c>
      <c r="F55" s="202">
        <v>2019</v>
      </c>
    </row>
    <row r="56" spans="1:6" x14ac:dyDescent="0.25">
      <c r="A56" s="96" t="s">
        <v>207</v>
      </c>
      <c r="B56" s="199">
        <v>2041</v>
      </c>
      <c r="C56" s="200" t="s">
        <v>40</v>
      </c>
      <c r="D56" s="201">
        <v>20000</v>
      </c>
      <c r="E56" s="200" t="s">
        <v>13</v>
      </c>
      <c r="F56" s="202">
        <v>2017</v>
      </c>
    </row>
    <row r="57" spans="1:6" x14ac:dyDescent="0.25">
      <c r="A57" s="96" t="s">
        <v>207</v>
      </c>
      <c r="B57" s="199">
        <v>2041</v>
      </c>
      <c r="C57" s="200" t="s">
        <v>40</v>
      </c>
      <c r="D57" s="201">
        <v>25000</v>
      </c>
      <c r="E57" s="200" t="s">
        <v>41</v>
      </c>
      <c r="F57" s="202">
        <v>2017</v>
      </c>
    </row>
    <row r="58" spans="1:6" x14ac:dyDescent="0.25">
      <c r="A58" s="96" t="s">
        <v>207</v>
      </c>
      <c r="B58" s="199">
        <v>2041</v>
      </c>
      <c r="C58" s="200" t="s">
        <v>40</v>
      </c>
      <c r="D58" s="201">
        <v>25000</v>
      </c>
      <c r="E58" s="200" t="s">
        <v>11</v>
      </c>
      <c r="F58" s="202">
        <v>2017</v>
      </c>
    </row>
    <row r="59" spans="1:6" x14ac:dyDescent="0.25">
      <c r="A59" s="96" t="s">
        <v>207</v>
      </c>
      <c r="B59" s="203">
        <v>2041</v>
      </c>
      <c r="C59" s="200" t="s">
        <v>40</v>
      </c>
      <c r="D59" s="201">
        <v>25000</v>
      </c>
      <c r="E59" s="200" t="s">
        <v>199</v>
      </c>
      <c r="F59" s="202">
        <v>2022</v>
      </c>
    </row>
    <row r="60" spans="1:6" x14ac:dyDescent="0.25">
      <c r="A60" s="96" t="s">
        <v>207</v>
      </c>
      <c r="B60" s="199">
        <v>2051</v>
      </c>
      <c r="C60" s="200" t="s">
        <v>101</v>
      </c>
      <c r="D60" s="201">
        <v>20000</v>
      </c>
      <c r="E60" s="200" t="s">
        <v>13</v>
      </c>
      <c r="F60" s="202">
        <v>2019</v>
      </c>
    </row>
    <row r="61" spans="1:6" x14ac:dyDescent="0.25">
      <c r="A61" s="96" t="s">
        <v>207</v>
      </c>
      <c r="B61" s="199">
        <v>2051</v>
      </c>
      <c r="C61" s="200" t="s">
        <v>101</v>
      </c>
      <c r="D61" s="201">
        <v>25000</v>
      </c>
      <c r="E61" s="200" t="s">
        <v>41</v>
      </c>
      <c r="F61" s="202">
        <v>2019</v>
      </c>
    </row>
    <row r="62" spans="1:6" x14ac:dyDescent="0.25">
      <c r="A62" s="96" t="s">
        <v>207</v>
      </c>
      <c r="B62" s="199">
        <v>2051</v>
      </c>
      <c r="C62" s="200" t="s">
        <v>101</v>
      </c>
      <c r="D62" s="201">
        <v>25000</v>
      </c>
      <c r="E62" s="200" t="s">
        <v>206</v>
      </c>
      <c r="F62" s="202">
        <v>2019</v>
      </c>
    </row>
    <row r="63" spans="1:6" x14ac:dyDescent="0.25">
      <c r="A63" s="96" t="s">
        <v>207</v>
      </c>
      <c r="B63" s="199">
        <v>1933</v>
      </c>
      <c r="C63" s="200" t="s">
        <v>10</v>
      </c>
      <c r="D63" s="201">
        <v>20000</v>
      </c>
      <c r="E63" s="200" t="s">
        <v>13</v>
      </c>
      <c r="F63" s="202">
        <v>2017</v>
      </c>
    </row>
    <row r="64" spans="1:6" x14ac:dyDescent="0.25">
      <c r="A64" s="96" t="s">
        <v>207</v>
      </c>
      <c r="B64" s="199">
        <v>1933</v>
      </c>
      <c r="C64" s="200" t="s">
        <v>10</v>
      </c>
      <c r="D64" s="201">
        <v>25000</v>
      </c>
      <c r="E64" s="200" t="s">
        <v>41</v>
      </c>
      <c r="F64" s="202">
        <v>2017</v>
      </c>
    </row>
    <row r="65" spans="1:6" x14ac:dyDescent="0.25">
      <c r="A65" s="96" t="s">
        <v>207</v>
      </c>
      <c r="B65" s="199">
        <v>1933</v>
      </c>
      <c r="C65" s="200" t="s">
        <v>10</v>
      </c>
      <c r="D65" s="201">
        <v>25000</v>
      </c>
      <c r="E65" s="200" t="s">
        <v>11</v>
      </c>
      <c r="F65" s="202">
        <v>2016</v>
      </c>
    </row>
    <row r="66" spans="1:6" x14ac:dyDescent="0.25">
      <c r="A66" s="96" t="s">
        <v>207</v>
      </c>
      <c r="B66" s="204">
        <v>1933</v>
      </c>
      <c r="C66" s="200" t="s">
        <v>10</v>
      </c>
      <c r="D66" s="201">
        <v>25000</v>
      </c>
      <c r="E66" s="200" t="s">
        <v>199</v>
      </c>
      <c r="F66" s="202">
        <v>2023</v>
      </c>
    </row>
    <row r="67" spans="1:6" x14ac:dyDescent="0.25">
      <c r="A67" s="96" t="s">
        <v>207</v>
      </c>
      <c r="B67" s="199">
        <v>2208</v>
      </c>
      <c r="C67" s="200" t="s">
        <v>29</v>
      </c>
      <c r="D67" s="201">
        <v>20000</v>
      </c>
      <c r="E67" s="200" t="s">
        <v>13</v>
      </c>
      <c r="F67" s="202">
        <v>2018</v>
      </c>
    </row>
    <row r="68" spans="1:6" x14ac:dyDescent="0.25">
      <c r="A68" s="96" t="s">
        <v>207</v>
      </c>
      <c r="B68" s="199">
        <v>2208</v>
      </c>
      <c r="C68" s="200" t="s">
        <v>29</v>
      </c>
      <c r="D68" s="201">
        <v>40000</v>
      </c>
      <c r="E68" s="200" t="s">
        <v>13</v>
      </c>
      <c r="F68" s="202">
        <v>2025</v>
      </c>
    </row>
    <row r="69" spans="1:6" x14ac:dyDescent="0.25">
      <c r="A69" s="96" t="s">
        <v>207</v>
      </c>
      <c r="B69" s="199">
        <v>2208</v>
      </c>
      <c r="C69" s="200" t="s">
        <v>29</v>
      </c>
      <c r="D69" s="201">
        <v>25000</v>
      </c>
      <c r="E69" s="200" t="s">
        <v>14</v>
      </c>
      <c r="F69" s="202">
        <v>2016</v>
      </c>
    </row>
    <row r="70" spans="1:6" x14ac:dyDescent="0.25">
      <c r="A70" s="96" t="s">
        <v>207</v>
      </c>
      <c r="B70" s="203">
        <v>2208</v>
      </c>
      <c r="C70" s="200" t="s">
        <v>29</v>
      </c>
      <c r="D70" s="201">
        <v>40000</v>
      </c>
      <c r="E70" s="200" t="s">
        <v>41</v>
      </c>
      <c r="F70" s="202">
        <v>2025</v>
      </c>
    </row>
    <row r="71" spans="1:6" x14ac:dyDescent="0.25">
      <c r="A71" s="96" t="s">
        <v>207</v>
      </c>
      <c r="B71" s="199">
        <v>2208</v>
      </c>
      <c r="C71" s="200" t="s">
        <v>29</v>
      </c>
      <c r="D71" s="201">
        <v>25000</v>
      </c>
      <c r="E71" s="200" t="s">
        <v>11</v>
      </c>
      <c r="F71" s="202">
        <v>2018</v>
      </c>
    </row>
    <row r="72" spans="1:6" x14ac:dyDescent="0.25">
      <c r="A72" s="96" t="s">
        <v>207</v>
      </c>
      <c r="B72" s="204">
        <v>2208</v>
      </c>
      <c r="C72" s="200" t="s">
        <v>29</v>
      </c>
      <c r="D72" s="201">
        <v>25000</v>
      </c>
      <c r="E72" s="200" t="s">
        <v>11</v>
      </c>
      <c r="F72" s="202">
        <v>2023</v>
      </c>
    </row>
    <row r="73" spans="1:6" x14ac:dyDescent="0.25">
      <c r="A73" s="96" t="s">
        <v>207</v>
      </c>
      <c r="B73" s="199">
        <v>2208</v>
      </c>
      <c r="C73" s="200" t="s">
        <v>29</v>
      </c>
      <c r="D73" s="201">
        <v>25000</v>
      </c>
      <c r="E73" s="200" t="s">
        <v>206</v>
      </c>
      <c r="F73" s="202">
        <v>2019</v>
      </c>
    </row>
    <row r="74" spans="1:6" x14ac:dyDescent="0.25">
      <c r="A74" s="96" t="s">
        <v>207</v>
      </c>
      <c r="B74" s="199">
        <v>2208</v>
      </c>
      <c r="C74" s="200" t="s">
        <v>29</v>
      </c>
      <c r="D74" s="201">
        <v>25000</v>
      </c>
      <c r="E74" s="200" t="s">
        <v>199</v>
      </c>
      <c r="F74" s="202">
        <v>2022</v>
      </c>
    </row>
    <row r="75" spans="1:6" x14ac:dyDescent="0.25">
      <c r="A75" s="96" t="s">
        <v>207</v>
      </c>
      <c r="B75" s="199">
        <v>1894</v>
      </c>
      <c r="C75" s="200" t="s">
        <v>12</v>
      </c>
      <c r="D75" s="201">
        <v>20000</v>
      </c>
      <c r="E75" s="200" t="s">
        <v>13</v>
      </c>
      <c r="F75" s="202">
        <v>2016</v>
      </c>
    </row>
    <row r="76" spans="1:6" x14ac:dyDescent="0.25">
      <c r="A76" s="96" t="s">
        <v>207</v>
      </c>
      <c r="B76" s="199">
        <v>1894</v>
      </c>
      <c r="C76" s="200" t="s">
        <v>12</v>
      </c>
      <c r="D76" s="201">
        <v>40000</v>
      </c>
      <c r="E76" s="200" t="s">
        <v>13</v>
      </c>
      <c r="F76" s="202">
        <v>2025</v>
      </c>
    </row>
    <row r="77" spans="1:6" x14ac:dyDescent="0.25">
      <c r="A77" s="96" t="s">
        <v>207</v>
      </c>
      <c r="B77" s="199">
        <v>1894</v>
      </c>
      <c r="C77" s="200" t="s">
        <v>12</v>
      </c>
      <c r="D77" s="201">
        <v>25000</v>
      </c>
      <c r="E77" s="200" t="s">
        <v>14</v>
      </c>
      <c r="F77" s="202">
        <v>2016</v>
      </c>
    </row>
    <row r="78" spans="1:6" x14ac:dyDescent="0.25">
      <c r="A78" s="96" t="s">
        <v>207</v>
      </c>
      <c r="B78" s="199">
        <v>1894</v>
      </c>
      <c r="C78" s="200" t="s">
        <v>12</v>
      </c>
      <c r="D78" s="201">
        <v>40000</v>
      </c>
      <c r="E78" s="200" t="s">
        <v>41</v>
      </c>
      <c r="F78" s="202">
        <v>2025</v>
      </c>
    </row>
    <row r="79" spans="1:6" x14ac:dyDescent="0.25">
      <c r="A79" s="96" t="s">
        <v>207</v>
      </c>
      <c r="B79" s="199">
        <v>1894</v>
      </c>
      <c r="C79" s="200" t="s">
        <v>12</v>
      </c>
      <c r="D79" s="201">
        <v>25000</v>
      </c>
      <c r="E79" s="200" t="s">
        <v>11</v>
      </c>
      <c r="F79" s="202">
        <v>2020</v>
      </c>
    </row>
    <row r="80" spans="1:6" x14ac:dyDescent="0.25">
      <c r="A80" s="96" t="s">
        <v>207</v>
      </c>
      <c r="B80" s="199">
        <v>1894</v>
      </c>
      <c r="C80" s="200" t="s">
        <v>12</v>
      </c>
      <c r="D80" s="201">
        <v>25000</v>
      </c>
      <c r="E80" s="200" t="s">
        <v>206</v>
      </c>
      <c r="F80" s="202">
        <v>2020</v>
      </c>
    </row>
    <row r="81" spans="1:6" x14ac:dyDescent="0.25">
      <c r="A81" s="96" t="s">
        <v>207</v>
      </c>
      <c r="B81" s="199">
        <v>1894</v>
      </c>
      <c r="C81" s="200" t="s">
        <v>12</v>
      </c>
      <c r="D81" s="201">
        <v>25000</v>
      </c>
      <c r="E81" s="200" t="s">
        <v>199</v>
      </c>
      <c r="F81" s="202">
        <v>2024</v>
      </c>
    </row>
    <row r="82" spans="1:6" x14ac:dyDescent="0.25">
      <c r="A82" s="96" t="s">
        <v>207</v>
      </c>
      <c r="B82" s="199">
        <v>1969</v>
      </c>
      <c r="C82" s="200" t="s">
        <v>98</v>
      </c>
      <c r="D82" s="201">
        <v>20000</v>
      </c>
      <c r="E82" s="200" t="s">
        <v>13</v>
      </c>
      <c r="F82" s="202">
        <v>2018</v>
      </c>
    </row>
    <row r="83" spans="1:6" x14ac:dyDescent="0.25">
      <c r="A83" s="96" t="s">
        <v>207</v>
      </c>
      <c r="B83" s="199">
        <v>1969</v>
      </c>
      <c r="C83" s="200" t="s">
        <v>98</v>
      </c>
      <c r="D83" s="201">
        <v>25000</v>
      </c>
      <c r="E83" s="200" t="s">
        <v>41</v>
      </c>
      <c r="F83" s="202">
        <v>2018</v>
      </c>
    </row>
    <row r="84" spans="1:6" x14ac:dyDescent="0.25">
      <c r="A84" s="96" t="s">
        <v>207</v>
      </c>
      <c r="B84" s="199">
        <v>1969</v>
      </c>
      <c r="C84" s="200" t="s">
        <v>98</v>
      </c>
      <c r="D84" s="201">
        <v>25000</v>
      </c>
      <c r="E84" s="200" t="s">
        <v>199</v>
      </c>
      <c r="F84" s="202">
        <v>2024</v>
      </c>
    </row>
    <row r="85" spans="1:6" x14ac:dyDescent="0.25">
      <c r="A85" s="96" t="s">
        <v>207</v>
      </c>
      <c r="B85" s="199">
        <v>2240</v>
      </c>
      <c r="C85" s="200" t="s">
        <v>77</v>
      </c>
      <c r="D85" s="201">
        <v>20000</v>
      </c>
      <c r="E85" s="200" t="s">
        <v>13</v>
      </c>
      <c r="F85" s="202">
        <v>2018</v>
      </c>
    </row>
    <row r="86" spans="1:6" x14ac:dyDescent="0.25">
      <c r="A86" s="96" t="s">
        <v>207</v>
      </c>
      <c r="B86" s="204">
        <v>2240</v>
      </c>
      <c r="C86" s="200" t="s">
        <v>77</v>
      </c>
      <c r="D86" s="201">
        <v>20000</v>
      </c>
      <c r="E86" s="200" t="s">
        <v>13</v>
      </c>
      <c r="F86" s="202">
        <v>2023</v>
      </c>
    </row>
    <row r="87" spans="1:6" x14ac:dyDescent="0.25">
      <c r="A87" s="96" t="s">
        <v>207</v>
      </c>
      <c r="B87" s="199">
        <v>2240</v>
      </c>
      <c r="C87" s="200" t="s">
        <v>77</v>
      </c>
      <c r="D87" s="201">
        <v>25000</v>
      </c>
      <c r="E87" s="200" t="s">
        <v>41</v>
      </c>
      <c r="F87" s="202">
        <v>2018</v>
      </c>
    </row>
    <row r="88" spans="1:6" x14ac:dyDescent="0.25">
      <c r="A88" s="96" t="s">
        <v>207</v>
      </c>
      <c r="B88" s="199">
        <v>2240</v>
      </c>
      <c r="C88" s="200" t="s">
        <v>77</v>
      </c>
      <c r="D88" s="201">
        <v>25000</v>
      </c>
      <c r="E88" s="200" t="s">
        <v>11</v>
      </c>
      <c r="F88" s="202">
        <v>2023</v>
      </c>
    </row>
    <row r="89" spans="1:6" x14ac:dyDescent="0.25">
      <c r="A89" s="96" t="s">
        <v>207</v>
      </c>
      <c r="B89" s="205">
        <v>2243</v>
      </c>
      <c r="C89" s="200" t="s">
        <v>30</v>
      </c>
      <c r="D89" s="201">
        <v>20000</v>
      </c>
      <c r="E89" s="200" t="s">
        <v>13</v>
      </c>
      <c r="F89" s="202">
        <v>2021</v>
      </c>
    </row>
    <row r="90" spans="1:6" x14ac:dyDescent="0.25">
      <c r="A90" s="96" t="s">
        <v>207</v>
      </c>
      <c r="B90" s="205">
        <v>2243</v>
      </c>
      <c r="C90" s="200" t="s">
        <v>30</v>
      </c>
      <c r="D90" s="201">
        <v>25000</v>
      </c>
      <c r="E90" s="200" t="s">
        <v>41</v>
      </c>
      <c r="F90" s="202">
        <v>2021</v>
      </c>
    </row>
    <row r="91" spans="1:6" x14ac:dyDescent="0.25">
      <c r="A91" s="96" t="s">
        <v>207</v>
      </c>
      <c r="B91" s="204">
        <v>2243</v>
      </c>
      <c r="C91" s="200" t="s">
        <v>30</v>
      </c>
      <c r="D91" s="201">
        <v>25000</v>
      </c>
      <c r="E91" s="200" t="s">
        <v>11</v>
      </c>
      <c r="F91" s="202">
        <v>2016</v>
      </c>
    </row>
    <row r="92" spans="1:6" x14ac:dyDescent="0.25">
      <c r="A92" s="96" t="s">
        <v>207</v>
      </c>
      <c r="B92" s="204">
        <v>2243</v>
      </c>
      <c r="C92" s="200" t="s">
        <v>30</v>
      </c>
      <c r="D92" s="201">
        <v>25000</v>
      </c>
      <c r="E92" s="200" t="s">
        <v>11</v>
      </c>
      <c r="F92" s="202">
        <v>2020</v>
      </c>
    </row>
    <row r="93" spans="1:6" x14ac:dyDescent="0.25">
      <c r="A93" s="96" t="s">
        <v>207</v>
      </c>
      <c r="B93" s="199">
        <v>2243</v>
      </c>
      <c r="C93" s="200" t="s">
        <v>30</v>
      </c>
      <c r="D93" s="201">
        <v>25000</v>
      </c>
      <c r="E93" s="200" t="s">
        <v>199</v>
      </c>
      <c r="F93" s="202">
        <v>2022</v>
      </c>
    </row>
    <row r="94" spans="1:6" x14ac:dyDescent="0.25">
      <c r="A94" s="96" t="s">
        <v>207</v>
      </c>
      <c r="B94" s="203">
        <v>1976</v>
      </c>
      <c r="C94" s="200" t="s">
        <v>74</v>
      </c>
      <c r="D94" s="201">
        <v>25000</v>
      </c>
      <c r="E94" s="200" t="s">
        <v>41</v>
      </c>
      <c r="F94" s="202">
        <v>2021</v>
      </c>
    </row>
    <row r="95" spans="1:6" x14ac:dyDescent="0.25">
      <c r="A95" s="96" t="s">
        <v>207</v>
      </c>
      <c r="B95" s="199">
        <v>1976</v>
      </c>
      <c r="C95" s="200" t="s">
        <v>74</v>
      </c>
      <c r="D95" s="201">
        <v>25000</v>
      </c>
      <c r="E95" s="200" t="s">
        <v>11</v>
      </c>
      <c r="F95" s="202">
        <v>2018</v>
      </c>
    </row>
    <row r="96" spans="1:6" x14ac:dyDescent="0.25">
      <c r="A96" s="96" t="s">
        <v>207</v>
      </c>
      <c r="B96" s="205">
        <v>1976</v>
      </c>
      <c r="C96" s="200" t="s">
        <v>74</v>
      </c>
      <c r="D96" s="201">
        <v>25000</v>
      </c>
      <c r="E96" s="200" t="s">
        <v>206</v>
      </c>
      <c r="F96" s="202">
        <v>2021</v>
      </c>
    </row>
    <row r="97" spans="1:6" x14ac:dyDescent="0.25">
      <c r="A97" s="96" t="s">
        <v>207</v>
      </c>
      <c r="B97" s="199">
        <v>1976</v>
      </c>
      <c r="C97" s="200" t="s">
        <v>74</v>
      </c>
      <c r="D97" s="201">
        <v>25000</v>
      </c>
      <c r="E97" s="200" t="s">
        <v>199</v>
      </c>
      <c r="F97" s="202">
        <v>2023</v>
      </c>
    </row>
    <row r="98" spans="1:6" x14ac:dyDescent="0.25">
      <c r="A98" s="96" t="s">
        <v>207</v>
      </c>
      <c r="B98" s="205">
        <v>2088</v>
      </c>
      <c r="C98" s="200" t="s">
        <v>102</v>
      </c>
      <c r="D98" s="201">
        <v>25000</v>
      </c>
      <c r="E98" s="200" t="s">
        <v>11</v>
      </c>
      <c r="F98" s="202">
        <v>2019</v>
      </c>
    </row>
    <row r="99" spans="1:6" x14ac:dyDescent="0.25">
      <c r="A99" s="96" t="s">
        <v>207</v>
      </c>
      <c r="B99" s="204">
        <v>2095</v>
      </c>
      <c r="C99" s="200" t="s">
        <v>190</v>
      </c>
      <c r="D99" s="201">
        <v>20000</v>
      </c>
      <c r="E99" s="200" t="s">
        <v>13</v>
      </c>
      <c r="F99" s="202">
        <v>2021</v>
      </c>
    </row>
    <row r="100" spans="1:6" x14ac:dyDescent="0.25">
      <c r="A100" s="96" t="s">
        <v>207</v>
      </c>
      <c r="B100" s="199">
        <v>2095</v>
      </c>
      <c r="C100" s="200" t="s">
        <v>190</v>
      </c>
      <c r="D100" s="201">
        <v>25000</v>
      </c>
      <c r="E100" s="200" t="s">
        <v>41</v>
      </c>
      <c r="F100" s="202">
        <v>2021</v>
      </c>
    </row>
    <row r="101" spans="1:6" x14ac:dyDescent="0.25">
      <c r="A101" s="96" t="s">
        <v>207</v>
      </c>
      <c r="B101" s="205">
        <v>2095</v>
      </c>
      <c r="C101" s="200" t="s">
        <v>190</v>
      </c>
      <c r="D101" s="201">
        <v>25000</v>
      </c>
      <c r="E101" s="200" t="s">
        <v>199</v>
      </c>
      <c r="F101" s="202">
        <v>2023</v>
      </c>
    </row>
    <row r="102" spans="1:6" x14ac:dyDescent="0.25">
      <c r="A102" s="96" t="s">
        <v>207</v>
      </c>
      <c r="B102" s="205">
        <v>2052</v>
      </c>
      <c r="C102" s="200" t="s">
        <v>150</v>
      </c>
      <c r="D102" s="201">
        <v>20000</v>
      </c>
      <c r="E102" s="200" t="s">
        <v>13</v>
      </c>
      <c r="F102" s="202">
        <v>2020</v>
      </c>
    </row>
    <row r="103" spans="1:6" x14ac:dyDescent="0.25">
      <c r="A103" s="96" t="s">
        <v>207</v>
      </c>
      <c r="B103" s="199">
        <v>2052</v>
      </c>
      <c r="C103" s="200" t="s">
        <v>150</v>
      </c>
      <c r="D103" s="201">
        <v>25000</v>
      </c>
      <c r="E103" s="200" t="s">
        <v>41</v>
      </c>
      <c r="F103" s="202">
        <v>2021</v>
      </c>
    </row>
    <row r="104" spans="1:6" x14ac:dyDescent="0.25">
      <c r="A104" s="96" t="s">
        <v>207</v>
      </c>
      <c r="B104" s="204">
        <v>2052</v>
      </c>
      <c r="C104" s="200" t="s">
        <v>150</v>
      </c>
      <c r="D104" s="201">
        <v>25000</v>
      </c>
      <c r="E104" s="200" t="s">
        <v>206</v>
      </c>
      <c r="F104" s="202">
        <v>2020</v>
      </c>
    </row>
    <row r="105" spans="1:6" x14ac:dyDescent="0.25">
      <c r="A105" s="96" t="s">
        <v>207</v>
      </c>
      <c r="B105" s="205">
        <v>1974</v>
      </c>
      <c r="C105" s="200" t="s">
        <v>63</v>
      </c>
      <c r="D105" s="201">
        <v>20000</v>
      </c>
      <c r="E105" s="200" t="s">
        <v>13</v>
      </c>
      <c r="F105" s="202">
        <v>2018</v>
      </c>
    </row>
    <row r="106" spans="1:6" x14ac:dyDescent="0.25">
      <c r="A106" s="96" t="s">
        <v>207</v>
      </c>
      <c r="B106" s="204">
        <v>1974</v>
      </c>
      <c r="C106" s="200" t="s">
        <v>63</v>
      </c>
      <c r="D106" s="201">
        <v>20000</v>
      </c>
      <c r="E106" s="200" t="s">
        <v>13</v>
      </c>
      <c r="F106" s="202">
        <v>2023</v>
      </c>
    </row>
    <row r="107" spans="1:6" x14ac:dyDescent="0.25">
      <c r="A107" s="96" t="s">
        <v>207</v>
      </c>
      <c r="B107" s="199">
        <v>1974</v>
      </c>
      <c r="C107" s="200" t="s">
        <v>63</v>
      </c>
      <c r="D107" s="201">
        <v>25000</v>
      </c>
      <c r="E107" s="200" t="s">
        <v>41</v>
      </c>
      <c r="F107" s="202">
        <v>2018</v>
      </c>
    </row>
    <row r="108" spans="1:6" x14ac:dyDescent="0.25">
      <c r="A108" s="96" t="s">
        <v>207</v>
      </c>
      <c r="B108" s="199">
        <v>1974</v>
      </c>
      <c r="C108" s="200" t="s">
        <v>63</v>
      </c>
      <c r="D108" s="201">
        <v>25000</v>
      </c>
      <c r="E108" s="200" t="s">
        <v>41</v>
      </c>
      <c r="F108" s="202">
        <v>2023</v>
      </c>
    </row>
    <row r="109" spans="1:6" x14ac:dyDescent="0.25">
      <c r="A109" s="96" t="s">
        <v>207</v>
      </c>
      <c r="B109" s="204">
        <v>1974</v>
      </c>
      <c r="C109" s="200" t="s">
        <v>63</v>
      </c>
      <c r="D109" s="201">
        <v>25000</v>
      </c>
      <c r="E109" s="200" t="s">
        <v>11</v>
      </c>
      <c r="F109" s="202">
        <v>2025</v>
      </c>
    </row>
    <row r="110" spans="1:6" x14ac:dyDescent="0.25">
      <c r="A110" s="96" t="s">
        <v>207</v>
      </c>
      <c r="B110" s="199">
        <v>1974</v>
      </c>
      <c r="C110" s="200" t="s">
        <v>63</v>
      </c>
      <c r="D110" s="201">
        <v>25000</v>
      </c>
      <c r="E110" s="200" t="s">
        <v>199</v>
      </c>
      <c r="F110" s="202">
        <v>2022</v>
      </c>
    </row>
    <row r="111" spans="1:6" x14ac:dyDescent="0.25">
      <c r="A111" s="96" t="s">
        <v>207</v>
      </c>
      <c r="B111" s="199">
        <v>1896</v>
      </c>
      <c r="C111" s="200" t="s">
        <v>151</v>
      </c>
      <c r="D111" s="201">
        <v>20000</v>
      </c>
      <c r="E111" s="200" t="s">
        <v>13</v>
      </c>
      <c r="F111" s="202">
        <v>2020</v>
      </c>
    </row>
    <row r="112" spans="1:6" x14ac:dyDescent="0.25">
      <c r="A112" s="96" t="s">
        <v>207</v>
      </c>
      <c r="B112" s="203">
        <v>1896</v>
      </c>
      <c r="C112" s="200" t="s">
        <v>151</v>
      </c>
      <c r="D112" s="201">
        <v>25000</v>
      </c>
      <c r="E112" s="200" t="s">
        <v>41</v>
      </c>
      <c r="F112" s="202">
        <v>2020</v>
      </c>
    </row>
    <row r="113" spans="1:6" x14ac:dyDescent="0.25">
      <c r="A113" s="96" t="s">
        <v>207</v>
      </c>
      <c r="B113" s="199">
        <v>1896</v>
      </c>
      <c r="C113" s="200" t="s">
        <v>151</v>
      </c>
      <c r="D113" s="201">
        <v>25000</v>
      </c>
      <c r="E113" s="200" t="s">
        <v>11</v>
      </c>
      <c r="F113" s="202">
        <v>2020</v>
      </c>
    </row>
    <row r="114" spans="1:6" x14ac:dyDescent="0.25">
      <c r="A114" s="96" t="s">
        <v>207</v>
      </c>
      <c r="B114" s="199">
        <v>1896</v>
      </c>
      <c r="C114" s="200" t="s">
        <v>151</v>
      </c>
      <c r="D114" s="201">
        <v>25000</v>
      </c>
      <c r="E114" s="200" t="s">
        <v>206</v>
      </c>
      <c r="F114" s="202">
        <v>2020</v>
      </c>
    </row>
    <row r="115" spans="1:6" x14ac:dyDescent="0.25">
      <c r="A115" s="96" t="s">
        <v>207</v>
      </c>
      <c r="B115" s="199">
        <v>1896</v>
      </c>
      <c r="C115" s="200" t="s">
        <v>151</v>
      </c>
      <c r="D115" s="201">
        <v>25000</v>
      </c>
      <c r="E115" s="200" t="s">
        <v>199</v>
      </c>
      <c r="F115" s="202">
        <v>2022</v>
      </c>
    </row>
    <row r="116" spans="1:6" x14ac:dyDescent="0.25">
      <c r="A116" s="96" t="s">
        <v>207</v>
      </c>
      <c r="B116" s="199">
        <v>2046</v>
      </c>
      <c r="C116" s="200" t="s">
        <v>152</v>
      </c>
      <c r="D116" s="201">
        <v>25000</v>
      </c>
      <c r="E116" s="200" t="s">
        <v>11</v>
      </c>
      <c r="F116" s="202">
        <v>2020</v>
      </c>
    </row>
    <row r="117" spans="1:6" x14ac:dyDescent="0.25">
      <c r="A117" s="96" t="s">
        <v>207</v>
      </c>
      <c r="B117" s="203">
        <v>2046</v>
      </c>
      <c r="C117" s="200" t="s">
        <v>152</v>
      </c>
      <c r="D117" s="201">
        <v>25000</v>
      </c>
      <c r="E117" s="200" t="s">
        <v>206</v>
      </c>
      <c r="F117" s="202">
        <v>2020</v>
      </c>
    </row>
    <row r="118" spans="1:6" x14ac:dyDescent="0.25">
      <c r="A118" s="96" t="s">
        <v>207</v>
      </c>
      <c r="B118" s="199">
        <v>2046</v>
      </c>
      <c r="C118" s="200" t="s">
        <v>152</v>
      </c>
      <c r="D118" s="201">
        <v>25000</v>
      </c>
      <c r="E118" s="200" t="s">
        <v>199</v>
      </c>
      <c r="F118" s="202">
        <v>2022</v>
      </c>
    </row>
    <row r="119" spans="1:6" x14ac:dyDescent="0.25">
      <c r="A119" s="96" t="s">
        <v>207</v>
      </c>
      <c r="B119" s="199">
        <v>1995</v>
      </c>
      <c r="C119" s="200" t="s">
        <v>15</v>
      </c>
      <c r="D119" s="201">
        <v>20000</v>
      </c>
      <c r="E119" s="200" t="s">
        <v>13</v>
      </c>
      <c r="F119" s="202">
        <v>2016</v>
      </c>
    </row>
    <row r="120" spans="1:6" x14ac:dyDescent="0.25">
      <c r="A120" s="96" t="s">
        <v>207</v>
      </c>
      <c r="B120" s="203">
        <v>1995</v>
      </c>
      <c r="C120" s="200" t="s">
        <v>15</v>
      </c>
      <c r="D120" s="201">
        <v>25000</v>
      </c>
      <c r="E120" s="200" t="s">
        <v>41</v>
      </c>
      <c r="F120" s="202">
        <v>2020</v>
      </c>
    </row>
    <row r="121" spans="1:6" x14ac:dyDescent="0.25">
      <c r="A121" s="96" t="s">
        <v>207</v>
      </c>
      <c r="B121" s="199">
        <v>1995</v>
      </c>
      <c r="C121" s="200" t="s">
        <v>15</v>
      </c>
      <c r="D121" s="201">
        <v>25000</v>
      </c>
      <c r="E121" s="200" t="s">
        <v>11</v>
      </c>
      <c r="F121" s="202">
        <v>2016</v>
      </c>
    </row>
    <row r="122" spans="1:6" x14ac:dyDescent="0.25">
      <c r="A122" s="96" t="s">
        <v>207</v>
      </c>
      <c r="B122" s="199">
        <v>1995</v>
      </c>
      <c r="C122" s="200" t="s">
        <v>15</v>
      </c>
      <c r="D122" s="201">
        <v>25000</v>
      </c>
      <c r="E122" s="200" t="s">
        <v>199</v>
      </c>
      <c r="F122" s="202">
        <v>2024</v>
      </c>
    </row>
    <row r="123" spans="1:6" x14ac:dyDescent="0.25">
      <c r="A123" s="96" t="s">
        <v>207</v>
      </c>
      <c r="B123" s="199">
        <v>1929</v>
      </c>
      <c r="C123" s="200" t="s">
        <v>73</v>
      </c>
      <c r="D123" s="201">
        <v>20000</v>
      </c>
      <c r="E123" s="200" t="s">
        <v>13</v>
      </c>
      <c r="F123" s="202">
        <v>2018</v>
      </c>
    </row>
    <row r="124" spans="1:6" x14ac:dyDescent="0.25">
      <c r="A124" s="96" t="s">
        <v>207</v>
      </c>
      <c r="B124" s="199">
        <v>1929</v>
      </c>
      <c r="C124" s="200" t="s">
        <v>73</v>
      </c>
      <c r="D124" s="201">
        <v>25000</v>
      </c>
      <c r="E124" s="200" t="s">
        <v>41</v>
      </c>
      <c r="F124" s="202">
        <v>2018</v>
      </c>
    </row>
    <row r="125" spans="1:6" x14ac:dyDescent="0.25">
      <c r="A125" s="96" t="s">
        <v>207</v>
      </c>
      <c r="B125" s="199">
        <v>1929</v>
      </c>
      <c r="C125" s="200" t="s">
        <v>73</v>
      </c>
      <c r="D125" s="201">
        <v>40000</v>
      </c>
      <c r="E125" s="200" t="s">
        <v>41</v>
      </c>
      <c r="F125" s="202">
        <v>2025</v>
      </c>
    </row>
    <row r="126" spans="1:6" x14ac:dyDescent="0.25">
      <c r="A126" s="96" t="s">
        <v>207</v>
      </c>
      <c r="B126" s="199">
        <v>1929</v>
      </c>
      <c r="C126" s="200" t="s">
        <v>73</v>
      </c>
      <c r="D126" s="201">
        <v>25000</v>
      </c>
      <c r="E126" s="200" t="s">
        <v>11</v>
      </c>
      <c r="F126" s="202">
        <v>2021</v>
      </c>
    </row>
    <row r="127" spans="1:6" x14ac:dyDescent="0.25">
      <c r="A127" s="96" t="s">
        <v>207</v>
      </c>
      <c r="B127" s="199">
        <v>1929</v>
      </c>
      <c r="C127" s="200" t="s">
        <v>73</v>
      </c>
      <c r="D127" s="201">
        <v>25000</v>
      </c>
      <c r="E127" s="200" t="s">
        <v>11</v>
      </c>
      <c r="F127" s="202">
        <v>2025</v>
      </c>
    </row>
    <row r="128" spans="1:6" x14ac:dyDescent="0.25">
      <c r="A128" s="96" t="s">
        <v>207</v>
      </c>
      <c r="B128" s="199">
        <v>1929</v>
      </c>
      <c r="C128" s="200" t="s">
        <v>73</v>
      </c>
      <c r="D128" s="201">
        <v>25000</v>
      </c>
      <c r="E128" s="200" t="s">
        <v>199</v>
      </c>
      <c r="F128" s="202">
        <v>2022</v>
      </c>
    </row>
    <row r="129" spans="1:6" x14ac:dyDescent="0.25">
      <c r="A129" s="96" t="s">
        <v>207</v>
      </c>
      <c r="B129" s="205">
        <v>2139</v>
      </c>
      <c r="C129" s="200" t="s">
        <v>78</v>
      </c>
      <c r="D129" s="201">
        <v>20000</v>
      </c>
      <c r="E129" s="200" t="s">
        <v>13</v>
      </c>
      <c r="F129" s="202">
        <v>2018</v>
      </c>
    </row>
    <row r="130" spans="1:6" x14ac:dyDescent="0.25">
      <c r="A130" s="96" t="s">
        <v>207</v>
      </c>
      <c r="B130" s="199">
        <v>2139</v>
      </c>
      <c r="C130" s="200" t="s">
        <v>78</v>
      </c>
      <c r="D130" s="201">
        <v>20000</v>
      </c>
      <c r="E130" s="200" t="s">
        <v>13</v>
      </c>
      <c r="F130" s="202">
        <v>2023</v>
      </c>
    </row>
    <row r="131" spans="1:6" x14ac:dyDescent="0.25">
      <c r="A131" s="96" t="s">
        <v>207</v>
      </c>
      <c r="B131" s="199">
        <v>2139</v>
      </c>
      <c r="C131" s="200" t="s">
        <v>78</v>
      </c>
      <c r="D131" s="201">
        <v>25000</v>
      </c>
      <c r="E131" s="200" t="s">
        <v>41</v>
      </c>
      <c r="F131" s="202">
        <v>2018</v>
      </c>
    </row>
    <row r="132" spans="1:6" x14ac:dyDescent="0.25">
      <c r="A132" s="96" t="s">
        <v>207</v>
      </c>
      <c r="B132" s="204">
        <v>2139</v>
      </c>
      <c r="C132" s="200" t="s">
        <v>78</v>
      </c>
      <c r="D132" s="201">
        <v>25000</v>
      </c>
      <c r="E132" s="200" t="s">
        <v>41</v>
      </c>
      <c r="F132" s="202">
        <v>2023</v>
      </c>
    </row>
    <row r="133" spans="1:6" x14ac:dyDescent="0.25">
      <c r="A133" s="96" t="s">
        <v>207</v>
      </c>
      <c r="B133" s="203">
        <v>2139</v>
      </c>
      <c r="C133" s="200" t="s">
        <v>78</v>
      </c>
      <c r="D133" s="201">
        <v>25000</v>
      </c>
      <c r="E133" s="200" t="s">
        <v>11</v>
      </c>
      <c r="F133" s="202">
        <v>2018</v>
      </c>
    </row>
    <row r="134" spans="1:6" x14ac:dyDescent="0.25">
      <c r="A134" s="96" t="s">
        <v>207</v>
      </c>
      <c r="B134" s="204">
        <v>2139</v>
      </c>
      <c r="C134" s="200" t="s">
        <v>78</v>
      </c>
      <c r="D134" s="201">
        <v>25000</v>
      </c>
      <c r="E134" s="200" t="s">
        <v>11</v>
      </c>
      <c r="F134" s="202">
        <v>2022</v>
      </c>
    </row>
    <row r="135" spans="1:6" x14ac:dyDescent="0.25">
      <c r="A135" s="96" t="s">
        <v>207</v>
      </c>
      <c r="B135" s="199">
        <v>2139</v>
      </c>
      <c r="C135" s="200" t="s">
        <v>78</v>
      </c>
      <c r="D135" s="201">
        <v>25000</v>
      </c>
      <c r="E135" s="200" t="s">
        <v>206</v>
      </c>
      <c r="F135" s="202">
        <v>2020</v>
      </c>
    </row>
    <row r="136" spans="1:6" x14ac:dyDescent="0.25">
      <c r="A136" s="96" t="s">
        <v>207</v>
      </c>
      <c r="B136" s="199">
        <v>2139</v>
      </c>
      <c r="C136" s="200" t="s">
        <v>78</v>
      </c>
      <c r="D136" s="201">
        <v>25000</v>
      </c>
      <c r="E136" s="200" t="s">
        <v>199</v>
      </c>
      <c r="F136" s="202">
        <v>2023</v>
      </c>
    </row>
    <row r="137" spans="1:6" x14ac:dyDescent="0.25">
      <c r="A137" s="96" t="s">
        <v>207</v>
      </c>
      <c r="B137" s="203">
        <v>2185</v>
      </c>
      <c r="C137" s="200" t="s">
        <v>103</v>
      </c>
      <c r="D137" s="201">
        <v>20000</v>
      </c>
      <c r="E137" s="200" t="s">
        <v>13</v>
      </c>
      <c r="F137" s="202">
        <v>2019</v>
      </c>
    </row>
    <row r="138" spans="1:6" x14ac:dyDescent="0.25">
      <c r="A138" s="96" t="s">
        <v>207</v>
      </c>
      <c r="B138" s="199">
        <v>2185</v>
      </c>
      <c r="C138" s="200" t="s">
        <v>103</v>
      </c>
      <c r="D138" s="201">
        <v>20000</v>
      </c>
      <c r="E138" s="200" t="s">
        <v>13</v>
      </c>
      <c r="F138" s="202">
        <v>2023</v>
      </c>
    </row>
    <row r="139" spans="1:6" x14ac:dyDescent="0.25">
      <c r="A139" s="96" t="s">
        <v>207</v>
      </c>
      <c r="B139" s="199">
        <v>2185</v>
      </c>
      <c r="C139" s="200" t="s">
        <v>103</v>
      </c>
      <c r="D139" s="201">
        <v>25000</v>
      </c>
      <c r="E139" s="200" t="s">
        <v>41</v>
      </c>
      <c r="F139" s="202">
        <v>2019</v>
      </c>
    </row>
    <row r="140" spans="1:6" x14ac:dyDescent="0.25">
      <c r="A140" s="96" t="s">
        <v>207</v>
      </c>
      <c r="B140" s="199">
        <v>2185</v>
      </c>
      <c r="C140" s="200" t="s">
        <v>103</v>
      </c>
      <c r="D140" s="201">
        <v>40000</v>
      </c>
      <c r="E140" s="200" t="s">
        <v>41</v>
      </c>
      <c r="F140" s="202">
        <v>2025</v>
      </c>
    </row>
    <row r="141" spans="1:6" x14ac:dyDescent="0.25">
      <c r="A141" s="96" t="s">
        <v>207</v>
      </c>
      <c r="B141" s="204">
        <v>2185</v>
      </c>
      <c r="C141" s="200" t="s">
        <v>103</v>
      </c>
      <c r="D141" s="201">
        <v>25000</v>
      </c>
      <c r="E141" s="200" t="s">
        <v>11</v>
      </c>
      <c r="F141" s="202">
        <v>2019</v>
      </c>
    </row>
    <row r="142" spans="1:6" x14ac:dyDescent="0.25">
      <c r="A142" s="96" t="s">
        <v>207</v>
      </c>
      <c r="B142" s="199">
        <v>2185</v>
      </c>
      <c r="C142" s="200" t="s">
        <v>103</v>
      </c>
      <c r="D142" s="201">
        <v>25000</v>
      </c>
      <c r="E142" s="200" t="s">
        <v>11</v>
      </c>
      <c r="F142" s="202">
        <v>2023</v>
      </c>
    </row>
    <row r="143" spans="1:6" x14ac:dyDescent="0.25">
      <c r="A143" s="96" t="s">
        <v>207</v>
      </c>
      <c r="B143" s="199">
        <v>2185</v>
      </c>
      <c r="C143" s="200" t="s">
        <v>103</v>
      </c>
      <c r="D143" s="201">
        <v>25000</v>
      </c>
      <c r="E143" s="200" t="s">
        <v>206</v>
      </c>
      <c r="F143" s="202">
        <v>2019</v>
      </c>
    </row>
    <row r="144" spans="1:6" x14ac:dyDescent="0.25">
      <c r="A144" s="96" t="s">
        <v>207</v>
      </c>
      <c r="B144" s="204">
        <v>2185</v>
      </c>
      <c r="C144" s="200" t="s">
        <v>103</v>
      </c>
      <c r="D144" s="201">
        <v>25000</v>
      </c>
      <c r="E144" s="200" t="s">
        <v>199</v>
      </c>
      <c r="F144" s="202">
        <v>2022</v>
      </c>
    </row>
    <row r="145" spans="1:6" x14ac:dyDescent="0.25">
      <c r="A145" s="96" t="s">
        <v>207</v>
      </c>
      <c r="B145" s="204">
        <v>1972</v>
      </c>
      <c r="C145" s="200" t="s">
        <v>42</v>
      </c>
      <c r="D145" s="201">
        <v>20000</v>
      </c>
      <c r="E145" s="200" t="s">
        <v>13</v>
      </c>
      <c r="F145" s="202">
        <v>2017</v>
      </c>
    </row>
    <row r="146" spans="1:6" x14ac:dyDescent="0.25">
      <c r="A146" s="96" t="s">
        <v>207</v>
      </c>
      <c r="B146" s="199">
        <v>1972</v>
      </c>
      <c r="C146" s="200" t="s">
        <v>42</v>
      </c>
      <c r="D146" s="201">
        <v>25000</v>
      </c>
      <c r="E146" s="200" t="s">
        <v>41</v>
      </c>
      <c r="F146" s="202">
        <v>2018</v>
      </c>
    </row>
    <row r="147" spans="1:6" x14ac:dyDescent="0.25">
      <c r="A147" s="96" t="s">
        <v>207</v>
      </c>
      <c r="B147" s="203">
        <v>1972</v>
      </c>
      <c r="C147" s="200" t="s">
        <v>42</v>
      </c>
      <c r="D147" s="201">
        <v>25000</v>
      </c>
      <c r="E147" s="200" t="s">
        <v>206</v>
      </c>
      <c r="F147" s="202">
        <v>2019</v>
      </c>
    </row>
    <row r="148" spans="1:6" x14ac:dyDescent="0.25">
      <c r="A148" s="96" t="s">
        <v>207</v>
      </c>
      <c r="B148" s="199">
        <v>1972</v>
      </c>
      <c r="C148" s="200" t="s">
        <v>42</v>
      </c>
      <c r="D148" s="201">
        <v>25000</v>
      </c>
      <c r="E148" s="200" t="s">
        <v>199</v>
      </c>
      <c r="F148" s="202">
        <v>2022</v>
      </c>
    </row>
    <row r="149" spans="1:6" x14ac:dyDescent="0.25">
      <c r="A149" s="96" t="s">
        <v>207</v>
      </c>
      <c r="B149" s="199">
        <v>2105</v>
      </c>
      <c r="C149" s="200" t="s">
        <v>104</v>
      </c>
      <c r="D149" s="201">
        <v>20000</v>
      </c>
      <c r="E149" s="200" t="s">
        <v>13</v>
      </c>
      <c r="F149" s="202">
        <v>2019</v>
      </c>
    </row>
    <row r="150" spans="1:6" x14ac:dyDescent="0.25">
      <c r="A150" s="96" t="s">
        <v>207</v>
      </c>
      <c r="B150" s="206">
        <v>2105</v>
      </c>
      <c r="C150" s="200" t="s">
        <v>104</v>
      </c>
      <c r="D150" s="201">
        <v>40000</v>
      </c>
      <c r="E150" s="200" t="s">
        <v>13</v>
      </c>
      <c r="F150" s="202">
        <v>2024</v>
      </c>
    </row>
    <row r="151" spans="1:6" x14ac:dyDescent="0.25">
      <c r="A151" s="96" t="s">
        <v>207</v>
      </c>
      <c r="B151" s="199">
        <v>2105</v>
      </c>
      <c r="C151" s="200" t="s">
        <v>104</v>
      </c>
      <c r="D151" s="201">
        <v>25000</v>
      </c>
      <c r="E151" s="200" t="s">
        <v>41</v>
      </c>
      <c r="F151" s="202">
        <v>2019</v>
      </c>
    </row>
    <row r="152" spans="1:6" x14ac:dyDescent="0.25">
      <c r="A152" s="96" t="s">
        <v>207</v>
      </c>
      <c r="B152" s="199">
        <v>2105</v>
      </c>
      <c r="C152" s="200" t="s">
        <v>104</v>
      </c>
      <c r="D152" s="201">
        <v>40000</v>
      </c>
      <c r="E152" s="200" t="s">
        <v>41</v>
      </c>
      <c r="F152" s="202">
        <v>2024</v>
      </c>
    </row>
    <row r="153" spans="1:6" x14ac:dyDescent="0.25">
      <c r="A153" s="96" t="s">
        <v>207</v>
      </c>
      <c r="B153" s="203">
        <v>2105</v>
      </c>
      <c r="C153" s="200" t="s">
        <v>104</v>
      </c>
      <c r="D153" s="201">
        <v>25000</v>
      </c>
      <c r="E153" s="200" t="s">
        <v>11</v>
      </c>
      <c r="F153" s="202">
        <v>2019</v>
      </c>
    </row>
    <row r="154" spans="1:6" x14ac:dyDescent="0.25">
      <c r="A154" s="96" t="s">
        <v>207</v>
      </c>
      <c r="B154" s="199">
        <v>2105</v>
      </c>
      <c r="C154" s="200" t="s">
        <v>104</v>
      </c>
      <c r="D154" s="201">
        <v>25000</v>
      </c>
      <c r="E154" s="200" t="s">
        <v>11</v>
      </c>
      <c r="F154" s="202">
        <v>2023</v>
      </c>
    </row>
    <row r="155" spans="1:6" x14ac:dyDescent="0.25">
      <c r="A155" s="96" t="s">
        <v>207</v>
      </c>
      <c r="B155" s="206">
        <v>2105</v>
      </c>
      <c r="C155" s="200" t="s">
        <v>104</v>
      </c>
      <c r="D155" s="201">
        <v>25000</v>
      </c>
      <c r="E155" s="200" t="s">
        <v>199</v>
      </c>
      <c r="F155" s="202">
        <v>2024</v>
      </c>
    </row>
    <row r="156" spans="1:6" x14ac:dyDescent="0.25">
      <c r="A156" s="96" t="s">
        <v>207</v>
      </c>
      <c r="B156" s="199">
        <v>2042</v>
      </c>
      <c r="C156" s="200" t="s">
        <v>88</v>
      </c>
      <c r="D156" s="201">
        <v>20000</v>
      </c>
      <c r="E156" s="200" t="s">
        <v>13</v>
      </c>
      <c r="F156" s="202">
        <v>2018</v>
      </c>
    </row>
    <row r="157" spans="1:6" x14ac:dyDescent="0.25">
      <c r="A157" s="96" t="s">
        <v>207</v>
      </c>
      <c r="B157" s="204">
        <v>2042</v>
      </c>
      <c r="C157" s="200" t="s">
        <v>88</v>
      </c>
      <c r="D157" s="201">
        <v>25000</v>
      </c>
      <c r="E157" s="200" t="s">
        <v>41</v>
      </c>
      <c r="F157" s="202">
        <v>2018</v>
      </c>
    </row>
    <row r="158" spans="1:6" x14ac:dyDescent="0.25">
      <c r="A158" s="96" t="s">
        <v>207</v>
      </c>
      <c r="B158" s="199">
        <v>2042</v>
      </c>
      <c r="C158" s="200" t="s">
        <v>88</v>
      </c>
      <c r="D158" s="201">
        <v>25000</v>
      </c>
      <c r="E158" s="200" t="s">
        <v>11</v>
      </c>
      <c r="F158" s="202">
        <v>2018</v>
      </c>
    </row>
    <row r="159" spans="1:6" x14ac:dyDescent="0.25">
      <c r="A159" s="96" t="s">
        <v>207</v>
      </c>
      <c r="B159" s="199">
        <v>2042</v>
      </c>
      <c r="C159" s="200" t="s">
        <v>88</v>
      </c>
      <c r="D159" s="201">
        <v>25000</v>
      </c>
      <c r="E159" s="200" t="s">
        <v>11</v>
      </c>
      <c r="F159" s="202">
        <v>2023</v>
      </c>
    </row>
    <row r="160" spans="1:6" x14ac:dyDescent="0.25">
      <c r="A160" s="96" t="s">
        <v>207</v>
      </c>
      <c r="B160" s="199">
        <v>2191</v>
      </c>
      <c r="C160" s="200" t="s">
        <v>153</v>
      </c>
      <c r="D160" s="201">
        <v>20000</v>
      </c>
      <c r="E160" s="200" t="s">
        <v>13</v>
      </c>
      <c r="F160" s="202">
        <v>2020</v>
      </c>
    </row>
    <row r="161" spans="1:6" x14ac:dyDescent="0.25">
      <c r="A161" s="96" t="s">
        <v>207</v>
      </c>
      <c r="B161" s="199">
        <v>2191</v>
      </c>
      <c r="C161" s="200" t="s">
        <v>153</v>
      </c>
      <c r="D161" s="201">
        <v>25000</v>
      </c>
      <c r="E161" s="200" t="s">
        <v>41</v>
      </c>
      <c r="F161" s="202">
        <v>2022</v>
      </c>
    </row>
    <row r="162" spans="1:6" x14ac:dyDescent="0.25">
      <c r="A162" s="96" t="s">
        <v>207</v>
      </c>
      <c r="B162" s="204">
        <v>2191</v>
      </c>
      <c r="C162" s="200" t="s">
        <v>153</v>
      </c>
      <c r="D162" s="201">
        <v>25000</v>
      </c>
      <c r="E162" s="200" t="s">
        <v>199</v>
      </c>
      <c r="F162" s="202">
        <v>2023</v>
      </c>
    </row>
    <row r="163" spans="1:6" x14ac:dyDescent="0.25">
      <c r="A163" s="96" t="s">
        <v>207</v>
      </c>
      <c r="B163" s="199">
        <v>1945</v>
      </c>
      <c r="C163" s="200" t="s">
        <v>69</v>
      </c>
      <c r="D163" s="201">
        <v>20000</v>
      </c>
      <c r="E163" s="200" t="s">
        <v>13</v>
      </c>
      <c r="F163" s="202">
        <v>2018</v>
      </c>
    </row>
    <row r="164" spans="1:6" x14ac:dyDescent="0.25">
      <c r="A164" s="96" t="s">
        <v>207</v>
      </c>
      <c r="B164" s="203">
        <v>1945</v>
      </c>
      <c r="C164" s="200" t="s">
        <v>69</v>
      </c>
      <c r="D164" s="201">
        <v>25000</v>
      </c>
      <c r="E164" s="200" t="s">
        <v>41</v>
      </c>
      <c r="F164" s="202">
        <v>2018</v>
      </c>
    </row>
    <row r="165" spans="1:6" x14ac:dyDescent="0.25">
      <c r="A165" s="96" t="s">
        <v>207</v>
      </c>
      <c r="B165" s="204">
        <v>1945</v>
      </c>
      <c r="C165" s="200" t="s">
        <v>69</v>
      </c>
      <c r="D165" s="201">
        <v>25000</v>
      </c>
      <c r="E165" s="200" t="s">
        <v>11</v>
      </c>
      <c r="F165" s="202">
        <v>2018</v>
      </c>
    </row>
    <row r="166" spans="1:6" x14ac:dyDescent="0.25">
      <c r="A166" s="96" t="s">
        <v>207</v>
      </c>
      <c r="B166" s="199">
        <v>1945</v>
      </c>
      <c r="C166" s="200" t="s">
        <v>69</v>
      </c>
      <c r="D166" s="201">
        <v>25000</v>
      </c>
      <c r="E166" s="200" t="s">
        <v>11</v>
      </c>
      <c r="F166" s="202">
        <v>2023</v>
      </c>
    </row>
    <row r="167" spans="1:6" x14ac:dyDescent="0.25">
      <c r="A167" s="96" t="s">
        <v>207</v>
      </c>
      <c r="B167" s="199">
        <v>1945</v>
      </c>
      <c r="C167" s="200" t="s">
        <v>69</v>
      </c>
      <c r="D167" s="201">
        <v>25000</v>
      </c>
      <c r="E167" s="200" t="s">
        <v>199</v>
      </c>
      <c r="F167" s="202">
        <v>2022</v>
      </c>
    </row>
    <row r="168" spans="1:6" x14ac:dyDescent="0.25">
      <c r="A168" s="96" t="s">
        <v>207</v>
      </c>
      <c r="B168" s="199">
        <v>1927</v>
      </c>
      <c r="C168" s="200" t="s">
        <v>154</v>
      </c>
      <c r="D168" s="201">
        <v>20000</v>
      </c>
      <c r="E168" s="200" t="s">
        <v>13</v>
      </c>
      <c r="F168" s="202">
        <v>2020</v>
      </c>
    </row>
    <row r="169" spans="1:6" x14ac:dyDescent="0.25">
      <c r="A169" s="96" t="s">
        <v>207</v>
      </c>
      <c r="B169" s="204">
        <v>1927</v>
      </c>
      <c r="C169" s="200" t="s">
        <v>154</v>
      </c>
      <c r="D169" s="201">
        <v>25000</v>
      </c>
      <c r="E169" s="200" t="s">
        <v>41</v>
      </c>
      <c r="F169" s="202">
        <v>2020</v>
      </c>
    </row>
    <row r="170" spans="1:6" x14ac:dyDescent="0.25">
      <c r="A170" s="96" t="s">
        <v>207</v>
      </c>
      <c r="B170" s="199">
        <v>1927</v>
      </c>
      <c r="C170" s="200" t="s">
        <v>154</v>
      </c>
      <c r="D170" s="201">
        <v>25000</v>
      </c>
      <c r="E170" s="200" t="s">
        <v>11</v>
      </c>
      <c r="F170" s="202">
        <v>2022</v>
      </c>
    </row>
    <row r="171" spans="1:6" x14ac:dyDescent="0.25">
      <c r="A171" s="96" t="s">
        <v>207</v>
      </c>
      <c r="B171" s="203">
        <v>1927</v>
      </c>
      <c r="C171" s="200" t="s">
        <v>154</v>
      </c>
      <c r="D171" s="201">
        <v>25000</v>
      </c>
      <c r="E171" s="200" t="s">
        <v>206</v>
      </c>
      <c r="F171" s="202">
        <v>2021</v>
      </c>
    </row>
    <row r="172" spans="1:6" x14ac:dyDescent="0.25">
      <c r="A172" s="96" t="s">
        <v>207</v>
      </c>
      <c r="B172" s="199">
        <v>1927</v>
      </c>
      <c r="C172" s="200" t="s">
        <v>154</v>
      </c>
      <c r="D172" s="201">
        <v>25000</v>
      </c>
      <c r="E172" s="200" t="s">
        <v>199</v>
      </c>
      <c r="F172" s="202">
        <v>2022</v>
      </c>
    </row>
    <row r="173" spans="1:6" x14ac:dyDescent="0.25">
      <c r="A173" s="96" t="s">
        <v>207</v>
      </c>
      <c r="B173" s="203">
        <v>2006</v>
      </c>
      <c r="C173" s="200" t="s">
        <v>43</v>
      </c>
      <c r="D173" s="201">
        <v>20000</v>
      </c>
      <c r="E173" s="200" t="s">
        <v>13</v>
      </c>
      <c r="F173" s="202">
        <v>2017</v>
      </c>
    </row>
    <row r="174" spans="1:6" x14ac:dyDescent="0.25">
      <c r="A174" s="96" t="s">
        <v>207</v>
      </c>
      <c r="B174" s="205">
        <v>2006</v>
      </c>
      <c r="C174" s="200" t="s">
        <v>43</v>
      </c>
      <c r="D174" s="201">
        <v>25000</v>
      </c>
      <c r="E174" s="200" t="s">
        <v>41</v>
      </c>
      <c r="F174" s="202">
        <v>2017</v>
      </c>
    </row>
    <row r="175" spans="1:6" x14ac:dyDescent="0.25">
      <c r="A175" s="96" t="s">
        <v>207</v>
      </c>
      <c r="B175" s="203">
        <v>1965</v>
      </c>
      <c r="C175" s="200" t="s">
        <v>72</v>
      </c>
      <c r="D175" s="201">
        <v>20000</v>
      </c>
      <c r="E175" s="200" t="s">
        <v>13</v>
      </c>
      <c r="F175" s="202">
        <v>2018</v>
      </c>
    </row>
    <row r="176" spans="1:6" x14ac:dyDescent="0.25">
      <c r="A176" s="96" t="s">
        <v>207</v>
      </c>
      <c r="B176" s="199">
        <v>1965</v>
      </c>
      <c r="C176" s="200" t="s">
        <v>72</v>
      </c>
      <c r="D176" s="201">
        <v>25000</v>
      </c>
      <c r="E176" s="200" t="s">
        <v>41</v>
      </c>
      <c r="F176" s="202">
        <v>2018</v>
      </c>
    </row>
    <row r="177" spans="1:6" x14ac:dyDescent="0.25">
      <c r="A177" s="96" t="s">
        <v>207</v>
      </c>
      <c r="B177" s="199">
        <v>1965</v>
      </c>
      <c r="C177" s="200" t="s">
        <v>72</v>
      </c>
      <c r="D177" s="201">
        <v>25000</v>
      </c>
      <c r="E177" s="200" t="s">
        <v>11</v>
      </c>
      <c r="F177" s="202">
        <v>2018</v>
      </c>
    </row>
    <row r="178" spans="1:6" x14ac:dyDescent="0.25">
      <c r="A178" s="96" t="s">
        <v>207</v>
      </c>
      <c r="B178" s="199">
        <v>1965</v>
      </c>
      <c r="C178" s="200" t="s">
        <v>72</v>
      </c>
      <c r="D178" s="201">
        <v>25000</v>
      </c>
      <c r="E178" s="200" t="s">
        <v>199</v>
      </c>
      <c r="F178" s="202">
        <v>2024</v>
      </c>
    </row>
    <row r="179" spans="1:6" x14ac:dyDescent="0.25">
      <c r="A179" s="96" t="s">
        <v>207</v>
      </c>
      <c r="B179" s="199">
        <v>1964</v>
      </c>
      <c r="C179" s="200" t="s">
        <v>155</v>
      </c>
      <c r="D179" s="201">
        <v>20000</v>
      </c>
      <c r="E179" s="200" t="s">
        <v>13</v>
      </c>
      <c r="F179" s="202">
        <v>2020</v>
      </c>
    </row>
    <row r="180" spans="1:6" x14ac:dyDescent="0.25">
      <c r="A180" s="96" t="s">
        <v>207</v>
      </c>
      <c r="B180" s="199">
        <v>1964</v>
      </c>
      <c r="C180" s="200" t="s">
        <v>155</v>
      </c>
      <c r="D180" s="201">
        <v>25000</v>
      </c>
      <c r="E180" s="200" t="s">
        <v>41</v>
      </c>
      <c r="F180" s="202">
        <v>2020</v>
      </c>
    </row>
    <row r="181" spans="1:6" x14ac:dyDescent="0.25">
      <c r="A181" s="96" t="s">
        <v>207</v>
      </c>
      <c r="B181" s="199">
        <v>1964</v>
      </c>
      <c r="C181" s="200" t="s">
        <v>155</v>
      </c>
      <c r="D181" s="201">
        <v>25000</v>
      </c>
      <c r="E181" s="200" t="s">
        <v>11</v>
      </c>
      <c r="F181" s="202">
        <v>2020</v>
      </c>
    </row>
    <row r="182" spans="1:6" x14ac:dyDescent="0.25">
      <c r="A182" s="96" t="s">
        <v>207</v>
      </c>
      <c r="B182" s="199">
        <v>1964</v>
      </c>
      <c r="C182" s="200" t="s">
        <v>155</v>
      </c>
      <c r="D182" s="201">
        <v>25000</v>
      </c>
      <c r="E182" s="200" t="s">
        <v>199</v>
      </c>
      <c r="F182" s="202">
        <v>2023</v>
      </c>
    </row>
    <row r="183" spans="1:6" x14ac:dyDescent="0.25">
      <c r="A183" s="96" t="s">
        <v>207</v>
      </c>
      <c r="B183" s="199">
        <v>2186</v>
      </c>
      <c r="C183" s="200" t="s">
        <v>67</v>
      </c>
      <c r="D183" s="201">
        <v>20000</v>
      </c>
      <c r="E183" s="200" t="s">
        <v>13</v>
      </c>
      <c r="F183" s="202">
        <v>2018</v>
      </c>
    </row>
    <row r="184" spans="1:6" x14ac:dyDescent="0.25">
      <c r="A184" s="96" t="s">
        <v>207</v>
      </c>
      <c r="B184" s="199">
        <v>2186</v>
      </c>
      <c r="C184" s="200" t="s">
        <v>67</v>
      </c>
      <c r="D184" s="201">
        <v>25000</v>
      </c>
      <c r="E184" s="200" t="s">
        <v>41</v>
      </c>
      <c r="F184" s="202">
        <v>2018</v>
      </c>
    </row>
    <row r="185" spans="1:6" x14ac:dyDescent="0.25">
      <c r="A185" s="96" t="s">
        <v>207</v>
      </c>
      <c r="B185" s="199">
        <v>2186</v>
      </c>
      <c r="C185" s="200" t="s">
        <v>67</v>
      </c>
      <c r="D185" s="201">
        <v>25000</v>
      </c>
      <c r="E185" s="200" t="s">
        <v>11</v>
      </c>
      <c r="F185" s="202">
        <v>2025</v>
      </c>
    </row>
    <row r="186" spans="1:6" x14ac:dyDescent="0.25">
      <c r="A186" s="96" t="s">
        <v>207</v>
      </c>
      <c r="B186" s="199">
        <v>1901</v>
      </c>
      <c r="C186" s="200" t="s">
        <v>105</v>
      </c>
      <c r="D186" s="201">
        <v>40000</v>
      </c>
      <c r="E186" s="200" t="s">
        <v>13</v>
      </c>
      <c r="F186" s="202">
        <v>2025</v>
      </c>
    </row>
    <row r="187" spans="1:6" x14ac:dyDescent="0.25">
      <c r="A187" s="96" t="s">
        <v>207</v>
      </c>
      <c r="B187" s="199">
        <v>1901</v>
      </c>
      <c r="C187" s="200" t="s">
        <v>105</v>
      </c>
      <c r="D187" s="201">
        <v>40000</v>
      </c>
      <c r="E187" s="200" t="s">
        <v>41</v>
      </c>
      <c r="F187" s="202">
        <v>2025</v>
      </c>
    </row>
    <row r="188" spans="1:6" x14ac:dyDescent="0.25">
      <c r="A188" s="96" t="s">
        <v>207</v>
      </c>
      <c r="B188" s="204">
        <v>1901</v>
      </c>
      <c r="C188" s="200" t="s">
        <v>105</v>
      </c>
      <c r="D188" s="201">
        <v>25000</v>
      </c>
      <c r="E188" s="200" t="s">
        <v>11</v>
      </c>
      <c r="F188" s="202">
        <v>2019</v>
      </c>
    </row>
    <row r="189" spans="1:6" x14ac:dyDescent="0.25">
      <c r="A189" s="96" t="s">
        <v>207</v>
      </c>
      <c r="B189" s="199">
        <v>1901</v>
      </c>
      <c r="C189" s="200" t="s">
        <v>105</v>
      </c>
      <c r="D189" s="201">
        <v>25000</v>
      </c>
      <c r="E189" s="200" t="s">
        <v>206</v>
      </c>
      <c r="F189" s="202">
        <v>2019</v>
      </c>
    </row>
    <row r="190" spans="1:6" x14ac:dyDescent="0.25">
      <c r="A190" s="96" t="s">
        <v>207</v>
      </c>
      <c r="B190" s="199">
        <v>1901</v>
      </c>
      <c r="C190" s="200" t="s">
        <v>105</v>
      </c>
      <c r="D190" s="201">
        <v>25000</v>
      </c>
      <c r="E190" s="200" t="s">
        <v>199</v>
      </c>
      <c r="F190" s="202">
        <v>2025</v>
      </c>
    </row>
    <row r="191" spans="1:6" x14ac:dyDescent="0.25">
      <c r="A191" s="96" t="s">
        <v>207</v>
      </c>
      <c r="B191" s="199">
        <v>2216</v>
      </c>
      <c r="C191" s="200" t="s">
        <v>106</v>
      </c>
      <c r="D191" s="201">
        <v>20000</v>
      </c>
      <c r="E191" s="200" t="s">
        <v>13</v>
      </c>
      <c r="F191" s="202">
        <v>2019</v>
      </c>
    </row>
    <row r="192" spans="1:6" x14ac:dyDescent="0.25">
      <c r="A192" s="96" t="s">
        <v>207</v>
      </c>
      <c r="B192" s="199">
        <v>2216</v>
      </c>
      <c r="C192" s="200" t="s">
        <v>106</v>
      </c>
      <c r="D192" s="201">
        <v>25000</v>
      </c>
      <c r="E192" s="200" t="s">
        <v>41</v>
      </c>
      <c r="F192" s="202">
        <v>2021</v>
      </c>
    </row>
    <row r="193" spans="1:6" x14ac:dyDescent="0.25">
      <c r="A193" s="96" t="s">
        <v>207</v>
      </c>
      <c r="B193" s="199">
        <v>2216</v>
      </c>
      <c r="C193" s="200" t="s">
        <v>106</v>
      </c>
      <c r="D193" s="201">
        <v>25000</v>
      </c>
      <c r="E193" s="200" t="s">
        <v>11</v>
      </c>
      <c r="F193" s="202">
        <v>2019</v>
      </c>
    </row>
    <row r="194" spans="1:6" x14ac:dyDescent="0.25">
      <c r="A194" s="96" t="s">
        <v>207</v>
      </c>
      <c r="B194" s="199">
        <v>2216</v>
      </c>
      <c r="C194" s="200" t="s">
        <v>106</v>
      </c>
      <c r="D194" s="201">
        <v>25000</v>
      </c>
      <c r="E194" s="200" t="s">
        <v>206</v>
      </c>
      <c r="F194" s="202">
        <v>2019</v>
      </c>
    </row>
    <row r="195" spans="1:6" x14ac:dyDescent="0.25">
      <c r="A195" s="96" t="s">
        <v>207</v>
      </c>
      <c r="B195" s="199">
        <v>2086</v>
      </c>
      <c r="C195" s="200" t="s">
        <v>90</v>
      </c>
      <c r="D195" s="201">
        <v>20000</v>
      </c>
      <c r="E195" s="200" t="s">
        <v>13</v>
      </c>
      <c r="F195" s="202">
        <v>2018</v>
      </c>
    </row>
    <row r="196" spans="1:6" x14ac:dyDescent="0.25">
      <c r="A196" s="96" t="s">
        <v>207</v>
      </c>
      <c r="B196" s="205">
        <v>2086</v>
      </c>
      <c r="C196" s="200" t="s">
        <v>90</v>
      </c>
      <c r="D196" s="201">
        <v>25000</v>
      </c>
      <c r="E196" s="200" t="s">
        <v>41</v>
      </c>
      <c r="F196" s="202">
        <v>2018</v>
      </c>
    </row>
    <row r="197" spans="1:6" x14ac:dyDescent="0.25">
      <c r="A197" s="96" t="s">
        <v>207</v>
      </c>
      <c r="B197" s="199">
        <v>2086</v>
      </c>
      <c r="C197" s="200" t="s">
        <v>90</v>
      </c>
      <c r="D197" s="201">
        <v>25000</v>
      </c>
      <c r="E197" s="200" t="s">
        <v>11</v>
      </c>
      <c r="F197" s="202">
        <v>2018</v>
      </c>
    </row>
    <row r="198" spans="1:6" x14ac:dyDescent="0.25">
      <c r="A198" s="96" t="s">
        <v>207</v>
      </c>
      <c r="B198" s="199">
        <v>2086</v>
      </c>
      <c r="C198" s="200" t="s">
        <v>90</v>
      </c>
      <c r="D198" s="201">
        <v>25000</v>
      </c>
      <c r="E198" s="200" t="s">
        <v>11</v>
      </c>
      <c r="F198" s="202">
        <v>2023</v>
      </c>
    </row>
    <row r="199" spans="1:6" x14ac:dyDescent="0.25">
      <c r="A199" s="96" t="s">
        <v>207</v>
      </c>
      <c r="B199" s="199">
        <v>2086</v>
      </c>
      <c r="C199" s="200" t="s">
        <v>90</v>
      </c>
      <c r="D199" s="201">
        <v>25000</v>
      </c>
      <c r="E199" s="200" t="s">
        <v>199</v>
      </c>
      <c r="F199" s="202">
        <v>2022</v>
      </c>
    </row>
    <row r="200" spans="1:6" x14ac:dyDescent="0.25">
      <c r="A200" s="96" t="s">
        <v>207</v>
      </c>
      <c r="B200" s="203">
        <v>1970</v>
      </c>
      <c r="C200" s="200" t="s">
        <v>141</v>
      </c>
      <c r="D200" s="201">
        <v>40000</v>
      </c>
      <c r="E200" s="200" t="s">
        <v>13</v>
      </c>
      <c r="F200" s="202">
        <v>2025</v>
      </c>
    </row>
    <row r="201" spans="1:6" x14ac:dyDescent="0.25">
      <c r="A201" s="96" t="s">
        <v>207</v>
      </c>
      <c r="B201" s="199">
        <v>1970</v>
      </c>
      <c r="C201" s="200" t="s">
        <v>141</v>
      </c>
      <c r="D201" s="201">
        <v>25000</v>
      </c>
      <c r="E201" s="200" t="s">
        <v>41</v>
      </c>
      <c r="F201" s="202">
        <v>2020</v>
      </c>
    </row>
    <row r="202" spans="1:6" x14ac:dyDescent="0.25">
      <c r="A202" s="96" t="s">
        <v>207</v>
      </c>
      <c r="B202" s="199">
        <v>1970</v>
      </c>
      <c r="C202" s="200" t="s">
        <v>141</v>
      </c>
      <c r="D202" s="201">
        <v>40000</v>
      </c>
      <c r="E202" s="200" t="s">
        <v>41</v>
      </c>
      <c r="F202" s="202">
        <v>2025</v>
      </c>
    </row>
    <row r="203" spans="1:6" x14ac:dyDescent="0.25">
      <c r="A203" s="96" t="s">
        <v>207</v>
      </c>
      <c r="B203" s="199">
        <v>1970</v>
      </c>
      <c r="C203" s="200" t="s">
        <v>141</v>
      </c>
      <c r="D203" s="201">
        <v>25000</v>
      </c>
      <c r="E203" s="200" t="s">
        <v>11</v>
      </c>
      <c r="F203" s="202">
        <v>2021</v>
      </c>
    </row>
    <row r="204" spans="1:6" x14ac:dyDescent="0.25">
      <c r="A204" s="96" t="s">
        <v>207</v>
      </c>
      <c r="B204" s="204">
        <v>1970</v>
      </c>
      <c r="C204" s="200" t="s">
        <v>141</v>
      </c>
      <c r="D204" s="201">
        <v>25000</v>
      </c>
      <c r="E204" s="200" t="s">
        <v>199</v>
      </c>
      <c r="F204" s="202">
        <v>2022</v>
      </c>
    </row>
    <row r="205" spans="1:6" x14ac:dyDescent="0.25">
      <c r="A205" s="96" t="s">
        <v>207</v>
      </c>
      <c r="B205" s="199">
        <v>2050</v>
      </c>
      <c r="C205" s="200" t="s">
        <v>211</v>
      </c>
      <c r="D205" s="201">
        <v>40000</v>
      </c>
      <c r="E205" s="200" t="s">
        <v>13</v>
      </c>
      <c r="F205" s="202">
        <v>2024</v>
      </c>
    </row>
    <row r="206" spans="1:6" x14ac:dyDescent="0.25">
      <c r="A206" s="96" t="s">
        <v>207</v>
      </c>
      <c r="B206" s="199">
        <v>2050</v>
      </c>
      <c r="C206" s="200" t="s">
        <v>211</v>
      </c>
      <c r="D206" s="201">
        <v>25000</v>
      </c>
      <c r="E206" s="200" t="s">
        <v>11</v>
      </c>
      <c r="F206" s="202">
        <v>2023</v>
      </c>
    </row>
    <row r="207" spans="1:6" x14ac:dyDescent="0.25">
      <c r="A207" s="96" t="s">
        <v>207</v>
      </c>
      <c r="B207" s="205">
        <v>2190</v>
      </c>
      <c r="C207" s="200" t="s">
        <v>44</v>
      </c>
      <c r="D207" s="201">
        <v>20000</v>
      </c>
      <c r="E207" s="200" t="s">
        <v>13</v>
      </c>
      <c r="F207" s="202">
        <v>2017</v>
      </c>
    </row>
    <row r="208" spans="1:6" x14ac:dyDescent="0.25">
      <c r="A208" s="96" t="s">
        <v>207</v>
      </c>
      <c r="B208" s="199">
        <v>2190</v>
      </c>
      <c r="C208" s="200" t="s">
        <v>44</v>
      </c>
      <c r="D208" s="201">
        <v>20000</v>
      </c>
      <c r="E208" s="200" t="s">
        <v>13</v>
      </c>
      <c r="F208" s="202">
        <v>2023</v>
      </c>
    </row>
    <row r="209" spans="1:11" x14ac:dyDescent="0.25">
      <c r="A209" s="96" t="s">
        <v>207</v>
      </c>
      <c r="B209" s="203">
        <v>2190</v>
      </c>
      <c r="C209" s="200" t="s">
        <v>44</v>
      </c>
      <c r="D209" s="201">
        <v>25000</v>
      </c>
      <c r="E209" s="200" t="s">
        <v>41</v>
      </c>
      <c r="F209" s="202">
        <v>2018</v>
      </c>
    </row>
    <row r="210" spans="1:11" x14ac:dyDescent="0.25">
      <c r="A210" s="96" t="s">
        <v>207</v>
      </c>
      <c r="B210" s="204">
        <v>2190</v>
      </c>
      <c r="C210" s="200" t="s">
        <v>44</v>
      </c>
      <c r="D210" s="201">
        <v>40000</v>
      </c>
      <c r="E210" s="200" t="s">
        <v>41</v>
      </c>
      <c r="F210" s="202">
        <v>2025</v>
      </c>
    </row>
    <row r="211" spans="1:11" x14ac:dyDescent="0.25">
      <c r="A211" s="96" t="s">
        <v>207</v>
      </c>
      <c r="B211" s="199">
        <v>2190</v>
      </c>
      <c r="C211" s="200" t="s">
        <v>44</v>
      </c>
      <c r="D211" s="201">
        <v>25000</v>
      </c>
      <c r="E211" s="200" t="s">
        <v>11</v>
      </c>
      <c r="F211" s="202">
        <v>2019</v>
      </c>
    </row>
    <row r="212" spans="1:11" x14ac:dyDescent="0.25">
      <c r="A212" s="96" t="s">
        <v>207</v>
      </c>
      <c r="B212" s="204">
        <v>2190</v>
      </c>
      <c r="C212" s="200" t="s">
        <v>44</v>
      </c>
      <c r="D212" s="201">
        <v>25000</v>
      </c>
      <c r="E212" s="200" t="s">
        <v>199</v>
      </c>
      <c r="F212" s="202">
        <v>2022</v>
      </c>
    </row>
    <row r="213" spans="1:11" x14ac:dyDescent="0.25">
      <c r="A213" s="96" t="s">
        <v>207</v>
      </c>
      <c r="B213" s="199">
        <v>2187</v>
      </c>
      <c r="C213" s="200" t="s">
        <v>31</v>
      </c>
      <c r="D213" s="201">
        <v>20000</v>
      </c>
      <c r="E213" s="200" t="s">
        <v>13</v>
      </c>
      <c r="F213" s="202">
        <v>2017</v>
      </c>
    </row>
    <row r="214" spans="1:11" x14ac:dyDescent="0.25">
      <c r="A214" s="96" t="s">
        <v>207</v>
      </c>
      <c r="B214" s="199">
        <v>2187</v>
      </c>
      <c r="C214" s="200" t="s">
        <v>31</v>
      </c>
      <c r="D214" s="201">
        <v>25000</v>
      </c>
      <c r="E214" s="200" t="s">
        <v>11</v>
      </c>
      <c r="F214" s="202">
        <v>2016</v>
      </c>
    </row>
    <row r="215" spans="1:11" x14ac:dyDescent="0.25">
      <c r="A215" s="96" t="s">
        <v>207</v>
      </c>
      <c r="B215" s="199">
        <v>2187</v>
      </c>
      <c r="C215" s="200" t="s">
        <v>31</v>
      </c>
      <c r="D215" s="201">
        <v>25000</v>
      </c>
      <c r="E215" s="200" t="s">
        <v>11</v>
      </c>
      <c r="F215" s="202">
        <v>2021</v>
      </c>
    </row>
    <row r="216" spans="1:11" x14ac:dyDescent="0.25">
      <c r="A216" s="96" t="s">
        <v>207</v>
      </c>
      <c r="B216" s="203">
        <v>2187</v>
      </c>
      <c r="C216" s="200" t="s">
        <v>31</v>
      </c>
      <c r="D216" s="201">
        <v>25000</v>
      </c>
      <c r="E216" s="200" t="s">
        <v>199</v>
      </c>
      <c r="F216" s="202">
        <v>2022</v>
      </c>
    </row>
    <row r="217" spans="1:11" x14ac:dyDescent="0.25">
      <c r="A217" s="96" t="s">
        <v>207</v>
      </c>
      <c r="B217" s="199">
        <v>2253</v>
      </c>
      <c r="C217" s="200" t="s">
        <v>83</v>
      </c>
      <c r="D217" s="201">
        <v>25000</v>
      </c>
      <c r="E217" s="200" t="s">
        <v>41</v>
      </c>
      <c r="F217" s="202">
        <v>2018</v>
      </c>
    </row>
    <row r="218" spans="1:11" x14ac:dyDescent="0.25">
      <c r="A218" s="96" t="s">
        <v>207</v>
      </c>
      <c r="B218" s="199">
        <v>2253</v>
      </c>
      <c r="C218" s="200" t="s">
        <v>83</v>
      </c>
      <c r="D218" s="201">
        <v>25000</v>
      </c>
      <c r="E218" s="200" t="s">
        <v>11</v>
      </c>
      <c r="F218" s="202">
        <v>2018</v>
      </c>
    </row>
    <row r="219" spans="1:11" x14ac:dyDescent="0.25">
      <c r="A219" s="96" t="s">
        <v>207</v>
      </c>
      <c r="B219" s="205">
        <v>2253</v>
      </c>
      <c r="C219" s="200" t="s">
        <v>83</v>
      </c>
      <c r="D219" s="201">
        <v>25000</v>
      </c>
      <c r="E219" s="200" t="s">
        <v>199</v>
      </c>
      <c r="F219" s="202">
        <v>2022</v>
      </c>
    </row>
    <row r="220" spans="1:11" x14ac:dyDescent="0.25">
      <c r="A220" s="96" t="s">
        <v>207</v>
      </c>
      <c r="B220" s="203">
        <v>2011</v>
      </c>
      <c r="C220" s="200" t="s">
        <v>89</v>
      </c>
      <c r="D220" s="201">
        <v>20000</v>
      </c>
      <c r="E220" s="200" t="s">
        <v>13</v>
      </c>
      <c r="F220" s="202">
        <v>2018</v>
      </c>
    </row>
    <row r="221" spans="1:11" x14ac:dyDescent="0.25">
      <c r="A221" s="96" t="s">
        <v>207</v>
      </c>
      <c r="B221" s="203">
        <v>2011</v>
      </c>
      <c r="C221" s="200" t="s">
        <v>89</v>
      </c>
      <c r="D221" s="201">
        <v>40000</v>
      </c>
      <c r="E221" s="200" t="s">
        <v>13</v>
      </c>
      <c r="F221" s="202">
        <v>2025</v>
      </c>
    </row>
    <row r="222" spans="1:11" x14ac:dyDescent="0.25">
      <c r="A222" s="96" t="s">
        <v>207</v>
      </c>
      <c r="B222" s="199">
        <v>2011</v>
      </c>
      <c r="C222" s="200" t="s">
        <v>89</v>
      </c>
      <c r="D222" s="201">
        <v>25000</v>
      </c>
      <c r="E222" s="200" t="s">
        <v>41</v>
      </c>
      <c r="F222" s="202">
        <v>2018</v>
      </c>
    </row>
    <row r="223" spans="1:11" x14ac:dyDescent="0.25">
      <c r="A223" s="96" t="s">
        <v>207</v>
      </c>
      <c r="B223" s="199">
        <v>2011</v>
      </c>
      <c r="C223" s="200" t="s">
        <v>89</v>
      </c>
      <c r="D223" s="201">
        <v>25000</v>
      </c>
      <c r="E223" s="200" t="s">
        <v>11</v>
      </c>
      <c r="F223" s="202">
        <v>2019</v>
      </c>
    </row>
    <row r="224" spans="1:11" x14ac:dyDescent="0.25">
      <c r="A224" s="96" t="s">
        <v>207</v>
      </c>
      <c r="B224" s="199">
        <v>2011</v>
      </c>
      <c r="C224" s="200" t="s">
        <v>89</v>
      </c>
      <c r="D224" s="201">
        <v>25000</v>
      </c>
      <c r="E224" s="200" t="s">
        <v>199</v>
      </c>
      <c r="F224" s="202">
        <v>2025</v>
      </c>
      <c r="K224"/>
    </row>
    <row r="225" spans="1:11" x14ac:dyDescent="0.25">
      <c r="A225" s="96" t="s">
        <v>207</v>
      </c>
      <c r="B225" s="199">
        <v>2017</v>
      </c>
      <c r="C225" s="200" t="s">
        <v>156</v>
      </c>
      <c r="D225" s="201">
        <v>25000</v>
      </c>
      <c r="E225" s="200" t="s">
        <v>206</v>
      </c>
      <c r="F225" s="202">
        <v>2020</v>
      </c>
      <c r="K225"/>
    </row>
    <row r="226" spans="1:11" x14ac:dyDescent="0.25">
      <c r="A226" s="96" t="s">
        <v>207</v>
      </c>
      <c r="B226" s="199">
        <v>2017</v>
      </c>
      <c r="C226" s="200" t="s">
        <v>156</v>
      </c>
      <c r="D226" s="201">
        <v>25000</v>
      </c>
      <c r="E226" s="200" t="s">
        <v>199</v>
      </c>
      <c r="F226" s="202">
        <v>2023</v>
      </c>
      <c r="K226"/>
    </row>
    <row r="227" spans="1:11" x14ac:dyDescent="0.25">
      <c r="A227" s="96" t="s">
        <v>207</v>
      </c>
      <c r="B227" s="199">
        <v>2021</v>
      </c>
      <c r="C227" s="200" t="s">
        <v>157</v>
      </c>
      <c r="D227" s="201">
        <v>25000</v>
      </c>
      <c r="E227" s="200" t="s">
        <v>206</v>
      </c>
      <c r="F227" s="202">
        <v>2020</v>
      </c>
      <c r="K227"/>
    </row>
    <row r="228" spans="1:11" x14ac:dyDescent="0.25">
      <c r="A228" s="96" t="s">
        <v>207</v>
      </c>
      <c r="B228" s="199">
        <v>2021</v>
      </c>
      <c r="C228" s="200" t="s">
        <v>157</v>
      </c>
      <c r="D228" s="201">
        <v>25000</v>
      </c>
      <c r="E228" s="200" t="s">
        <v>199</v>
      </c>
      <c r="F228" s="202">
        <v>2023</v>
      </c>
      <c r="K228"/>
    </row>
    <row r="229" spans="1:11" x14ac:dyDescent="0.25">
      <c r="A229" s="96" t="s">
        <v>207</v>
      </c>
      <c r="B229" s="204">
        <v>1993</v>
      </c>
      <c r="C229" s="200" t="s">
        <v>16</v>
      </c>
      <c r="D229" s="201">
        <v>20000</v>
      </c>
      <c r="E229" s="200" t="s">
        <v>13</v>
      </c>
      <c r="F229" s="202">
        <v>2020</v>
      </c>
      <c r="K229"/>
    </row>
    <row r="230" spans="1:11" x14ac:dyDescent="0.25">
      <c r="A230" s="96" t="s">
        <v>207</v>
      </c>
      <c r="B230" s="199">
        <v>1993</v>
      </c>
      <c r="C230" s="200" t="s">
        <v>16</v>
      </c>
      <c r="D230" s="201">
        <v>25000</v>
      </c>
      <c r="E230" s="200" t="s">
        <v>41</v>
      </c>
      <c r="F230" s="202">
        <v>2020</v>
      </c>
      <c r="K230"/>
    </row>
    <row r="231" spans="1:11" x14ac:dyDescent="0.25">
      <c r="A231" s="96" t="s">
        <v>207</v>
      </c>
      <c r="B231" s="199">
        <v>1993</v>
      </c>
      <c r="C231" s="200" t="s">
        <v>16</v>
      </c>
      <c r="D231" s="201">
        <v>25000</v>
      </c>
      <c r="E231" s="200" t="s">
        <v>11</v>
      </c>
      <c r="F231" s="202">
        <v>2016</v>
      </c>
      <c r="K231"/>
    </row>
    <row r="232" spans="1:11" x14ac:dyDescent="0.25">
      <c r="A232" s="96" t="s">
        <v>207</v>
      </c>
      <c r="B232" s="199">
        <v>1993</v>
      </c>
      <c r="C232" s="200" t="s">
        <v>16</v>
      </c>
      <c r="D232" s="201">
        <v>25000</v>
      </c>
      <c r="E232" s="200" t="s">
        <v>11</v>
      </c>
      <c r="F232" s="202">
        <v>2022</v>
      </c>
      <c r="K232"/>
    </row>
    <row r="233" spans="1:11" x14ac:dyDescent="0.25">
      <c r="A233" s="96" t="s">
        <v>207</v>
      </c>
      <c r="B233" s="199">
        <v>1993</v>
      </c>
      <c r="C233" s="200" t="s">
        <v>16</v>
      </c>
      <c r="D233" s="201">
        <v>25000</v>
      </c>
      <c r="E233" s="200" t="s">
        <v>206</v>
      </c>
      <c r="F233" s="202">
        <v>2020</v>
      </c>
      <c r="K233"/>
    </row>
    <row r="234" spans="1:11" x14ac:dyDescent="0.25">
      <c r="A234" s="96" t="s">
        <v>207</v>
      </c>
      <c r="B234" s="204">
        <v>1993</v>
      </c>
      <c r="C234" s="200" t="s">
        <v>16</v>
      </c>
      <c r="D234" s="201">
        <v>25000</v>
      </c>
      <c r="E234" s="200" t="s">
        <v>199</v>
      </c>
      <c r="F234" s="202">
        <v>2022</v>
      </c>
      <c r="K234"/>
    </row>
    <row r="235" spans="1:11" x14ac:dyDescent="0.25">
      <c r="A235" s="96" t="s">
        <v>207</v>
      </c>
      <c r="B235" s="199">
        <v>1991</v>
      </c>
      <c r="C235" s="200" t="s">
        <v>45</v>
      </c>
      <c r="D235" s="201">
        <v>20000</v>
      </c>
      <c r="E235" s="200" t="s">
        <v>13</v>
      </c>
      <c r="F235" s="202">
        <v>2017</v>
      </c>
      <c r="K235"/>
    </row>
    <row r="236" spans="1:11" x14ac:dyDescent="0.25">
      <c r="A236" s="96" t="s">
        <v>207</v>
      </c>
      <c r="B236" s="199">
        <v>1991</v>
      </c>
      <c r="C236" s="200" t="s">
        <v>45</v>
      </c>
      <c r="D236" s="201">
        <v>25000</v>
      </c>
      <c r="E236" s="200" t="s">
        <v>41</v>
      </c>
      <c r="F236" s="202">
        <v>2018</v>
      </c>
      <c r="K236"/>
    </row>
    <row r="237" spans="1:11" x14ac:dyDescent="0.25">
      <c r="A237" s="96" t="s">
        <v>207</v>
      </c>
      <c r="B237" s="199">
        <v>1991</v>
      </c>
      <c r="C237" s="200" t="s">
        <v>45</v>
      </c>
      <c r="D237" s="201">
        <v>25000</v>
      </c>
      <c r="E237" s="200" t="s">
        <v>41</v>
      </c>
      <c r="F237" s="202">
        <v>2023</v>
      </c>
      <c r="K237"/>
    </row>
    <row r="238" spans="1:11" x14ac:dyDescent="0.25">
      <c r="A238" s="96" t="s">
        <v>207</v>
      </c>
      <c r="B238" s="199">
        <v>1991</v>
      </c>
      <c r="C238" s="200" t="s">
        <v>45</v>
      </c>
      <c r="D238" s="201">
        <v>25000</v>
      </c>
      <c r="E238" s="200" t="s">
        <v>11</v>
      </c>
      <c r="F238" s="202">
        <v>2017</v>
      </c>
      <c r="K238"/>
    </row>
    <row r="239" spans="1:11" x14ac:dyDescent="0.25">
      <c r="A239" s="96" t="s">
        <v>207</v>
      </c>
      <c r="B239" s="199">
        <v>1991</v>
      </c>
      <c r="C239" s="200" t="s">
        <v>45</v>
      </c>
      <c r="D239" s="201">
        <v>25000</v>
      </c>
      <c r="E239" s="200" t="s">
        <v>11</v>
      </c>
      <c r="F239" s="202">
        <v>2021</v>
      </c>
      <c r="K239"/>
    </row>
    <row r="240" spans="1:11" x14ac:dyDescent="0.25">
      <c r="A240" s="96" t="s">
        <v>207</v>
      </c>
      <c r="B240" s="199">
        <v>1991</v>
      </c>
      <c r="C240" s="200" t="s">
        <v>45</v>
      </c>
      <c r="D240" s="201">
        <v>25000</v>
      </c>
      <c r="E240" s="200" t="s">
        <v>11</v>
      </c>
      <c r="F240" s="202">
        <v>2023</v>
      </c>
      <c r="K240"/>
    </row>
    <row r="241" spans="1:11" x14ac:dyDescent="0.25">
      <c r="A241" s="96" t="s">
        <v>207</v>
      </c>
      <c r="B241" s="203">
        <v>1991</v>
      </c>
      <c r="C241" s="200" t="s">
        <v>45</v>
      </c>
      <c r="D241" s="201">
        <v>25000</v>
      </c>
      <c r="E241" s="200" t="s">
        <v>206</v>
      </c>
      <c r="F241" s="202">
        <v>2020</v>
      </c>
      <c r="K241"/>
    </row>
    <row r="242" spans="1:11" x14ac:dyDescent="0.25">
      <c r="A242" s="96" t="s">
        <v>207</v>
      </c>
      <c r="B242" s="203">
        <v>1991</v>
      </c>
      <c r="C242" s="200" t="s">
        <v>45</v>
      </c>
      <c r="D242" s="201">
        <v>25000</v>
      </c>
      <c r="E242" s="200" t="s">
        <v>199</v>
      </c>
      <c r="F242" s="202">
        <v>2022</v>
      </c>
      <c r="K242"/>
    </row>
    <row r="243" spans="1:11" x14ac:dyDescent="0.25">
      <c r="A243" s="96" t="s">
        <v>207</v>
      </c>
      <c r="B243" s="204">
        <v>2019</v>
      </c>
      <c r="C243" s="200" t="s">
        <v>158</v>
      </c>
      <c r="D243" s="201">
        <v>25000</v>
      </c>
      <c r="E243" s="200" t="s">
        <v>206</v>
      </c>
      <c r="F243" s="202">
        <v>2020</v>
      </c>
      <c r="K243"/>
    </row>
    <row r="244" spans="1:11" x14ac:dyDescent="0.25">
      <c r="A244" s="96" t="s">
        <v>207</v>
      </c>
      <c r="B244" s="199">
        <v>2019</v>
      </c>
      <c r="C244" s="200" t="s">
        <v>158</v>
      </c>
      <c r="D244" s="201">
        <v>25000</v>
      </c>
      <c r="E244" s="200" t="s">
        <v>199</v>
      </c>
      <c r="F244" s="202">
        <v>2023</v>
      </c>
      <c r="K244"/>
    </row>
    <row r="245" spans="1:11" x14ac:dyDescent="0.25">
      <c r="A245" s="96" t="s">
        <v>207</v>
      </c>
      <c r="B245" s="205">
        <v>2229</v>
      </c>
      <c r="C245" s="200" t="s">
        <v>91</v>
      </c>
      <c r="D245" s="201">
        <v>20000</v>
      </c>
      <c r="E245" s="200" t="s">
        <v>13</v>
      </c>
      <c r="F245" s="202">
        <v>2018</v>
      </c>
      <c r="K245"/>
    </row>
    <row r="246" spans="1:11" x14ac:dyDescent="0.25">
      <c r="A246" s="96" t="s">
        <v>207</v>
      </c>
      <c r="B246" s="204">
        <v>2229</v>
      </c>
      <c r="C246" s="200" t="s">
        <v>91</v>
      </c>
      <c r="D246" s="201">
        <v>25000</v>
      </c>
      <c r="E246" s="200" t="s">
        <v>41</v>
      </c>
      <c r="F246" s="202">
        <v>2018</v>
      </c>
      <c r="K246"/>
    </row>
    <row r="247" spans="1:11" x14ac:dyDescent="0.25">
      <c r="A247" s="96" t="s">
        <v>207</v>
      </c>
      <c r="B247" s="199">
        <v>2229</v>
      </c>
      <c r="C247" s="200" t="s">
        <v>91</v>
      </c>
      <c r="D247" s="201">
        <v>25000</v>
      </c>
      <c r="E247" s="200" t="s">
        <v>11</v>
      </c>
      <c r="F247" s="202">
        <v>2020</v>
      </c>
      <c r="K247"/>
    </row>
    <row r="248" spans="1:11" x14ac:dyDescent="0.25">
      <c r="A248" s="96" t="s">
        <v>207</v>
      </c>
      <c r="B248" s="199">
        <v>2229</v>
      </c>
      <c r="C248" s="200" t="s">
        <v>91</v>
      </c>
      <c r="D248" s="201">
        <v>25000</v>
      </c>
      <c r="E248" s="200" t="s">
        <v>11</v>
      </c>
      <c r="F248" s="202">
        <v>2025</v>
      </c>
      <c r="K248"/>
    </row>
    <row r="249" spans="1:11" x14ac:dyDescent="0.25">
      <c r="A249" s="96" t="s">
        <v>207</v>
      </c>
      <c r="B249" s="203">
        <v>2229</v>
      </c>
      <c r="C249" s="200" t="s">
        <v>91</v>
      </c>
      <c r="D249" s="201">
        <v>25000</v>
      </c>
      <c r="E249" s="200" t="s">
        <v>199</v>
      </c>
      <c r="F249" s="202">
        <v>2022</v>
      </c>
      <c r="K249"/>
    </row>
    <row r="250" spans="1:11" x14ac:dyDescent="0.25">
      <c r="A250" s="96" t="s">
        <v>207</v>
      </c>
      <c r="B250" s="199">
        <v>2043</v>
      </c>
      <c r="C250" s="200" t="s">
        <v>107</v>
      </c>
      <c r="D250" s="201">
        <v>20000</v>
      </c>
      <c r="E250" s="200" t="s">
        <v>13</v>
      </c>
      <c r="F250" s="202">
        <v>2020</v>
      </c>
      <c r="K250"/>
    </row>
    <row r="251" spans="1:11" x14ac:dyDescent="0.25">
      <c r="A251" s="96" t="s">
        <v>207</v>
      </c>
      <c r="B251" s="204">
        <v>2043</v>
      </c>
      <c r="C251" s="200" t="s">
        <v>107</v>
      </c>
      <c r="D251" s="201">
        <v>25000</v>
      </c>
      <c r="E251" s="200" t="s">
        <v>206</v>
      </c>
      <c r="F251" s="202">
        <v>2019</v>
      </c>
      <c r="K251"/>
    </row>
    <row r="252" spans="1:11" x14ac:dyDescent="0.25">
      <c r="A252" s="96" t="s">
        <v>207</v>
      </c>
      <c r="B252" s="199">
        <v>2043</v>
      </c>
      <c r="C252" s="200" t="s">
        <v>107</v>
      </c>
      <c r="D252" s="201">
        <v>25000</v>
      </c>
      <c r="E252" s="200" t="s">
        <v>199</v>
      </c>
      <c r="F252" s="202">
        <v>2023</v>
      </c>
      <c r="K252"/>
    </row>
    <row r="253" spans="1:11" x14ac:dyDescent="0.25">
      <c r="A253" s="96" t="s">
        <v>207</v>
      </c>
      <c r="B253" s="203">
        <v>2203</v>
      </c>
      <c r="C253" s="200" t="s">
        <v>108</v>
      </c>
      <c r="D253" s="201">
        <v>20000</v>
      </c>
      <c r="E253" s="200" t="s">
        <v>13</v>
      </c>
      <c r="F253" s="202">
        <v>2022</v>
      </c>
      <c r="K253"/>
    </row>
    <row r="254" spans="1:11" x14ac:dyDescent="0.25">
      <c r="A254" s="96" t="s">
        <v>207</v>
      </c>
      <c r="B254" s="199">
        <v>2203</v>
      </c>
      <c r="C254" s="200" t="s">
        <v>108</v>
      </c>
      <c r="D254" s="201">
        <v>25000</v>
      </c>
      <c r="E254" s="200" t="s">
        <v>41</v>
      </c>
      <c r="F254" s="202">
        <v>2021</v>
      </c>
      <c r="K254"/>
    </row>
    <row r="255" spans="1:11" x14ac:dyDescent="0.25">
      <c r="A255" s="96" t="s">
        <v>207</v>
      </c>
      <c r="B255" s="199">
        <v>2203</v>
      </c>
      <c r="C255" s="200" t="s">
        <v>108</v>
      </c>
      <c r="D255" s="201">
        <v>25000</v>
      </c>
      <c r="E255" s="200" t="s">
        <v>11</v>
      </c>
      <c r="F255" s="202">
        <v>2025</v>
      </c>
      <c r="K255"/>
    </row>
    <row r="256" spans="1:11" x14ac:dyDescent="0.25">
      <c r="A256" s="96" t="s">
        <v>207</v>
      </c>
      <c r="B256" s="199">
        <v>2203</v>
      </c>
      <c r="C256" s="200" t="s">
        <v>108</v>
      </c>
      <c r="D256" s="201">
        <v>25000</v>
      </c>
      <c r="E256" s="200" t="s">
        <v>206</v>
      </c>
      <c r="F256" s="202">
        <v>2019</v>
      </c>
      <c r="K256"/>
    </row>
    <row r="257" spans="1:11" x14ac:dyDescent="0.25">
      <c r="A257" s="96" t="s">
        <v>207</v>
      </c>
      <c r="B257" s="199">
        <v>2217</v>
      </c>
      <c r="C257" s="200" t="s">
        <v>109</v>
      </c>
      <c r="D257" s="201">
        <v>20000</v>
      </c>
      <c r="E257" s="200" t="s">
        <v>13</v>
      </c>
      <c r="F257" s="202">
        <v>2019</v>
      </c>
      <c r="K257"/>
    </row>
    <row r="258" spans="1:11" x14ac:dyDescent="0.25">
      <c r="A258" s="96" t="s">
        <v>207</v>
      </c>
      <c r="B258" s="199">
        <v>2217</v>
      </c>
      <c r="C258" s="200" t="s">
        <v>109</v>
      </c>
      <c r="D258" s="201">
        <v>40000</v>
      </c>
      <c r="E258" s="200" t="s">
        <v>13</v>
      </c>
      <c r="F258" s="202">
        <v>2025</v>
      </c>
      <c r="K258"/>
    </row>
    <row r="259" spans="1:11" x14ac:dyDescent="0.25">
      <c r="A259" s="96" t="s">
        <v>207</v>
      </c>
      <c r="B259" s="204">
        <v>2217</v>
      </c>
      <c r="C259" s="200" t="s">
        <v>109</v>
      </c>
      <c r="D259" s="201">
        <v>25000</v>
      </c>
      <c r="E259" s="200" t="s">
        <v>41</v>
      </c>
      <c r="F259" s="202">
        <v>2019</v>
      </c>
      <c r="K259"/>
    </row>
    <row r="260" spans="1:11" x14ac:dyDescent="0.25">
      <c r="A260" s="96" t="s">
        <v>207</v>
      </c>
      <c r="B260" s="199">
        <v>2217</v>
      </c>
      <c r="C260" s="200" t="s">
        <v>109</v>
      </c>
      <c r="D260" s="201">
        <v>40000</v>
      </c>
      <c r="E260" s="200" t="s">
        <v>41</v>
      </c>
      <c r="F260" s="202">
        <v>2025</v>
      </c>
      <c r="K260"/>
    </row>
    <row r="261" spans="1:11" x14ac:dyDescent="0.25">
      <c r="A261" s="96" t="s">
        <v>207</v>
      </c>
      <c r="B261" s="203">
        <v>2217</v>
      </c>
      <c r="C261" s="200" t="s">
        <v>109</v>
      </c>
      <c r="D261" s="201">
        <v>25000</v>
      </c>
      <c r="E261" s="200" t="s">
        <v>11</v>
      </c>
      <c r="F261" s="202">
        <v>2019</v>
      </c>
      <c r="K261"/>
    </row>
    <row r="262" spans="1:11" x14ac:dyDescent="0.25">
      <c r="A262" s="96" t="s">
        <v>207</v>
      </c>
      <c r="B262" s="199">
        <v>2217</v>
      </c>
      <c r="C262" s="200" t="s">
        <v>109</v>
      </c>
      <c r="D262" s="201">
        <v>25000</v>
      </c>
      <c r="E262" s="200" t="s">
        <v>11</v>
      </c>
      <c r="F262" s="202">
        <v>2023</v>
      </c>
      <c r="K262"/>
    </row>
    <row r="263" spans="1:11" x14ac:dyDescent="0.25">
      <c r="A263" s="96" t="s">
        <v>207</v>
      </c>
      <c r="B263" s="205">
        <v>2217</v>
      </c>
      <c r="C263" s="200" t="s">
        <v>109</v>
      </c>
      <c r="D263" s="201">
        <v>25000</v>
      </c>
      <c r="E263" s="200" t="s">
        <v>206</v>
      </c>
      <c r="F263" s="202">
        <v>2019</v>
      </c>
      <c r="K263"/>
    </row>
    <row r="264" spans="1:11" x14ac:dyDescent="0.25">
      <c r="A264" s="96" t="s">
        <v>207</v>
      </c>
      <c r="B264" s="199">
        <v>2217</v>
      </c>
      <c r="C264" s="200" t="s">
        <v>109</v>
      </c>
      <c r="D264" s="201">
        <v>25000</v>
      </c>
      <c r="E264" s="200" t="s">
        <v>199</v>
      </c>
      <c r="F264" s="202">
        <v>2022</v>
      </c>
      <c r="K264"/>
    </row>
    <row r="265" spans="1:11" x14ac:dyDescent="0.25">
      <c r="A265" s="96" t="s">
        <v>207</v>
      </c>
      <c r="B265" s="199">
        <v>1998</v>
      </c>
      <c r="C265" s="200" t="s">
        <v>46</v>
      </c>
      <c r="D265" s="201">
        <v>20000</v>
      </c>
      <c r="E265" s="200" t="s">
        <v>13</v>
      </c>
      <c r="F265" s="202">
        <v>2017</v>
      </c>
      <c r="K265"/>
    </row>
    <row r="266" spans="1:11" x14ac:dyDescent="0.25">
      <c r="A266" s="96" t="s">
        <v>207</v>
      </c>
      <c r="B266" s="199">
        <v>1998</v>
      </c>
      <c r="C266" s="200" t="s">
        <v>46</v>
      </c>
      <c r="D266" s="201">
        <v>25000</v>
      </c>
      <c r="E266" s="200" t="s">
        <v>41</v>
      </c>
      <c r="F266" s="202">
        <v>2017</v>
      </c>
      <c r="K266"/>
    </row>
    <row r="267" spans="1:11" x14ac:dyDescent="0.25">
      <c r="A267" s="96" t="s">
        <v>207</v>
      </c>
      <c r="B267" s="204">
        <v>1998</v>
      </c>
      <c r="C267" s="200" t="s">
        <v>46</v>
      </c>
      <c r="D267" s="201">
        <v>25000</v>
      </c>
      <c r="E267" s="200" t="s">
        <v>11</v>
      </c>
      <c r="F267" s="202">
        <v>2021</v>
      </c>
      <c r="K267"/>
    </row>
    <row r="268" spans="1:11" x14ac:dyDescent="0.25">
      <c r="A268" s="96" t="s">
        <v>207</v>
      </c>
      <c r="B268" s="199">
        <v>1998</v>
      </c>
      <c r="C268" s="200" t="s">
        <v>46</v>
      </c>
      <c r="D268" s="201">
        <v>25000</v>
      </c>
      <c r="E268" s="200" t="s">
        <v>206</v>
      </c>
      <c r="F268" s="202">
        <v>2019</v>
      </c>
      <c r="K268"/>
    </row>
    <row r="269" spans="1:11" x14ac:dyDescent="0.25">
      <c r="A269" s="96" t="s">
        <v>207</v>
      </c>
      <c r="B269" s="199">
        <v>1998</v>
      </c>
      <c r="C269" s="200" t="s">
        <v>46</v>
      </c>
      <c r="D269" s="201">
        <v>25000</v>
      </c>
      <c r="E269" s="200" t="s">
        <v>199</v>
      </c>
      <c r="F269" s="202">
        <v>2022</v>
      </c>
      <c r="K269"/>
    </row>
    <row r="270" spans="1:11" x14ac:dyDescent="0.25">
      <c r="A270" s="96" t="s">
        <v>207</v>
      </c>
      <c r="B270" s="203">
        <v>2221</v>
      </c>
      <c r="C270" s="200" t="s">
        <v>110</v>
      </c>
      <c r="D270" s="201">
        <v>20000</v>
      </c>
      <c r="E270" s="200" t="s">
        <v>13</v>
      </c>
      <c r="F270" s="202">
        <v>2019</v>
      </c>
      <c r="K270"/>
    </row>
    <row r="271" spans="1:11" x14ac:dyDescent="0.25">
      <c r="A271" s="96" t="s">
        <v>207</v>
      </c>
      <c r="B271" s="199">
        <v>2221</v>
      </c>
      <c r="C271" s="200" t="s">
        <v>110</v>
      </c>
      <c r="D271" s="201">
        <v>25000</v>
      </c>
      <c r="E271" s="200" t="s">
        <v>41</v>
      </c>
      <c r="F271" s="202">
        <v>2019</v>
      </c>
      <c r="K271"/>
    </row>
    <row r="272" spans="1:11" x14ac:dyDescent="0.25">
      <c r="A272" s="96" t="s">
        <v>207</v>
      </c>
      <c r="B272" s="199">
        <v>2221</v>
      </c>
      <c r="C272" s="200" t="s">
        <v>110</v>
      </c>
      <c r="D272" s="201">
        <v>25000</v>
      </c>
      <c r="E272" s="200" t="s">
        <v>11</v>
      </c>
      <c r="F272" s="202">
        <v>2021</v>
      </c>
      <c r="K272"/>
    </row>
    <row r="273" spans="1:11" x14ac:dyDescent="0.25">
      <c r="A273" s="96" t="s">
        <v>207</v>
      </c>
      <c r="B273" s="205">
        <v>2221</v>
      </c>
      <c r="C273" s="200" t="s">
        <v>110</v>
      </c>
      <c r="D273" s="201">
        <v>25000</v>
      </c>
      <c r="E273" s="200" t="s">
        <v>199</v>
      </c>
      <c r="F273" s="202">
        <v>2022</v>
      </c>
      <c r="K273"/>
    </row>
    <row r="274" spans="1:11" x14ac:dyDescent="0.25">
      <c r="A274" s="96" t="s">
        <v>207</v>
      </c>
      <c r="B274" s="199">
        <v>1930</v>
      </c>
      <c r="C274" s="200" t="s">
        <v>111</v>
      </c>
      <c r="D274" s="201">
        <v>20000</v>
      </c>
      <c r="E274" s="200" t="s">
        <v>13</v>
      </c>
      <c r="F274" s="202">
        <v>2019</v>
      </c>
      <c r="K274"/>
    </row>
    <row r="275" spans="1:11" x14ac:dyDescent="0.25">
      <c r="A275" s="96" t="s">
        <v>207</v>
      </c>
      <c r="B275" s="205">
        <v>1930</v>
      </c>
      <c r="C275" s="200" t="s">
        <v>111</v>
      </c>
      <c r="D275" s="201">
        <v>20000</v>
      </c>
      <c r="E275" s="200" t="s">
        <v>13</v>
      </c>
      <c r="F275" s="202">
        <v>2023</v>
      </c>
      <c r="K275"/>
    </row>
    <row r="276" spans="1:11" x14ac:dyDescent="0.25">
      <c r="A276" s="96" t="s">
        <v>207</v>
      </c>
      <c r="B276" s="203">
        <v>1930</v>
      </c>
      <c r="C276" s="200" t="s">
        <v>111</v>
      </c>
      <c r="D276" s="201">
        <v>25000</v>
      </c>
      <c r="E276" s="200" t="s">
        <v>41</v>
      </c>
      <c r="F276" s="202">
        <v>2019</v>
      </c>
      <c r="K276"/>
    </row>
    <row r="277" spans="1:11" x14ac:dyDescent="0.25">
      <c r="A277" s="96" t="s">
        <v>207</v>
      </c>
      <c r="B277" s="199">
        <v>1930</v>
      </c>
      <c r="C277" s="200" t="s">
        <v>111</v>
      </c>
      <c r="D277" s="201">
        <v>25000</v>
      </c>
      <c r="E277" s="200" t="s">
        <v>11</v>
      </c>
      <c r="F277" s="202">
        <v>2020</v>
      </c>
      <c r="K277"/>
    </row>
    <row r="278" spans="1:11" x14ac:dyDescent="0.25">
      <c r="A278" s="96" t="s">
        <v>207</v>
      </c>
      <c r="B278" s="203">
        <v>1930</v>
      </c>
      <c r="C278" s="200" t="s">
        <v>111</v>
      </c>
      <c r="D278" s="201">
        <v>25000</v>
      </c>
      <c r="E278" s="200" t="s">
        <v>11</v>
      </c>
      <c r="F278" s="202">
        <v>2024</v>
      </c>
      <c r="K278"/>
    </row>
    <row r="279" spans="1:11" x14ac:dyDescent="0.25">
      <c r="A279" s="96" t="s">
        <v>207</v>
      </c>
      <c r="B279" s="199">
        <v>1930</v>
      </c>
      <c r="C279" s="200" t="s">
        <v>111</v>
      </c>
      <c r="D279" s="201">
        <v>25000</v>
      </c>
      <c r="E279" s="200" t="s">
        <v>199</v>
      </c>
      <c r="F279" s="202">
        <v>2022</v>
      </c>
      <c r="K279"/>
    </row>
    <row r="280" spans="1:11" x14ac:dyDescent="0.25">
      <c r="A280" s="96" t="s">
        <v>207</v>
      </c>
      <c r="B280" s="199">
        <v>2082</v>
      </c>
      <c r="C280" s="200" t="s">
        <v>80</v>
      </c>
      <c r="D280" s="201">
        <v>20000</v>
      </c>
      <c r="E280" s="200" t="s">
        <v>13</v>
      </c>
      <c r="F280" s="202">
        <v>2018</v>
      </c>
      <c r="K280"/>
    </row>
    <row r="281" spans="1:11" x14ac:dyDescent="0.25">
      <c r="A281" s="96" t="s">
        <v>207</v>
      </c>
      <c r="B281" s="204">
        <v>2082</v>
      </c>
      <c r="C281" s="200" t="s">
        <v>80</v>
      </c>
      <c r="D281" s="201">
        <v>25000</v>
      </c>
      <c r="E281" s="200" t="s">
        <v>41</v>
      </c>
      <c r="F281" s="202">
        <v>2018</v>
      </c>
      <c r="K281"/>
    </row>
    <row r="282" spans="1:11" x14ac:dyDescent="0.25">
      <c r="A282" s="96" t="s">
        <v>207</v>
      </c>
      <c r="B282" s="199">
        <v>2082</v>
      </c>
      <c r="C282" s="200" t="s">
        <v>80</v>
      </c>
      <c r="D282" s="201">
        <v>25000</v>
      </c>
      <c r="E282" s="200" t="s">
        <v>199</v>
      </c>
      <c r="F282" s="202">
        <v>2024</v>
      </c>
      <c r="K282"/>
    </row>
    <row r="283" spans="1:11" x14ac:dyDescent="0.25">
      <c r="A283" s="96" t="s">
        <v>207</v>
      </c>
      <c r="B283" s="199">
        <v>2193</v>
      </c>
      <c r="C283" s="200" t="s">
        <v>112</v>
      </c>
      <c r="D283" s="201">
        <v>25000</v>
      </c>
      <c r="E283" s="200" t="s">
        <v>11</v>
      </c>
      <c r="F283" s="202">
        <v>2019</v>
      </c>
      <c r="K283"/>
    </row>
    <row r="284" spans="1:11" x14ac:dyDescent="0.25">
      <c r="A284" s="96" t="s">
        <v>207</v>
      </c>
      <c r="B284" s="199">
        <v>2193</v>
      </c>
      <c r="C284" s="200" t="s">
        <v>112</v>
      </c>
      <c r="D284" s="201">
        <v>25000</v>
      </c>
      <c r="E284" s="200" t="s">
        <v>206</v>
      </c>
      <c r="F284" s="202">
        <v>2019</v>
      </c>
      <c r="K284"/>
    </row>
    <row r="285" spans="1:11" x14ac:dyDescent="0.25">
      <c r="A285" s="96" t="s">
        <v>207</v>
      </c>
      <c r="B285" s="203">
        <v>2084</v>
      </c>
      <c r="C285" s="200" t="s">
        <v>159</v>
      </c>
      <c r="D285" s="201">
        <v>20000</v>
      </c>
      <c r="E285" s="200" t="s">
        <v>13</v>
      </c>
      <c r="F285" s="202">
        <v>2020</v>
      </c>
      <c r="K285"/>
    </row>
    <row r="286" spans="1:11" x14ac:dyDescent="0.25">
      <c r="A286" s="96" t="s">
        <v>207</v>
      </c>
      <c r="B286" s="199">
        <v>2084</v>
      </c>
      <c r="C286" s="200" t="s">
        <v>159</v>
      </c>
      <c r="D286" s="201">
        <v>25000</v>
      </c>
      <c r="E286" s="200" t="s">
        <v>41</v>
      </c>
      <c r="F286" s="202">
        <v>2020</v>
      </c>
      <c r="K286"/>
    </row>
    <row r="287" spans="1:11" x14ac:dyDescent="0.25">
      <c r="A287" s="96" t="s">
        <v>207</v>
      </c>
      <c r="B287" s="199">
        <v>2084</v>
      </c>
      <c r="C287" s="200" t="s">
        <v>159</v>
      </c>
      <c r="D287" s="201">
        <v>25000</v>
      </c>
      <c r="E287" s="200" t="s">
        <v>206</v>
      </c>
      <c r="F287" s="202">
        <v>2020</v>
      </c>
      <c r="K287"/>
    </row>
    <row r="288" spans="1:11" x14ac:dyDescent="0.25">
      <c r="A288" s="96" t="s">
        <v>207</v>
      </c>
      <c r="B288" s="199">
        <v>2241</v>
      </c>
      <c r="C288" s="200" t="s">
        <v>145</v>
      </c>
      <c r="D288" s="201">
        <v>20000</v>
      </c>
      <c r="E288" s="200" t="s">
        <v>13</v>
      </c>
      <c r="F288" s="202">
        <v>2021</v>
      </c>
      <c r="K288"/>
    </row>
    <row r="289" spans="1:11" x14ac:dyDescent="0.25">
      <c r="A289" s="96" t="s">
        <v>207</v>
      </c>
      <c r="B289" s="199">
        <v>2241</v>
      </c>
      <c r="C289" s="200" t="s">
        <v>145</v>
      </c>
      <c r="D289" s="201">
        <v>25000</v>
      </c>
      <c r="E289" s="200" t="s">
        <v>41</v>
      </c>
      <c r="F289" s="202">
        <v>2021</v>
      </c>
      <c r="K289"/>
    </row>
    <row r="290" spans="1:11" x14ac:dyDescent="0.25">
      <c r="A290" s="96" t="s">
        <v>207</v>
      </c>
      <c r="B290" s="199">
        <v>2241</v>
      </c>
      <c r="C290" s="200" t="s">
        <v>145</v>
      </c>
      <c r="D290" s="201">
        <v>25000</v>
      </c>
      <c r="E290" s="200" t="s">
        <v>11</v>
      </c>
      <c r="F290" s="202">
        <v>2023</v>
      </c>
      <c r="K290"/>
    </row>
    <row r="291" spans="1:11" x14ac:dyDescent="0.25">
      <c r="A291" s="96" t="s">
        <v>207</v>
      </c>
      <c r="B291" s="199">
        <v>2241</v>
      </c>
      <c r="C291" s="200" t="s">
        <v>145</v>
      </c>
      <c r="D291" s="201">
        <v>25000</v>
      </c>
      <c r="E291" s="200" t="s">
        <v>199</v>
      </c>
      <c r="F291" s="202">
        <v>2023</v>
      </c>
      <c r="K291"/>
    </row>
    <row r="292" spans="1:11" x14ac:dyDescent="0.25">
      <c r="A292" s="96" t="s">
        <v>207</v>
      </c>
      <c r="B292" s="199">
        <v>2248</v>
      </c>
      <c r="C292" s="200" t="s">
        <v>235</v>
      </c>
      <c r="D292" s="201">
        <v>25000</v>
      </c>
      <c r="E292" s="200" t="s">
        <v>199</v>
      </c>
      <c r="F292" s="202">
        <v>2025</v>
      </c>
      <c r="K292"/>
    </row>
    <row r="293" spans="1:11" x14ac:dyDescent="0.25">
      <c r="A293" s="96" t="s">
        <v>207</v>
      </c>
      <c r="B293" s="199">
        <v>2020</v>
      </c>
      <c r="C293" s="200" t="s">
        <v>160</v>
      </c>
      <c r="D293" s="201">
        <v>25000</v>
      </c>
      <c r="E293" s="200" t="s">
        <v>206</v>
      </c>
      <c r="F293" s="202">
        <v>2020</v>
      </c>
      <c r="K293"/>
    </row>
    <row r="294" spans="1:11" x14ac:dyDescent="0.25">
      <c r="A294" s="96" t="s">
        <v>207</v>
      </c>
      <c r="B294" s="205">
        <v>2020</v>
      </c>
      <c r="C294" s="200" t="s">
        <v>160</v>
      </c>
      <c r="D294" s="201">
        <v>25000</v>
      </c>
      <c r="E294" s="200" t="s">
        <v>199</v>
      </c>
      <c r="F294" s="202">
        <v>2023</v>
      </c>
      <c r="K294"/>
    </row>
    <row r="295" spans="1:11" x14ac:dyDescent="0.25">
      <c r="A295" s="96" t="s">
        <v>207</v>
      </c>
      <c r="B295" s="204">
        <v>2245</v>
      </c>
      <c r="C295" s="200" t="s">
        <v>113</v>
      </c>
      <c r="D295" s="201">
        <v>40000</v>
      </c>
      <c r="E295" s="200" t="s">
        <v>13</v>
      </c>
      <c r="F295" s="202">
        <v>2025</v>
      </c>
      <c r="K295"/>
    </row>
    <row r="296" spans="1:11" x14ac:dyDescent="0.25">
      <c r="A296" s="96" t="s">
        <v>207</v>
      </c>
      <c r="B296" s="204">
        <v>2245</v>
      </c>
      <c r="C296" s="200" t="s">
        <v>113</v>
      </c>
      <c r="D296" s="201">
        <v>40000</v>
      </c>
      <c r="E296" s="200" t="s">
        <v>41</v>
      </c>
      <c r="F296" s="202">
        <v>2024</v>
      </c>
      <c r="K296"/>
    </row>
    <row r="297" spans="1:11" x14ac:dyDescent="0.25">
      <c r="A297" s="96" t="s">
        <v>207</v>
      </c>
      <c r="B297" s="205">
        <v>2245</v>
      </c>
      <c r="C297" s="200" t="s">
        <v>113</v>
      </c>
      <c r="D297" s="201">
        <v>25000</v>
      </c>
      <c r="E297" s="200" t="s">
        <v>206</v>
      </c>
      <c r="F297" s="202">
        <v>2019</v>
      </c>
      <c r="K297"/>
    </row>
    <row r="298" spans="1:11" x14ac:dyDescent="0.25">
      <c r="A298" s="96" t="s">
        <v>207</v>
      </c>
      <c r="B298" s="199">
        <v>2137</v>
      </c>
      <c r="C298" s="200" t="s">
        <v>161</v>
      </c>
      <c r="D298" s="201">
        <v>20000</v>
      </c>
      <c r="E298" s="200" t="s">
        <v>13</v>
      </c>
      <c r="F298" s="202">
        <v>2020</v>
      </c>
      <c r="K298"/>
    </row>
    <row r="299" spans="1:11" x14ac:dyDescent="0.25">
      <c r="A299" s="96" t="s">
        <v>207</v>
      </c>
      <c r="B299" s="199">
        <v>2137</v>
      </c>
      <c r="C299" s="200" t="s">
        <v>161</v>
      </c>
      <c r="D299" s="201">
        <v>25000</v>
      </c>
      <c r="E299" s="200" t="s">
        <v>41</v>
      </c>
      <c r="F299" s="202">
        <v>2020</v>
      </c>
      <c r="K299"/>
    </row>
    <row r="300" spans="1:11" x14ac:dyDescent="0.25">
      <c r="A300" s="96" t="s">
        <v>207</v>
      </c>
      <c r="B300" s="204">
        <v>2137</v>
      </c>
      <c r="C300" s="200" t="s">
        <v>161</v>
      </c>
      <c r="D300" s="201">
        <v>25000</v>
      </c>
      <c r="E300" s="200" t="s">
        <v>11</v>
      </c>
      <c r="F300" s="202">
        <v>2020</v>
      </c>
      <c r="K300"/>
    </row>
    <row r="301" spans="1:11" x14ac:dyDescent="0.25">
      <c r="A301" s="96" t="s">
        <v>207</v>
      </c>
      <c r="B301" s="199">
        <v>2137</v>
      </c>
      <c r="C301" s="200" t="s">
        <v>161</v>
      </c>
      <c r="D301" s="201">
        <v>25000</v>
      </c>
      <c r="E301" s="200" t="s">
        <v>11</v>
      </c>
      <c r="F301" s="202">
        <v>2024</v>
      </c>
      <c r="K301"/>
    </row>
    <row r="302" spans="1:11" x14ac:dyDescent="0.25">
      <c r="A302" s="96" t="s">
        <v>207</v>
      </c>
      <c r="B302" s="199">
        <v>2137</v>
      </c>
      <c r="C302" s="200" t="s">
        <v>161</v>
      </c>
      <c r="D302" s="201">
        <v>25000</v>
      </c>
      <c r="E302" s="200" t="s">
        <v>199</v>
      </c>
      <c r="F302" s="202">
        <v>2023</v>
      </c>
      <c r="K302"/>
    </row>
    <row r="303" spans="1:11" x14ac:dyDescent="0.25">
      <c r="A303" s="96" t="s">
        <v>207</v>
      </c>
      <c r="B303" s="199">
        <v>1931</v>
      </c>
      <c r="C303" s="200" t="s">
        <v>189</v>
      </c>
      <c r="D303" s="201">
        <v>20000</v>
      </c>
      <c r="E303" s="200" t="s">
        <v>13</v>
      </c>
      <c r="F303" s="202">
        <v>2023</v>
      </c>
      <c r="K303"/>
    </row>
    <row r="304" spans="1:11" x14ac:dyDescent="0.25">
      <c r="A304" s="96" t="s">
        <v>207</v>
      </c>
      <c r="B304" s="199">
        <v>1931</v>
      </c>
      <c r="C304" s="200" t="s">
        <v>189</v>
      </c>
      <c r="D304" s="201">
        <v>25000</v>
      </c>
      <c r="E304" s="200" t="s">
        <v>41</v>
      </c>
      <c r="F304" s="202">
        <v>2023</v>
      </c>
      <c r="K304"/>
    </row>
    <row r="305" spans="1:11" x14ac:dyDescent="0.25">
      <c r="A305" s="96" t="s">
        <v>207</v>
      </c>
      <c r="B305" s="199">
        <v>1931</v>
      </c>
      <c r="C305" s="200" t="s">
        <v>189</v>
      </c>
      <c r="D305" s="201">
        <v>25000</v>
      </c>
      <c r="E305" s="200" t="s">
        <v>11</v>
      </c>
      <c r="F305" s="202">
        <v>2023</v>
      </c>
      <c r="K305"/>
    </row>
    <row r="306" spans="1:11" x14ac:dyDescent="0.25">
      <c r="A306" s="96" t="s">
        <v>207</v>
      </c>
      <c r="B306" s="199">
        <v>1931</v>
      </c>
      <c r="C306" s="200" t="s">
        <v>189</v>
      </c>
      <c r="D306" s="201">
        <v>25000</v>
      </c>
      <c r="E306" s="200" t="s">
        <v>199</v>
      </c>
      <c r="F306" s="202">
        <v>2023</v>
      </c>
      <c r="K306"/>
    </row>
    <row r="307" spans="1:11" x14ac:dyDescent="0.25">
      <c r="A307" s="96" t="s">
        <v>207</v>
      </c>
      <c r="B307" s="199">
        <v>2000</v>
      </c>
      <c r="C307" s="200" t="s">
        <v>114</v>
      </c>
      <c r="D307" s="201">
        <v>20000</v>
      </c>
      <c r="E307" s="200" t="s">
        <v>13</v>
      </c>
      <c r="F307" s="202">
        <v>2019</v>
      </c>
      <c r="K307"/>
    </row>
    <row r="308" spans="1:11" x14ac:dyDescent="0.25">
      <c r="A308" s="96" t="s">
        <v>207</v>
      </c>
      <c r="B308" s="204">
        <v>2000</v>
      </c>
      <c r="C308" s="200" t="s">
        <v>114</v>
      </c>
      <c r="D308" s="201">
        <v>25000</v>
      </c>
      <c r="E308" s="200" t="s">
        <v>41</v>
      </c>
      <c r="F308" s="202">
        <v>2019</v>
      </c>
      <c r="K308"/>
    </row>
    <row r="309" spans="1:11" x14ac:dyDescent="0.25">
      <c r="A309" s="96" t="s">
        <v>207</v>
      </c>
      <c r="B309" s="204">
        <v>2000</v>
      </c>
      <c r="C309" s="200" t="s">
        <v>114</v>
      </c>
      <c r="D309" s="201">
        <v>25000</v>
      </c>
      <c r="E309" s="200" t="s">
        <v>11</v>
      </c>
      <c r="F309" s="202">
        <v>2021</v>
      </c>
      <c r="K309"/>
    </row>
    <row r="310" spans="1:11" x14ac:dyDescent="0.25">
      <c r="A310" s="96" t="s">
        <v>207</v>
      </c>
      <c r="B310" s="204">
        <v>2000</v>
      </c>
      <c r="C310" s="200" t="s">
        <v>114</v>
      </c>
      <c r="D310" s="201">
        <v>25000</v>
      </c>
      <c r="E310" s="200" t="s">
        <v>199</v>
      </c>
      <c r="F310" s="202">
        <v>2022</v>
      </c>
      <c r="K310"/>
    </row>
    <row r="311" spans="1:11" x14ac:dyDescent="0.25">
      <c r="A311" s="96" t="s">
        <v>207</v>
      </c>
      <c r="B311" s="204">
        <v>1992</v>
      </c>
      <c r="C311" s="200" t="s">
        <v>32</v>
      </c>
      <c r="D311" s="201">
        <v>20000</v>
      </c>
      <c r="E311" s="200" t="s">
        <v>13</v>
      </c>
      <c r="F311" s="202">
        <v>2017</v>
      </c>
      <c r="K311"/>
    </row>
    <row r="312" spans="1:11" x14ac:dyDescent="0.25">
      <c r="A312" s="96" t="s">
        <v>207</v>
      </c>
      <c r="B312" s="207">
        <v>1992</v>
      </c>
      <c r="C312" s="200" t="s">
        <v>32</v>
      </c>
      <c r="D312" s="201">
        <v>40000</v>
      </c>
      <c r="E312" s="200" t="s">
        <v>13</v>
      </c>
      <c r="F312" s="202">
        <v>2024</v>
      </c>
      <c r="K312"/>
    </row>
    <row r="313" spans="1:11" x14ac:dyDescent="0.25">
      <c r="A313" s="96" t="s">
        <v>207</v>
      </c>
      <c r="B313" s="207">
        <v>1992</v>
      </c>
      <c r="C313" s="200" t="s">
        <v>32</v>
      </c>
      <c r="D313" s="201">
        <v>25000</v>
      </c>
      <c r="E313" s="200" t="s">
        <v>41</v>
      </c>
      <c r="F313" s="202">
        <v>2017</v>
      </c>
      <c r="K313"/>
    </row>
    <row r="314" spans="1:11" x14ac:dyDescent="0.25">
      <c r="A314" s="96" t="s">
        <v>207</v>
      </c>
      <c r="B314" s="208">
        <v>1992</v>
      </c>
      <c r="C314" s="200" t="s">
        <v>32</v>
      </c>
      <c r="D314" s="201">
        <v>40000</v>
      </c>
      <c r="E314" s="200" t="s">
        <v>41</v>
      </c>
      <c r="F314" s="202">
        <v>2024</v>
      </c>
      <c r="K314"/>
    </row>
    <row r="315" spans="1:11" x14ac:dyDescent="0.25">
      <c r="A315" s="96" t="s">
        <v>207</v>
      </c>
      <c r="B315" s="209">
        <v>1992</v>
      </c>
      <c r="C315" s="200" t="s">
        <v>32</v>
      </c>
      <c r="D315" s="201">
        <v>25000</v>
      </c>
      <c r="E315" s="200" t="s">
        <v>11</v>
      </c>
      <c r="F315" s="202">
        <v>2016</v>
      </c>
      <c r="K315"/>
    </row>
    <row r="316" spans="1:11" x14ac:dyDescent="0.25">
      <c r="A316" s="96" t="s">
        <v>207</v>
      </c>
      <c r="B316" s="210">
        <v>1992</v>
      </c>
      <c r="C316" s="200" t="s">
        <v>32</v>
      </c>
      <c r="D316" s="201">
        <v>25000</v>
      </c>
      <c r="E316" s="200" t="s">
        <v>199</v>
      </c>
      <c r="F316" s="202">
        <v>2025</v>
      </c>
      <c r="K316"/>
    </row>
    <row r="317" spans="1:11" x14ac:dyDescent="0.25">
      <c r="A317" s="96" t="s">
        <v>207</v>
      </c>
      <c r="B317" s="207">
        <v>2054</v>
      </c>
      <c r="C317" s="200" t="s">
        <v>115</v>
      </c>
      <c r="D317" s="201">
        <v>20000</v>
      </c>
      <c r="E317" s="200" t="s">
        <v>13</v>
      </c>
      <c r="F317" s="202">
        <v>2019</v>
      </c>
      <c r="K317"/>
    </row>
    <row r="318" spans="1:11" x14ac:dyDescent="0.25">
      <c r="A318" s="96" t="s">
        <v>207</v>
      </c>
      <c r="B318" s="207">
        <v>2054</v>
      </c>
      <c r="C318" s="200" t="s">
        <v>115</v>
      </c>
      <c r="D318" s="201">
        <v>40000</v>
      </c>
      <c r="E318" s="200" t="s">
        <v>13</v>
      </c>
      <c r="F318" s="202">
        <v>2025</v>
      </c>
      <c r="K318"/>
    </row>
    <row r="319" spans="1:11" x14ac:dyDescent="0.25">
      <c r="A319" s="96" t="s">
        <v>207</v>
      </c>
      <c r="B319" s="207">
        <v>2054</v>
      </c>
      <c r="C319" s="200" t="s">
        <v>115</v>
      </c>
      <c r="D319" s="201">
        <v>25000</v>
      </c>
      <c r="E319" s="200" t="s">
        <v>41</v>
      </c>
      <c r="F319" s="202">
        <v>2019</v>
      </c>
      <c r="K319"/>
    </row>
    <row r="320" spans="1:11" x14ac:dyDescent="0.25">
      <c r="A320" s="96" t="s">
        <v>207</v>
      </c>
      <c r="B320" s="207">
        <v>2054</v>
      </c>
      <c r="C320" s="200" t="s">
        <v>115</v>
      </c>
      <c r="D320" s="201">
        <v>40000</v>
      </c>
      <c r="E320" s="200" t="s">
        <v>41</v>
      </c>
      <c r="F320" s="202">
        <v>2025</v>
      </c>
      <c r="K320"/>
    </row>
    <row r="321" spans="1:11" x14ac:dyDescent="0.25">
      <c r="A321" s="96" t="s">
        <v>207</v>
      </c>
      <c r="B321" s="207">
        <v>2054</v>
      </c>
      <c r="C321" s="200" t="s">
        <v>115</v>
      </c>
      <c r="D321" s="201">
        <v>25000</v>
      </c>
      <c r="E321" s="200" t="s">
        <v>11</v>
      </c>
      <c r="F321" s="202">
        <v>2025</v>
      </c>
      <c r="K321"/>
    </row>
    <row r="322" spans="1:11" x14ac:dyDescent="0.25">
      <c r="A322" s="96" t="s">
        <v>207</v>
      </c>
      <c r="B322" s="207">
        <v>2054</v>
      </c>
      <c r="C322" s="200" t="s">
        <v>115</v>
      </c>
      <c r="D322" s="201">
        <v>25000</v>
      </c>
      <c r="E322" s="200" t="s">
        <v>206</v>
      </c>
      <c r="F322" s="202">
        <v>2019</v>
      </c>
      <c r="K322"/>
    </row>
    <row r="323" spans="1:11" x14ac:dyDescent="0.25">
      <c r="A323" s="96" t="s">
        <v>207</v>
      </c>
      <c r="B323" s="207">
        <v>2054</v>
      </c>
      <c r="C323" s="200" t="s">
        <v>115</v>
      </c>
      <c r="D323" s="201">
        <v>25000</v>
      </c>
      <c r="E323" s="200" t="s">
        <v>199</v>
      </c>
      <c r="F323" s="202">
        <v>2025</v>
      </c>
      <c r="K323"/>
    </row>
    <row r="324" spans="1:11" x14ac:dyDescent="0.25">
      <c r="A324" s="96" t="s">
        <v>207</v>
      </c>
      <c r="B324" s="207">
        <v>2100</v>
      </c>
      <c r="C324" s="200" t="s">
        <v>47</v>
      </c>
      <c r="D324" s="201">
        <v>40000</v>
      </c>
      <c r="E324" s="200" t="s">
        <v>13</v>
      </c>
      <c r="F324" s="202">
        <v>2025</v>
      </c>
      <c r="K324"/>
    </row>
    <row r="325" spans="1:11" x14ac:dyDescent="0.25">
      <c r="A325" s="96" t="s">
        <v>207</v>
      </c>
      <c r="B325" s="207">
        <v>2100</v>
      </c>
      <c r="C325" s="200" t="s">
        <v>47</v>
      </c>
      <c r="D325" s="201">
        <v>40000</v>
      </c>
      <c r="E325" s="200" t="s">
        <v>41</v>
      </c>
      <c r="F325" s="202">
        <v>2025</v>
      </c>
      <c r="K325"/>
    </row>
    <row r="326" spans="1:11" x14ac:dyDescent="0.25">
      <c r="A326" s="96" t="s">
        <v>207</v>
      </c>
      <c r="B326" s="207">
        <v>2100</v>
      </c>
      <c r="C326" s="200" t="s">
        <v>47</v>
      </c>
      <c r="D326" s="201">
        <v>25000</v>
      </c>
      <c r="E326" s="200" t="s">
        <v>11</v>
      </c>
      <c r="F326" s="202">
        <v>2017</v>
      </c>
      <c r="K326"/>
    </row>
    <row r="327" spans="1:11" x14ac:dyDescent="0.25">
      <c r="A327" s="96" t="s">
        <v>207</v>
      </c>
      <c r="B327" s="207">
        <v>2100</v>
      </c>
      <c r="C327" s="200" t="s">
        <v>47</v>
      </c>
      <c r="D327" s="201">
        <v>25000</v>
      </c>
      <c r="E327" s="200" t="s">
        <v>11</v>
      </c>
      <c r="F327" s="202">
        <v>2025</v>
      </c>
      <c r="K327"/>
    </row>
    <row r="328" spans="1:11" x14ac:dyDescent="0.25">
      <c r="A328" s="96" t="s">
        <v>207</v>
      </c>
      <c r="B328" s="207">
        <v>2100</v>
      </c>
      <c r="C328" s="200" t="s">
        <v>47</v>
      </c>
      <c r="D328" s="201">
        <v>25000</v>
      </c>
      <c r="E328" s="200" t="s">
        <v>199</v>
      </c>
      <c r="F328" s="202">
        <v>2023</v>
      </c>
      <c r="K328"/>
    </row>
    <row r="329" spans="1:11" x14ac:dyDescent="0.25">
      <c r="A329" s="96" t="s">
        <v>207</v>
      </c>
      <c r="B329" s="207">
        <v>2183</v>
      </c>
      <c r="C329" s="200" t="s">
        <v>223</v>
      </c>
      <c r="D329" s="201">
        <v>25000</v>
      </c>
      <c r="E329" s="200" t="s">
        <v>11</v>
      </c>
      <c r="F329" s="202">
        <v>2025</v>
      </c>
      <c r="K329"/>
    </row>
    <row r="330" spans="1:11" x14ac:dyDescent="0.25">
      <c r="A330" s="96" t="s">
        <v>207</v>
      </c>
      <c r="B330" s="207">
        <v>2014</v>
      </c>
      <c r="C330" s="200" t="s">
        <v>94</v>
      </c>
      <c r="D330" s="201">
        <v>20000</v>
      </c>
      <c r="E330" s="200" t="s">
        <v>13</v>
      </c>
      <c r="F330" s="202">
        <v>2018</v>
      </c>
      <c r="K330"/>
    </row>
    <row r="331" spans="1:11" x14ac:dyDescent="0.25">
      <c r="A331" s="96" t="s">
        <v>207</v>
      </c>
      <c r="B331" s="207">
        <v>2014</v>
      </c>
      <c r="C331" s="200" t="s">
        <v>94</v>
      </c>
      <c r="D331" s="201">
        <v>25000</v>
      </c>
      <c r="E331" s="200" t="s">
        <v>41</v>
      </c>
      <c r="F331" s="202">
        <v>2018</v>
      </c>
      <c r="K331"/>
    </row>
    <row r="332" spans="1:11" x14ac:dyDescent="0.25">
      <c r="A332" s="96" t="s">
        <v>207</v>
      </c>
      <c r="B332" s="207">
        <v>2014</v>
      </c>
      <c r="C332" s="200" t="s">
        <v>94</v>
      </c>
      <c r="D332" s="201">
        <v>25000</v>
      </c>
      <c r="E332" s="200" t="s">
        <v>11</v>
      </c>
      <c r="F332" s="202">
        <v>2021</v>
      </c>
      <c r="K332"/>
    </row>
    <row r="333" spans="1:11" x14ac:dyDescent="0.25">
      <c r="A333" s="96" t="s">
        <v>207</v>
      </c>
      <c r="B333" s="207">
        <v>2014</v>
      </c>
      <c r="C333" s="200" t="s">
        <v>94</v>
      </c>
      <c r="D333" s="201">
        <v>25000</v>
      </c>
      <c r="E333" s="200" t="s">
        <v>206</v>
      </c>
      <c r="F333" s="202">
        <v>2021</v>
      </c>
      <c r="K333"/>
    </row>
    <row r="334" spans="1:11" x14ac:dyDescent="0.25">
      <c r="A334" s="96" t="s">
        <v>207</v>
      </c>
      <c r="B334" s="207">
        <v>2015</v>
      </c>
      <c r="C334" s="200" t="s">
        <v>162</v>
      </c>
      <c r="D334" s="201">
        <v>20000</v>
      </c>
      <c r="E334" s="200" t="s">
        <v>13</v>
      </c>
      <c r="F334" s="202">
        <v>2023</v>
      </c>
      <c r="K334"/>
    </row>
    <row r="335" spans="1:11" x14ac:dyDescent="0.25">
      <c r="A335" s="96" t="s">
        <v>207</v>
      </c>
      <c r="B335" s="207">
        <v>2015</v>
      </c>
      <c r="C335" s="200" t="s">
        <v>162</v>
      </c>
      <c r="D335" s="201">
        <v>40000</v>
      </c>
      <c r="E335" s="200" t="s">
        <v>41</v>
      </c>
      <c r="F335" s="202">
        <v>2024</v>
      </c>
      <c r="K335"/>
    </row>
    <row r="336" spans="1:11" x14ac:dyDescent="0.25">
      <c r="A336" s="96" t="s">
        <v>207</v>
      </c>
      <c r="B336" s="207">
        <v>2015</v>
      </c>
      <c r="C336" s="200" t="s">
        <v>162</v>
      </c>
      <c r="D336" s="201">
        <v>25000</v>
      </c>
      <c r="E336" s="200" t="s">
        <v>11</v>
      </c>
      <c r="F336" s="202">
        <v>2023</v>
      </c>
      <c r="K336"/>
    </row>
    <row r="337" spans="1:11" x14ac:dyDescent="0.25">
      <c r="A337" s="96" t="s">
        <v>207</v>
      </c>
      <c r="B337" s="209">
        <v>2015</v>
      </c>
      <c r="C337" s="200" t="s">
        <v>162</v>
      </c>
      <c r="D337" s="201">
        <v>25000</v>
      </c>
      <c r="E337" s="200" t="s">
        <v>206</v>
      </c>
      <c r="F337" s="202">
        <v>2020</v>
      </c>
      <c r="K337"/>
    </row>
    <row r="338" spans="1:11" x14ac:dyDescent="0.25">
      <c r="A338" s="96" t="s">
        <v>207</v>
      </c>
      <c r="B338" s="208">
        <v>2023</v>
      </c>
      <c r="C338" s="200" t="s">
        <v>163</v>
      </c>
      <c r="D338" s="201">
        <v>20000</v>
      </c>
      <c r="E338" s="200" t="s">
        <v>13</v>
      </c>
      <c r="F338" s="202">
        <v>2023</v>
      </c>
      <c r="K338"/>
    </row>
    <row r="339" spans="1:11" x14ac:dyDescent="0.25">
      <c r="A339" s="96" t="s">
        <v>207</v>
      </c>
      <c r="B339" s="207">
        <v>2023</v>
      </c>
      <c r="C339" s="200" t="s">
        <v>163</v>
      </c>
      <c r="D339" s="201">
        <v>40000</v>
      </c>
      <c r="E339" s="200" t="s">
        <v>41</v>
      </c>
      <c r="F339" s="202">
        <v>2025</v>
      </c>
      <c r="K339"/>
    </row>
    <row r="340" spans="1:11" x14ac:dyDescent="0.25">
      <c r="A340" s="96" t="s">
        <v>207</v>
      </c>
      <c r="B340" s="209">
        <v>2023</v>
      </c>
      <c r="C340" s="200" t="s">
        <v>163</v>
      </c>
      <c r="D340" s="201">
        <v>25000</v>
      </c>
      <c r="E340" s="200" t="s">
        <v>11</v>
      </c>
      <c r="F340" s="202">
        <v>2023</v>
      </c>
      <c r="K340"/>
    </row>
    <row r="341" spans="1:11" x14ac:dyDescent="0.25">
      <c r="A341" s="96" t="s">
        <v>207</v>
      </c>
      <c r="B341" s="208">
        <v>2023</v>
      </c>
      <c r="C341" s="200" t="s">
        <v>163</v>
      </c>
      <c r="D341" s="201">
        <v>25000</v>
      </c>
      <c r="E341" s="200" t="s">
        <v>206</v>
      </c>
      <c r="F341" s="202">
        <v>2020</v>
      </c>
      <c r="K341"/>
    </row>
    <row r="342" spans="1:11" x14ac:dyDescent="0.25">
      <c r="A342" s="96" t="s">
        <v>207</v>
      </c>
      <c r="B342" s="209">
        <v>2099</v>
      </c>
      <c r="C342" s="200" t="s">
        <v>48</v>
      </c>
      <c r="D342" s="201">
        <v>20000</v>
      </c>
      <c r="E342" s="200" t="s">
        <v>13</v>
      </c>
      <c r="F342" s="202">
        <v>2017</v>
      </c>
      <c r="K342"/>
    </row>
    <row r="343" spans="1:11" x14ac:dyDescent="0.25">
      <c r="A343" s="96" t="s">
        <v>207</v>
      </c>
      <c r="B343" s="207">
        <v>2099</v>
      </c>
      <c r="C343" s="200" t="s">
        <v>48</v>
      </c>
      <c r="D343" s="201">
        <v>25000</v>
      </c>
      <c r="E343" s="200" t="s">
        <v>41</v>
      </c>
      <c r="F343" s="202">
        <v>2017</v>
      </c>
      <c r="K343"/>
    </row>
    <row r="344" spans="1:11" x14ac:dyDescent="0.25">
      <c r="A344" s="96" t="s">
        <v>207</v>
      </c>
      <c r="B344" s="209">
        <v>2099</v>
      </c>
      <c r="C344" s="200" t="s">
        <v>48</v>
      </c>
      <c r="D344" s="201">
        <v>25000</v>
      </c>
      <c r="E344" s="200" t="s">
        <v>11</v>
      </c>
      <c r="F344" s="202">
        <v>2017</v>
      </c>
      <c r="K344"/>
    </row>
    <row r="345" spans="1:11" x14ac:dyDescent="0.25">
      <c r="A345" s="96" t="s">
        <v>207</v>
      </c>
      <c r="B345" s="209">
        <v>2099</v>
      </c>
      <c r="C345" s="200" t="s">
        <v>48</v>
      </c>
      <c r="D345" s="201">
        <v>25000</v>
      </c>
      <c r="E345" s="200" t="s">
        <v>11</v>
      </c>
      <c r="F345" s="202">
        <v>2022</v>
      </c>
      <c r="K345"/>
    </row>
    <row r="346" spans="1:11" x14ac:dyDescent="0.25">
      <c r="A346" s="96" t="s">
        <v>207</v>
      </c>
      <c r="B346" s="207">
        <v>2099</v>
      </c>
      <c r="C346" s="200" t="s">
        <v>48</v>
      </c>
      <c r="D346" s="201">
        <v>25000</v>
      </c>
      <c r="E346" s="200" t="s">
        <v>206</v>
      </c>
      <c r="F346" s="202">
        <v>2019</v>
      </c>
      <c r="K346"/>
    </row>
    <row r="347" spans="1:11" x14ac:dyDescent="0.25">
      <c r="A347" s="96" t="s">
        <v>207</v>
      </c>
      <c r="B347" s="207">
        <v>2201</v>
      </c>
      <c r="C347" s="200" t="s">
        <v>116</v>
      </c>
      <c r="D347" s="201">
        <v>25000</v>
      </c>
      <c r="E347" s="200" t="s">
        <v>11</v>
      </c>
      <c r="F347" s="202">
        <v>2022</v>
      </c>
      <c r="K347"/>
    </row>
    <row r="348" spans="1:11" x14ac:dyDescent="0.25">
      <c r="A348" s="96" t="s">
        <v>207</v>
      </c>
      <c r="B348" s="207">
        <v>2201</v>
      </c>
      <c r="C348" s="200" t="s">
        <v>116</v>
      </c>
      <c r="D348" s="201">
        <v>25000</v>
      </c>
      <c r="E348" s="200" t="s">
        <v>206</v>
      </c>
      <c r="F348" s="202">
        <v>2019</v>
      </c>
      <c r="K348"/>
    </row>
    <row r="349" spans="1:11" x14ac:dyDescent="0.25">
      <c r="A349" s="96" t="s">
        <v>207</v>
      </c>
      <c r="B349" s="207">
        <v>2201</v>
      </c>
      <c r="C349" s="200" t="s">
        <v>116</v>
      </c>
      <c r="D349" s="201">
        <v>25000</v>
      </c>
      <c r="E349" s="200" t="s">
        <v>199</v>
      </c>
      <c r="F349" s="202">
        <v>2022</v>
      </c>
      <c r="K349"/>
    </row>
    <row r="350" spans="1:11" x14ac:dyDescent="0.25">
      <c r="A350" s="96" t="s">
        <v>207</v>
      </c>
      <c r="B350" s="207">
        <v>2206</v>
      </c>
      <c r="C350" s="200" t="s">
        <v>92</v>
      </c>
      <c r="D350" s="201">
        <v>20000</v>
      </c>
      <c r="E350" s="200" t="s">
        <v>13</v>
      </c>
      <c r="F350" s="202">
        <v>2018</v>
      </c>
      <c r="K350"/>
    </row>
    <row r="351" spans="1:11" x14ac:dyDescent="0.25">
      <c r="A351" s="96" t="s">
        <v>207</v>
      </c>
      <c r="B351" s="210">
        <v>2206</v>
      </c>
      <c r="C351" s="200" t="s">
        <v>92</v>
      </c>
      <c r="D351" s="201">
        <v>25000</v>
      </c>
      <c r="E351" s="200" t="s">
        <v>41</v>
      </c>
      <c r="F351" s="202">
        <v>2018</v>
      </c>
      <c r="K351"/>
    </row>
    <row r="352" spans="1:11" x14ac:dyDescent="0.25">
      <c r="A352" s="96" t="s">
        <v>207</v>
      </c>
      <c r="B352" s="207">
        <v>2206</v>
      </c>
      <c r="C352" s="200" t="s">
        <v>92</v>
      </c>
      <c r="D352" s="201">
        <v>25000</v>
      </c>
      <c r="E352" s="200" t="s">
        <v>206</v>
      </c>
      <c r="F352" s="202">
        <v>2020</v>
      </c>
      <c r="K352"/>
    </row>
    <row r="353" spans="1:11" x14ac:dyDescent="0.25">
      <c r="A353" s="96" t="s">
        <v>207</v>
      </c>
      <c r="B353" s="210">
        <v>2239</v>
      </c>
      <c r="C353" s="200" t="s">
        <v>200</v>
      </c>
      <c r="D353" s="201">
        <v>20000</v>
      </c>
      <c r="E353" s="200" t="s">
        <v>13</v>
      </c>
      <c r="F353" s="202">
        <v>2022</v>
      </c>
      <c r="K353"/>
    </row>
    <row r="354" spans="1:11" x14ac:dyDescent="0.25">
      <c r="A354" s="96" t="s">
        <v>207</v>
      </c>
      <c r="B354" s="207">
        <v>2239</v>
      </c>
      <c r="C354" s="200" t="s">
        <v>200</v>
      </c>
      <c r="D354" s="201">
        <v>25000</v>
      </c>
      <c r="E354" s="200" t="s">
        <v>199</v>
      </c>
      <c r="F354" s="202">
        <v>2022</v>
      </c>
      <c r="K354"/>
    </row>
    <row r="355" spans="1:11" x14ac:dyDescent="0.25">
      <c r="A355" s="96" t="s">
        <v>207</v>
      </c>
      <c r="B355" s="210">
        <v>2024</v>
      </c>
      <c r="C355" s="200" t="s">
        <v>117</v>
      </c>
      <c r="D355" s="201">
        <v>20000</v>
      </c>
      <c r="E355" s="200" t="s">
        <v>13</v>
      </c>
      <c r="F355" s="202">
        <v>2022</v>
      </c>
      <c r="K355"/>
    </row>
    <row r="356" spans="1:11" x14ac:dyDescent="0.25">
      <c r="A356" s="96" t="s">
        <v>207</v>
      </c>
      <c r="B356" s="207">
        <v>2024</v>
      </c>
      <c r="C356" s="200" t="s">
        <v>117</v>
      </c>
      <c r="D356" s="201">
        <v>40000</v>
      </c>
      <c r="E356" s="200" t="s">
        <v>41</v>
      </c>
      <c r="F356" s="202">
        <v>2025</v>
      </c>
      <c r="K356"/>
    </row>
    <row r="357" spans="1:11" x14ac:dyDescent="0.25">
      <c r="A357" s="96" t="s">
        <v>207</v>
      </c>
      <c r="B357" s="207">
        <v>2024</v>
      </c>
      <c r="C357" s="200" t="s">
        <v>117</v>
      </c>
      <c r="D357" s="201">
        <v>25000</v>
      </c>
      <c r="E357" s="200" t="s">
        <v>11</v>
      </c>
      <c r="F357" s="202">
        <v>2025</v>
      </c>
      <c r="K357"/>
    </row>
    <row r="358" spans="1:11" x14ac:dyDescent="0.25">
      <c r="A358" s="96" t="s">
        <v>207</v>
      </c>
      <c r="B358" s="207">
        <v>1895</v>
      </c>
      <c r="C358" s="200" t="s">
        <v>234</v>
      </c>
      <c r="D358" s="201">
        <v>40000</v>
      </c>
      <c r="E358" s="200" t="s">
        <v>13</v>
      </c>
      <c r="F358" s="202">
        <v>2025</v>
      </c>
      <c r="K358"/>
    </row>
    <row r="359" spans="1:11" x14ac:dyDescent="0.25">
      <c r="A359" s="96" t="s">
        <v>207</v>
      </c>
      <c r="B359" s="210">
        <v>2215</v>
      </c>
      <c r="C359" s="200" t="s">
        <v>118</v>
      </c>
      <c r="D359" s="201">
        <v>25000</v>
      </c>
      <c r="E359" s="200" t="s">
        <v>206</v>
      </c>
      <c r="F359" s="202">
        <v>2019</v>
      </c>
      <c r="K359"/>
    </row>
    <row r="360" spans="1:11" x14ac:dyDescent="0.25">
      <c r="A360" s="96" t="s">
        <v>207</v>
      </c>
      <c r="B360" s="210">
        <v>2215</v>
      </c>
      <c r="C360" s="200" t="s">
        <v>118</v>
      </c>
      <c r="D360" s="201">
        <v>25000</v>
      </c>
      <c r="E360" s="200" t="s">
        <v>199</v>
      </c>
      <c r="F360" s="202">
        <v>2023</v>
      </c>
      <c r="K360"/>
    </row>
    <row r="361" spans="1:11" x14ac:dyDescent="0.25">
      <c r="A361" s="96" t="s">
        <v>207</v>
      </c>
      <c r="B361" s="207">
        <v>3997</v>
      </c>
      <c r="C361" s="200" t="s">
        <v>33</v>
      </c>
      <c r="D361" s="201">
        <v>20000</v>
      </c>
      <c r="E361" s="200" t="s">
        <v>13</v>
      </c>
      <c r="F361" s="202">
        <v>2020</v>
      </c>
      <c r="K361"/>
    </row>
    <row r="362" spans="1:11" x14ac:dyDescent="0.25">
      <c r="A362" s="96" t="s">
        <v>207</v>
      </c>
      <c r="B362" s="210">
        <v>3997</v>
      </c>
      <c r="C362" s="200" t="s">
        <v>33</v>
      </c>
      <c r="D362" s="201">
        <v>25000</v>
      </c>
      <c r="E362" s="200" t="s">
        <v>14</v>
      </c>
      <c r="F362" s="202">
        <v>2016</v>
      </c>
      <c r="K362"/>
    </row>
    <row r="363" spans="1:11" x14ac:dyDescent="0.25">
      <c r="A363" s="96" t="s">
        <v>207</v>
      </c>
      <c r="B363" s="207">
        <v>3997</v>
      </c>
      <c r="C363" s="200" t="s">
        <v>33</v>
      </c>
      <c r="D363" s="201">
        <v>25000</v>
      </c>
      <c r="E363" s="200" t="s">
        <v>11</v>
      </c>
      <c r="F363" s="202">
        <v>2022</v>
      </c>
      <c r="K363"/>
    </row>
    <row r="364" spans="1:11" x14ac:dyDescent="0.25">
      <c r="A364" s="96" t="s">
        <v>207</v>
      </c>
      <c r="B364" s="207">
        <v>3997</v>
      </c>
      <c r="C364" s="200" t="s">
        <v>33</v>
      </c>
      <c r="D364" s="201">
        <v>25000</v>
      </c>
      <c r="E364" s="200" t="s">
        <v>199</v>
      </c>
      <c r="F364" s="202">
        <v>2022</v>
      </c>
      <c r="K364"/>
    </row>
    <row r="365" spans="1:11" x14ac:dyDescent="0.25">
      <c r="A365" s="96" t="s">
        <v>207</v>
      </c>
      <c r="B365" s="207">
        <v>2053</v>
      </c>
      <c r="C365" s="200" t="s">
        <v>95</v>
      </c>
      <c r="D365" s="201">
        <v>20000</v>
      </c>
      <c r="E365" s="200" t="s">
        <v>13</v>
      </c>
      <c r="F365" s="202">
        <v>2020</v>
      </c>
      <c r="K365"/>
    </row>
    <row r="366" spans="1:11" x14ac:dyDescent="0.25">
      <c r="A366" s="96" t="s">
        <v>207</v>
      </c>
      <c r="B366" s="207">
        <v>2053</v>
      </c>
      <c r="C366" s="200" t="s">
        <v>95</v>
      </c>
      <c r="D366" s="201">
        <v>25000</v>
      </c>
      <c r="E366" s="200" t="s">
        <v>41</v>
      </c>
      <c r="F366" s="202">
        <v>2020</v>
      </c>
      <c r="K366"/>
    </row>
    <row r="367" spans="1:11" x14ac:dyDescent="0.25">
      <c r="A367" s="96" t="s">
        <v>207</v>
      </c>
      <c r="B367" s="207">
        <v>2053</v>
      </c>
      <c r="C367" s="200" t="s">
        <v>95</v>
      </c>
      <c r="D367" s="201">
        <v>25000</v>
      </c>
      <c r="E367" s="200" t="s">
        <v>11</v>
      </c>
      <c r="F367" s="202">
        <v>2018</v>
      </c>
      <c r="K367"/>
    </row>
    <row r="368" spans="1:11" x14ac:dyDescent="0.25">
      <c r="A368" s="96" t="s">
        <v>207</v>
      </c>
      <c r="B368" s="209">
        <v>2053</v>
      </c>
      <c r="C368" s="200" t="s">
        <v>95</v>
      </c>
      <c r="D368" s="201">
        <v>25000</v>
      </c>
      <c r="E368" s="200" t="s">
        <v>206</v>
      </c>
      <c r="F368" s="202">
        <v>2019</v>
      </c>
      <c r="K368"/>
    </row>
    <row r="369" spans="1:11" x14ac:dyDescent="0.25">
      <c r="A369" s="96" t="s">
        <v>207</v>
      </c>
      <c r="B369" s="210">
        <v>2053</v>
      </c>
      <c r="C369" s="200" t="s">
        <v>95</v>
      </c>
      <c r="D369" s="201">
        <v>25000</v>
      </c>
      <c r="E369" s="200" t="s">
        <v>199</v>
      </c>
      <c r="F369" s="202">
        <v>2022</v>
      </c>
      <c r="K369"/>
    </row>
    <row r="370" spans="1:11" x14ac:dyDescent="0.25">
      <c r="A370" s="96" t="s">
        <v>207</v>
      </c>
      <c r="B370" s="210">
        <v>2140</v>
      </c>
      <c r="C370" s="200" t="s">
        <v>119</v>
      </c>
      <c r="D370" s="201">
        <v>20000</v>
      </c>
      <c r="E370" s="200" t="s">
        <v>13</v>
      </c>
      <c r="F370" s="202">
        <v>2019</v>
      </c>
      <c r="K370"/>
    </row>
    <row r="371" spans="1:11" x14ac:dyDescent="0.25">
      <c r="A371" s="96" t="s">
        <v>207</v>
      </c>
      <c r="B371" s="207">
        <v>2140</v>
      </c>
      <c r="C371" s="200" t="s">
        <v>119</v>
      </c>
      <c r="D371" s="201">
        <v>25000</v>
      </c>
      <c r="E371" s="200" t="s">
        <v>11</v>
      </c>
      <c r="F371" s="202">
        <v>2020</v>
      </c>
      <c r="K371"/>
    </row>
    <row r="372" spans="1:11" x14ac:dyDescent="0.25">
      <c r="A372" s="96" t="s">
        <v>207</v>
      </c>
      <c r="B372" s="207">
        <v>2140</v>
      </c>
      <c r="C372" s="200" t="s">
        <v>119</v>
      </c>
      <c r="D372" s="201">
        <v>25000</v>
      </c>
      <c r="E372" s="200" t="s">
        <v>206</v>
      </c>
      <c r="F372" s="202">
        <v>2019</v>
      </c>
      <c r="K372"/>
    </row>
    <row r="373" spans="1:11" x14ac:dyDescent="0.25">
      <c r="A373" s="96" t="s">
        <v>207</v>
      </c>
      <c r="B373" s="207">
        <v>1934</v>
      </c>
      <c r="C373" s="200" t="s">
        <v>17</v>
      </c>
      <c r="D373" s="201">
        <v>20000</v>
      </c>
      <c r="E373" s="200" t="s">
        <v>13</v>
      </c>
      <c r="F373" s="202">
        <v>2016</v>
      </c>
      <c r="K373"/>
    </row>
    <row r="374" spans="1:11" x14ac:dyDescent="0.25">
      <c r="A374" s="96" t="s">
        <v>207</v>
      </c>
      <c r="B374" s="207">
        <v>1934</v>
      </c>
      <c r="C374" s="200" t="s">
        <v>17</v>
      </c>
      <c r="D374" s="201">
        <v>25000</v>
      </c>
      <c r="E374" s="200" t="s">
        <v>14</v>
      </c>
      <c r="F374" s="202">
        <v>2016</v>
      </c>
      <c r="K374"/>
    </row>
    <row r="375" spans="1:11" x14ac:dyDescent="0.25">
      <c r="A375" s="96" t="s">
        <v>207</v>
      </c>
      <c r="B375" s="207">
        <v>1934</v>
      </c>
      <c r="C375" s="200" t="s">
        <v>17</v>
      </c>
      <c r="D375" s="201">
        <v>25000</v>
      </c>
      <c r="E375" s="200" t="s">
        <v>11</v>
      </c>
      <c r="F375" s="202">
        <v>2021</v>
      </c>
      <c r="K375"/>
    </row>
    <row r="376" spans="1:11" x14ac:dyDescent="0.25">
      <c r="A376" s="96" t="s">
        <v>207</v>
      </c>
      <c r="B376" s="207">
        <v>2008</v>
      </c>
      <c r="C376" s="200" t="s">
        <v>120</v>
      </c>
      <c r="D376" s="201">
        <v>20000</v>
      </c>
      <c r="E376" s="200" t="s">
        <v>13</v>
      </c>
      <c r="F376" s="202">
        <v>2019</v>
      </c>
      <c r="K376"/>
    </row>
    <row r="377" spans="1:11" x14ac:dyDescent="0.25">
      <c r="A377" s="96" t="s">
        <v>207</v>
      </c>
      <c r="B377" s="207">
        <v>2008</v>
      </c>
      <c r="C377" s="200" t="s">
        <v>120</v>
      </c>
      <c r="D377" s="201">
        <v>25000</v>
      </c>
      <c r="E377" s="200" t="s">
        <v>41</v>
      </c>
      <c r="F377" s="202">
        <v>2019</v>
      </c>
      <c r="K377"/>
    </row>
    <row r="378" spans="1:11" x14ac:dyDescent="0.25">
      <c r="A378" s="96" t="s">
        <v>207</v>
      </c>
      <c r="B378" s="210">
        <v>2008</v>
      </c>
      <c r="C378" s="200" t="s">
        <v>120</v>
      </c>
      <c r="D378" s="201">
        <v>25000</v>
      </c>
      <c r="E378" s="200" t="s">
        <v>11</v>
      </c>
      <c r="F378" s="202">
        <v>2019</v>
      </c>
      <c r="K378"/>
    </row>
    <row r="379" spans="1:11" x14ac:dyDescent="0.25">
      <c r="A379" s="96" t="s">
        <v>207</v>
      </c>
      <c r="B379" s="207">
        <v>2008</v>
      </c>
      <c r="C379" s="200" t="s">
        <v>120</v>
      </c>
      <c r="D379" s="201">
        <v>25000</v>
      </c>
      <c r="E379" s="200" t="s">
        <v>11</v>
      </c>
      <c r="F379" s="202">
        <v>2024</v>
      </c>
      <c r="K379"/>
    </row>
    <row r="380" spans="1:11" x14ac:dyDescent="0.25">
      <c r="A380" s="96" t="s">
        <v>207</v>
      </c>
      <c r="B380" s="207">
        <v>2008</v>
      </c>
      <c r="C380" s="200" t="s">
        <v>120</v>
      </c>
      <c r="D380" s="201">
        <v>25000</v>
      </c>
      <c r="E380" s="200" t="s">
        <v>206</v>
      </c>
      <c r="F380" s="202">
        <v>2020</v>
      </c>
      <c r="K380"/>
    </row>
    <row r="381" spans="1:11" x14ac:dyDescent="0.25">
      <c r="A381" s="96" t="s">
        <v>207</v>
      </c>
      <c r="B381" s="207">
        <v>2008</v>
      </c>
      <c r="C381" s="200" t="s">
        <v>120</v>
      </c>
      <c r="D381" s="201">
        <v>25000</v>
      </c>
      <c r="E381" s="200" t="s">
        <v>199</v>
      </c>
      <c r="F381" s="202">
        <v>2022</v>
      </c>
      <c r="K381"/>
    </row>
    <row r="382" spans="1:11" x14ac:dyDescent="0.25">
      <c r="A382" s="96" t="s">
        <v>207</v>
      </c>
      <c r="B382" s="207">
        <v>2107</v>
      </c>
      <c r="C382" s="200" t="s">
        <v>219</v>
      </c>
      <c r="D382" s="201">
        <v>40000</v>
      </c>
      <c r="E382" s="200" t="s">
        <v>13</v>
      </c>
      <c r="F382" s="202">
        <v>2024</v>
      </c>
      <c r="K382"/>
    </row>
    <row r="383" spans="1:11" x14ac:dyDescent="0.25">
      <c r="A383" s="96" t="s">
        <v>207</v>
      </c>
      <c r="B383" s="207">
        <v>2107</v>
      </c>
      <c r="C383" s="200" t="s">
        <v>219</v>
      </c>
      <c r="D383" s="201">
        <v>40000</v>
      </c>
      <c r="E383" s="200" t="s">
        <v>41</v>
      </c>
      <c r="F383" s="202">
        <v>2024</v>
      </c>
      <c r="K383"/>
    </row>
    <row r="384" spans="1:11" x14ac:dyDescent="0.25">
      <c r="A384" s="96" t="s">
        <v>207</v>
      </c>
      <c r="B384" s="208">
        <v>2219</v>
      </c>
      <c r="C384" s="200" t="s">
        <v>187</v>
      </c>
      <c r="D384" s="201">
        <v>25000</v>
      </c>
      <c r="E384" s="200" t="s">
        <v>11</v>
      </c>
      <c r="F384" s="202">
        <v>2021</v>
      </c>
      <c r="K384"/>
    </row>
    <row r="385" spans="1:11" x14ac:dyDescent="0.25">
      <c r="A385" s="96" t="s">
        <v>207</v>
      </c>
      <c r="B385" s="207">
        <v>2091</v>
      </c>
      <c r="C385" s="200" t="s">
        <v>146</v>
      </c>
      <c r="D385" s="201">
        <v>20000</v>
      </c>
      <c r="E385" s="200" t="s">
        <v>13</v>
      </c>
      <c r="F385" s="202">
        <v>2022</v>
      </c>
      <c r="K385"/>
    </row>
    <row r="386" spans="1:11" x14ac:dyDescent="0.25">
      <c r="A386" s="96" t="s">
        <v>207</v>
      </c>
      <c r="B386" s="207">
        <v>2091</v>
      </c>
      <c r="C386" s="200" t="s">
        <v>146</v>
      </c>
      <c r="D386" s="201">
        <v>25000</v>
      </c>
      <c r="E386" s="200" t="s">
        <v>41</v>
      </c>
      <c r="F386" s="202">
        <v>2022</v>
      </c>
      <c r="K386"/>
    </row>
    <row r="387" spans="1:11" x14ac:dyDescent="0.25">
      <c r="A387" s="96" t="s">
        <v>207</v>
      </c>
      <c r="B387" s="207">
        <v>2091</v>
      </c>
      <c r="C387" s="200" t="s">
        <v>146</v>
      </c>
      <c r="D387" s="201">
        <v>25000</v>
      </c>
      <c r="E387" s="200" t="s">
        <v>11</v>
      </c>
      <c r="F387" s="202">
        <v>2022</v>
      </c>
      <c r="K387"/>
    </row>
    <row r="388" spans="1:11" x14ac:dyDescent="0.25">
      <c r="A388" s="96" t="s">
        <v>207</v>
      </c>
      <c r="B388" s="207">
        <v>2091</v>
      </c>
      <c r="C388" s="200" t="s">
        <v>146</v>
      </c>
      <c r="D388" s="201">
        <v>25000</v>
      </c>
      <c r="E388" s="200" t="s">
        <v>206</v>
      </c>
      <c r="F388" s="202">
        <v>2020</v>
      </c>
      <c r="K388"/>
    </row>
    <row r="389" spans="1:11" x14ac:dyDescent="0.25">
      <c r="A389" s="96" t="s">
        <v>207</v>
      </c>
      <c r="B389" s="207">
        <v>2091</v>
      </c>
      <c r="C389" s="200" t="s">
        <v>146</v>
      </c>
      <c r="D389" s="201">
        <v>25000</v>
      </c>
      <c r="E389" s="200" t="s">
        <v>199</v>
      </c>
      <c r="F389" s="202">
        <v>2022</v>
      </c>
      <c r="K389"/>
    </row>
    <row r="390" spans="1:11" x14ac:dyDescent="0.25">
      <c r="A390" s="96" t="s">
        <v>207</v>
      </c>
      <c r="B390" s="207">
        <v>2057</v>
      </c>
      <c r="C390" s="200" t="s">
        <v>49</v>
      </c>
      <c r="D390" s="201">
        <v>20000</v>
      </c>
      <c r="E390" s="200" t="s">
        <v>13</v>
      </c>
      <c r="F390" s="202">
        <v>2020</v>
      </c>
      <c r="K390"/>
    </row>
    <row r="391" spans="1:11" x14ac:dyDescent="0.25">
      <c r="A391" s="96" t="s">
        <v>207</v>
      </c>
      <c r="B391" s="207">
        <v>2057</v>
      </c>
      <c r="C391" s="200" t="s">
        <v>49</v>
      </c>
      <c r="D391" s="201">
        <v>25000</v>
      </c>
      <c r="E391" s="200" t="s">
        <v>41</v>
      </c>
      <c r="F391" s="202">
        <v>2020</v>
      </c>
      <c r="K391"/>
    </row>
    <row r="392" spans="1:11" x14ac:dyDescent="0.25">
      <c r="A392" s="96" t="s">
        <v>207</v>
      </c>
      <c r="B392" s="210">
        <v>2057</v>
      </c>
      <c r="C392" s="200" t="s">
        <v>49</v>
      </c>
      <c r="D392" s="201">
        <v>25000</v>
      </c>
      <c r="E392" s="200" t="s">
        <v>11</v>
      </c>
      <c r="F392" s="202">
        <v>2017</v>
      </c>
      <c r="K392"/>
    </row>
    <row r="393" spans="1:11" x14ac:dyDescent="0.25">
      <c r="A393" s="96" t="s">
        <v>207</v>
      </c>
      <c r="B393" s="210">
        <v>2057</v>
      </c>
      <c r="C393" s="200" t="s">
        <v>49</v>
      </c>
      <c r="D393" s="201">
        <v>25000</v>
      </c>
      <c r="E393" s="200" t="s">
        <v>11</v>
      </c>
      <c r="F393" s="202">
        <v>2021</v>
      </c>
      <c r="K393"/>
    </row>
    <row r="394" spans="1:11" x14ac:dyDescent="0.25">
      <c r="A394" s="96" t="s">
        <v>207</v>
      </c>
      <c r="B394" s="210">
        <v>2057</v>
      </c>
      <c r="C394" s="200" t="s">
        <v>49</v>
      </c>
      <c r="D394" s="201">
        <v>25000</v>
      </c>
      <c r="E394" s="200" t="s">
        <v>11</v>
      </c>
      <c r="F394" s="202">
        <v>2025</v>
      </c>
      <c r="K394"/>
    </row>
    <row r="395" spans="1:11" x14ac:dyDescent="0.25">
      <c r="A395" s="96" t="s">
        <v>207</v>
      </c>
      <c r="B395" s="208">
        <v>2057</v>
      </c>
      <c r="C395" s="200" t="s">
        <v>49</v>
      </c>
      <c r="D395" s="201">
        <v>25000</v>
      </c>
      <c r="E395" s="200" t="s">
        <v>206</v>
      </c>
      <c r="F395" s="202">
        <v>2020</v>
      </c>
      <c r="K395"/>
    </row>
    <row r="396" spans="1:11" x14ac:dyDescent="0.25">
      <c r="A396" s="96" t="s">
        <v>207</v>
      </c>
      <c r="B396" s="210">
        <v>2057</v>
      </c>
      <c r="C396" s="200" t="s">
        <v>49</v>
      </c>
      <c r="D396" s="201">
        <v>25000</v>
      </c>
      <c r="E396" s="200" t="s">
        <v>199</v>
      </c>
      <c r="F396" s="202">
        <v>2022</v>
      </c>
      <c r="K396"/>
    </row>
    <row r="397" spans="1:11" x14ac:dyDescent="0.25">
      <c r="A397" s="96" t="s">
        <v>207</v>
      </c>
      <c r="B397" s="207">
        <v>2056</v>
      </c>
      <c r="C397" s="200" t="s">
        <v>85</v>
      </c>
      <c r="D397" s="201">
        <v>20000</v>
      </c>
      <c r="E397" s="200" t="s">
        <v>13</v>
      </c>
      <c r="F397" s="202">
        <v>2018</v>
      </c>
      <c r="K397"/>
    </row>
    <row r="398" spans="1:11" x14ac:dyDescent="0.25">
      <c r="A398" s="96" t="s">
        <v>207</v>
      </c>
      <c r="B398" s="210">
        <v>2056</v>
      </c>
      <c r="C398" s="200" t="s">
        <v>85</v>
      </c>
      <c r="D398" s="201">
        <v>25000</v>
      </c>
      <c r="E398" s="200" t="s">
        <v>41</v>
      </c>
      <c r="F398" s="202">
        <v>2018</v>
      </c>
      <c r="K398"/>
    </row>
    <row r="399" spans="1:11" x14ac:dyDescent="0.25">
      <c r="A399" s="96" t="s">
        <v>207</v>
      </c>
      <c r="B399" s="207">
        <v>2056</v>
      </c>
      <c r="C399" s="200" t="s">
        <v>85</v>
      </c>
      <c r="D399" s="201">
        <v>25000</v>
      </c>
      <c r="E399" s="200" t="s">
        <v>11</v>
      </c>
      <c r="F399" s="202">
        <v>2018</v>
      </c>
      <c r="K399"/>
    </row>
    <row r="400" spans="1:11" x14ac:dyDescent="0.25">
      <c r="A400" s="96" t="s">
        <v>207</v>
      </c>
      <c r="B400" s="207">
        <v>2056</v>
      </c>
      <c r="C400" s="200" t="s">
        <v>85</v>
      </c>
      <c r="D400" s="201">
        <v>25000</v>
      </c>
      <c r="E400" s="200" t="s">
        <v>11</v>
      </c>
      <c r="F400" s="202">
        <v>2025</v>
      </c>
      <c r="K400"/>
    </row>
    <row r="401" spans="1:11" x14ac:dyDescent="0.25">
      <c r="A401" s="96" t="s">
        <v>207</v>
      </c>
      <c r="B401" s="207">
        <v>2056</v>
      </c>
      <c r="C401" s="200" t="s">
        <v>85</v>
      </c>
      <c r="D401" s="201">
        <v>25000</v>
      </c>
      <c r="E401" s="200" t="s">
        <v>199</v>
      </c>
      <c r="F401" s="202">
        <v>2023</v>
      </c>
      <c r="K401"/>
    </row>
    <row r="402" spans="1:11" x14ac:dyDescent="0.25">
      <c r="A402" s="96" t="s">
        <v>207</v>
      </c>
      <c r="B402" s="208">
        <v>2262</v>
      </c>
      <c r="C402" s="200" t="s">
        <v>50</v>
      </c>
      <c r="D402" s="201">
        <v>20000</v>
      </c>
      <c r="E402" s="200" t="s">
        <v>13</v>
      </c>
      <c r="F402" s="202">
        <v>2017</v>
      </c>
      <c r="K402"/>
    </row>
    <row r="403" spans="1:11" x14ac:dyDescent="0.25">
      <c r="A403" s="96" t="s">
        <v>207</v>
      </c>
      <c r="B403" s="207">
        <v>2262</v>
      </c>
      <c r="C403" s="200" t="s">
        <v>50</v>
      </c>
      <c r="D403" s="201">
        <v>25000</v>
      </c>
      <c r="E403" s="200" t="s">
        <v>41</v>
      </c>
      <c r="F403" s="202">
        <v>2017</v>
      </c>
      <c r="K403"/>
    </row>
    <row r="404" spans="1:11" x14ac:dyDescent="0.25">
      <c r="A404" s="96" t="s">
        <v>207</v>
      </c>
      <c r="B404" s="207">
        <v>2262</v>
      </c>
      <c r="C404" s="200" t="s">
        <v>50</v>
      </c>
      <c r="D404" s="201">
        <v>25000</v>
      </c>
      <c r="E404" s="200" t="s">
        <v>11</v>
      </c>
      <c r="F404" s="202">
        <v>2019</v>
      </c>
      <c r="K404"/>
    </row>
    <row r="405" spans="1:11" x14ac:dyDescent="0.25">
      <c r="A405" s="96" t="s">
        <v>207</v>
      </c>
      <c r="B405" s="207">
        <v>2212</v>
      </c>
      <c r="C405" s="200" t="s">
        <v>121</v>
      </c>
      <c r="D405" s="201">
        <v>20000</v>
      </c>
      <c r="E405" s="200" t="s">
        <v>13</v>
      </c>
      <c r="F405" s="202">
        <v>2020</v>
      </c>
      <c r="K405"/>
    </row>
    <row r="406" spans="1:11" x14ac:dyDescent="0.25">
      <c r="A406" s="96" t="s">
        <v>207</v>
      </c>
      <c r="B406" s="207">
        <v>2212</v>
      </c>
      <c r="C406" s="200" t="s">
        <v>121</v>
      </c>
      <c r="D406" s="201">
        <v>25000</v>
      </c>
      <c r="E406" s="200" t="s">
        <v>41</v>
      </c>
      <c r="F406" s="202">
        <v>2020</v>
      </c>
      <c r="K406"/>
    </row>
    <row r="407" spans="1:11" x14ac:dyDescent="0.25">
      <c r="A407" s="96" t="s">
        <v>207</v>
      </c>
      <c r="B407" s="207">
        <v>2212</v>
      </c>
      <c r="C407" s="200" t="s">
        <v>121</v>
      </c>
      <c r="D407" s="201">
        <v>25000</v>
      </c>
      <c r="E407" s="200" t="s">
        <v>11</v>
      </c>
      <c r="F407" s="202">
        <v>2022</v>
      </c>
      <c r="K407"/>
    </row>
    <row r="408" spans="1:11" x14ac:dyDescent="0.25">
      <c r="A408" s="96" t="s">
        <v>207</v>
      </c>
      <c r="B408" s="210">
        <v>2212</v>
      </c>
      <c r="C408" s="200" t="s">
        <v>121</v>
      </c>
      <c r="D408" s="211">
        <v>25000</v>
      </c>
      <c r="E408" s="200" t="s">
        <v>206</v>
      </c>
      <c r="F408" s="202">
        <v>2019</v>
      </c>
      <c r="K408"/>
    </row>
    <row r="409" spans="1:11" x14ac:dyDescent="0.25">
      <c r="A409" s="96" t="s">
        <v>207</v>
      </c>
      <c r="B409" s="207">
        <v>2212</v>
      </c>
      <c r="C409" s="200" t="s">
        <v>121</v>
      </c>
      <c r="D409" s="211">
        <v>25000</v>
      </c>
      <c r="E409" s="200" t="s">
        <v>199</v>
      </c>
      <c r="F409" s="202">
        <v>2022</v>
      </c>
      <c r="K409"/>
    </row>
    <row r="410" spans="1:11" x14ac:dyDescent="0.25">
      <c r="A410" s="96" t="s">
        <v>207</v>
      </c>
      <c r="B410" s="207">
        <v>2059</v>
      </c>
      <c r="C410" s="200" t="s">
        <v>18</v>
      </c>
      <c r="D410" s="211">
        <v>20000</v>
      </c>
      <c r="E410" s="200" t="s">
        <v>13</v>
      </c>
      <c r="F410" s="202">
        <v>2016</v>
      </c>
      <c r="K410"/>
    </row>
    <row r="411" spans="1:11" x14ac:dyDescent="0.25">
      <c r="A411" s="96" t="s">
        <v>207</v>
      </c>
      <c r="B411" s="207">
        <v>2059</v>
      </c>
      <c r="C411" s="200" t="s">
        <v>18</v>
      </c>
      <c r="D411" s="211">
        <v>25000</v>
      </c>
      <c r="E411" s="200" t="s">
        <v>41</v>
      </c>
      <c r="F411" s="202">
        <v>2019</v>
      </c>
      <c r="K411"/>
    </row>
    <row r="412" spans="1:11" x14ac:dyDescent="0.25">
      <c r="A412" s="96" t="s">
        <v>207</v>
      </c>
      <c r="B412" s="207">
        <v>2059</v>
      </c>
      <c r="C412" s="200" t="s">
        <v>18</v>
      </c>
      <c r="D412" s="211">
        <v>25000</v>
      </c>
      <c r="E412" s="200" t="s">
        <v>11</v>
      </c>
      <c r="F412" s="202">
        <v>2021</v>
      </c>
      <c r="K412"/>
    </row>
    <row r="413" spans="1:11" x14ac:dyDescent="0.25">
      <c r="A413" s="96" t="s">
        <v>207</v>
      </c>
      <c r="B413" s="207">
        <v>1923</v>
      </c>
      <c r="C413" s="200" t="s">
        <v>147</v>
      </c>
      <c r="D413" s="211">
        <v>25000</v>
      </c>
      <c r="E413" s="200" t="s">
        <v>41</v>
      </c>
      <c r="F413" s="202">
        <v>2023</v>
      </c>
      <c r="K413"/>
    </row>
    <row r="414" spans="1:11" x14ac:dyDescent="0.25">
      <c r="A414" s="96" t="s">
        <v>207</v>
      </c>
      <c r="B414" s="207">
        <v>1923</v>
      </c>
      <c r="C414" s="200" t="s">
        <v>147</v>
      </c>
      <c r="D414" s="211">
        <v>25000</v>
      </c>
      <c r="E414" s="200" t="s">
        <v>199</v>
      </c>
      <c r="F414" s="202">
        <v>2022</v>
      </c>
      <c r="K414"/>
    </row>
    <row r="415" spans="1:11" x14ac:dyDescent="0.25">
      <c r="A415" s="96" t="s">
        <v>207</v>
      </c>
      <c r="B415" s="210">
        <v>2101</v>
      </c>
      <c r="C415" s="200" t="s">
        <v>86</v>
      </c>
      <c r="D415" s="211">
        <v>20000</v>
      </c>
      <c r="E415" s="200" t="s">
        <v>13</v>
      </c>
      <c r="F415" s="202">
        <v>2018</v>
      </c>
      <c r="K415"/>
    </row>
    <row r="416" spans="1:11" x14ac:dyDescent="0.25">
      <c r="A416" s="96" t="s">
        <v>207</v>
      </c>
      <c r="B416" s="209">
        <v>2101</v>
      </c>
      <c r="C416" s="200" t="s">
        <v>86</v>
      </c>
      <c r="D416" s="211">
        <v>40000</v>
      </c>
      <c r="E416" s="200" t="s">
        <v>13</v>
      </c>
      <c r="F416" s="202">
        <v>2025</v>
      </c>
      <c r="K416"/>
    </row>
    <row r="417" spans="1:11" x14ac:dyDescent="0.25">
      <c r="A417" s="96" t="s">
        <v>207</v>
      </c>
      <c r="B417" s="207">
        <v>2101</v>
      </c>
      <c r="C417" s="200" t="s">
        <v>86</v>
      </c>
      <c r="D417" s="211">
        <v>25000</v>
      </c>
      <c r="E417" s="200" t="s">
        <v>41</v>
      </c>
      <c r="F417" s="202">
        <v>2018</v>
      </c>
      <c r="K417"/>
    </row>
    <row r="418" spans="1:11" x14ac:dyDescent="0.25">
      <c r="A418" s="96" t="s">
        <v>207</v>
      </c>
      <c r="B418" s="210">
        <v>2101</v>
      </c>
      <c r="C418" s="200" t="s">
        <v>86</v>
      </c>
      <c r="D418" s="211">
        <v>40000</v>
      </c>
      <c r="E418" s="200" t="s">
        <v>41</v>
      </c>
      <c r="F418" s="202">
        <v>2025</v>
      </c>
      <c r="K418"/>
    </row>
    <row r="419" spans="1:11" x14ac:dyDescent="0.25">
      <c r="A419" s="96" t="s">
        <v>207</v>
      </c>
      <c r="B419" s="210">
        <v>2101</v>
      </c>
      <c r="C419" s="200" t="s">
        <v>86</v>
      </c>
      <c r="D419" s="211">
        <v>25000</v>
      </c>
      <c r="E419" s="200" t="s">
        <v>11</v>
      </c>
      <c r="F419" s="202">
        <v>2018</v>
      </c>
      <c r="K419"/>
    </row>
    <row r="420" spans="1:11" x14ac:dyDescent="0.25">
      <c r="A420" s="96" t="s">
        <v>207</v>
      </c>
      <c r="B420" s="208">
        <v>2101</v>
      </c>
      <c r="C420" s="200" t="s">
        <v>86</v>
      </c>
      <c r="D420" s="211">
        <v>25000</v>
      </c>
      <c r="E420" s="200" t="s">
        <v>11</v>
      </c>
      <c r="F420" s="202">
        <v>2024</v>
      </c>
      <c r="K420"/>
    </row>
    <row r="421" spans="1:11" x14ac:dyDescent="0.25">
      <c r="A421" s="96" t="s">
        <v>207</v>
      </c>
      <c r="B421" s="207">
        <v>2101</v>
      </c>
      <c r="C421" s="200" t="s">
        <v>86</v>
      </c>
      <c r="D421" s="211">
        <v>25000</v>
      </c>
      <c r="E421" s="200" t="s">
        <v>206</v>
      </c>
      <c r="F421" s="202">
        <v>2019</v>
      </c>
      <c r="K421"/>
    </row>
    <row r="422" spans="1:11" x14ac:dyDescent="0.25">
      <c r="A422" s="96" t="s">
        <v>207</v>
      </c>
      <c r="B422" s="207">
        <v>2101</v>
      </c>
      <c r="C422" s="200" t="s">
        <v>86</v>
      </c>
      <c r="D422" s="211">
        <v>25000</v>
      </c>
      <c r="E422" s="200" t="s">
        <v>199</v>
      </c>
      <c r="F422" s="202">
        <v>2022</v>
      </c>
      <c r="K422"/>
    </row>
    <row r="423" spans="1:11" x14ac:dyDescent="0.25">
      <c r="A423" s="96" t="s">
        <v>207</v>
      </c>
      <c r="B423" s="207">
        <v>2097</v>
      </c>
      <c r="C423" s="200" t="s">
        <v>122</v>
      </c>
      <c r="D423" s="211">
        <v>20000</v>
      </c>
      <c r="E423" s="200" t="s">
        <v>13</v>
      </c>
      <c r="F423" s="202">
        <v>2019</v>
      </c>
      <c r="K423"/>
    </row>
    <row r="424" spans="1:11" x14ac:dyDescent="0.25">
      <c r="A424" s="96" t="s">
        <v>207</v>
      </c>
      <c r="B424" s="212">
        <v>2097</v>
      </c>
      <c r="C424" s="200" t="s">
        <v>122</v>
      </c>
      <c r="D424" s="211">
        <v>40000</v>
      </c>
      <c r="E424" s="200" t="s">
        <v>13</v>
      </c>
      <c r="F424" s="202">
        <v>2025</v>
      </c>
      <c r="K424"/>
    </row>
    <row r="425" spans="1:11" x14ac:dyDescent="0.25">
      <c r="A425" s="96" t="s">
        <v>207</v>
      </c>
      <c r="B425" s="207">
        <v>2097</v>
      </c>
      <c r="C425" s="200" t="s">
        <v>122</v>
      </c>
      <c r="D425" s="211">
        <v>25000</v>
      </c>
      <c r="E425" s="200" t="s">
        <v>41</v>
      </c>
      <c r="F425" s="202">
        <v>2019</v>
      </c>
      <c r="K425"/>
    </row>
    <row r="426" spans="1:11" x14ac:dyDescent="0.25">
      <c r="A426" s="96" t="s">
        <v>207</v>
      </c>
      <c r="B426" s="207">
        <v>2097</v>
      </c>
      <c r="C426" s="200" t="s">
        <v>122</v>
      </c>
      <c r="D426" s="211">
        <v>40000</v>
      </c>
      <c r="E426" s="200" t="s">
        <v>41</v>
      </c>
      <c r="F426" s="202">
        <v>2025</v>
      </c>
      <c r="K426"/>
    </row>
    <row r="427" spans="1:11" x14ac:dyDescent="0.25">
      <c r="A427" s="96" t="s">
        <v>207</v>
      </c>
      <c r="B427" s="207">
        <v>2097</v>
      </c>
      <c r="C427" s="200" t="s">
        <v>122</v>
      </c>
      <c r="D427" s="211">
        <v>25000</v>
      </c>
      <c r="E427" s="200" t="s">
        <v>11</v>
      </c>
      <c r="F427" s="202">
        <v>2019</v>
      </c>
      <c r="K427"/>
    </row>
    <row r="428" spans="1:11" x14ac:dyDescent="0.25">
      <c r="A428" s="96" t="s">
        <v>207</v>
      </c>
      <c r="B428" s="210">
        <v>2097</v>
      </c>
      <c r="C428" s="200" t="s">
        <v>122</v>
      </c>
      <c r="D428" s="211">
        <v>25000</v>
      </c>
      <c r="E428" s="200" t="s">
        <v>11</v>
      </c>
      <c r="F428" s="202">
        <v>2025</v>
      </c>
      <c r="K428"/>
    </row>
    <row r="429" spans="1:11" x14ac:dyDescent="0.25">
      <c r="A429" s="96" t="s">
        <v>207</v>
      </c>
      <c r="B429" s="207">
        <v>2097</v>
      </c>
      <c r="C429" s="200" t="s">
        <v>122</v>
      </c>
      <c r="D429" s="211">
        <v>25000</v>
      </c>
      <c r="E429" s="200" t="s">
        <v>206</v>
      </c>
      <c r="F429" s="202">
        <v>2019</v>
      </c>
      <c r="K429"/>
    </row>
    <row r="430" spans="1:11" x14ac:dyDescent="0.25">
      <c r="A430" s="96" t="s">
        <v>207</v>
      </c>
      <c r="B430" s="207">
        <v>2097</v>
      </c>
      <c r="C430" s="200" t="s">
        <v>122</v>
      </c>
      <c r="D430" s="211">
        <v>25000</v>
      </c>
      <c r="E430" s="200" t="s">
        <v>199</v>
      </c>
      <c r="F430" s="202">
        <v>2022</v>
      </c>
      <c r="K430"/>
    </row>
    <row r="431" spans="1:11" x14ac:dyDescent="0.25">
      <c r="A431" s="96" t="s">
        <v>207</v>
      </c>
      <c r="B431" s="207">
        <v>2012</v>
      </c>
      <c r="C431" s="200" t="s">
        <v>164</v>
      </c>
      <c r="D431" s="211">
        <v>20000</v>
      </c>
      <c r="E431" s="200" t="s">
        <v>13</v>
      </c>
      <c r="F431" s="202">
        <v>2023</v>
      </c>
      <c r="K431"/>
    </row>
    <row r="432" spans="1:11" x14ac:dyDescent="0.25">
      <c r="A432" s="96" t="s">
        <v>207</v>
      </c>
      <c r="B432" s="207">
        <v>2012</v>
      </c>
      <c r="C432" s="200" t="s">
        <v>164</v>
      </c>
      <c r="D432" s="211">
        <v>25000</v>
      </c>
      <c r="E432" s="200" t="s">
        <v>11</v>
      </c>
      <c r="F432" s="202">
        <v>2023</v>
      </c>
      <c r="K432"/>
    </row>
    <row r="433" spans="1:11" x14ac:dyDescent="0.25">
      <c r="A433" s="96" t="s">
        <v>207</v>
      </c>
      <c r="B433" s="207">
        <v>2012</v>
      </c>
      <c r="C433" s="200" t="s">
        <v>164</v>
      </c>
      <c r="D433" s="211">
        <v>25000</v>
      </c>
      <c r="E433" s="200" t="s">
        <v>206</v>
      </c>
      <c r="F433" s="202">
        <v>2020</v>
      </c>
      <c r="K433"/>
    </row>
    <row r="434" spans="1:11" x14ac:dyDescent="0.25">
      <c r="A434" s="96" t="s">
        <v>207</v>
      </c>
      <c r="B434" s="207">
        <v>2012</v>
      </c>
      <c r="C434" s="200" t="s">
        <v>164</v>
      </c>
      <c r="D434" s="211">
        <v>25000</v>
      </c>
      <c r="E434" s="200" t="s">
        <v>199</v>
      </c>
      <c r="F434" s="202">
        <v>2023</v>
      </c>
      <c r="K434"/>
    </row>
    <row r="435" spans="1:11" x14ac:dyDescent="0.25">
      <c r="A435" s="96" t="s">
        <v>207</v>
      </c>
      <c r="B435" s="207">
        <v>2092</v>
      </c>
      <c r="C435" s="200" t="s">
        <v>51</v>
      </c>
      <c r="D435" s="211">
        <v>20000</v>
      </c>
      <c r="E435" s="200" t="s">
        <v>13</v>
      </c>
      <c r="F435" s="202">
        <v>2017</v>
      </c>
      <c r="K435"/>
    </row>
    <row r="436" spans="1:11" x14ac:dyDescent="0.25">
      <c r="A436" s="96" t="s">
        <v>207</v>
      </c>
      <c r="B436" s="207">
        <v>2092</v>
      </c>
      <c r="C436" s="200" t="s">
        <v>51</v>
      </c>
      <c r="D436" s="211">
        <v>25000</v>
      </c>
      <c r="E436" s="200" t="s">
        <v>41</v>
      </c>
      <c r="F436" s="202">
        <v>2017</v>
      </c>
      <c r="K436"/>
    </row>
    <row r="437" spans="1:11" x14ac:dyDescent="0.25">
      <c r="A437" s="96" t="s">
        <v>207</v>
      </c>
      <c r="B437" s="207">
        <v>2092</v>
      </c>
      <c r="C437" s="200" t="s">
        <v>51</v>
      </c>
      <c r="D437" s="211">
        <v>25000</v>
      </c>
      <c r="E437" s="200" t="s">
        <v>11</v>
      </c>
      <c r="F437" s="202">
        <v>2017</v>
      </c>
      <c r="K437"/>
    </row>
    <row r="438" spans="1:11" x14ac:dyDescent="0.25">
      <c r="A438" s="96" t="s">
        <v>207</v>
      </c>
      <c r="B438" s="210">
        <v>2092</v>
      </c>
      <c r="C438" s="200" t="s">
        <v>51</v>
      </c>
      <c r="D438" s="211">
        <v>25000</v>
      </c>
      <c r="E438" s="200" t="s">
        <v>206</v>
      </c>
      <c r="F438" s="202">
        <v>2020</v>
      </c>
      <c r="K438"/>
    </row>
    <row r="439" spans="1:11" x14ac:dyDescent="0.25">
      <c r="A439" s="96" t="s">
        <v>207</v>
      </c>
      <c r="B439" s="209">
        <v>2092</v>
      </c>
      <c r="C439" s="200" t="s">
        <v>51</v>
      </c>
      <c r="D439" s="211">
        <v>25000</v>
      </c>
      <c r="E439" s="200" t="s">
        <v>199</v>
      </c>
      <c r="F439" s="202">
        <v>2022</v>
      </c>
      <c r="K439"/>
    </row>
    <row r="440" spans="1:11" x14ac:dyDescent="0.25">
      <c r="A440" s="96" t="s">
        <v>207</v>
      </c>
      <c r="B440" s="207">
        <v>2085</v>
      </c>
      <c r="C440" s="200" t="s">
        <v>19</v>
      </c>
      <c r="D440" s="211">
        <v>20000</v>
      </c>
      <c r="E440" s="200" t="s">
        <v>13</v>
      </c>
      <c r="F440" s="202">
        <v>2023</v>
      </c>
      <c r="K440"/>
    </row>
    <row r="441" spans="1:11" x14ac:dyDescent="0.25">
      <c r="A441" s="96" t="s">
        <v>207</v>
      </c>
      <c r="B441" s="207">
        <v>2085</v>
      </c>
      <c r="C441" s="200" t="s">
        <v>19</v>
      </c>
      <c r="D441" s="211">
        <v>25000</v>
      </c>
      <c r="E441" s="200" t="s">
        <v>41</v>
      </c>
      <c r="F441" s="202">
        <v>2017</v>
      </c>
      <c r="K441"/>
    </row>
    <row r="442" spans="1:11" x14ac:dyDescent="0.25">
      <c r="A442" s="96" t="s">
        <v>207</v>
      </c>
      <c r="B442" s="209">
        <v>2085</v>
      </c>
      <c r="C442" s="200" t="s">
        <v>19</v>
      </c>
      <c r="D442" s="211">
        <v>25000</v>
      </c>
      <c r="E442" s="200" t="s">
        <v>11</v>
      </c>
      <c r="F442" s="202">
        <v>2016</v>
      </c>
      <c r="K442"/>
    </row>
    <row r="443" spans="1:11" x14ac:dyDescent="0.25">
      <c r="A443" s="96" t="s">
        <v>207</v>
      </c>
      <c r="B443" s="207">
        <v>2085</v>
      </c>
      <c r="C443" s="200" t="s">
        <v>19</v>
      </c>
      <c r="D443" s="211">
        <v>25000</v>
      </c>
      <c r="E443" s="200" t="s">
        <v>11</v>
      </c>
      <c r="F443" s="202">
        <v>2023</v>
      </c>
      <c r="K443"/>
    </row>
    <row r="444" spans="1:11" x14ac:dyDescent="0.25">
      <c r="A444" s="96" t="s">
        <v>207</v>
      </c>
      <c r="B444" s="209">
        <v>2085</v>
      </c>
      <c r="C444" s="200" t="s">
        <v>19</v>
      </c>
      <c r="D444" s="211">
        <v>25000</v>
      </c>
      <c r="E444" s="200" t="s">
        <v>206</v>
      </c>
      <c r="F444" s="202">
        <v>2021</v>
      </c>
      <c r="K444"/>
    </row>
    <row r="445" spans="1:11" x14ac:dyDescent="0.25">
      <c r="A445" s="96" t="s">
        <v>207</v>
      </c>
      <c r="B445" s="207">
        <v>2085</v>
      </c>
      <c r="C445" s="200" t="s">
        <v>19</v>
      </c>
      <c r="D445" s="211">
        <v>25000</v>
      </c>
      <c r="E445" s="200" t="s">
        <v>199</v>
      </c>
      <c r="F445" s="202">
        <v>2023</v>
      </c>
      <c r="K445"/>
    </row>
    <row r="446" spans="1:11" x14ac:dyDescent="0.25">
      <c r="A446" s="96" t="s">
        <v>207</v>
      </c>
      <c r="B446" s="210">
        <v>2094</v>
      </c>
      <c r="C446" s="200" t="s">
        <v>123</v>
      </c>
      <c r="D446" s="211">
        <v>20000</v>
      </c>
      <c r="E446" s="200" t="s">
        <v>13</v>
      </c>
      <c r="F446" s="202">
        <v>2021</v>
      </c>
      <c r="K446"/>
    </row>
    <row r="447" spans="1:11" x14ac:dyDescent="0.25">
      <c r="A447" s="96" t="s">
        <v>207</v>
      </c>
      <c r="B447" s="209">
        <v>2094</v>
      </c>
      <c r="C447" s="200" t="s">
        <v>123</v>
      </c>
      <c r="D447" s="211">
        <v>25000</v>
      </c>
      <c r="E447" s="200" t="s">
        <v>41</v>
      </c>
      <c r="F447" s="202">
        <v>2021</v>
      </c>
      <c r="K447"/>
    </row>
    <row r="448" spans="1:11" x14ac:dyDescent="0.25">
      <c r="A448" s="96" t="s">
        <v>207</v>
      </c>
      <c r="B448" s="207">
        <v>2094</v>
      </c>
      <c r="C448" s="200" t="s">
        <v>123</v>
      </c>
      <c r="D448" s="211">
        <v>25000</v>
      </c>
      <c r="E448" s="200" t="s">
        <v>11</v>
      </c>
      <c r="F448" s="202">
        <v>2019</v>
      </c>
      <c r="K448"/>
    </row>
    <row r="449" spans="1:11" x14ac:dyDescent="0.25">
      <c r="A449" s="96" t="s">
        <v>207</v>
      </c>
      <c r="B449" s="207">
        <v>2094</v>
      </c>
      <c r="C449" s="200" t="s">
        <v>123</v>
      </c>
      <c r="D449" s="211">
        <v>25000</v>
      </c>
      <c r="E449" s="200" t="s">
        <v>206</v>
      </c>
      <c r="F449" s="202">
        <v>2021</v>
      </c>
      <c r="K449"/>
    </row>
    <row r="450" spans="1:11" x14ac:dyDescent="0.25">
      <c r="A450" s="96" t="s">
        <v>207</v>
      </c>
      <c r="B450" s="207">
        <v>2090</v>
      </c>
      <c r="C450" s="200" t="s">
        <v>124</v>
      </c>
      <c r="D450" s="211">
        <v>20000</v>
      </c>
      <c r="E450" s="200" t="s">
        <v>13</v>
      </c>
      <c r="F450" s="202">
        <v>2019</v>
      </c>
      <c r="K450"/>
    </row>
    <row r="451" spans="1:11" x14ac:dyDescent="0.25">
      <c r="A451" s="96" t="s">
        <v>207</v>
      </c>
      <c r="B451" s="209">
        <v>2090</v>
      </c>
      <c r="C451" s="200" t="s">
        <v>124</v>
      </c>
      <c r="D451" s="211">
        <v>25000</v>
      </c>
      <c r="E451" s="200" t="s">
        <v>41</v>
      </c>
      <c r="F451" s="202">
        <v>2019</v>
      </c>
      <c r="K451"/>
    </row>
    <row r="452" spans="1:11" x14ac:dyDescent="0.25">
      <c r="A452" s="96" t="s">
        <v>207</v>
      </c>
      <c r="B452" s="208">
        <v>2090</v>
      </c>
      <c r="C452" s="200" t="s">
        <v>124</v>
      </c>
      <c r="D452" s="211">
        <v>40000</v>
      </c>
      <c r="E452" s="200" t="s">
        <v>41</v>
      </c>
      <c r="F452" s="202">
        <v>2025</v>
      </c>
      <c r="K452"/>
    </row>
    <row r="453" spans="1:11" x14ac:dyDescent="0.25">
      <c r="A453" s="96" t="s">
        <v>207</v>
      </c>
      <c r="B453" s="208">
        <v>2090</v>
      </c>
      <c r="C453" s="200" t="s">
        <v>124</v>
      </c>
      <c r="D453" s="211">
        <v>25000</v>
      </c>
      <c r="E453" s="200" t="s">
        <v>11</v>
      </c>
      <c r="F453" s="202">
        <v>2019</v>
      </c>
      <c r="K453"/>
    </row>
    <row r="454" spans="1:11" x14ac:dyDescent="0.25">
      <c r="A454" s="96" t="s">
        <v>207</v>
      </c>
      <c r="B454" s="209">
        <v>2090</v>
      </c>
      <c r="C454" s="200" t="s">
        <v>124</v>
      </c>
      <c r="D454" s="211">
        <v>25000</v>
      </c>
      <c r="E454" s="200" t="s">
        <v>206</v>
      </c>
      <c r="F454" s="202">
        <v>2019</v>
      </c>
      <c r="K454"/>
    </row>
    <row r="455" spans="1:11" x14ac:dyDescent="0.25">
      <c r="A455" s="96" t="s">
        <v>207</v>
      </c>
      <c r="B455" s="208">
        <v>2090</v>
      </c>
      <c r="C455" s="200" t="s">
        <v>124</v>
      </c>
      <c r="D455" s="211">
        <v>25000</v>
      </c>
      <c r="E455" s="200" t="s">
        <v>199</v>
      </c>
      <c r="F455" s="202">
        <v>2022</v>
      </c>
      <c r="K455"/>
    </row>
    <row r="456" spans="1:11" x14ac:dyDescent="0.25">
      <c r="A456" s="96" t="s">
        <v>207</v>
      </c>
      <c r="B456" s="208">
        <v>2256</v>
      </c>
      <c r="C456" s="200" t="s">
        <v>142</v>
      </c>
      <c r="D456" s="211">
        <v>40000</v>
      </c>
      <c r="E456" s="200" t="s">
        <v>41</v>
      </c>
      <c r="F456" s="202">
        <v>2025</v>
      </c>
      <c r="K456"/>
    </row>
    <row r="457" spans="1:11" x14ac:dyDescent="0.25">
      <c r="A457" s="96" t="s">
        <v>207</v>
      </c>
      <c r="B457" s="207">
        <v>2256</v>
      </c>
      <c r="C457" s="200" t="s">
        <v>142</v>
      </c>
      <c r="D457" s="211">
        <v>25000</v>
      </c>
      <c r="E457" s="200" t="s">
        <v>11</v>
      </c>
      <c r="F457" s="202">
        <v>2020</v>
      </c>
      <c r="K457"/>
    </row>
    <row r="458" spans="1:11" x14ac:dyDescent="0.25">
      <c r="A458" s="96" t="s">
        <v>207</v>
      </c>
      <c r="B458" s="207">
        <v>2256</v>
      </c>
      <c r="C458" s="200" t="s">
        <v>142</v>
      </c>
      <c r="D458" s="211">
        <v>25000</v>
      </c>
      <c r="E458" s="200" t="s">
        <v>199</v>
      </c>
      <c r="F458" s="202">
        <v>2025</v>
      </c>
      <c r="K458"/>
    </row>
    <row r="459" spans="1:11" x14ac:dyDescent="0.25">
      <c r="A459" s="96" t="s">
        <v>207</v>
      </c>
      <c r="B459" s="207">
        <v>2048</v>
      </c>
      <c r="C459" s="200" t="s">
        <v>125</v>
      </c>
      <c r="D459" s="211">
        <v>25000</v>
      </c>
      <c r="E459" s="200" t="s">
        <v>11</v>
      </c>
      <c r="F459" s="202">
        <v>2020</v>
      </c>
      <c r="K459"/>
    </row>
    <row r="460" spans="1:11" x14ac:dyDescent="0.25">
      <c r="A460" s="96" t="s">
        <v>207</v>
      </c>
      <c r="B460" s="207">
        <v>2048</v>
      </c>
      <c r="C460" s="200" t="s">
        <v>125</v>
      </c>
      <c r="D460" s="211">
        <v>25000</v>
      </c>
      <c r="E460" s="200" t="s">
        <v>11</v>
      </c>
      <c r="F460" s="202">
        <v>2024</v>
      </c>
      <c r="K460"/>
    </row>
    <row r="461" spans="1:11" x14ac:dyDescent="0.25">
      <c r="A461" s="96" t="s">
        <v>207</v>
      </c>
      <c r="B461" s="207">
        <v>2048</v>
      </c>
      <c r="C461" s="200" t="s">
        <v>125</v>
      </c>
      <c r="D461" s="211">
        <v>25000</v>
      </c>
      <c r="E461" s="200" t="s">
        <v>206</v>
      </c>
      <c r="F461" s="202">
        <v>2019</v>
      </c>
      <c r="K461"/>
    </row>
    <row r="462" spans="1:11" x14ac:dyDescent="0.25">
      <c r="A462" s="96" t="s">
        <v>207</v>
      </c>
      <c r="B462" s="207">
        <v>2048</v>
      </c>
      <c r="C462" s="200" t="s">
        <v>125</v>
      </c>
      <c r="D462" s="211">
        <v>25000</v>
      </c>
      <c r="E462" s="200" t="s">
        <v>199</v>
      </c>
      <c r="F462" s="202">
        <v>2022</v>
      </c>
      <c r="K462"/>
    </row>
    <row r="463" spans="1:11" x14ac:dyDescent="0.25">
      <c r="A463" s="96" t="s">
        <v>207</v>
      </c>
      <c r="B463" s="210">
        <v>2205</v>
      </c>
      <c r="C463" s="200" t="s">
        <v>34</v>
      </c>
      <c r="D463" s="211">
        <v>20000</v>
      </c>
      <c r="E463" s="200" t="s">
        <v>13</v>
      </c>
      <c r="F463" s="202">
        <v>2016</v>
      </c>
      <c r="K463"/>
    </row>
    <row r="464" spans="1:11" x14ac:dyDescent="0.25">
      <c r="A464" s="96" t="s">
        <v>207</v>
      </c>
      <c r="B464" s="207">
        <v>2205</v>
      </c>
      <c r="C464" s="200" t="s">
        <v>34</v>
      </c>
      <c r="D464" s="211">
        <v>25000</v>
      </c>
      <c r="E464" s="200" t="s">
        <v>11</v>
      </c>
      <c r="F464" s="202">
        <v>2022</v>
      </c>
      <c r="K464"/>
    </row>
    <row r="465" spans="1:11" x14ac:dyDescent="0.25">
      <c r="A465" s="96" t="s">
        <v>207</v>
      </c>
      <c r="B465" s="207">
        <v>2205</v>
      </c>
      <c r="C465" s="200" t="s">
        <v>34</v>
      </c>
      <c r="D465" s="211">
        <v>25000</v>
      </c>
      <c r="E465" s="200" t="s">
        <v>206</v>
      </c>
      <c r="F465" s="202">
        <v>2019</v>
      </c>
      <c r="K465"/>
    </row>
    <row r="466" spans="1:11" x14ac:dyDescent="0.25">
      <c r="A466" s="96" t="s">
        <v>207</v>
      </c>
      <c r="B466" s="207">
        <v>2205</v>
      </c>
      <c r="C466" s="200" t="s">
        <v>34</v>
      </c>
      <c r="D466" s="211">
        <v>25000</v>
      </c>
      <c r="E466" s="200" t="s">
        <v>199</v>
      </c>
      <c r="F466" s="202">
        <v>2022</v>
      </c>
      <c r="K466"/>
    </row>
    <row r="467" spans="1:11" x14ac:dyDescent="0.25">
      <c r="A467" s="96" t="s">
        <v>207</v>
      </c>
      <c r="B467" s="207">
        <v>2249</v>
      </c>
      <c r="C467" s="200" t="s">
        <v>201</v>
      </c>
      <c r="D467" s="211">
        <v>25000</v>
      </c>
      <c r="E467" s="200" t="s">
        <v>11</v>
      </c>
      <c r="F467" s="202">
        <v>2022</v>
      </c>
      <c r="K467"/>
    </row>
    <row r="468" spans="1:11" x14ac:dyDescent="0.25">
      <c r="A468" s="96" t="s">
        <v>207</v>
      </c>
      <c r="B468" s="213">
        <v>1925</v>
      </c>
      <c r="C468" s="214" t="s">
        <v>66</v>
      </c>
      <c r="D468" s="211">
        <v>20000</v>
      </c>
      <c r="E468" s="200" t="s">
        <v>13</v>
      </c>
      <c r="F468" s="202">
        <v>2023</v>
      </c>
      <c r="K468"/>
    </row>
    <row r="469" spans="1:11" x14ac:dyDescent="0.25">
      <c r="A469" s="96" t="s">
        <v>207</v>
      </c>
      <c r="B469" s="207">
        <v>1925</v>
      </c>
      <c r="C469" s="200" t="s">
        <v>66</v>
      </c>
      <c r="D469" s="201">
        <v>25000</v>
      </c>
      <c r="E469" s="200" t="s">
        <v>41</v>
      </c>
      <c r="F469" s="202">
        <v>2023</v>
      </c>
      <c r="K469"/>
    </row>
    <row r="470" spans="1:11" x14ac:dyDescent="0.25">
      <c r="A470" s="96" t="s">
        <v>207</v>
      </c>
      <c r="B470" s="207">
        <v>1925</v>
      </c>
      <c r="C470" s="200" t="s">
        <v>66</v>
      </c>
      <c r="D470" s="201">
        <v>25000</v>
      </c>
      <c r="E470" s="200" t="s">
        <v>11</v>
      </c>
      <c r="F470" s="202">
        <v>2018</v>
      </c>
      <c r="K470"/>
    </row>
    <row r="471" spans="1:11" x14ac:dyDescent="0.25">
      <c r="A471" s="96" t="s">
        <v>207</v>
      </c>
      <c r="B471" s="210">
        <v>1925</v>
      </c>
      <c r="C471" s="200" t="s">
        <v>66</v>
      </c>
      <c r="D471" s="201">
        <v>25000</v>
      </c>
      <c r="E471" s="200" t="s">
        <v>11</v>
      </c>
      <c r="F471" s="202">
        <v>2023</v>
      </c>
      <c r="K471"/>
    </row>
    <row r="472" spans="1:11" x14ac:dyDescent="0.25">
      <c r="A472" s="96" t="s">
        <v>207</v>
      </c>
      <c r="B472" s="207">
        <v>1925</v>
      </c>
      <c r="C472" s="200" t="s">
        <v>66</v>
      </c>
      <c r="D472" s="201">
        <v>25000</v>
      </c>
      <c r="E472" s="200" t="s">
        <v>206</v>
      </c>
      <c r="F472" s="202">
        <v>2021</v>
      </c>
      <c r="K472"/>
    </row>
    <row r="473" spans="1:11" x14ac:dyDescent="0.25">
      <c r="A473" s="96" t="s">
        <v>207</v>
      </c>
      <c r="B473" s="207">
        <v>1925</v>
      </c>
      <c r="C473" s="200" t="s">
        <v>66</v>
      </c>
      <c r="D473" s="201">
        <v>25000</v>
      </c>
      <c r="E473" s="200" t="s">
        <v>199</v>
      </c>
      <c r="F473" s="202">
        <v>2024</v>
      </c>
      <c r="K473"/>
    </row>
    <row r="474" spans="1:11" x14ac:dyDescent="0.25">
      <c r="A474" s="96" t="s">
        <v>207</v>
      </c>
      <c r="B474" s="210">
        <v>1898</v>
      </c>
      <c r="C474" s="200" t="s">
        <v>212</v>
      </c>
      <c r="D474" s="201">
        <v>25000</v>
      </c>
      <c r="E474" s="200" t="s">
        <v>11</v>
      </c>
      <c r="F474" s="202">
        <v>2023</v>
      </c>
      <c r="K474"/>
    </row>
    <row r="475" spans="1:11" x14ac:dyDescent="0.25">
      <c r="A475" s="96" t="s">
        <v>207</v>
      </c>
      <c r="B475" s="210">
        <v>1898</v>
      </c>
      <c r="C475" s="200" t="s">
        <v>212</v>
      </c>
      <c r="D475" s="201">
        <v>25000</v>
      </c>
      <c r="E475" s="200" t="s">
        <v>199</v>
      </c>
      <c r="F475" s="202">
        <v>2024</v>
      </c>
      <c r="K475"/>
    </row>
    <row r="476" spans="1:11" x14ac:dyDescent="0.25">
      <c r="A476" s="96" t="s">
        <v>207</v>
      </c>
      <c r="B476" s="209">
        <v>2010</v>
      </c>
      <c r="C476" s="200" t="s">
        <v>126</v>
      </c>
      <c r="D476" s="201">
        <v>20000</v>
      </c>
      <c r="E476" s="200" t="s">
        <v>13</v>
      </c>
      <c r="F476" s="202">
        <v>2019</v>
      </c>
      <c r="K476"/>
    </row>
    <row r="477" spans="1:11" x14ac:dyDescent="0.25">
      <c r="A477" s="96" t="s">
        <v>207</v>
      </c>
      <c r="B477" s="209">
        <v>2010</v>
      </c>
      <c r="C477" s="200" t="s">
        <v>126</v>
      </c>
      <c r="D477" s="201">
        <v>25000</v>
      </c>
      <c r="E477" s="200" t="s">
        <v>41</v>
      </c>
      <c r="F477" s="202">
        <v>2019</v>
      </c>
      <c r="K477"/>
    </row>
    <row r="478" spans="1:11" x14ac:dyDescent="0.25">
      <c r="A478" s="96" t="s">
        <v>207</v>
      </c>
      <c r="B478" s="207">
        <v>2010</v>
      </c>
      <c r="C478" s="200" t="s">
        <v>126</v>
      </c>
      <c r="D478" s="201">
        <v>25000</v>
      </c>
      <c r="E478" s="200" t="s">
        <v>11</v>
      </c>
      <c r="F478" s="202">
        <v>2019</v>
      </c>
      <c r="K478"/>
    </row>
    <row r="479" spans="1:11" x14ac:dyDescent="0.25">
      <c r="A479" s="96" t="s">
        <v>207</v>
      </c>
      <c r="B479" s="209">
        <v>2010</v>
      </c>
      <c r="C479" s="200" t="s">
        <v>126</v>
      </c>
      <c r="D479" s="201">
        <v>25000</v>
      </c>
      <c r="E479" s="200" t="s">
        <v>199</v>
      </c>
      <c r="F479" s="202">
        <v>2023</v>
      </c>
      <c r="K479"/>
    </row>
    <row r="480" spans="1:11" x14ac:dyDescent="0.25">
      <c r="A480" s="96" t="s">
        <v>207</v>
      </c>
      <c r="B480" s="208">
        <v>2147</v>
      </c>
      <c r="C480" s="200" t="s">
        <v>127</v>
      </c>
      <c r="D480" s="201">
        <v>20000</v>
      </c>
      <c r="E480" s="200" t="s">
        <v>13</v>
      </c>
      <c r="F480" s="202">
        <v>2019</v>
      </c>
      <c r="K480"/>
    </row>
    <row r="481" spans="1:11" x14ac:dyDescent="0.25">
      <c r="A481" s="96" t="s">
        <v>207</v>
      </c>
      <c r="B481" s="209">
        <v>2147</v>
      </c>
      <c r="C481" s="200" t="s">
        <v>127</v>
      </c>
      <c r="D481" s="201">
        <v>40000</v>
      </c>
      <c r="E481" s="200" t="s">
        <v>13</v>
      </c>
      <c r="F481" s="202">
        <v>2024</v>
      </c>
      <c r="K481"/>
    </row>
    <row r="482" spans="1:11" x14ac:dyDescent="0.25">
      <c r="A482" s="96" t="s">
        <v>207</v>
      </c>
      <c r="B482" s="207">
        <v>2147</v>
      </c>
      <c r="C482" s="200" t="s">
        <v>127</v>
      </c>
      <c r="D482" s="201">
        <v>25000</v>
      </c>
      <c r="E482" s="200" t="s">
        <v>41</v>
      </c>
      <c r="F482" s="202">
        <v>2019</v>
      </c>
      <c r="K482"/>
    </row>
    <row r="483" spans="1:11" x14ac:dyDescent="0.25">
      <c r="A483" s="96" t="s">
        <v>207</v>
      </c>
      <c r="B483" s="207">
        <v>2147</v>
      </c>
      <c r="C483" s="200" t="s">
        <v>127</v>
      </c>
      <c r="D483" s="201">
        <v>40000</v>
      </c>
      <c r="E483" s="200" t="s">
        <v>41</v>
      </c>
      <c r="F483" s="202">
        <v>2024</v>
      </c>
      <c r="K483"/>
    </row>
    <row r="484" spans="1:11" x14ac:dyDescent="0.25">
      <c r="A484" s="96" t="s">
        <v>207</v>
      </c>
      <c r="B484" s="207">
        <v>2145</v>
      </c>
      <c r="C484" s="200" t="s">
        <v>165</v>
      </c>
      <c r="D484" s="201">
        <v>20000</v>
      </c>
      <c r="E484" s="200" t="s">
        <v>13</v>
      </c>
      <c r="F484" s="202">
        <v>2020</v>
      </c>
      <c r="K484"/>
    </row>
    <row r="485" spans="1:11" x14ac:dyDescent="0.25">
      <c r="A485" s="96" t="s">
        <v>207</v>
      </c>
      <c r="B485" s="207">
        <v>2145</v>
      </c>
      <c r="C485" s="200" t="s">
        <v>165</v>
      </c>
      <c r="D485" s="201">
        <v>25000</v>
      </c>
      <c r="E485" s="200" t="s">
        <v>41</v>
      </c>
      <c r="F485" s="202">
        <v>2020</v>
      </c>
      <c r="K485"/>
    </row>
    <row r="486" spans="1:11" x14ac:dyDescent="0.25">
      <c r="A486" s="96" t="s">
        <v>207</v>
      </c>
      <c r="B486" s="207">
        <v>2145</v>
      </c>
      <c r="C486" s="200" t="s">
        <v>165</v>
      </c>
      <c r="D486" s="201">
        <v>25000</v>
      </c>
      <c r="E486" s="200" t="s">
        <v>11</v>
      </c>
      <c r="F486" s="202">
        <v>2020</v>
      </c>
      <c r="K486"/>
    </row>
    <row r="487" spans="1:11" x14ac:dyDescent="0.25">
      <c r="A487" s="96" t="s">
        <v>207</v>
      </c>
      <c r="B487" s="207">
        <v>2145</v>
      </c>
      <c r="C487" s="200" t="s">
        <v>165</v>
      </c>
      <c r="D487" s="201">
        <v>25000</v>
      </c>
      <c r="E487" s="200" t="s">
        <v>11</v>
      </c>
      <c r="F487" s="202">
        <v>2024</v>
      </c>
      <c r="K487"/>
    </row>
    <row r="488" spans="1:11" x14ac:dyDescent="0.25">
      <c r="A488" s="96" t="s">
        <v>207</v>
      </c>
      <c r="B488" s="209">
        <v>2145</v>
      </c>
      <c r="C488" s="200" t="s">
        <v>165</v>
      </c>
      <c r="D488" s="201">
        <v>25000</v>
      </c>
      <c r="E488" s="200" t="s">
        <v>206</v>
      </c>
      <c r="F488" s="202">
        <v>2020</v>
      </c>
      <c r="K488"/>
    </row>
    <row r="489" spans="1:11" x14ac:dyDescent="0.25">
      <c r="A489" s="96" t="s">
        <v>207</v>
      </c>
      <c r="B489" s="207">
        <v>2145</v>
      </c>
      <c r="C489" s="200" t="s">
        <v>165</v>
      </c>
      <c r="D489" s="201">
        <v>25000</v>
      </c>
      <c r="E489" s="200" t="s">
        <v>199</v>
      </c>
      <c r="F489" s="202">
        <v>2023</v>
      </c>
      <c r="K489"/>
    </row>
    <row r="490" spans="1:11" x14ac:dyDescent="0.25">
      <c r="A490" s="96" t="s">
        <v>207</v>
      </c>
      <c r="B490" s="207">
        <v>1968</v>
      </c>
      <c r="C490" s="200" t="s">
        <v>166</v>
      </c>
      <c r="D490" s="201">
        <v>20000</v>
      </c>
      <c r="E490" s="200" t="s">
        <v>13</v>
      </c>
      <c r="F490" s="202">
        <v>2020</v>
      </c>
      <c r="K490"/>
    </row>
    <row r="491" spans="1:11" x14ac:dyDescent="0.25">
      <c r="A491" s="96" t="s">
        <v>207</v>
      </c>
      <c r="B491" s="207">
        <v>1968</v>
      </c>
      <c r="C491" s="200" t="s">
        <v>166</v>
      </c>
      <c r="D491" s="201">
        <v>25000</v>
      </c>
      <c r="E491" s="200" t="s">
        <v>41</v>
      </c>
      <c r="F491" s="202">
        <v>2022</v>
      </c>
      <c r="K491"/>
    </row>
    <row r="492" spans="1:11" x14ac:dyDescent="0.25">
      <c r="A492" s="96" t="s">
        <v>207</v>
      </c>
      <c r="B492" s="207">
        <v>1968</v>
      </c>
      <c r="C492" s="200" t="s">
        <v>166</v>
      </c>
      <c r="D492" s="201">
        <v>25000</v>
      </c>
      <c r="E492" s="200" t="s">
        <v>11</v>
      </c>
      <c r="F492" s="202">
        <v>2024</v>
      </c>
      <c r="K492"/>
    </row>
    <row r="493" spans="1:11" x14ac:dyDescent="0.25">
      <c r="A493" s="96" t="s">
        <v>207</v>
      </c>
      <c r="B493" s="207">
        <v>2198</v>
      </c>
      <c r="C493" s="200" t="s">
        <v>186</v>
      </c>
      <c r="D493" s="201">
        <v>40000</v>
      </c>
      <c r="E493" s="200" t="s">
        <v>13</v>
      </c>
      <c r="F493" s="202">
        <v>2024</v>
      </c>
      <c r="K493"/>
    </row>
    <row r="494" spans="1:11" x14ac:dyDescent="0.25">
      <c r="A494" s="96" t="s">
        <v>207</v>
      </c>
      <c r="B494" s="207">
        <v>2198</v>
      </c>
      <c r="C494" s="200" t="s">
        <v>186</v>
      </c>
      <c r="D494" s="201">
        <v>40000</v>
      </c>
      <c r="E494" s="200" t="s">
        <v>41</v>
      </c>
      <c r="F494" s="202">
        <v>2024</v>
      </c>
      <c r="K494"/>
    </row>
    <row r="495" spans="1:11" x14ac:dyDescent="0.25">
      <c r="A495" s="96" t="s">
        <v>207</v>
      </c>
      <c r="B495" s="207">
        <v>2198</v>
      </c>
      <c r="C495" s="200" t="s">
        <v>186</v>
      </c>
      <c r="D495" s="201">
        <v>25000</v>
      </c>
      <c r="E495" s="200" t="s">
        <v>206</v>
      </c>
      <c r="F495" s="202">
        <v>2021</v>
      </c>
      <c r="K495"/>
    </row>
    <row r="496" spans="1:11" x14ac:dyDescent="0.25">
      <c r="A496" s="96" t="s">
        <v>207</v>
      </c>
      <c r="B496" s="207">
        <v>2198</v>
      </c>
      <c r="C496" s="200" t="s">
        <v>186</v>
      </c>
      <c r="D496" s="201">
        <v>25000</v>
      </c>
      <c r="E496" s="200" t="s">
        <v>199</v>
      </c>
      <c r="F496" s="202">
        <v>2023</v>
      </c>
      <c r="K496"/>
    </row>
    <row r="497" spans="1:11" x14ac:dyDescent="0.25">
      <c r="A497" s="96" t="s">
        <v>207</v>
      </c>
      <c r="B497" s="207">
        <v>2199</v>
      </c>
      <c r="C497" s="200" t="s">
        <v>84</v>
      </c>
      <c r="D497" s="201">
        <v>20000</v>
      </c>
      <c r="E497" s="200" t="s">
        <v>13</v>
      </c>
      <c r="F497" s="202">
        <v>2018</v>
      </c>
      <c r="K497"/>
    </row>
    <row r="498" spans="1:11" x14ac:dyDescent="0.25">
      <c r="A498" s="96" t="s">
        <v>207</v>
      </c>
      <c r="B498" s="209">
        <v>2199</v>
      </c>
      <c r="C498" s="200" t="s">
        <v>84</v>
      </c>
      <c r="D498" s="201">
        <v>25000</v>
      </c>
      <c r="E498" s="200" t="s">
        <v>41</v>
      </c>
      <c r="F498" s="202">
        <v>2018</v>
      </c>
      <c r="K498"/>
    </row>
    <row r="499" spans="1:11" x14ac:dyDescent="0.25">
      <c r="A499" s="96" t="s">
        <v>207</v>
      </c>
      <c r="B499" s="207">
        <v>2199</v>
      </c>
      <c r="C499" s="200" t="s">
        <v>84</v>
      </c>
      <c r="D499" s="201">
        <v>25000</v>
      </c>
      <c r="E499" s="200" t="s">
        <v>206</v>
      </c>
      <c r="F499" s="202">
        <v>2020</v>
      </c>
      <c r="K499"/>
    </row>
    <row r="500" spans="1:11" x14ac:dyDescent="0.25">
      <c r="A500" s="96" t="s">
        <v>207</v>
      </c>
      <c r="B500" s="207">
        <v>2254</v>
      </c>
      <c r="C500" s="200" t="s">
        <v>20</v>
      </c>
      <c r="D500" s="201">
        <v>20000</v>
      </c>
      <c r="E500" s="200" t="s">
        <v>13</v>
      </c>
      <c r="F500" s="202">
        <v>2018</v>
      </c>
      <c r="K500"/>
    </row>
    <row r="501" spans="1:11" x14ac:dyDescent="0.25">
      <c r="A501" s="96" t="s">
        <v>207</v>
      </c>
      <c r="B501" s="207">
        <v>2254</v>
      </c>
      <c r="C501" s="200" t="s">
        <v>20</v>
      </c>
      <c r="D501" s="201">
        <v>25000</v>
      </c>
      <c r="E501" s="200" t="s">
        <v>41</v>
      </c>
      <c r="F501" s="202">
        <v>2018</v>
      </c>
      <c r="K501"/>
    </row>
    <row r="502" spans="1:11" x14ac:dyDescent="0.25">
      <c r="A502" s="96" t="s">
        <v>207</v>
      </c>
      <c r="B502" s="210">
        <v>2254</v>
      </c>
      <c r="C502" s="200" t="s">
        <v>20</v>
      </c>
      <c r="D502" s="201">
        <v>25000</v>
      </c>
      <c r="E502" s="200" t="s">
        <v>11</v>
      </c>
      <c r="F502" s="202">
        <v>2016</v>
      </c>
      <c r="K502"/>
    </row>
    <row r="503" spans="1:11" x14ac:dyDescent="0.25">
      <c r="A503" s="96" t="s">
        <v>207</v>
      </c>
      <c r="B503" s="207">
        <v>1966</v>
      </c>
      <c r="C503" s="200" t="s">
        <v>76</v>
      </c>
      <c r="D503" s="201">
        <v>20000</v>
      </c>
      <c r="E503" s="200" t="s">
        <v>13</v>
      </c>
      <c r="F503" s="202">
        <v>2018</v>
      </c>
      <c r="K503"/>
    </row>
    <row r="504" spans="1:11" x14ac:dyDescent="0.25">
      <c r="A504" s="96" t="s">
        <v>207</v>
      </c>
      <c r="B504" s="208">
        <v>1966</v>
      </c>
      <c r="C504" s="200" t="s">
        <v>76</v>
      </c>
      <c r="D504" s="201">
        <v>25000</v>
      </c>
      <c r="E504" s="200" t="s">
        <v>41</v>
      </c>
      <c r="F504" s="202">
        <v>2018</v>
      </c>
      <c r="K504"/>
    </row>
    <row r="505" spans="1:11" x14ac:dyDescent="0.25">
      <c r="A505" s="96" t="s">
        <v>207</v>
      </c>
      <c r="B505" s="209">
        <v>1966</v>
      </c>
      <c r="C505" s="200" t="s">
        <v>76</v>
      </c>
      <c r="D505" s="201">
        <v>25000</v>
      </c>
      <c r="E505" s="200" t="s">
        <v>11</v>
      </c>
      <c r="F505" s="202">
        <v>2018</v>
      </c>
      <c r="K505"/>
    </row>
    <row r="506" spans="1:11" x14ac:dyDescent="0.25">
      <c r="A506" s="96" t="s">
        <v>207</v>
      </c>
      <c r="B506" s="207">
        <v>1966</v>
      </c>
      <c r="C506" s="200" t="s">
        <v>76</v>
      </c>
      <c r="D506" s="201">
        <v>25000</v>
      </c>
      <c r="E506" s="200" t="s">
        <v>11</v>
      </c>
      <c r="F506" s="202">
        <v>2024</v>
      </c>
      <c r="K506"/>
    </row>
    <row r="507" spans="1:11" x14ac:dyDescent="0.25">
      <c r="A507" s="96" t="s">
        <v>207</v>
      </c>
      <c r="B507" s="207">
        <v>1966</v>
      </c>
      <c r="C507" s="200" t="s">
        <v>76</v>
      </c>
      <c r="D507" s="201">
        <v>25000</v>
      </c>
      <c r="E507" s="200" t="s">
        <v>199</v>
      </c>
      <c r="F507" s="202">
        <v>2022</v>
      </c>
      <c r="K507"/>
    </row>
    <row r="508" spans="1:11" x14ac:dyDescent="0.25">
      <c r="A508" s="96" t="s">
        <v>207</v>
      </c>
      <c r="B508" s="207">
        <v>1924</v>
      </c>
      <c r="C508" s="200" t="s">
        <v>87</v>
      </c>
      <c r="D508" s="201">
        <v>20000</v>
      </c>
      <c r="E508" s="200" t="s">
        <v>13</v>
      </c>
      <c r="F508" s="202">
        <v>2022</v>
      </c>
      <c r="K508"/>
    </row>
    <row r="509" spans="1:11" x14ac:dyDescent="0.25">
      <c r="A509" s="96" t="s">
        <v>207</v>
      </c>
      <c r="B509" s="207">
        <v>1924</v>
      </c>
      <c r="C509" s="200" t="s">
        <v>87</v>
      </c>
      <c r="D509" s="201">
        <v>25000</v>
      </c>
      <c r="E509" s="200" t="s">
        <v>41</v>
      </c>
      <c r="F509" s="202">
        <v>2022</v>
      </c>
      <c r="K509"/>
    </row>
    <row r="510" spans="1:11" x14ac:dyDescent="0.25">
      <c r="A510" s="96" t="s">
        <v>207</v>
      </c>
      <c r="B510" s="207">
        <v>1924</v>
      </c>
      <c r="C510" s="200" t="s">
        <v>87</v>
      </c>
      <c r="D510" s="201">
        <v>25000</v>
      </c>
      <c r="E510" s="200" t="s">
        <v>11</v>
      </c>
      <c r="F510" s="202">
        <v>2018</v>
      </c>
      <c r="K510"/>
    </row>
    <row r="511" spans="1:11" x14ac:dyDescent="0.25">
      <c r="A511" s="96" t="s">
        <v>207</v>
      </c>
      <c r="B511" s="207">
        <v>1924</v>
      </c>
      <c r="C511" s="200" t="s">
        <v>87</v>
      </c>
      <c r="D511" s="201">
        <v>25000</v>
      </c>
      <c r="E511" s="200" t="s">
        <v>199</v>
      </c>
      <c r="F511" s="202">
        <v>2022</v>
      </c>
      <c r="K511"/>
    </row>
    <row r="512" spans="1:11" x14ac:dyDescent="0.25">
      <c r="A512" s="96" t="s">
        <v>207</v>
      </c>
      <c r="B512" s="207">
        <v>1996</v>
      </c>
      <c r="C512" s="200" t="s">
        <v>167</v>
      </c>
      <c r="D512" s="201">
        <v>20000</v>
      </c>
      <c r="E512" s="200" t="s">
        <v>13</v>
      </c>
      <c r="F512" s="202">
        <v>2020</v>
      </c>
      <c r="K512"/>
    </row>
    <row r="513" spans="1:11" x14ac:dyDescent="0.25">
      <c r="A513" s="96" t="s">
        <v>207</v>
      </c>
      <c r="B513" s="207">
        <v>1996</v>
      </c>
      <c r="C513" s="200" t="s">
        <v>167</v>
      </c>
      <c r="D513" s="201">
        <v>25000</v>
      </c>
      <c r="E513" s="200" t="s">
        <v>41</v>
      </c>
      <c r="F513" s="202">
        <v>2020</v>
      </c>
      <c r="K513"/>
    </row>
    <row r="514" spans="1:11" x14ac:dyDescent="0.25">
      <c r="A514" s="96" t="s">
        <v>207</v>
      </c>
      <c r="B514" s="207">
        <v>1996</v>
      </c>
      <c r="C514" s="200" t="s">
        <v>167</v>
      </c>
      <c r="D514" s="201">
        <v>25000</v>
      </c>
      <c r="E514" s="200" t="s">
        <v>11</v>
      </c>
      <c r="F514" s="202">
        <v>2020</v>
      </c>
      <c r="K514"/>
    </row>
    <row r="515" spans="1:11" x14ac:dyDescent="0.25">
      <c r="A515" s="96" t="s">
        <v>207</v>
      </c>
      <c r="B515" s="210">
        <v>1996</v>
      </c>
      <c r="C515" s="200" t="s">
        <v>167</v>
      </c>
      <c r="D515" s="201">
        <v>25000</v>
      </c>
      <c r="E515" s="200" t="s">
        <v>11</v>
      </c>
      <c r="F515" s="202">
        <v>2024</v>
      </c>
      <c r="K515"/>
    </row>
    <row r="516" spans="1:11" x14ac:dyDescent="0.25">
      <c r="A516" s="96" t="s">
        <v>207</v>
      </c>
      <c r="B516" s="207">
        <v>1996</v>
      </c>
      <c r="C516" s="200" t="s">
        <v>167</v>
      </c>
      <c r="D516" s="201">
        <v>25000</v>
      </c>
      <c r="E516" s="200" t="s">
        <v>206</v>
      </c>
      <c r="F516" s="202">
        <v>2020</v>
      </c>
      <c r="K516"/>
    </row>
    <row r="517" spans="1:11" x14ac:dyDescent="0.25">
      <c r="A517" s="96" t="s">
        <v>207</v>
      </c>
      <c r="B517" s="210">
        <v>1996</v>
      </c>
      <c r="C517" s="200" t="s">
        <v>167</v>
      </c>
      <c r="D517" s="201">
        <v>25000</v>
      </c>
      <c r="E517" s="200" t="s">
        <v>199</v>
      </c>
      <c r="F517" s="202">
        <v>2022</v>
      </c>
      <c r="K517"/>
    </row>
    <row r="518" spans="1:11" x14ac:dyDescent="0.25">
      <c r="A518" s="96" t="s">
        <v>207</v>
      </c>
      <c r="B518" s="210">
        <v>2141</v>
      </c>
      <c r="C518" s="200" t="s">
        <v>52</v>
      </c>
      <c r="D518" s="201">
        <v>20000</v>
      </c>
      <c r="E518" s="200" t="s">
        <v>13</v>
      </c>
      <c r="F518" s="202">
        <v>2017</v>
      </c>
      <c r="K518"/>
    </row>
    <row r="519" spans="1:11" x14ac:dyDescent="0.25">
      <c r="A519" s="96" t="s">
        <v>207</v>
      </c>
      <c r="B519" s="207">
        <v>2141</v>
      </c>
      <c r="C519" s="200" t="s">
        <v>52</v>
      </c>
      <c r="D519" s="201">
        <v>25000</v>
      </c>
      <c r="E519" s="200" t="s">
        <v>41</v>
      </c>
      <c r="F519" s="202">
        <v>2017</v>
      </c>
      <c r="K519"/>
    </row>
    <row r="520" spans="1:11" x14ac:dyDescent="0.25">
      <c r="A520" s="96" t="s">
        <v>207</v>
      </c>
      <c r="B520" s="210">
        <v>2141</v>
      </c>
      <c r="C520" s="200" t="s">
        <v>52</v>
      </c>
      <c r="D520" s="201">
        <v>25000</v>
      </c>
      <c r="E520" s="200" t="s">
        <v>11</v>
      </c>
      <c r="F520" s="202">
        <v>2017</v>
      </c>
      <c r="K520"/>
    </row>
    <row r="521" spans="1:11" x14ac:dyDescent="0.25">
      <c r="A521" s="96" t="s">
        <v>207</v>
      </c>
      <c r="B521" s="207">
        <v>2214</v>
      </c>
      <c r="C521" s="200" t="s">
        <v>21</v>
      </c>
      <c r="D521" s="201">
        <v>20000</v>
      </c>
      <c r="E521" s="200" t="s">
        <v>13</v>
      </c>
      <c r="F521" s="202">
        <v>2016</v>
      </c>
      <c r="K521"/>
    </row>
    <row r="522" spans="1:11" x14ac:dyDescent="0.25">
      <c r="A522" s="96" t="s">
        <v>207</v>
      </c>
      <c r="B522" s="207">
        <v>2214</v>
      </c>
      <c r="C522" s="200" t="s">
        <v>21</v>
      </c>
      <c r="D522" s="201">
        <v>25000</v>
      </c>
      <c r="E522" s="200" t="s">
        <v>14</v>
      </c>
      <c r="F522" s="202">
        <v>2016</v>
      </c>
      <c r="K522"/>
    </row>
    <row r="523" spans="1:11" x14ac:dyDescent="0.25">
      <c r="A523" s="96" t="s">
        <v>207</v>
      </c>
      <c r="B523" s="207">
        <v>2214</v>
      </c>
      <c r="C523" s="200" t="s">
        <v>21</v>
      </c>
      <c r="D523" s="201">
        <v>25000</v>
      </c>
      <c r="E523" s="200" t="s">
        <v>11</v>
      </c>
      <c r="F523" s="202">
        <v>2022</v>
      </c>
      <c r="K523"/>
    </row>
    <row r="524" spans="1:11" x14ac:dyDescent="0.25">
      <c r="A524" s="96" t="s">
        <v>207</v>
      </c>
      <c r="B524" s="207">
        <v>2214</v>
      </c>
      <c r="C524" s="200" t="s">
        <v>21</v>
      </c>
      <c r="D524" s="201">
        <v>25000</v>
      </c>
      <c r="E524" s="200" t="s">
        <v>206</v>
      </c>
      <c r="F524" s="202">
        <v>2019</v>
      </c>
      <c r="K524"/>
    </row>
    <row r="525" spans="1:11" x14ac:dyDescent="0.25">
      <c r="A525" s="96" t="s">
        <v>207</v>
      </c>
      <c r="B525" s="207">
        <v>2214</v>
      </c>
      <c r="C525" s="200" t="s">
        <v>21</v>
      </c>
      <c r="D525" s="201">
        <v>25000</v>
      </c>
      <c r="E525" s="200" t="s">
        <v>199</v>
      </c>
      <c r="F525" s="202">
        <v>2022</v>
      </c>
      <c r="K525"/>
    </row>
    <row r="526" spans="1:11" x14ac:dyDescent="0.25">
      <c r="A526" s="96" t="s">
        <v>207</v>
      </c>
      <c r="B526" s="210">
        <v>2143</v>
      </c>
      <c r="C526" s="200" t="s">
        <v>53</v>
      </c>
      <c r="D526" s="201">
        <v>20000</v>
      </c>
      <c r="E526" s="200" t="s">
        <v>13</v>
      </c>
      <c r="F526" s="202">
        <v>2017</v>
      </c>
      <c r="K526"/>
    </row>
    <row r="527" spans="1:11" x14ac:dyDescent="0.25">
      <c r="A527" s="96" t="s">
        <v>207</v>
      </c>
      <c r="B527" s="207">
        <v>2143</v>
      </c>
      <c r="C527" s="200" t="s">
        <v>53</v>
      </c>
      <c r="D527" s="201">
        <v>25000</v>
      </c>
      <c r="E527" s="200" t="s">
        <v>41</v>
      </c>
      <c r="F527" s="202">
        <v>2017</v>
      </c>
      <c r="K527"/>
    </row>
    <row r="528" spans="1:11" x14ac:dyDescent="0.25">
      <c r="A528" s="96" t="s">
        <v>207</v>
      </c>
      <c r="B528" s="207">
        <v>2143</v>
      </c>
      <c r="C528" s="200" t="s">
        <v>53</v>
      </c>
      <c r="D528" s="201">
        <v>25000</v>
      </c>
      <c r="E528" s="200" t="s">
        <v>199</v>
      </c>
      <c r="F528" s="202">
        <v>2023</v>
      </c>
      <c r="K528"/>
    </row>
    <row r="529" spans="1:11" x14ac:dyDescent="0.25">
      <c r="A529" s="96" t="s">
        <v>207</v>
      </c>
      <c r="B529" s="207">
        <v>4131</v>
      </c>
      <c r="C529" s="200" t="s">
        <v>93</v>
      </c>
      <c r="D529" s="201">
        <v>20000</v>
      </c>
      <c r="E529" s="200" t="s">
        <v>13</v>
      </c>
      <c r="F529" s="202">
        <v>2019</v>
      </c>
      <c r="K529"/>
    </row>
    <row r="530" spans="1:11" x14ac:dyDescent="0.25">
      <c r="A530" s="96" t="s">
        <v>207</v>
      </c>
      <c r="B530" s="207">
        <v>4131</v>
      </c>
      <c r="C530" s="200" t="s">
        <v>93</v>
      </c>
      <c r="D530" s="201">
        <v>40000</v>
      </c>
      <c r="E530" s="200" t="s">
        <v>13</v>
      </c>
      <c r="F530" s="202">
        <v>2025</v>
      </c>
      <c r="K530"/>
    </row>
    <row r="531" spans="1:11" x14ac:dyDescent="0.25">
      <c r="A531" s="96" t="s">
        <v>207</v>
      </c>
      <c r="B531" s="207">
        <v>4131</v>
      </c>
      <c r="C531" s="200" t="s">
        <v>93</v>
      </c>
      <c r="D531" s="201">
        <v>25000</v>
      </c>
      <c r="E531" s="200" t="s">
        <v>41</v>
      </c>
      <c r="F531" s="202">
        <v>2019</v>
      </c>
      <c r="K531"/>
    </row>
    <row r="532" spans="1:11" x14ac:dyDescent="0.25">
      <c r="A532" s="96" t="s">
        <v>207</v>
      </c>
      <c r="B532" s="207">
        <v>4131</v>
      </c>
      <c r="C532" s="200" t="s">
        <v>93</v>
      </c>
      <c r="D532" s="201">
        <v>40000</v>
      </c>
      <c r="E532" s="200" t="s">
        <v>41</v>
      </c>
      <c r="F532" s="202">
        <v>2025</v>
      </c>
      <c r="K532"/>
    </row>
    <row r="533" spans="1:11" x14ac:dyDescent="0.25">
      <c r="A533" s="96" t="s">
        <v>207</v>
      </c>
      <c r="B533" s="207">
        <v>4131</v>
      </c>
      <c r="C533" s="200" t="s">
        <v>93</v>
      </c>
      <c r="D533" s="201">
        <v>25000</v>
      </c>
      <c r="E533" s="200" t="s">
        <v>11</v>
      </c>
      <c r="F533" s="202">
        <v>2018</v>
      </c>
      <c r="K533"/>
    </row>
    <row r="534" spans="1:11" x14ac:dyDescent="0.25">
      <c r="A534" s="96" t="s">
        <v>207</v>
      </c>
      <c r="B534" s="207">
        <v>4131</v>
      </c>
      <c r="C534" s="200" t="s">
        <v>93</v>
      </c>
      <c r="D534" s="201">
        <v>25000</v>
      </c>
      <c r="E534" s="200" t="s">
        <v>11</v>
      </c>
      <c r="F534" s="202">
        <v>2022</v>
      </c>
      <c r="K534"/>
    </row>
    <row r="535" spans="1:11" x14ac:dyDescent="0.25">
      <c r="A535" s="96" t="s">
        <v>207</v>
      </c>
      <c r="B535" s="210">
        <v>4131</v>
      </c>
      <c r="C535" s="200" t="s">
        <v>93</v>
      </c>
      <c r="D535" s="201">
        <v>25000</v>
      </c>
      <c r="E535" s="200" t="s">
        <v>206</v>
      </c>
      <c r="F535" s="202">
        <v>2021</v>
      </c>
      <c r="K535"/>
    </row>
    <row r="536" spans="1:11" x14ac:dyDescent="0.25">
      <c r="A536" s="96" t="s">
        <v>207</v>
      </c>
      <c r="B536" s="210">
        <v>4131</v>
      </c>
      <c r="C536" s="200" t="s">
        <v>93</v>
      </c>
      <c r="D536" s="201">
        <v>25000</v>
      </c>
      <c r="E536" s="200" t="s">
        <v>199</v>
      </c>
      <c r="F536" s="202">
        <v>2023</v>
      </c>
      <c r="K536"/>
    </row>
    <row r="537" spans="1:11" x14ac:dyDescent="0.25">
      <c r="A537" s="96" t="s">
        <v>207</v>
      </c>
      <c r="B537" s="209">
        <v>2110</v>
      </c>
      <c r="C537" s="200" t="s">
        <v>213</v>
      </c>
      <c r="D537" s="201">
        <v>25000</v>
      </c>
      <c r="E537" s="200" t="s">
        <v>11</v>
      </c>
      <c r="F537" s="202">
        <v>2023</v>
      </c>
      <c r="K537"/>
    </row>
    <row r="538" spans="1:11" x14ac:dyDescent="0.25">
      <c r="A538" s="96" t="s">
        <v>207</v>
      </c>
      <c r="B538" s="207">
        <v>1990</v>
      </c>
      <c r="C538" s="200" t="s">
        <v>79</v>
      </c>
      <c r="D538" s="201">
        <v>20000</v>
      </c>
      <c r="E538" s="200" t="s">
        <v>13</v>
      </c>
      <c r="F538" s="202">
        <v>2018</v>
      </c>
      <c r="K538"/>
    </row>
    <row r="539" spans="1:11" x14ac:dyDescent="0.25">
      <c r="A539" s="96" t="s">
        <v>207</v>
      </c>
      <c r="B539" s="210">
        <v>1990</v>
      </c>
      <c r="C539" s="200" t="s">
        <v>79</v>
      </c>
      <c r="D539" s="201">
        <v>20000</v>
      </c>
      <c r="E539" s="200" t="s">
        <v>13</v>
      </c>
      <c r="F539" s="202">
        <v>2023</v>
      </c>
      <c r="K539"/>
    </row>
    <row r="540" spans="1:11" x14ac:dyDescent="0.25">
      <c r="A540" s="96" t="s">
        <v>207</v>
      </c>
      <c r="B540" s="207">
        <v>1990</v>
      </c>
      <c r="C540" s="200" t="s">
        <v>79</v>
      </c>
      <c r="D540" s="201">
        <v>25000</v>
      </c>
      <c r="E540" s="200" t="s">
        <v>41</v>
      </c>
      <c r="F540" s="202">
        <v>2018</v>
      </c>
      <c r="K540"/>
    </row>
    <row r="541" spans="1:11" x14ac:dyDescent="0.25">
      <c r="A541" s="96" t="s">
        <v>207</v>
      </c>
      <c r="B541" s="208">
        <v>1990</v>
      </c>
      <c r="C541" s="200" t="s">
        <v>79</v>
      </c>
      <c r="D541" s="201">
        <v>25000</v>
      </c>
      <c r="E541" s="200" t="s">
        <v>41</v>
      </c>
      <c r="F541" s="202">
        <v>2023</v>
      </c>
      <c r="K541"/>
    </row>
    <row r="542" spans="1:11" x14ac:dyDescent="0.25">
      <c r="A542" s="96" t="s">
        <v>207</v>
      </c>
      <c r="B542" s="207">
        <v>1990</v>
      </c>
      <c r="C542" s="200" t="s">
        <v>79</v>
      </c>
      <c r="D542" s="201">
        <v>25000</v>
      </c>
      <c r="E542" s="200" t="s">
        <v>11</v>
      </c>
      <c r="F542" s="202">
        <v>2019</v>
      </c>
      <c r="K542"/>
    </row>
    <row r="543" spans="1:11" x14ac:dyDescent="0.25">
      <c r="A543" s="96" t="s">
        <v>207</v>
      </c>
      <c r="B543" s="209">
        <v>1990</v>
      </c>
      <c r="C543" s="200" t="s">
        <v>79</v>
      </c>
      <c r="D543" s="201">
        <v>25000</v>
      </c>
      <c r="E543" s="200" t="s">
        <v>11</v>
      </c>
      <c r="F543" s="202">
        <v>2023</v>
      </c>
      <c r="K543"/>
    </row>
    <row r="544" spans="1:11" x14ac:dyDescent="0.25">
      <c r="A544" s="96" t="s">
        <v>207</v>
      </c>
      <c r="B544" s="207">
        <v>1990</v>
      </c>
      <c r="C544" s="200" t="s">
        <v>79</v>
      </c>
      <c r="D544" s="201">
        <v>25000</v>
      </c>
      <c r="E544" s="200" t="s">
        <v>206</v>
      </c>
      <c r="F544" s="202">
        <v>2020</v>
      </c>
      <c r="K544"/>
    </row>
    <row r="545" spans="1:11" x14ac:dyDescent="0.25">
      <c r="A545" s="96" t="s">
        <v>207</v>
      </c>
      <c r="B545" s="207">
        <v>1990</v>
      </c>
      <c r="C545" s="200" t="s">
        <v>79</v>
      </c>
      <c r="D545" s="201">
        <v>25000</v>
      </c>
      <c r="E545" s="200" t="s">
        <v>199</v>
      </c>
      <c r="F545" s="202">
        <v>2022</v>
      </c>
      <c r="K545"/>
    </row>
    <row r="546" spans="1:11" x14ac:dyDescent="0.25">
      <c r="A546" s="96" t="s">
        <v>207</v>
      </c>
      <c r="B546" s="209">
        <v>2093</v>
      </c>
      <c r="C546" s="200" t="s">
        <v>22</v>
      </c>
      <c r="D546" s="201">
        <v>20000</v>
      </c>
      <c r="E546" s="200" t="s">
        <v>13</v>
      </c>
      <c r="F546" s="202">
        <v>2016</v>
      </c>
      <c r="K546"/>
    </row>
    <row r="547" spans="1:11" x14ac:dyDescent="0.25">
      <c r="A547" s="96" t="s">
        <v>207</v>
      </c>
      <c r="B547" s="209">
        <v>2093</v>
      </c>
      <c r="C547" s="200" t="s">
        <v>22</v>
      </c>
      <c r="D547" s="201">
        <v>40000</v>
      </c>
      <c r="E547" s="200" t="s">
        <v>13</v>
      </c>
      <c r="F547" s="202">
        <v>2025</v>
      </c>
      <c r="K547"/>
    </row>
    <row r="548" spans="1:11" x14ac:dyDescent="0.25">
      <c r="A548" s="96" t="s">
        <v>207</v>
      </c>
      <c r="B548" s="207">
        <v>2093</v>
      </c>
      <c r="C548" s="200" t="s">
        <v>22</v>
      </c>
      <c r="D548" s="201">
        <v>25000</v>
      </c>
      <c r="E548" s="200" t="s">
        <v>14</v>
      </c>
      <c r="F548" s="202">
        <v>2016</v>
      </c>
      <c r="K548"/>
    </row>
    <row r="549" spans="1:11" x14ac:dyDescent="0.25">
      <c r="A549" s="96" t="s">
        <v>207</v>
      </c>
      <c r="B549" s="207">
        <v>2093</v>
      </c>
      <c r="C549" s="200" t="s">
        <v>22</v>
      </c>
      <c r="D549" s="201">
        <v>40000</v>
      </c>
      <c r="E549" s="200" t="s">
        <v>41</v>
      </c>
      <c r="F549" s="202">
        <v>2025</v>
      </c>
      <c r="K549"/>
    </row>
    <row r="550" spans="1:11" x14ac:dyDescent="0.25">
      <c r="A550" s="96" t="s">
        <v>207</v>
      </c>
      <c r="B550" s="209">
        <v>2093</v>
      </c>
      <c r="C550" s="200" t="s">
        <v>22</v>
      </c>
      <c r="D550" s="201">
        <v>25000</v>
      </c>
      <c r="E550" s="200" t="s">
        <v>11</v>
      </c>
      <c r="F550" s="202">
        <v>2016</v>
      </c>
      <c r="K550"/>
    </row>
    <row r="551" spans="1:11" x14ac:dyDescent="0.25">
      <c r="A551" s="96" t="s">
        <v>207</v>
      </c>
      <c r="B551" s="207">
        <v>2093</v>
      </c>
      <c r="C551" s="200" t="s">
        <v>22</v>
      </c>
      <c r="D551" s="201">
        <v>25000</v>
      </c>
      <c r="E551" s="200" t="s">
        <v>199</v>
      </c>
      <c r="F551" s="202">
        <v>2022</v>
      </c>
      <c r="K551"/>
    </row>
    <row r="552" spans="1:11" x14ac:dyDescent="0.25">
      <c r="A552" s="96" t="s">
        <v>207</v>
      </c>
      <c r="B552" s="209">
        <v>2108</v>
      </c>
      <c r="C552" s="200" t="s">
        <v>149</v>
      </c>
      <c r="D552" s="201">
        <v>25000</v>
      </c>
      <c r="E552" s="200" t="s">
        <v>11</v>
      </c>
      <c r="F552" s="202">
        <v>2020</v>
      </c>
      <c r="K552"/>
    </row>
    <row r="553" spans="1:11" x14ac:dyDescent="0.25">
      <c r="A553" s="96" t="s">
        <v>207</v>
      </c>
      <c r="B553" s="207">
        <v>2108</v>
      </c>
      <c r="C553" s="200" t="s">
        <v>149</v>
      </c>
      <c r="D553" s="201">
        <v>25000</v>
      </c>
      <c r="E553" s="200" t="s">
        <v>199</v>
      </c>
      <c r="F553" s="202">
        <v>2022</v>
      </c>
      <c r="K553"/>
    </row>
    <row r="554" spans="1:11" x14ac:dyDescent="0.25">
      <c r="A554" s="96" t="s">
        <v>207</v>
      </c>
      <c r="B554" s="210">
        <v>1928</v>
      </c>
      <c r="C554" s="200" t="s">
        <v>54</v>
      </c>
      <c r="D554" s="201">
        <v>20000</v>
      </c>
      <c r="E554" s="200" t="s">
        <v>13</v>
      </c>
      <c r="F554" s="202">
        <v>2017</v>
      </c>
      <c r="K554"/>
    </row>
    <row r="555" spans="1:11" x14ac:dyDescent="0.25">
      <c r="A555" s="96" t="s">
        <v>207</v>
      </c>
      <c r="B555" s="207">
        <v>1928</v>
      </c>
      <c r="C555" s="200" t="s">
        <v>54</v>
      </c>
      <c r="D555" s="201">
        <v>20000</v>
      </c>
      <c r="E555" s="200" t="s">
        <v>13</v>
      </c>
      <c r="F555" s="202">
        <v>2021</v>
      </c>
      <c r="K555"/>
    </row>
    <row r="556" spans="1:11" x14ac:dyDescent="0.25">
      <c r="A556" s="96" t="s">
        <v>207</v>
      </c>
      <c r="B556" s="207">
        <v>1928</v>
      </c>
      <c r="C556" s="200" t="s">
        <v>54</v>
      </c>
      <c r="D556" s="201">
        <v>25000</v>
      </c>
      <c r="E556" s="200" t="s">
        <v>41</v>
      </c>
      <c r="F556" s="202">
        <v>2017</v>
      </c>
      <c r="K556"/>
    </row>
    <row r="557" spans="1:11" x14ac:dyDescent="0.25">
      <c r="A557" s="96" t="s">
        <v>207</v>
      </c>
      <c r="B557" s="207">
        <v>1928</v>
      </c>
      <c r="C557" s="200" t="s">
        <v>54</v>
      </c>
      <c r="D557" s="201">
        <v>25000</v>
      </c>
      <c r="E557" s="200" t="s">
        <v>41</v>
      </c>
      <c r="F557" s="202">
        <v>2023</v>
      </c>
      <c r="K557"/>
    </row>
    <row r="558" spans="1:11" x14ac:dyDescent="0.25">
      <c r="A558" s="96" t="s">
        <v>207</v>
      </c>
      <c r="B558" s="207">
        <v>1928</v>
      </c>
      <c r="C558" s="200" t="s">
        <v>54</v>
      </c>
      <c r="D558" s="201">
        <v>25000</v>
      </c>
      <c r="E558" s="200" t="s">
        <v>11</v>
      </c>
      <c r="F558" s="202">
        <v>2019</v>
      </c>
      <c r="K558"/>
    </row>
    <row r="559" spans="1:11" x14ac:dyDescent="0.25">
      <c r="A559" s="96" t="s">
        <v>207</v>
      </c>
      <c r="B559" s="207">
        <v>1928</v>
      </c>
      <c r="C559" s="200" t="s">
        <v>54</v>
      </c>
      <c r="D559" s="201">
        <v>25000</v>
      </c>
      <c r="E559" s="200" t="s">
        <v>199</v>
      </c>
      <c r="F559" s="202">
        <v>2022</v>
      </c>
      <c r="K559"/>
    </row>
    <row r="560" spans="1:11" x14ac:dyDescent="0.25">
      <c r="A560" s="96" t="s">
        <v>207</v>
      </c>
      <c r="B560" s="210">
        <v>1926</v>
      </c>
      <c r="C560" s="200" t="s">
        <v>82</v>
      </c>
      <c r="D560" s="201">
        <v>20000</v>
      </c>
      <c r="E560" s="200" t="s">
        <v>13</v>
      </c>
      <c r="F560" s="202">
        <v>2018</v>
      </c>
      <c r="K560"/>
    </row>
    <row r="561" spans="1:11" x14ac:dyDescent="0.25">
      <c r="A561" s="96" t="s">
        <v>207</v>
      </c>
      <c r="B561" s="207">
        <v>1926</v>
      </c>
      <c r="C561" s="200" t="s">
        <v>82</v>
      </c>
      <c r="D561" s="201">
        <v>40000</v>
      </c>
      <c r="E561" s="200" t="s">
        <v>13</v>
      </c>
      <c r="F561" s="202">
        <v>2025</v>
      </c>
      <c r="K561"/>
    </row>
    <row r="562" spans="1:11" x14ac:dyDescent="0.25">
      <c r="A562" s="96" t="s">
        <v>207</v>
      </c>
      <c r="B562" s="207">
        <v>1926</v>
      </c>
      <c r="C562" s="200" t="s">
        <v>82</v>
      </c>
      <c r="D562" s="201">
        <v>25000</v>
      </c>
      <c r="E562" s="200" t="s">
        <v>41</v>
      </c>
      <c r="F562" s="202">
        <v>2018</v>
      </c>
      <c r="K562"/>
    </row>
    <row r="563" spans="1:11" x14ac:dyDescent="0.25">
      <c r="A563" s="96" t="s">
        <v>207</v>
      </c>
      <c r="B563" s="208">
        <v>1926</v>
      </c>
      <c r="C563" s="200" t="s">
        <v>82</v>
      </c>
      <c r="D563" s="201">
        <v>40000</v>
      </c>
      <c r="E563" s="200" t="s">
        <v>41</v>
      </c>
      <c r="F563" s="202">
        <v>2025</v>
      </c>
      <c r="K563"/>
    </row>
    <row r="564" spans="1:11" x14ac:dyDescent="0.25">
      <c r="A564" s="96" t="s">
        <v>207</v>
      </c>
      <c r="B564" s="210">
        <v>1926</v>
      </c>
      <c r="C564" s="200" t="s">
        <v>82</v>
      </c>
      <c r="D564" s="201">
        <v>25000</v>
      </c>
      <c r="E564" s="200" t="s">
        <v>206</v>
      </c>
      <c r="F564" s="202">
        <v>2019</v>
      </c>
      <c r="K564"/>
    </row>
    <row r="565" spans="1:11" x14ac:dyDescent="0.25">
      <c r="A565" s="96" t="s">
        <v>207</v>
      </c>
      <c r="B565" s="207">
        <v>2060</v>
      </c>
      <c r="C565" s="200" t="s">
        <v>168</v>
      </c>
      <c r="D565" s="201">
        <v>20000</v>
      </c>
      <c r="E565" s="200" t="s">
        <v>13</v>
      </c>
      <c r="F565" s="202">
        <v>2020</v>
      </c>
      <c r="K565"/>
    </row>
    <row r="566" spans="1:11" x14ac:dyDescent="0.25">
      <c r="A566" s="96" t="s">
        <v>207</v>
      </c>
      <c r="B566" s="209">
        <v>2060</v>
      </c>
      <c r="C566" s="200" t="s">
        <v>168</v>
      </c>
      <c r="D566" s="201">
        <v>25000</v>
      </c>
      <c r="E566" s="200" t="s">
        <v>41</v>
      </c>
      <c r="F566" s="202">
        <v>2020</v>
      </c>
      <c r="K566"/>
    </row>
    <row r="567" spans="1:11" x14ac:dyDescent="0.25">
      <c r="A567" s="96" t="s">
        <v>207</v>
      </c>
      <c r="B567" s="207">
        <v>2181</v>
      </c>
      <c r="C567" s="200" t="s">
        <v>169</v>
      </c>
      <c r="D567" s="201">
        <v>20000</v>
      </c>
      <c r="E567" s="200" t="s">
        <v>13</v>
      </c>
      <c r="F567" s="202">
        <v>2020</v>
      </c>
      <c r="K567"/>
    </row>
    <row r="568" spans="1:11" x14ac:dyDescent="0.25">
      <c r="A568" s="96" t="s">
        <v>207</v>
      </c>
      <c r="B568" s="210">
        <v>2181</v>
      </c>
      <c r="C568" s="200" t="s">
        <v>169</v>
      </c>
      <c r="D568" s="201">
        <v>25000</v>
      </c>
      <c r="E568" s="200" t="s">
        <v>41</v>
      </c>
      <c r="F568" s="202">
        <v>2020</v>
      </c>
      <c r="K568"/>
    </row>
    <row r="569" spans="1:11" x14ac:dyDescent="0.25">
      <c r="A569" s="96" t="s">
        <v>207</v>
      </c>
      <c r="B569" s="207">
        <v>2181</v>
      </c>
      <c r="C569" s="200" t="s">
        <v>169</v>
      </c>
      <c r="D569" s="201">
        <v>25000</v>
      </c>
      <c r="E569" s="200" t="s">
        <v>11</v>
      </c>
      <c r="F569" s="202">
        <v>2022</v>
      </c>
      <c r="K569"/>
    </row>
    <row r="570" spans="1:11" x14ac:dyDescent="0.25">
      <c r="A570" s="96" t="s">
        <v>207</v>
      </c>
      <c r="B570" s="207">
        <v>2181</v>
      </c>
      <c r="C570" s="200" t="s">
        <v>169</v>
      </c>
      <c r="D570" s="201">
        <v>25000</v>
      </c>
      <c r="E570" s="200" t="s">
        <v>206</v>
      </c>
      <c r="F570" s="202">
        <v>2021</v>
      </c>
      <c r="K570"/>
    </row>
    <row r="571" spans="1:11" x14ac:dyDescent="0.25">
      <c r="A571" s="96" t="s">
        <v>207</v>
      </c>
      <c r="B571" s="207">
        <v>2181</v>
      </c>
      <c r="C571" s="200" t="s">
        <v>169</v>
      </c>
      <c r="D571" s="201">
        <v>25000</v>
      </c>
      <c r="E571" s="200" t="s">
        <v>199</v>
      </c>
      <c r="F571" s="202">
        <v>2022</v>
      </c>
      <c r="K571"/>
    </row>
    <row r="572" spans="1:11" x14ac:dyDescent="0.25">
      <c r="A572" s="96" t="s">
        <v>207</v>
      </c>
      <c r="B572" s="207">
        <v>2207</v>
      </c>
      <c r="C572" s="200" t="s">
        <v>68</v>
      </c>
      <c r="D572" s="201">
        <v>20000</v>
      </c>
      <c r="E572" s="200" t="s">
        <v>13</v>
      </c>
      <c r="F572" s="202">
        <v>2018</v>
      </c>
      <c r="K572"/>
    </row>
    <row r="573" spans="1:11" x14ac:dyDescent="0.25">
      <c r="A573" s="96" t="s">
        <v>207</v>
      </c>
      <c r="B573" s="207">
        <v>2207</v>
      </c>
      <c r="C573" s="200" t="s">
        <v>68</v>
      </c>
      <c r="D573" s="201">
        <v>25000</v>
      </c>
      <c r="E573" s="200" t="s">
        <v>41</v>
      </c>
      <c r="F573" s="202">
        <v>2018</v>
      </c>
      <c r="K573"/>
    </row>
    <row r="574" spans="1:11" x14ac:dyDescent="0.25">
      <c r="A574" s="96" t="s">
        <v>207</v>
      </c>
      <c r="B574" s="207">
        <v>2192</v>
      </c>
      <c r="C574" s="200" t="s">
        <v>64</v>
      </c>
      <c r="D574" s="201">
        <v>20000</v>
      </c>
      <c r="E574" s="200" t="s">
        <v>13</v>
      </c>
      <c r="F574" s="202">
        <v>2018</v>
      </c>
      <c r="K574"/>
    </row>
    <row r="575" spans="1:11" x14ac:dyDescent="0.25">
      <c r="A575" s="96" t="s">
        <v>207</v>
      </c>
      <c r="B575" s="207">
        <v>2192</v>
      </c>
      <c r="C575" s="200" t="s">
        <v>64</v>
      </c>
      <c r="D575" s="201">
        <v>25000</v>
      </c>
      <c r="E575" s="200" t="s">
        <v>41</v>
      </c>
      <c r="F575" s="202">
        <v>2018</v>
      </c>
      <c r="K575"/>
    </row>
    <row r="576" spans="1:11" x14ac:dyDescent="0.25">
      <c r="A576" s="96" t="s">
        <v>207</v>
      </c>
      <c r="B576" s="207">
        <v>2192</v>
      </c>
      <c r="C576" s="200" t="s">
        <v>64</v>
      </c>
      <c r="D576" s="201">
        <v>25000</v>
      </c>
      <c r="E576" s="200" t="s">
        <v>11</v>
      </c>
      <c r="F576" s="202">
        <v>2018</v>
      </c>
      <c r="K576"/>
    </row>
    <row r="577" spans="1:11" x14ac:dyDescent="0.25">
      <c r="A577" s="96" t="s">
        <v>207</v>
      </c>
      <c r="B577" s="207">
        <v>1900</v>
      </c>
      <c r="C577" s="200" t="s">
        <v>128</v>
      </c>
      <c r="D577" s="201">
        <v>20000</v>
      </c>
      <c r="E577" s="200" t="s">
        <v>13</v>
      </c>
      <c r="F577" s="202">
        <v>2019</v>
      </c>
      <c r="K577"/>
    </row>
    <row r="578" spans="1:11" x14ac:dyDescent="0.25">
      <c r="A578" s="96" t="s">
        <v>207</v>
      </c>
      <c r="B578" s="210">
        <v>1900</v>
      </c>
      <c r="C578" s="200" t="s">
        <v>128</v>
      </c>
      <c r="D578" s="201">
        <v>25000</v>
      </c>
      <c r="E578" s="200" t="s">
        <v>41</v>
      </c>
      <c r="F578" s="202">
        <v>2019</v>
      </c>
      <c r="K578"/>
    </row>
    <row r="579" spans="1:11" x14ac:dyDescent="0.25">
      <c r="A579" s="96" t="s">
        <v>207</v>
      </c>
      <c r="B579" s="208">
        <v>1900</v>
      </c>
      <c r="C579" s="200" t="s">
        <v>128</v>
      </c>
      <c r="D579" s="201">
        <v>25000</v>
      </c>
      <c r="E579" s="200" t="s">
        <v>11</v>
      </c>
      <c r="F579" s="202">
        <v>2019</v>
      </c>
      <c r="K579"/>
    </row>
    <row r="580" spans="1:11" x14ac:dyDescent="0.25">
      <c r="A580" s="96" t="s">
        <v>207</v>
      </c>
      <c r="B580" s="210">
        <v>1900</v>
      </c>
      <c r="C580" s="200" t="s">
        <v>128</v>
      </c>
      <c r="D580" s="201">
        <v>25000</v>
      </c>
      <c r="E580" s="200" t="s">
        <v>206</v>
      </c>
      <c r="F580" s="202">
        <v>2019</v>
      </c>
      <c r="K580"/>
    </row>
    <row r="581" spans="1:11" x14ac:dyDescent="0.25">
      <c r="A581" s="96" t="s">
        <v>207</v>
      </c>
      <c r="B581" s="207">
        <v>1900</v>
      </c>
      <c r="C581" s="200" t="s">
        <v>128</v>
      </c>
      <c r="D581" s="201">
        <v>25000</v>
      </c>
      <c r="E581" s="200" t="s">
        <v>199</v>
      </c>
      <c r="F581" s="202">
        <v>2022</v>
      </c>
      <c r="K581"/>
    </row>
    <row r="582" spans="1:11" x14ac:dyDescent="0.25">
      <c r="A582" s="96" t="s">
        <v>207</v>
      </c>
      <c r="B582" s="207">
        <v>2039</v>
      </c>
      <c r="C582" s="200" t="s">
        <v>129</v>
      </c>
      <c r="D582" s="201">
        <v>40000</v>
      </c>
      <c r="E582" s="200" t="s">
        <v>13</v>
      </c>
      <c r="F582" s="202">
        <v>2025</v>
      </c>
      <c r="K582"/>
    </row>
    <row r="583" spans="1:11" x14ac:dyDescent="0.25">
      <c r="A583" s="96" t="s">
        <v>207</v>
      </c>
      <c r="B583" s="207">
        <v>2039</v>
      </c>
      <c r="C583" s="200" t="s">
        <v>129</v>
      </c>
      <c r="D583" s="201">
        <v>40000</v>
      </c>
      <c r="E583" s="200" t="s">
        <v>41</v>
      </c>
      <c r="F583" s="202">
        <v>2025</v>
      </c>
      <c r="K583"/>
    </row>
    <row r="584" spans="1:11" x14ac:dyDescent="0.25">
      <c r="A584" s="96" t="s">
        <v>207</v>
      </c>
      <c r="B584" s="207">
        <v>2039</v>
      </c>
      <c r="C584" s="200" t="s">
        <v>129</v>
      </c>
      <c r="D584" s="201">
        <v>25000</v>
      </c>
      <c r="E584" s="200" t="s">
        <v>206</v>
      </c>
      <c r="F584" s="202">
        <v>2019</v>
      </c>
      <c r="K584"/>
    </row>
    <row r="585" spans="1:11" x14ac:dyDescent="0.25">
      <c r="A585" s="96" t="s">
        <v>207</v>
      </c>
      <c r="B585" s="207">
        <v>2039</v>
      </c>
      <c r="C585" s="200" t="s">
        <v>129</v>
      </c>
      <c r="D585" s="201">
        <v>25000</v>
      </c>
      <c r="E585" s="200" t="s">
        <v>199</v>
      </c>
      <c r="F585" s="202">
        <v>2025</v>
      </c>
      <c r="K585"/>
    </row>
    <row r="586" spans="1:11" x14ac:dyDescent="0.25">
      <c r="A586" s="96" t="s">
        <v>207</v>
      </c>
      <c r="B586" s="207">
        <v>2202</v>
      </c>
      <c r="C586" s="200" t="s">
        <v>35</v>
      </c>
      <c r="D586" s="201">
        <v>20000</v>
      </c>
      <c r="E586" s="200" t="s">
        <v>13</v>
      </c>
      <c r="F586" s="202">
        <v>2018</v>
      </c>
      <c r="K586"/>
    </row>
    <row r="587" spans="1:11" x14ac:dyDescent="0.25">
      <c r="A587" s="96" t="s">
        <v>207</v>
      </c>
      <c r="B587" s="207">
        <v>2202</v>
      </c>
      <c r="C587" s="200" t="s">
        <v>35</v>
      </c>
      <c r="D587" s="201">
        <v>25000</v>
      </c>
      <c r="E587" s="200" t="s">
        <v>41</v>
      </c>
      <c r="F587" s="202">
        <v>2018</v>
      </c>
      <c r="K587"/>
    </row>
    <row r="588" spans="1:11" x14ac:dyDescent="0.25">
      <c r="A588" s="96" t="s">
        <v>207</v>
      </c>
      <c r="B588" s="207">
        <v>2202</v>
      </c>
      <c r="C588" s="200" t="s">
        <v>35</v>
      </c>
      <c r="D588" s="201">
        <v>25000</v>
      </c>
      <c r="E588" s="200" t="s">
        <v>11</v>
      </c>
      <c r="F588" s="202">
        <v>2016</v>
      </c>
      <c r="K588"/>
    </row>
    <row r="589" spans="1:11" x14ac:dyDescent="0.25">
      <c r="A589" s="96" t="s">
        <v>207</v>
      </c>
      <c r="B589" s="215">
        <v>2202</v>
      </c>
      <c r="C589" s="214" t="s">
        <v>35</v>
      </c>
      <c r="D589" s="216">
        <v>25000</v>
      </c>
      <c r="E589" s="214" t="s">
        <v>206</v>
      </c>
      <c r="F589" s="217">
        <v>2019</v>
      </c>
      <c r="K589"/>
    </row>
    <row r="590" spans="1:11" x14ac:dyDescent="0.25">
      <c r="A590" s="96" t="s">
        <v>207</v>
      </c>
      <c r="B590" s="210">
        <v>2202</v>
      </c>
      <c r="C590" s="200" t="s">
        <v>35</v>
      </c>
      <c r="D590" s="211">
        <v>25000</v>
      </c>
      <c r="E590" s="200" t="s">
        <v>199</v>
      </c>
      <c r="F590" s="202">
        <v>2022</v>
      </c>
      <c r="K590"/>
    </row>
    <row r="591" spans="1:11" x14ac:dyDescent="0.25">
      <c r="A591" s="96" t="s">
        <v>207</v>
      </c>
      <c r="B591" s="207">
        <v>2016</v>
      </c>
      <c r="C591" s="200" t="s">
        <v>170</v>
      </c>
      <c r="D591" s="211">
        <v>25000</v>
      </c>
      <c r="E591" s="200" t="s">
        <v>206</v>
      </c>
      <c r="F591" s="202">
        <v>2020</v>
      </c>
      <c r="K591"/>
    </row>
    <row r="592" spans="1:11" x14ac:dyDescent="0.25">
      <c r="A592" s="96" t="s">
        <v>207</v>
      </c>
      <c r="B592" s="207">
        <v>2016</v>
      </c>
      <c r="C592" s="200" t="s">
        <v>170</v>
      </c>
      <c r="D592" s="211">
        <v>25000</v>
      </c>
      <c r="E592" s="200" t="s">
        <v>199</v>
      </c>
      <c r="F592" s="202">
        <v>2023</v>
      </c>
      <c r="K592"/>
    </row>
    <row r="593" spans="1:11" x14ac:dyDescent="0.25">
      <c r="A593" s="96" t="s">
        <v>207</v>
      </c>
      <c r="B593" s="207">
        <v>1897</v>
      </c>
      <c r="C593" s="200" t="s">
        <v>185</v>
      </c>
      <c r="D593" s="211">
        <v>20000</v>
      </c>
      <c r="E593" s="200" t="s">
        <v>13</v>
      </c>
      <c r="F593" s="202">
        <v>2023</v>
      </c>
      <c r="K593"/>
    </row>
    <row r="594" spans="1:11" x14ac:dyDescent="0.25">
      <c r="A594" s="96" t="s">
        <v>207</v>
      </c>
      <c r="B594" s="207">
        <v>1897</v>
      </c>
      <c r="C594" s="200" t="s">
        <v>185</v>
      </c>
      <c r="D594" s="211">
        <v>25000</v>
      </c>
      <c r="E594" s="200" t="s">
        <v>41</v>
      </c>
      <c r="F594" s="202">
        <v>2023</v>
      </c>
      <c r="K594"/>
    </row>
    <row r="595" spans="1:11" x14ac:dyDescent="0.25">
      <c r="A595" s="96" t="s">
        <v>207</v>
      </c>
      <c r="B595" s="207">
        <v>1897</v>
      </c>
      <c r="C595" s="200" t="s">
        <v>185</v>
      </c>
      <c r="D595" s="211">
        <v>25000</v>
      </c>
      <c r="E595" s="200" t="s">
        <v>11</v>
      </c>
      <c r="F595" s="202">
        <v>2023</v>
      </c>
      <c r="K595"/>
    </row>
    <row r="596" spans="1:11" x14ac:dyDescent="0.25">
      <c r="A596" s="96" t="s">
        <v>207</v>
      </c>
      <c r="B596" s="207">
        <v>1897</v>
      </c>
      <c r="C596" s="200" t="s">
        <v>185</v>
      </c>
      <c r="D596" s="211">
        <v>25000</v>
      </c>
      <c r="E596" s="200" t="s">
        <v>206</v>
      </c>
      <c r="F596" s="202">
        <v>2021</v>
      </c>
      <c r="K596"/>
    </row>
    <row r="597" spans="1:11" x14ac:dyDescent="0.25">
      <c r="A597" s="96" t="s">
        <v>207</v>
      </c>
      <c r="B597" s="207">
        <v>2081</v>
      </c>
      <c r="C597" s="200" t="s">
        <v>130</v>
      </c>
      <c r="D597" s="211">
        <v>25000</v>
      </c>
      <c r="E597" s="200" t="s">
        <v>41</v>
      </c>
      <c r="F597" s="202">
        <v>2019</v>
      </c>
      <c r="K597"/>
    </row>
    <row r="598" spans="1:11" x14ac:dyDescent="0.25">
      <c r="A598" s="96" t="s">
        <v>207</v>
      </c>
      <c r="B598" s="207">
        <v>2081</v>
      </c>
      <c r="C598" s="200" t="s">
        <v>130</v>
      </c>
      <c r="D598" s="211">
        <v>25000</v>
      </c>
      <c r="E598" s="200" t="s">
        <v>11</v>
      </c>
      <c r="F598" s="202">
        <v>2019</v>
      </c>
      <c r="K598"/>
    </row>
    <row r="599" spans="1:11" x14ac:dyDescent="0.25">
      <c r="A599" s="96" t="s">
        <v>207</v>
      </c>
      <c r="B599" s="207">
        <v>2081</v>
      </c>
      <c r="C599" s="200" t="s">
        <v>130</v>
      </c>
      <c r="D599" s="211">
        <v>25000</v>
      </c>
      <c r="E599" s="200" t="s">
        <v>11</v>
      </c>
      <c r="F599" s="202">
        <v>2023</v>
      </c>
      <c r="K599"/>
    </row>
    <row r="600" spans="1:11" x14ac:dyDescent="0.25">
      <c r="A600" s="96" t="s">
        <v>207</v>
      </c>
      <c r="B600" s="210">
        <v>2081</v>
      </c>
      <c r="C600" s="200" t="s">
        <v>130</v>
      </c>
      <c r="D600" s="211">
        <v>25000</v>
      </c>
      <c r="E600" s="200" t="s">
        <v>206</v>
      </c>
      <c r="F600" s="202">
        <v>2021</v>
      </c>
      <c r="K600"/>
    </row>
    <row r="601" spans="1:11" x14ac:dyDescent="0.25">
      <c r="A601" s="96" t="s">
        <v>207</v>
      </c>
      <c r="B601" s="207">
        <v>2081</v>
      </c>
      <c r="C601" s="200" t="s">
        <v>130</v>
      </c>
      <c r="D601" s="211">
        <v>25000</v>
      </c>
      <c r="E601" s="200" t="s">
        <v>199</v>
      </c>
      <c r="F601" s="202">
        <v>2022</v>
      </c>
      <c r="K601"/>
    </row>
    <row r="602" spans="1:11" x14ac:dyDescent="0.25">
      <c r="A602" s="96" t="s">
        <v>207</v>
      </c>
      <c r="B602" s="209">
        <v>1973</v>
      </c>
      <c r="C602" s="200" t="s">
        <v>171</v>
      </c>
      <c r="D602" s="211">
        <v>40000</v>
      </c>
      <c r="E602" s="200" t="s">
        <v>13</v>
      </c>
      <c r="F602" s="202">
        <v>2024</v>
      </c>
      <c r="K602"/>
    </row>
    <row r="603" spans="1:11" x14ac:dyDescent="0.25">
      <c r="A603" s="96" t="s">
        <v>207</v>
      </c>
      <c r="B603" s="209">
        <v>1973</v>
      </c>
      <c r="C603" s="200" t="s">
        <v>171</v>
      </c>
      <c r="D603" s="211">
        <v>40000</v>
      </c>
      <c r="E603" s="200" t="s">
        <v>41</v>
      </c>
      <c r="F603" s="202">
        <v>2024</v>
      </c>
      <c r="K603"/>
    </row>
    <row r="604" spans="1:11" x14ac:dyDescent="0.25">
      <c r="A604" s="96" t="s">
        <v>207</v>
      </c>
      <c r="B604" s="207">
        <v>1973</v>
      </c>
      <c r="C604" s="200" t="s">
        <v>171</v>
      </c>
      <c r="D604" s="211">
        <v>25000</v>
      </c>
      <c r="E604" s="200" t="s">
        <v>206</v>
      </c>
      <c r="F604" s="202">
        <v>2020</v>
      </c>
      <c r="K604"/>
    </row>
    <row r="605" spans="1:11" x14ac:dyDescent="0.25">
      <c r="A605" s="96" t="s">
        <v>207</v>
      </c>
      <c r="B605" s="208">
        <v>2180</v>
      </c>
      <c r="C605" s="200" t="s">
        <v>172</v>
      </c>
      <c r="D605" s="211">
        <v>20000</v>
      </c>
      <c r="E605" s="200" t="s">
        <v>13</v>
      </c>
      <c r="F605" s="202">
        <v>2023</v>
      </c>
      <c r="K605"/>
    </row>
    <row r="606" spans="1:11" x14ac:dyDescent="0.25">
      <c r="A606" s="96" t="s">
        <v>207</v>
      </c>
      <c r="B606" s="209">
        <v>2180</v>
      </c>
      <c r="C606" s="200" t="s">
        <v>172</v>
      </c>
      <c r="D606" s="211">
        <v>25000</v>
      </c>
      <c r="E606" s="200" t="s">
        <v>41</v>
      </c>
      <c r="F606" s="202">
        <v>2020</v>
      </c>
      <c r="K606"/>
    </row>
    <row r="607" spans="1:11" x14ac:dyDescent="0.25">
      <c r="A607" s="96" t="s">
        <v>207</v>
      </c>
      <c r="B607" s="209">
        <v>2180</v>
      </c>
      <c r="C607" s="200" t="s">
        <v>172</v>
      </c>
      <c r="D607" s="211">
        <v>25000</v>
      </c>
      <c r="E607" s="200" t="s">
        <v>199</v>
      </c>
      <c r="F607" s="202">
        <v>2022</v>
      </c>
      <c r="K607"/>
    </row>
    <row r="608" spans="1:11" x14ac:dyDescent="0.25">
      <c r="A608" s="96" t="s">
        <v>207</v>
      </c>
      <c r="B608" s="207">
        <v>1967</v>
      </c>
      <c r="C608" s="200" t="s">
        <v>173</v>
      </c>
      <c r="D608" s="211">
        <v>25000</v>
      </c>
      <c r="E608" s="200" t="s">
        <v>206</v>
      </c>
      <c r="F608" s="202">
        <v>2020</v>
      </c>
      <c r="K608"/>
    </row>
    <row r="609" spans="1:11" x14ac:dyDescent="0.25">
      <c r="A609" s="96" t="s">
        <v>207</v>
      </c>
      <c r="B609" s="207">
        <v>2009</v>
      </c>
      <c r="C609" s="200" t="s">
        <v>131</v>
      </c>
      <c r="D609" s="211">
        <v>20000</v>
      </c>
      <c r="E609" s="200" t="s">
        <v>13</v>
      </c>
      <c r="F609" s="202">
        <v>2019</v>
      </c>
      <c r="K609"/>
    </row>
    <row r="610" spans="1:11" x14ac:dyDescent="0.25">
      <c r="A610" s="96" t="s">
        <v>207</v>
      </c>
      <c r="B610" s="209">
        <v>2009</v>
      </c>
      <c r="C610" s="200" t="s">
        <v>131</v>
      </c>
      <c r="D610" s="211">
        <v>25000</v>
      </c>
      <c r="E610" s="200" t="s">
        <v>41</v>
      </c>
      <c r="F610" s="202">
        <v>2019</v>
      </c>
      <c r="K610"/>
    </row>
    <row r="611" spans="1:11" x14ac:dyDescent="0.25">
      <c r="A611" s="96" t="s">
        <v>207</v>
      </c>
      <c r="B611" s="208">
        <v>2009</v>
      </c>
      <c r="C611" s="200" t="s">
        <v>131</v>
      </c>
      <c r="D611" s="211">
        <v>25000</v>
      </c>
      <c r="E611" s="200" t="s">
        <v>11</v>
      </c>
      <c r="F611" s="202">
        <v>2019</v>
      </c>
      <c r="K611"/>
    </row>
    <row r="612" spans="1:11" x14ac:dyDescent="0.25">
      <c r="A612" s="96" t="s">
        <v>207</v>
      </c>
      <c r="B612" s="210">
        <v>2009</v>
      </c>
      <c r="C612" s="200" t="s">
        <v>131</v>
      </c>
      <c r="D612" s="211">
        <v>25000</v>
      </c>
      <c r="E612" s="200" t="s">
        <v>206</v>
      </c>
      <c r="F612" s="202">
        <v>2019</v>
      </c>
      <c r="K612"/>
    </row>
    <row r="613" spans="1:11" x14ac:dyDescent="0.25">
      <c r="A613" s="96" t="s">
        <v>207</v>
      </c>
      <c r="B613" s="207">
        <v>2045</v>
      </c>
      <c r="C613" s="200" t="s">
        <v>23</v>
      </c>
      <c r="D613" s="211">
        <v>20000</v>
      </c>
      <c r="E613" s="200" t="s">
        <v>13</v>
      </c>
      <c r="F613" s="202">
        <v>2016</v>
      </c>
      <c r="K613"/>
    </row>
    <row r="614" spans="1:11" x14ac:dyDescent="0.25">
      <c r="A614" s="96" t="s">
        <v>207</v>
      </c>
      <c r="B614" s="207">
        <v>2045</v>
      </c>
      <c r="C614" s="200" t="s">
        <v>23</v>
      </c>
      <c r="D614" s="211">
        <v>25000</v>
      </c>
      <c r="E614" s="200" t="s">
        <v>14</v>
      </c>
      <c r="F614" s="202">
        <v>2016</v>
      </c>
      <c r="K614"/>
    </row>
    <row r="615" spans="1:11" x14ac:dyDescent="0.25">
      <c r="A615" s="96" t="s">
        <v>207</v>
      </c>
      <c r="B615" s="207">
        <v>2045</v>
      </c>
      <c r="C615" s="200" t="s">
        <v>23</v>
      </c>
      <c r="D615" s="211">
        <v>25000</v>
      </c>
      <c r="E615" s="200" t="s">
        <v>11</v>
      </c>
      <c r="F615" s="202">
        <v>2020</v>
      </c>
      <c r="K615"/>
    </row>
    <row r="616" spans="1:11" x14ac:dyDescent="0.25">
      <c r="A616" s="96" t="s">
        <v>207</v>
      </c>
      <c r="B616" s="209">
        <v>2045</v>
      </c>
      <c r="C616" s="200" t="s">
        <v>23</v>
      </c>
      <c r="D616" s="211">
        <v>25000</v>
      </c>
      <c r="E616" s="200" t="s">
        <v>206</v>
      </c>
      <c r="F616" s="202">
        <v>2021</v>
      </c>
      <c r="K616"/>
    </row>
    <row r="617" spans="1:11" x14ac:dyDescent="0.25">
      <c r="A617" s="96" t="s">
        <v>207</v>
      </c>
      <c r="B617" s="207">
        <v>2045</v>
      </c>
      <c r="C617" s="200" t="s">
        <v>23</v>
      </c>
      <c r="D617" s="211">
        <v>25000</v>
      </c>
      <c r="E617" s="200" t="s">
        <v>199</v>
      </c>
      <c r="F617" s="202">
        <v>2022</v>
      </c>
      <c r="K617"/>
    </row>
    <row r="618" spans="1:11" x14ac:dyDescent="0.25">
      <c r="A618" s="96" t="s">
        <v>207</v>
      </c>
      <c r="B618" s="207">
        <v>1946</v>
      </c>
      <c r="C618" s="200" t="s">
        <v>55</v>
      </c>
      <c r="D618" s="211">
        <v>20000</v>
      </c>
      <c r="E618" s="200" t="s">
        <v>13</v>
      </c>
      <c r="F618" s="202">
        <v>2021</v>
      </c>
      <c r="K618"/>
    </row>
    <row r="619" spans="1:11" x14ac:dyDescent="0.25">
      <c r="A619" s="96" t="s">
        <v>207</v>
      </c>
      <c r="B619" s="207">
        <v>1946</v>
      </c>
      <c r="C619" s="200" t="s">
        <v>55</v>
      </c>
      <c r="D619" s="211">
        <v>25000</v>
      </c>
      <c r="E619" s="200" t="s">
        <v>41</v>
      </c>
      <c r="F619" s="202">
        <v>2020</v>
      </c>
      <c r="K619"/>
    </row>
    <row r="620" spans="1:11" x14ac:dyDescent="0.25">
      <c r="A620" s="96" t="s">
        <v>207</v>
      </c>
      <c r="B620" s="210">
        <v>1946</v>
      </c>
      <c r="C620" s="200" t="s">
        <v>55</v>
      </c>
      <c r="D620" s="211">
        <v>25000</v>
      </c>
      <c r="E620" s="200" t="s">
        <v>11</v>
      </c>
      <c r="F620" s="202">
        <v>2017</v>
      </c>
      <c r="K620"/>
    </row>
    <row r="621" spans="1:11" x14ac:dyDescent="0.25">
      <c r="A621" s="96" t="s">
        <v>207</v>
      </c>
      <c r="B621" s="207">
        <v>1946</v>
      </c>
      <c r="C621" s="200" t="s">
        <v>55</v>
      </c>
      <c r="D621" s="211">
        <v>25000</v>
      </c>
      <c r="E621" s="200" t="s">
        <v>11</v>
      </c>
      <c r="F621" s="202">
        <v>2022</v>
      </c>
      <c r="K621"/>
    </row>
    <row r="622" spans="1:11" x14ac:dyDescent="0.25">
      <c r="A622" s="96" t="s">
        <v>207</v>
      </c>
      <c r="B622" s="207">
        <v>1946</v>
      </c>
      <c r="C622" s="200" t="s">
        <v>55</v>
      </c>
      <c r="D622" s="211">
        <v>25000</v>
      </c>
      <c r="E622" s="200" t="s">
        <v>199</v>
      </c>
      <c r="F622" s="202">
        <v>2022</v>
      </c>
      <c r="K622"/>
    </row>
    <row r="623" spans="1:11" x14ac:dyDescent="0.25">
      <c r="A623" s="96" t="s">
        <v>207</v>
      </c>
      <c r="B623" s="207">
        <v>1977</v>
      </c>
      <c r="C623" s="200" t="s">
        <v>81</v>
      </c>
      <c r="D623" s="211">
        <v>20000</v>
      </c>
      <c r="E623" s="200" t="s">
        <v>13</v>
      </c>
      <c r="F623" s="202">
        <v>2018</v>
      </c>
      <c r="K623"/>
    </row>
    <row r="624" spans="1:11" x14ac:dyDescent="0.25">
      <c r="A624" s="96" t="s">
        <v>207</v>
      </c>
      <c r="B624" s="207">
        <v>1977</v>
      </c>
      <c r="C624" s="200" t="s">
        <v>81</v>
      </c>
      <c r="D624" s="211">
        <v>20000</v>
      </c>
      <c r="E624" s="200" t="s">
        <v>13</v>
      </c>
      <c r="F624" s="202">
        <v>2022</v>
      </c>
      <c r="K624"/>
    </row>
    <row r="625" spans="1:11" x14ac:dyDescent="0.25">
      <c r="A625" s="96" t="s">
        <v>207</v>
      </c>
      <c r="B625" s="207">
        <v>1977</v>
      </c>
      <c r="C625" s="200" t="s">
        <v>81</v>
      </c>
      <c r="D625" s="211">
        <v>25000</v>
      </c>
      <c r="E625" s="200" t="s">
        <v>41</v>
      </c>
      <c r="F625" s="202">
        <v>2018</v>
      </c>
      <c r="K625"/>
    </row>
    <row r="626" spans="1:11" x14ac:dyDescent="0.25">
      <c r="A626" s="96" t="s">
        <v>207</v>
      </c>
      <c r="B626" s="208">
        <v>1977</v>
      </c>
      <c r="C626" s="200" t="s">
        <v>81</v>
      </c>
      <c r="D626" s="211">
        <v>25000</v>
      </c>
      <c r="E626" s="200" t="s">
        <v>41</v>
      </c>
      <c r="F626" s="202">
        <v>2022</v>
      </c>
      <c r="K626"/>
    </row>
    <row r="627" spans="1:11" x14ac:dyDescent="0.25">
      <c r="A627" s="96" t="s">
        <v>207</v>
      </c>
      <c r="B627" s="210">
        <v>1977</v>
      </c>
      <c r="C627" s="200" t="s">
        <v>81</v>
      </c>
      <c r="D627" s="211">
        <v>25000</v>
      </c>
      <c r="E627" s="200" t="s">
        <v>11</v>
      </c>
      <c r="F627" s="202">
        <v>2022</v>
      </c>
      <c r="K627"/>
    </row>
    <row r="628" spans="1:11" x14ac:dyDescent="0.25">
      <c r="A628" s="96" t="s">
        <v>207</v>
      </c>
      <c r="B628" s="207">
        <v>1977</v>
      </c>
      <c r="C628" s="200" t="s">
        <v>81</v>
      </c>
      <c r="D628" s="211">
        <v>25000</v>
      </c>
      <c r="E628" s="200" t="s">
        <v>206</v>
      </c>
      <c r="F628" s="202">
        <v>2020</v>
      </c>
      <c r="K628"/>
    </row>
    <row r="629" spans="1:11" x14ac:dyDescent="0.25">
      <c r="A629" s="96" t="s">
        <v>207</v>
      </c>
      <c r="B629" s="208">
        <v>1977</v>
      </c>
      <c r="C629" s="200" t="s">
        <v>81</v>
      </c>
      <c r="D629" s="211">
        <v>25000</v>
      </c>
      <c r="E629" s="200" t="s">
        <v>199</v>
      </c>
      <c r="F629" s="202">
        <v>2022</v>
      </c>
      <c r="K629"/>
    </row>
    <row r="630" spans="1:11" x14ac:dyDescent="0.25">
      <c r="A630" s="96" t="s">
        <v>207</v>
      </c>
      <c r="B630" s="207">
        <v>2001</v>
      </c>
      <c r="C630" s="200" t="s">
        <v>174</v>
      </c>
      <c r="D630" s="211">
        <v>20000</v>
      </c>
      <c r="E630" s="200" t="s">
        <v>13</v>
      </c>
      <c r="F630" s="202">
        <v>2023</v>
      </c>
      <c r="K630"/>
    </row>
    <row r="631" spans="1:11" x14ac:dyDescent="0.25">
      <c r="A631" s="96" t="s">
        <v>207</v>
      </c>
      <c r="B631" s="210">
        <v>2001</v>
      </c>
      <c r="C631" s="200" t="s">
        <v>174</v>
      </c>
      <c r="D631" s="211">
        <v>25000</v>
      </c>
      <c r="E631" s="200" t="s">
        <v>41</v>
      </c>
      <c r="F631" s="202">
        <v>2023</v>
      </c>
      <c r="K631"/>
    </row>
    <row r="632" spans="1:11" x14ac:dyDescent="0.25">
      <c r="A632" s="96" t="s">
        <v>207</v>
      </c>
      <c r="B632" s="207">
        <v>2001</v>
      </c>
      <c r="C632" s="200" t="s">
        <v>174</v>
      </c>
      <c r="D632" s="211">
        <v>25000</v>
      </c>
      <c r="E632" s="200" t="s">
        <v>11</v>
      </c>
      <c r="F632" s="202">
        <v>2020</v>
      </c>
      <c r="K632"/>
    </row>
    <row r="633" spans="1:11" x14ac:dyDescent="0.25">
      <c r="A633" s="96" t="s">
        <v>207</v>
      </c>
      <c r="B633" s="210">
        <v>2001</v>
      </c>
      <c r="C633" s="200" t="s">
        <v>174</v>
      </c>
      <c r="D633" s="211">
        <v>25000</v>
      </c>
      <c r="E633" s="200" t="s">
        <v>11</v>
      </c>
      <c r="F633" s="202">
        <v>2025</v>
      </c>
      <c r="K633"/>
    </row>
    <row r="634" spans="1:11" x14ac:dyDescent="0.25">
      <c r="A634" s="96" t="s">
        <v>207</v>
      </c>
      <c r="B634" s="207">
        <v>2182</v>
      </c>
      <c r="C634" s="200" t="s">
        <v>97</v>
      </c>
      <c r="D634" s="211">
        <v>20000</v>
      </c>
      <c r="E634" s="200" t="s">
        <v>13</v>
      </c>
      <c r="F634" s="202">
        <v>2018</v>
      </c>
      <c r="K634"/>
    </row>
    <row r="635" spans="1:11" x14ac:dyDescent="0.25">
      <c r="A635" s="96" t="s">
        <v>207</v>
      </c>
      <c r="B635" s="210">
        <v>2182</v>
      </c>
      <c r="C635" s="200" t="s">
        <v>97</v>
      </c>
      <c r="D635" s="211">
        <v>25000</v>
      </c>
      <c r="E635" s="200" t="s">
        <v>41</v>
      </c>
      <c r="F635" s="202">
        <v>2018</v>
      </c>
      <c r="K635"/>
    </row>
    <row r="636" spans="1:11" x14ac:dyDescent="0.25">
      <c r="A636" s="96" t="s">
        <v>207</v>
      </c>
      <c r="B636" s="207">
        <v>2182</v>
      </c>
      <c r="C636" s="200" t="s">
        <v>97</v>
      </c>
      <c r="D636" s="211">
        <v>25000</v>
      </c>
      <c r="E636" s="200" t="s">
        <v>11</v>
      </c>
      <c r="F636" s="202">
        <v>2018</v>
      </c>
      <c r="K636"/>
    </row>
    <row r="637" spans="1:11" x14ac:dyDescent="0.25">
      <c r="A637" s="96" t="s">
        <v>207</v>
      </c>
      <c r="B637" s="210">
        <v>2182</v>
      </c>
      <c r="C637" s="200" t="s">
        <v>97</v>
      </c>
      <c r="D637" s="211">
        <v>25000</v>
      </c>
      <c r="E637" s="200" t="s">
        <v>11</v>
      </c>
      <c r="F637" s="202">
        <v>2022</v>
      </c>
      <c r="K637"/>
    </row>
    <row r="638" spans="1:11" x14ac:dyDescent="0.25">
      <c r="A638" s="96" t="s">
        <v>207</v>
      </c>
      <c r="B638" s="210">
        <v>2182</v>
      </c>
      <c r="C638" s="200" t="s">
        <v>97</v>
      </c>
      <c r="D638" s="211">
        <v>25000</v>
      </c>
      <c r="E638" s="200" t="s">
        <v>199</v>
      </c>
      <c r="F638" s="202">
        <v>2023</v>
      </c>
      <c r="K638"/>
    </row>
    <row r="639" spans="1:11" x14ac:dyDescent="0.25">
      <c r="A639" s="96" t="s">
        <v>207</v>
      </c>
      <c r="B639" s="209">
        <v>1999</v>
      </c>
      <c r="C639" s="200" t="s">
        <v>184</v>
      </c>
      <c r="D639" s="211">
        <v>40000</v>
      </c>
      <c r="E639" s="200" t="s">
        <v>13</v>
      </c>
      <c r="F639" s="202">
        <v>2024</v>
      </c>
      <c r="K639"/>
    </row>
    <row r="640" spans="1:11" x14ac:dyDescent="0.25">
      <c r="A640" s="96" t="s">
        <v>207</v>
      </c>
      <c r="B640" s="209">
        <v>1999</v>
      </c>
      <c r="C640" s="200" t="s">
        <v>184</v>
      </c>
      <c r="D640" s="211">
        <v>40000</v>
      </c>
      <c r="E640" s="200" t="s">
        <v>41</v>
      </c>
      <c r="F640" s="202">
        <v>2024</v>
      </c>
      <c r="K640"/>
    </row>
    <row r="641" spans="1:11" x14ac:dyDescent="0.25">
      <c r="A641" s="96" t="s">
        <v>207</v>
      </c>
      <c r="B641" s="207">
        <v>1999</v>
      </c>
      <c r="C641" s="200" t="s">
        <v>184</v>
      </c>
      <c r="D641" s="211">
        <v>25000</v>
      </c>
      <c r="E641" s="200" t="s">
        <v>206</v>
      </c>
      <c r="F641" s="202">
        <v>2021</v>
      </c>
      <c r="K641"/>
    </row>
    <row r="642" spans="1:11" x14ac:dyDescent="0.25">
      <c r="A642" s="96" t="s">
        <v>207</v>
      </c>
      <c r="B642" s="210">
        <v>1999</v>
      </c>
      <c r="C642" s="200" t="s">
        <v>184</v>
      </c>
      <c r="D642" s="211">
        <v>25000</v>
      </c>
      <c r="E642" s="200" t="s">
        <v>199</v>
      </c>
      <c r="F642" s="202">
        <v>2023</v>
      </c>
      <c r="K642"/>
    </row>
    <row r="643" spans="1:11" x14ac:dyDescent="0.25">
      <c r="A643" s="96" t="s">
        <v>207</v>
      </c>
      <c r="B643" s="207">
        <v>2188</v>
      </c>
      <c r="C643" s="200" t="s">
        <v>183</v>
      </c>
      <c r="D643" s="211">
        <v>40000</v>
      </c>
      <c r="E643" s="200" t="s">
        <v>13</v>
      </c>
      <c r="F643" s="202">
        <v>2024</v>
      </c>
      <c r="K643"/>
    </row>
    <row r="644" spans="1:11" x14ac:dyDescent="0.25">
      <c r="A644" s="96" t="s">
        <v>207</v>
      </c>
      <c r="B644" s="207">
        <v>2188</v>
      </c>
      <c r="C644" s="200" t="s">
        <v>183</v>
      </c>
      <c r="D644" s="211">
        <v>40000</v>
      </c>
      <c r="E644" s="200" t="s">
        <v>41</v>
      </c>
      <c r="F644" s="202">
        <v>2024</v>
      </c>
      <c r="K644"/>
    </row>
    <row r="645" spans="1:11" x14ac:dyDescent="0.25">
      <c r="A645" s="96" t="s">
        <v>207</v>
      </c>
      <c r="B645" s="207">
        <v>2188</v>
      </c>
      <c r="C645" s="200" t="s">
        <v>183</v>
      </c>
      <c r="D645" s="211">
        <v>25000</v>
      </c>
      <c r="E645" s="200" t="s">
        <v>199</v>
      </c>
      <c r="F645" s="202">
        <v>2023</v>
      </c>
      <c r="K645"/>
    </row>
    <row r="646" spans="1:11" x14ac:dyDescent="0.25">
      <c r="A646" s="96" t="s">
        <v>207</v>
      </c>
      <c r="B646" s="207">
        <v>2044</v>
      </c>
      <c r="C646" s="200" t="s">
        <v>175</v>
      </c>
      <c r="D646" s="211">
        <v>20000</v>
      </c>
      <c r="E646" s="200" t="s">
        <v>13</v>
      </c>
      <c r="F646" s="202">
        <v>2020</v>
      </c>
      <c r="K646"/>
    </row>
    <row r="647" spans="1:11" x14ac:dyDescent="0.25">
      <c r="A647" s="96" t="s">
        <v>207</v>
      </c>
      <c r="B647" s="207">
        <v>2044</v>
      </c>
      <c r="C647" s="200" t="s">
        <v>175</v>
      </c>
      <c r="D647" s="211">
        <v>25000</v>
      </c>
      <c r="E647" s="200" t="s">
        <v>41</v>
      </c>
      <c r="F647" s="202">
        <v>2020</v>
      </c>
      <c r="K647"/>
    </row>
    <row r="648" spans="1:11" x14ac:dyDescent="0.25">
      <c r="A648" s="96" t="s">
        <v>207</v>
      </c>
      <c r="B648" s="209">
        <v>2044</v>
      </c>
      <c r="C648" s="200" t="s">
        <v>175</v>
      </c>
      <c r="D648" s="211">
        <v>25000</v>
      </c>
      <c r="E648" s="200" t="s">
        <v>11</v>
      </c>
      <c r="F648" s="202">
        <v>2024</v>
      </c>
      <c r="K648"/>
    </row>
    <row r="649" spans="1:11" x14ac:dyDescent="0.25">
      <c r="A649" s="96" t="s">
        <v>207</v>
      </c>
      <c r="B649" s="210">
        <v>2044</v>
      </c>
      <c r="C649" s="200" t="s">
        <v>175</v>
      </c>
      <c r="D649" s="211">
        <v>25000</v>
      </c>
      <c r="E649" s="200" t="s">
        <v>206</v>
      </c>
      <c r="F649" s="202">
        <v>2020</v>
      </c>
      <c r="K649"/>
    </row>
    <row r="650" spans="1:11" x14ac:dyDescent="0.25">
      <c r="A650" s="96" t="s">
        <v>207</v>
      </c>
      <c r="B650" s="207">
        <v>2044</v>
      </c>
      <c r="C650" s="200" t="s">
        <v>175</v>
      </c>
      <c r="D650" s="211">
        <v>25000</v>
      </c>
      <c r="E650" s="200" t="s">
        <v>199</v>
      </c>
      <c r="F650" s="202">
        <v>2024</v>
      </c>
      <c r="K650"/>
    </row>
    <row r="651" spans="1:11" x14ac:dyDescent="0.25">
      <c r="A651" s="96" t="s">
        <v>207</v>
      </c>
      <c r="B651" s="208">
        <v>2142</v>
      </c>
      <c r="C651" s="200" t="s">
        <v>202</v>
      </c>
      <c r="D651" s="211">
        <v>40000</v>
      </c>
      <c r="E651" s="200" t="s">
        <v>41</v>
      </c>
      <c r="F651" s="202">
        <v>2025</v>
      </c>
      <c r="K651"/>
    </row>
    <row r="652" spans="1:11" x14ac:dyDescent="0.25">
      <c r="A652" s="96" t="s">
        <v>207</v>
      </c>
      <c r="B652" s="207">
        <v>2142</v>
      </c>
      <c r="C652" s="200" t="s">
        <v>202</v>
      </c>
      <c r="D652" s="211">
        <v>25000</v>
      </c>
      <c r="E652" s="200" t="s">
        <v>199</v>
      </c>
      <c r="F652" s="202">
        <v>2022</v>
      </c>
      <c r="K652"/>
    </row>
    <row r="653" spans="1:11" x14ac:dyDescent="0.25">
      <c r="A653" s="96" t="s">
        <v>207</v>
      </c>
      <c r="B653" s="209">
        <v>1944</v>
      </c>
      <c r="C653" s="200" t="s">
        <v>56</v>
      </c>
      <c r="D653" s="211">
        <v>20000</v>
      </c>
      <c r="E653" s="200" t="s">
        <v>13</v>
      </c>
      <c r="F653" s="202">
        <v>2017</v>
      </c>
      <c r="K653"/>
    </row>
    <row r="654" spans="1:11" x14ac:dyDescent="0.25">
      <c r="A654" s="96" t="s">
        <v>207</v>
      </c>
      <c r="B654" s="207">
        <v>1944</v>
      </c>
      <c r="C654" s="200" t="s">
        <v>56</v>
      </c>
      <c r="D654" s="211">
        <v>20000</v>
      </c>
      <c r="E654" s="200" t="s">
        <v>13</v>
      </c>
      <c r="F654" s="202">
        <v>2021</v>
      </c>
      <c r="K654"/>
    </row>
    <row r="655" spans="1:11" x14ac:dyDescent="0.25">
      <c r="A655" s="96" t="s">
        <v>207</v>
      </c>
      <c r="B655" s="207">
        <v>1944</v>
      </c>
      <c r="C655" s="200" t="s">
        <v>56</v>
      </c>
      <c r="D655" s="211">
        <v>25000</v>
      </c>
      <c r="E655" s="200" t="s">
        <v>41</v>
      </c>
      <c r="F655" s="202">
        <v>2017</v>
      </c>
      <c r="K655"/>
    </row>
    <row r="656" spans="1:11" x14ac:dyDescent="0.25">
      <c r="A656" s="96" t="s">
        <v>207</v>
      </c>
      <c r="B656" s="207">
        <v>1944</v>
      </c>
      <c r="C656" s="200" t="s">
        <v>56</v>
      </c>
      <c r="D656" s="211">
        <v>25000</v>
      </c>
      <c r="E656" s="200" t="s">
        <v>41</v>
      </c>
      <c r="F656" s="202">
        <v>2021</v>
      </c>
      <c r="K656"/>
    </row>
    <row r="657" spans="1:11" x14ac:dyDescent="0.25">
      <c r="A657" s="96" t="s">
        <v>207</v>
      </c>
      <c r="B657" s="207">
        <v>1944</v>
      </c>
      <c r="C657" s="200" t="s">
        <v>56</v>
      </c>
      <c r="D657" s="211">
        <v>25000</v>
      </c>
      <c r="E657" s="200" t="s">
        <v>11</v>
      </c>
      <c r="F657" s="202">
        <v>2020</v>
      </c>
      <c r="K657"/>
    </row>
    <row r="658" spans="1:11" x14ac:dyDescent="0.25">
      <c r="A658" s="96" t="s">
        <v>207</v>
      </c>
      <c r="B658" s="207">
        <v>1944</v>
      </c>
      <c r="C658" s="200" t="s">
        <v>56</v>
      </c>
      <c r="D658" s="211">
        <v>25000</v>
      </c>
      <c r="E658" s="200" t="s">
        <v>11</v>
      </c>
      <c r="F658" s="202">
        <v>2024</v>
      </c>
      <c r="K658"/>
    </row>
    <row r="659" spans="1:11" x14ac:dyDescent="0.25">
      <c r="A659" s="96" t="s">
        <v>207</v>
      </c>
      <c r="B659" s="209">
        <v>1944</v>
      </c>
      <c r="C659" s="200" t="s">
        <v>56</v>
      </c>
      <c r="D659" s="211">
        <v>25000</v>
      </c>
      <c r="E659" s="200" t="s">
        <v>206</v>
      </c>
      <c r="F659" s="202">
        <v>2020</v>
      </c>
      <c r="K659"/>
    </row>
    <row r="660" spans="1:11" x14ac:dyDescent="0.25">
      <c r="A660" s="96" t="s">
        <v>207</v>
      </c>
      <c r="B660" s="207">
        <v>1944</v>
      </c>
      <c r="C660" s="200" t="s">
        <v>56</v>
      </c>
      <c r="D660" s="211">
        <v>25000</v>
      </c>
      <c r="E660" s="200" t="s">
        <v>199</v>
      </c>
      <c r="F660" s="202">
        <v>2023</v>
      </c>
      <c r="K660"/>
    </row>
    <row r="661" spans="1:11" x14ac:dyDescent="0.25">
      <c r="A661" s="96" t="s">
        <v>207</v>
      </c>
      <c r="B661" s="207">
        <v>2103</v>
      </c>
      <c r="C661" s="200" t="s">
        <v>176</v>
      </c>
      <c r="D661" s="211">
        <v>20000</v>
      </c>
      <c r="E661" s="200" t="s">
        <v>13</v>
      </c>
      <c r="F661" s="202">
        <v>2020</v>
      </c>
      <c r="K661"/>
    </row>
    <row r="662" spans="1:11" x14ac:dyDescent="0.25">
      <c r="A662" s="96" t="s">
        <v>207</v>
      </c>
      <c r="B662" s="207">
        <v>2103</v>
      </c>
      <c r="C662" s="200" t="s">
        <v>176</v>
      </c>
      <c r="D662" s="211">
        <v>25000</v>
      </c>
      <c r="E662" s="200" t="s">
        <v>41</v>
      </c>
      <c r="F662" s="202">
        <v>2020</v>
      </c>
      <c r="K662"/>
    </row>
    <row r="663" spans="1:11" x14ac:dyDescent="0.25">
      <c r="A663" s="96" t="s">
        <v>207</v>
      </c>
      <c r="B663" s="210">
        <v>2103</v>
      </c>
      <c r="C663" s="200" t="s">
        <v>176</v>
      </c>
      <c r="D663" s="211">
        <v>25000</v>
      </c>
      <c r="E663" s="200" t="s">
        <v>199</v>
      </c>
      <c r="F663" s="202">
        <v>2023</v>
      </c>
      <c r="K663"/>
    </row>
    <row r="664" spans="1:11" x14ac:dyDescent="0.25">
      <c r="A664" s="96" t="s">
        <v>207</v>
      </c>
      <c r="B664" s="207">
        <v>1935</v>
      </c>
      <c r="C664" s="200" t="s">
        <v>62</v>
      </c>
      <c r="D664" s="211">
        <v>25000</v>
      </c>
      <c r="E664" s="200" t="s">
        <v>11</v>
      </c>
      <c r="F664" s="202">
        <v>2018</v>
      </c>
      <c r="K664"/>
    </row>
    <row r="665" spans="1:11" x14ac:dyDescent="0.25">
      <c r="A665" s="96" t="s">
        <v>207</v>
      </c>
      <c r="B665" s="208">
        <v>2257</v>
      </c>
      <c r="C665" s="200" t="s">
        <v>132</v>
      </c>
      <c r="D665" s="211">
        <v>20000</v>
      </c>
      <c r="E665" s="200" t="s">
        <v>13</v>
      </c>
      <c r="F665" s="202">
        <v>2019</v>
      </c>
      <c r="K665"/>
    </row>
    <row r="666" spans="1:11" x14ac:dyDescent="0.25">
      <c r="A666" s="96" t="s">
        <v>207</v>
      </c>
      <c r="B666" s="207">
        <v>2257</v>
      </c>
      <c r="C666" s="200" t="s">
        <v>132</v>
      </c>
      <c r="D666" s="211">
        <v>25000</v>
      </c>
      <c r="E666" s="200" t="s">
        <v>41</v>
      </c>
      <c r="F666" s="202">
        <v>2019</v>
      </c>
      <c r="K666"/>
    </row>
    <row r="667" spans="1:11" x14ac:dyDescent="0.25">
      <c r="A667" s="96" t="s">
        <v>207</v>
      </c>
      <c r="B667" s="207">
        <v>2257</v>
      </c>
      <c r="C667" s="200" t="s">
        <v>132</v>
      </c>
      <c r="D667" s="211">
        <v>40000</v>
      </c>
      <c r="E667" s="200" t="s">
        <v>41</v>
      </c>
      <c r="F667" s="202">
        <v>2024</v>
      </c>
      <c r="K667"/>
    </row>
    <row r="668" spans="1:11" x14ac:dyDescent="0.25">
      <c r="A668" s="96" t="s">
        <v>207</v>
      </c>
      <c r="B668" s="208">
        <v>2257</v>
      </c>
      <c r="C668" s="200" t="s">
        <v>132</v>
      </c>
      <c r="D668" s="211">
        <v>25000</v>
      </c>
      <c r="E668" s="200" t="s">
        <v>11</v>
      </c>
      <c r="F668" s="202">
        <v>2022</v>
      </c>
      <c r="K668"/>
    </row>
    <row r="669" spans="1:11" x14ac:dyDescent="0.25">
      <c r="A669" s="96" t="s">
        <v>207</v>
      </c>
      <c r="B669" s="207">
        <v>2257</v>
      </c>
      <c r="C669" s="200" t="s">
        <v>132</v>
      </c>
      <c r="D669" s="211">
        <v>25000</v>
      </c>
      <c r="E669" s="200" t="s">
        <v>199</v>
      </c>
      <c r="F669" s="202">
        <v>2022</v>
      </c>
      <c r="K669"/>
    </row>
    <row r="670" spans="1:11" x14ac:dyDescent="0.25">
      <c r="A670" s="96" t="s">
        <v>207</v>
      </c>
      <c r="B670" s="209">
        <v>2244</v>
      </c>
      <c r="C670" s="200" t="s">
        <v>57</v>
      </c>
      <c r="D670" s="211">
        <v>20000</v>
      </c>
      <c r="E670" s="200" t="s">
        <v>13</v>
      </c>
      <c r="F670" s="202">
        <v>2022</v>
      </c>
      <c r="K670"/>
    </row>
    <row r="671" spans="1:11" x14ac:dyDescent="0.25">
      <c r="A671" s="96" t="s">
        <v>207</v>
      </c>
      <c r="B671" s="207">
        <v>2244</v>
      </c>
      <c r="C671" s="200" t="s">
        <v>57</v>
      </c>
      <c r="D671" s="211">
        <v>25000</v>
      </c>
      <c r="E671" s="200" t="s">
        <v>41</v>
      </c>
      <c r="F671" s="202">
        <v>2022</v>
      </c>
      <c r="K671"/>
    </row>
    <row r="672" spans="1:11" x14ac:dyDescent="0.25">
      <c r="A672" s="96" t="s">
        <v>207</v>
      </c>
      <c r="B672" s="207">
        <v>2244</v>
      </c>
      <c r="C672" s="200" t="s">
        <v>57</v>
      </c>
      <c r="D672" s="211">
        <v>25000</v>
      </c>
      <c r="E672" s="200" t="s">
        <v>11</v>
      </c>
      <c r="F672" s="202">
        <v>2017</v>
      </c>
      <c r="K672"/>
    </row>
    <row r="673" spans="1:11" x14ac:dyDescent="0.25">
      <c r="A673" s="96" t="s">
        <v>207</v>
      </c>
      <c r="B673" s="207">
        <v>2244</v>
      </c>
      <c r="C673" s="200" t="s">
        <v>57</v>
      </c>
      <c r="D673" s="211">
        <v>25000</v>
      </c>
      <c r="E673" s="200" t="s">
        <v>199</v>
      </c>
      <c r="F673" s="202">
        <v>2025</v>
      </c>
      <c r="K673"/>
    </row>
    <row r="674" spans="1:11" x14ac:dyDescent="0.25">
      <c r="A674" s="96" t="s">
        <v>207</v>
      </c>
      <c r="B674" s="209">
        <v>2138</v>
      </c>
      <c r="C674" s="200" t="s">
        <v>96</v>
      </c>
      <c r="D674" s="211">
        <v>20000</v>
      </c>
      <c r="E674" s="200" t="s">
        <v>13</v>
      </c>
      <c r="F674" s="202">
        <v>2018</v>
      </c>
      <c r="K674"/>
    </row>
    <row r="675" spans="1:11" x14ac:dyDescent="0.25">
      <c r="A675" s="96" t="s">
        <v>207</v>
      </c>
      <c r="B675" s="207">
        <v>2138</v>
      </c>
      <c r="C675" s="200" t="s">
        <v>96</v>
      </c>
      <c r="D675" s="211">
        <v>25000</v>
      </c>
      <c r="E675" s="200" t="s">
        <v>41</v>
      </c>
      <c r="F675" s="202">
        <v>2020</v>
      </c>
      <c r="K675"/>
    </row>
    <row r="676" spans="1:11" x14ac:dyDescent="0.25">
      <c r="A676" s="96" t="s">
        <v>207</v>
      </c>
      <c r="B676" s="207">
        <v>2138</v>
      </c>
      <c r="C676" s="200" t="s">
        <v>96</v>
      </c>
      <c r="D676" s="211">
        <v>25000</v>
      </c>
      <c r="E676" s="200" t="s">
        <v>11</v>
      </c>
      <c r="F676" s="202">
        <v>2022</v>
      </c>
      <c r="K676"/>
    </row>
    <row r="677" spans="1:11" x14ac:dyDescent="0.25">
      <c r="A677" s="96" t="s">
        <v>207</v>
      </c>
      <c r="B677" s="207">
        <v>2138</v>
      </c>
      <c r="C677" s="200" t="s">
        <v>96</v>
      </c>
      <c r="D677" s="211">
        <v>25000</v>
      </c>
      <c r="E677" s="200" t="s">
        <v>199</v>
      </c>
      <c r="F677" s="202">
        <v>2022</v>
      </c>
      <c r="K677"/>
    </row>
    <row r="678" spans="1:11" x14ac:dyDescent="0.25">
      <c r="A678" s="96" t="s">
        <v>207</v>
      </c>
      <c r="B678" s="212">
        <v>1978</v>
      </c>
      <c r="C678" s="200" t="s">
        <v>214</v>
      </c>
      <c r="D678" s="211">
        <v>25000</v>
      </c>
      <c r="E678" s="200" t="s">
        <v>199</v>
      </c>
      <c r="F678" s="202">
        <v>2023</v>
      </c>
      <c r="K678"/>
    </row>
    <row r="679" spans="1:11" x14ac:dyDescent="0.25">
      <c r="A679" s="96" t="s">
        <v>207</v>
      </c>
      <c r="B679" s="210">
        <v>2096</v>
      </c>
      <c r="C679" s="200" t="s">
        <v>24</v>
      </c>
      <c r="D679" s="211">
        <v>20000</v>
      </c>
      <c r="E679" s="200" t="s">
        <v>13</v>
      </c>
      <c r="F679" s="202">
        <v>2016</v>
      </c>
      <c r="K679"/>
    </row>
    <row r="680" spans="1:11" x14ac:dyDescent="0.25">
      <c r="A680" s="96" t="s">
        <v>207</v>
      </c>
      <c r="B680" s="210">
        <v>2096</v>
      </c>
      <c r="C680" s="200" t="s">
        <v>24</v>
      </c>
      <c r="D680" s="211">
        <v>20000</v>
      </c>
      <c r="E680" s="200" t="s">
        <v>13</v>
      </c>
      <c r="F680" s="202">
        <v>2020</v>
      </c>
      <c r="K680"/>
    </row>
    <row r="681" spans="1:11" x14ac:dyDescent="0.25">
      <c r="A681" s="96" t="s">
        <v>207</v>
      </c>
      <c r="B681" s="207">
        <v>2096</v>
      </c>
      <c r="C681" s="200" t="s">
        <v>24</v>
      </c>
      <c r="D681" s="211">
        <v>40000</v>
      </c>
      <c r="E681" s="200" t="s">
        <v>13</v>
      </c>
      <c r="F681" s="202">
        <v>2024</v>
      </c>
      <c r="K681"/>
    </row>
    <row r="682" spans="1:11" x14ac:dyDescent="0.25">
      <c r="A682" s="96" t="s">
        <v>207</v>
      </c>
      <c r="B682" s="210">
        <v>2096</v>
      </c>
      <c r="C682" s="200" t="s">
        <v>24</v>
      </c>
      <c r="D682" s="211">
        <v>25000</v>
      </c>
      <c r="E682" s="200" t="s">
        <v>14</v>
      </c>
      <c r="F682" s="202">
        <v>2016</v>
      </c>
      <c r="K682"/>
    </row>
    <row r="683" spans="1:11" x14ac:dyDescent="0.25">
      <c r="A683" s="96" t="s">
        <v>207</v>
      </c>
      <c r="B683" s="207">
        <v>2096</v>
      </c>
      <c r="C683" s="200" t="s">
        <v>24</v>
      </c>
      <c r="D683" s="201">
        <v>25000</v>
      </c>
      <c r="E683" s="200" t="s">
        <v>41</v>
      </c>
      <c r="F683" s="202">
        <v>2020</v>
      </c>
      <c r="K683"/>
    </row>
    <row r="684" spans="1:11" x14ac:dyDescent="0.25">
      <c r="A684" s="96" t="s">
        <v>207</v>
      </c>
      <c r="B684" s="207">
        <v>2096</v>
      </c>
      <c r="C684" s="200" t="s">
        <v>24</v>
      </c>
      <c r="D684" s="201">
        <v>40000</v>
      </c>
      <c r="E684" s="200" t="s">
        <v>41</v>
      </c>
      <c r="F684" s="202">
        <v>2024</v>
      </c>
      <c r="K684"/>
    </row>
    <row r="685" spans="1:11" x14ac:dyDescent="0.25">
      <c r="A685" s="96" t="s">
        <v>207</v>
      </c>
      <c r="B685" s="210">
        <v>2096</v>
      </c>
      <c r="C685" s="200" t="s">
        <v>24</v>
      </c>
      <c r="D685" s="201">
        <v>25000</v>
      </c>
      <c r="E685" s="200" t="s">
        <v>11</v>
      </c>
      <c r="F685" s="202">
        <v>2016</v>
      </c>
      <c r="K685"/>
    </row>
    <row r="686" spans="1:11" x14ac:dyDescent="0.25">
      <c r="A686" s="96" t="s">
        <v>207</v>
      </c>
      <c r="B686" s="210">
        <v>2096</v>
      </c>
      <c r="C686" s="200" t="s">
        <v>24</v>
      </c>
      <c r="D686" s="201">
        <v>25000</v>
      </c>
      <c r="E686" s="200" t="s">
        <v>11</v>
      </c>
      <c r="F686" s="202">
        <v>2024</v>
      </c>
      <c r="K686"/>
    </row>
    <row r="687" spans="1:11" x14ac:dyDescent="0.25">
      <c r="A687" s="96" t="s">
        <v>207</v>
      </c>
      <c r="B687" s="207">
        <v>2096</v>
      </c>
      <c r="C687" s="200" t="s">
        <v>24</v>
      </c>
      <c r="D687" s="201">
        <v>25000</v>
      </c>
      <c r="E687" s="200" t="s">
        <v>206</v>
      </c>
      <c r="F687" s="202">
        <v>2020</v>
      </c>
      <c r="K687"/>
    </row>
    <row r="688" spans="1:11" x14ac:dyDescent="0.25">
      <c r="A688" s="96" t="s">
        <v>207</v>
      </c>
      <c r="B688" s="210">
        <v>2096</v>
      </c>
      <c r="C688" s="200" t="s">
        <v>24</v>
      </c>
      <c r="D688" s="201">
        <v>25000</v>
      </c>
      <c r="E688" s="200" t="s">
        <v>199</v>
      </c>
      <c r="F688" s="202">
        <v>2025</v>
      </c>
      <c r="K688"/>
    </row>
    <row r="689" spans="1:11" x14ac:dyDescent="0.25">
      <c r="A689" s="96" t="s">
        <v>207</v>
      </c>
      <c r="B689" s="209">
        <v>2022</v>
      </c>
      <c r="C689" s="200" t="s">
        <v>177</v>
      </c>
      <c r="D689" s="201">
        <v>25000</v>
      </c>
      <c r="E689" s="200" t="s">
        <v>206</v>
      </c>
      <c r="F689" s="202">
        <v>2020</v>
      </c>
      <c r="K689"/>
    </row>
    <row r="690" spans="1:11" x14ac:dyDescent="0.25">
      <c r="A690" s="96" t="s">
        <v>207</v>
      </c>
      <c r="B690" s="207">
        <v>2022</v>
      </c>
      <c r="C690" s="200" t="s">
        <v>177</v>
      </c>
      <c r="D690" s="201">
        <v>25000</v>
      </c>
      <c r="E690" s="200" t="s">
        <v>199</v>
      </c>
      <c r="F690" s="202">
        <v>2023</v>
      </c>
      <c r="K690"/>
    </row>
    <row r="691" spans="1:11" x14ac:dyDescent="0.25">
      <c r="A691" s="96" t="s">
        <v>207</v>
      </c>
      <c r="B691" s="207">
        <v>2087</v>
      </c>
      <c r="C691" s="200" t="s">
        <v>25</v>
      </c>
      <c r="D691" s="201">
        <v>20000</v>
      </c>
      <c r="E691" s="200" t="s">
        <v>13</v>
      </c>
      <c r="F691" s="202">
        <v>2022</v>
      </c>
      <c r="K691"/>
    </row>
    <row r="692" spans="1:11" x14ac:dyDescent="0.25">
      <c r="A692" s="96" t="s">
        <v>207</v>
      </c>
      <c r="B692" s="207">
        <v>2087</v>
      </c>
      <c r="C692" s="200" t="s">
        <v>25</v>
      </c>
      <c r="D692" s="201">
        <v>25000</v>
      </c>
      <c r="E692" s="200" t="s">
        <v>41</v>
      </c>
      <c r="F692" s="202">
        <v>2022</v>
      </c>
      <c r="K692"/>
    </row>
    <row r="693" spans="1:11" x14ac:dyDescent="0.25">
      <c r="A693" s="96" t="s">
        <v>207</v>
      </c>
      <c r="B693" s="207">
        <v>2087</v>
      </c>
      <c r="C693" s="200" t="s">
        <v>25</v>
      </c>
      <c r="D693" s="201">
        <v>25000</v>
      </c>
      <c r="E693" s="200" t="s">
        <v>11</v>
      </c>
      <c r="F693" s="202">
        <v>2016</v>
      </c>
      <c r="K693"/>
    </row>
    <row r="694" spans="1:11" x14ac:dyDescent="0.25">
      <c r="A694" s="96" t="s">
        <v>207</v>
      </c>
      <c r="B694" s="207">
        <v>2087</v>
      </c>
      <c r="C694" s="200" t="s">
        <v>25</v>
      </c>
      <c r="D694" s="201">
        <v>25000</v>
      </c>
      <c r="E694" s="200" t="s">
        <v>206</v>
      </c>
      <c r="F694" s="202">
        <v>2021</v>
      </c>
      <c r="K694"/>
    </row>
    <row r="695" spans="1:11" x14ac:dyDescent="0.25">
      <c r="A695" s="96" t="s">
        <v>207</v>
      </c>
      <c r="B695" s="207">
        <v>1994</v>
      </c>
      <c r="C695" s="200" t="s">
        <v>133</v>
      </c>
      <c r="D695" s="201">
        <v>20000</v>
      </c>
      <c r="E695" s="200" t="s">
        <v>13</v>
      </c>
      <c r="F695" s="202">
        <v>2019</v>
      </c>
      <c r="K695"/>
    </row>
    <row r="696" spans="1:11" x14ac:dyDescent="0.25">
      <c r="A696" s="96" t="s">
        <v>207</v>
      </c>
      <c r="B696" s="207">
        <v>1994</v>
      </c>
      <c r="C696" s="200" t="s">
        <v>133</v>
      </c>
      <c r="D696" s="201">
        <v>40000</v>
      </c>
      <c r="E696" s="200" t="s">
        <v>13</v>
      </c>
      <c r="F696" s="202">
        <v>2024</v>
      </c>
      <c r="K696"/>
    </row>
    <row r="697" spans="1:11" x14ac:dyDescent="0.25">
      <c r="A697" s="96" t="s">
        <v>207</v>
      </c>
      <c r="B697" s="207">
        <v>1994</v>
      </c>
      <c r="C697" s="200" t="s">
        <v>133</v>
      </c>
      <c r="D697" s="201">
        <v>25000</v>
      </c>
      <c r="E697" s="200" t="s">
        <v>41</v>
      </c>
      <c r="F697" s="202">
        <v>2019</v>
      </c>
      <c r="K697"/>
    </row>
    <row r="698" spans="1:11" x14ac:dyDescent="0.25">
      <c r="A698" s="96" t="s">
        <v>207</v>
      </c>
      <c r="B698" s="207">
        <v>1994</v>
      </c>
      <c r="C698" s="200" t="s">
        <v>133</v>
      </c>
      <c r="D698" s="201">
        <v>25000</v>
      </c>
      <c r="E698" s="200" t="s">
        <v>11</v>
      </c>
      <c r="F698" s="202">
        <v>2019</v>
      </c>
      <c r="K698"/>
    </row>
    <row r="699" spans="1:11" x14ac:dyDescent="0.25">
      <c r="A699" s="96" t="s">
        <v>207</v>
      </c>
      <c r="B699" s="207">
        <v>1994</v>
      </c>
      <c r="C699" s="200" t="s">
        <v>133</v>
      </c>
      <c r="D699" s="201">
        <v>25000</v>
      </c>
      <c r="E699" s="200" t="s">
        <v>11</v>
      </c>
      <c r="F699" s="202">
        <v>2024</v>
      </c>
      <c r="K699"/>
    </row>
    <row r="700" spans="1:11" x14ac:dyDescent="0.25">
      <c r="A700" s="96" t="s">
        <v>207</v>
      </c>
      <c r="B700" s="207">
        <v>1994</v>
      </c>
      <c r="C700" s="200" t="s">
        <v>133</v>
      </c>
      <c r="D700" s="201">
        <v>25000</v>
      </c>
      <c r="E700" s="200" t="s">
        <v>206</v>
      </c>
      <c r="F700" s="202">
        <v>2019</v>
      </c>
      <c r="K700"/>
    </row>
    <row r="701" spans="1:11" x14ac:dyDescent="0.25">
      <c r="A701" s="96" t="s">
        <v>207</v>
      </c>
      <c r="B701" s="209">
        <v>1994</v>
      </c>
      <c r="C701" s="200" t="s">
        <v>133</v>
      </c>
      <c r="D701" s="201">
        <v>25000</v>
      </c>
      <c r="E701" s="200" t="s">
        <v>199</v>
      </c>
      <c r="F701" s="202">
        <v>2025</v>
      </c>
      <c r="K701"/>
    </row>
    <row r="702" spans="1:11" x14ac:dyDescent="0.25">
      <c r="A702" s="96" t="s">
        <v>207</v>
      </c>
      <c r="B702" s="210">
        <v>2225</v>
      </c>
      <c r="C702" s="200" t="s">
        <v>65</v>
      </c>
      <c r="D702" s="201">
        <v>20000</v>
      </c>
      <c r="E702" s="200" t="s">
        <v>13</v>
      </c>
      <c r="F702" s="202">
        <v>2018</v>
      </c>
      <c r="K702"/>
    </row>
    <row r="703" spans="1:11" x14ac:dyDescent="0.25">
      <c r="A703" s="96" t="s">
        <v>207</v>
      </c>
      <c r="B703" s="210">
        <v>2225</v>
      </c>
      <c r="C703" s="200" t="s">
        <v>65</v>
      </c>
      <c r="D703" s="201">
        <v>25000</v>
      </c>
      <c r="E703" s="200" t="s">
        <v>41</v>
      </c>
      <c r="F703" s="202">
        <v>2018</v>
      </c>
      <c r="K703"/>
    </row>
    <row r="704" spans="1:11" x14ac:dyDescent="0.25">
      <c r="A704" s="96" t="s">
        <v>207</v>
      </c>
      <c r="B704" s="207">
        <v>2225</v>
      </c>
      <c r="C704" s="200" t="s">
        <v>65</v>
      </c>
      <c r="D704" s="201">
        <v>25000</v>
      </c>
      <c r="E704" s="200" t="s">
        <v>11</v>
      </c>
      <c r="F704" s="202">
        <v>2020</v>
      </c>
      <c r="K704"/>
    </row>
    <row r="705" spans="1:11" x14ac:dyDescent="0.25">
      <c r="A705" s="96" t="s">
        <v>207</v>
      </c>
      <c r="B705" s="208">
        <v>2225</v>
      </c>
      <c r="C705" s="200" t="s">
        <v>65</v>
      </c>
      <c r="D705" s="201">
        <v>25000</v>
      </c>
      <c r="E705" s="200" t="s">
        <v>206</v>
      </c>
      <c r="F705" s="202">
        <v>2020</v>
      </c>
      <c r="K705"/>
    </row>
    <row r="706" spans="1:11" x14ac:dyDescent="0.25">
      <c r="A706" s="96" t="s">
        <v>207</v>
      </c>
      <c r="B706" s="207">
        <v>2225</v>
      </c>
      <c r="C706" s="200" t="s">
        <v>65</v>
      </c>
      <c r="D706" s="201">
        <v>25000</v>
      </c>
      <c r="E706" s="200" t="s">
        <v>199</v>
      </c>
      <c r="F706" s="202">
        <v>2022</v>
      </c>
      <c r="K706"/>
    </row>
    <row r="707" spans="1:11" x14ac:dyDescent="0.25">
      <c r="A707" s="96" t="s">
        <v>207</v>
      </c>
      <c r="B707" s="207">
        <v>2247</v>
      </c>
      <c r="C707" s="200" t="s">
        <v>178</v>
      </c>
      <c r="D707" s="201">
        <v>25000</v>
      </c>
      <c r="E707" s="200" t="s">
        <v>11</v>
      </c>
      <c r="F707" s="202">
        <v>2021</v>
      </c>
      <c r="K707"/>
    </row>
    <row r="708" spans="1:11" x14ac:dyDescent="0.25">
      <c r="A708" s="96" t="s">
        <v>207</v>
      </c>
      <c r="B708" s="207">
        <v>2247</v>
      </c>
      <c r="C708" s="200" t="s">
        <v>178</v>
      </c>
      <c r="D708" s="201">
        <v>25000</v>
      </c>
      <c r="E708" s="200" t="s">
        <v>199</v>
      </c>
      <c r="F708" s="202">
        <v>2025</v>
      </c>
      <c r="K708"/>
    </row>
    <row r="709" spans="1:11" x14ac:dyDescent="0.25">
      <c r="A709" s="96" t="s">
        <v>207</v>
      </c>
      <c r="B709" s="207">
        <v>2083</v>
      </c>
      <c r="C709" s="200" t="s">
        <v>58</v>
      </c>
      <c r="D709" s="201">
        <v>25000</v>
      </c>
      <c r="E709" s="200" t="s">
        <v>206</v>
      </c>
      <c r="F709" s="202">
        <v>2020</v>
      </c>
      <c r="K709"/>
    </row>
    <row r="710" spans="1:11" x14ac:dyDescent="0.25">
      <c r="A710" s="96" t="s">
        <v>207</v>
      </c>
      <c r="B710" s="207">
        <v>2083</v>
      </c>
      <c r="C710" s="200" t="s">
        <v>58</v>
      </c>
      <c r="D710" s="201">
        <v>25000</v>
      </c>
      <c r="E710" s="200" t="s">
        <v>199</v>
      </c>
      <c r="F710" s="202">
        <v>2023</v>
      </c>
      <c r="K710"/>
    </row>
    <row r="711" spans="1:11" x14ac:dyDescent="0.25">
      <c r="A711" s="96" t="s">
        <v>207</v>
      </c>
      <c r="B711" s="207">
        <v>1948</v>
      </c>
      <c r="C711" s="200" t="s">
        <v>36</v>
      </c>
      <c r="D711" s="201">
        <v>20000</v>
      </c>
      <c r="E711" s="200" t="s">
        <v>13</v>
      </c>
      <c r="F711" s="202">
        <v>2016</v>
      </c>
      <c r="K711"/>
    </row>
    <row r="712" spans="1:11" x14ac:dyDescent="0.25">
      <c r="A712" s="96" t="s">
        <v>207</v>
      </c>
      <c r="B712" s="207">
        <v>1948</v>
      </c>
      <c r="C712" s="200" t="s">
        <v>36</v>
      </c>
      <c r="D712" s="201">
        <v>20000</v>
      </c>
      <c r="E712" s="200" t="s">
        <v>13</v>
      </c>
      <c r="F712" s="202">
        <v>2023</v>
      </c>
      <c r="K712"/>
    </row>
    <row r="713" spans="1:11" x14ac:dyDescent="0.25">
      <c r="A713" s="96" t="s">
        <v>207</v>
      </c>
      <c r="B713" s="207">
        <v>1948</v>
      </c>
      <c r="C713" s="200" t="s">
        <v>36</v>
      </c>
      <c r="D713" s="201">
        <v>25000</v>
      </c>
      <c r="E713" s="200" t="s">
        <v>41</v>
      </c>
      <c r="F713" s="202">
        <v>2023</v>
      </c>
      <c r="K713"/>
    </row>
    <row r="714" spans="1:11" x14ac:dyDescent="0.25">
      <c r="A714" s="96" t="s">
        <v>207</v>
      </c>
      <c r="B714" s="207">
        <v>1948</v>
      </c>
      <c r="C714" s="200" t="s">
        <v>36</v>
      </c>
      <c r="D714" s="201">
        <v>25000</v>
      </c>
      <c r="E714" s="200" t="s">
        <v>11</v>
      </c>
      <c r="F714" s="202">
        <v>2021</v>
      </c>
      <c r="K714"/>
    </row>
    <row r="715" spans="1:11" x14ac:dyDescent="0.25">
      <c r="A715" s="96" t="s">
        <v>207</v>
      </c>
      <c r="B715" s="207">
        <v>1948</v>
      </c>
      <c r="C715" s="200" t="s">
        <v>36</v>
      </c>
      <c r="D715" s="201">
        <v>25000</v>
      </c>
      <c r="E715" s="200" t="s">
        <v>199</v>
      </c>
      <c r="F715" s="202">
        <v>2022</v>
      </c>
      <c r="K715"/>
    </row>
    <row r="716" spans="1:11" x14ac:dyDescent="0.25">
      <c r="A716" s="96" t="s">
        <v>207</v>
      </c>
      <c r="B716" s="210">
        <v>2144</v>
      </c>
      <c r="C716" s="200" t="s">
        <v>26</v>
      </c>
      <c r="D716" s="201">
        <v>20000</v>
      </c>
      <c r="E716" s="200" t="s">
        <v>13</v>
      </c>
      <c r="F716" s="202">
        <v>2019</v>
      </c>
      <c r="K716"/>
    </row>
    <row r="717" spans="1:11" x14ac:dyDescent="0.25">
      <c r="A717" s="96" t="s">
        <v>207</v>
      </c>
      <c r="B717" s="208">
        <v>2144</v>
      </c>
      <c r="C717" s="200" t="s">
        <v>26</v>
      </c>
      <c r="D717" s="201">
        <v>25000</v>
      </c>
      <c r="E717" s="200" t="s">
        <v>41</v>
      </c>
      <c r="F717" s="202">
        <v>2019</v>
      </c>
      <c r="K717"/>
    </row>
    <row r="718" spans="1:11" x14ac:dyDescent="0.25">
      <c r="A718" s="96" t="s">
        <v>207</v>
      </c>
      <c r="B718" s="207">
        <v>2144</v>
      </c>
      <c r="C718" s="200" t="s">
        <v>26</v>
      </c>
      <c r="D718" s="201">
        <v>25000</v>
      </c>
      <c r="E718" s="200" t="s">
        <v>11</v>
      </c>
      <c r="F718" s="202">
        <v>2016</v>
      </c>
      <c r="K718"/>
    </row>
    <row r="719" spans="1:11" x14ac:dyDescent="0.25">
      <c r="A719" s="96" t="s">
        <v>207</v>
      </c>
      <c r="B719" s="207">
        <v>2144</v>
      </c>
      <c r="C719" s="200" t="s">
        <v>26</v>
      </c>
      <c r="D719" s="201">
        <v>25000</v>
      </c>
      <c r="E719" s="200" t="s">
        <v>206</v>
      </c>
      <c r="F719" s="202">
        <v>2020</v>
      </c>
      <c r="K719"/>
    </row>
    <row r="720" spans="1:11" x14ac:dyDescent="0.25">
      <c r="A720" s="96" t="s">
        <v>207</v>
      </c>
      <c r="B720" s="207">
        <v>2144</v>
      </c>
      <c r="C720" s="200" t="s">
        <v>26</v>
      </c>
      <c r="D720" s="201">
        <v>25000</v>
      </c>
      <c r="E720" s="200" t="s">
        <v>199</v>
      </c>
      <c r="F720" s="202">
        <v>2024</v>
      </c>
      <c r="K720"/>
    </row>
    <row r="721" spans="1:11" x14ac:dyDescent="0.25">
      <c r="A721" s="96" t="s">
        <v>207</v>
      </c>
      <c r="B721" s="209">
        <v>2209</v>
      </c>
      <c r="C721" s="200" t="s">
        <v>27</v>
      </c>
      <c r="D721" s="201">
        <v>20000</v>
      </c>
      <c r="E721" s="200" t="s">
        <v>13</v>
      </c>
      <c r="F721" s="202">
        <v>2016</v>
      </c>
      <c r="K721"/>
    </row>
    <row r="722" spans="1:11" x14ac:dyDescent="0.25">
      <c r="A722" s="96" t="s">
        <v>207</v>
      </c>
      <c r="B722" s="207">
        <v>2209</v>
      </c>
      <c r="C722" s="200" t="s">
        <v>27</v>
      </c>
      <c r="D722" s="201">
        <v>25000</v>
      </c>
      <c r="E722" s="200" t="s">
        <v>14</v>
      </c>
      <c r="F722" s="202">
        <v>2016</v>
      </c>
      <c r="K722"/>
    </row>
    <row r="723" spans="1:11" x14ac:dyDescent="0.25">
      <c r="A723" s="96" t="s">
        <v>207</v>
      </c>
      <c r="B723" s="209">
        <v>2209</v>
      </c>
      <c r="C723" s="200" t="s">
        <v>27</v>
      </c>
      <c r="D723" s="201">
        <v>25000</v>
      </c>
      <c r="E723" s="200" t="s">
        <v>206</v>
      </c>
      <c r="F723" s="202">
        <v>2019</v>
      </c>
      <c r="K723"/>
    </row>
    <row r="724" spans="1:11" x14ac:dyDescent="0.25">
      <c r="A724" s="96" t="s">
        <v>207</v>
      </c>
      <c r="B724" s="209">
        <v>2018</v>
      </c>
      <c r="C724" s="200" t="s">
        <v>179</v>
      </c>
      <c r="D724" s="201">
        <v>25000</v>
      </c>
      <c r="E724" s="200" t="s">
        <v>206</v>
      </c>
      <c r="F724" s="202">
        <v>2020</v>
      </c>
      <c r="K724"/>
    </row>
    <row r="725" spans="1:11" x14ac:dyDescent="0.25">
      <c r="A725" s="96" t="s">
        <v>207</v>
      </c>
      <c r="B725" s="208">
        <v>2018</v>
      </c>
      <c r="C725" s="200" t="s">
        <v>179</v>
      </c>
      <c r="D725" s="201">
        <v>25000</v>
      </c>
      <c r="E725" s="200" t="s">
        <v>199</v>
      </c>
      <c r="F725" s="202">
        <v>2023</v>
      </c>
      <c r="K725"/>
    </row>
    <row r="726" spans="1:11" x14ac:dyDescent="0.25">
      <c r="A726" s="96" t="s">
        <v>207</v>
      </c>
      <c r="B726" s="210">
        <v>2003</v>
      </c>
      <c r="C726" s="200" t="s">
        <v>59</v>
      </c>
      <c r="D726" s="201">
        <v>20000</v>
      </c>
      <c r="E726" s="200" t="s">
        <v>13</v>
      </c>
      <c r="F726" s="202">
        <v>2017</v>
      </c>
      <c r="K726"/>
    </row>
    <row r="727" spans="1:11" x14ac:dyDescent="0.25">
      <c r="A727" s="96" t="s">
        <v>207</v>
      </c>
      <c r="B727" s="207">
        <v>2003</v>
      </c>
      <c r="C727" s="200" t="s">
        <v>59</v>
      </c>
      <c r="D727" s="201">
        <v>20000</v>
      </c>
      <c r="E727" s="200" t="s">
        <v>13</v>
      </c>
      <c r="F727" s="202">
        <v>2023</v>
      </c>
      <c r="K727"/>
    </row>
    <row r="728" spans="1:11" x14ac:dyDescent="0.25">
      <c r="A728" s="96" t="s">
        <v>207</v>
      </c>
      <c r="B728" s="207">
        <v>2003</v>
      </c>
      <c r="C728" s="200" t="s">
        <v>59</v>
      </c>
      <c r="D728" s="201">
        <v>25000</v>
      </c>
      <c r="E728" s="200" t="s">
        <v>41</v>
      </c>
      <c r="F728" s="202">
        <v>2017</v>
      </c>
      <c r="K728"/>
    </row>
    <row r="729" spans="1:11" x14ac:dyDescent="0.25">
      <c r="A729" s="96" t="s">
        <v>207</v>
      </c>
      <c r="B729" s="207">
        <v>2003</v>
      </c>
      <c r="C729" s="200" t="s">
        <v>59</v>
      </c>
      <c r="D729" s="201">
        <v>25000</v>
      </c>
      <c r="E729" s="200" t="s">
        <v>41</v>
      </c>
      <c r="F729" s="202">
        <v>2022</v>
      </c>
      <c r="K729"/>
    </row>
    <row r="730" spans="1:11" x14ac:dyDescent="0.25">
      <c r="A730" s="96" t="s">
        <v>207</v>
      </c>
      <c r="B730" s="207">
        <v>2003</v>
      </c>
      <c r="C730" s="200" t="s">
        <v>59</v>
      </c>
      <c r="D730" s="201">
        <v>25000</v>
      </c>
      <c r="E730" s="200" t="s">
        <v>11</v>
      </c>
      <c r="F730" s="202">
        <v>2022</v>
      </c>
      <c r="K730"/>
    </row>
    <row r="731" spans="1:11" x14ac:dyDescent="0.25">
      <c r="A731" s="96" t="s">
        <v>207</v>
      </c>
      <c r="B731" s="207">
        <v>2003</v>
      </c>
      <c r="C731" s="200" t="s">
        <v>59</v>
      </c>
      <c r="D731" s="201">
        <v>25000</v>
      </c>
      <c r="E731" s="200" t="s">
        <v>206</v>
      </c>
      <c r="F731" s="202">
        <v>2020</v>
      </c>
      <c r="K731"/>
    </row>
    <row r="732" spans="1:11" x14ac:dyDescent="0.25">
      <c r="A732" s="96" t="s">
        <v>207</v>
      </c>
      <c r="B732" s="207">
        <v>2102</v>
      </c>
      <c r="C732" s="200" t="s">
        <v>37</v>
      </c>
      <c r="D732" s="201">
        <v>20000</v>
      </c>
      <c r="E732" s="200" t="s">
        <v>13</v>
      </c>
      <c r="F732" s="202">
        <v>2016</v>
      </c>
      <c r="K732"/>
    </row>
    <row r="733" spans="1:11" x14ac:dyDescent="0.25">
      <c r="A733" s="96" t="s">
        <v>207</v>
      </c>
      <c r="B733" s="209">
        <v>2102</v>
      </c>
      <c r="C733" s="200" t="s">
        <v>37</v>
      </c>
      <c r="D733" s="201">
        <v>40000</v>
      </c>
      <c r="E733" s="200" t="s">
        <v>13</v>
      </c>
      <c r="F733" s="202">
        <v>2025</v>
      </c>
      <c r="K733"/>
    </row>
    <row r="734" spans="1:11" x14ac:dyDescent="0.25">
      <c r="A734" s="96" t="s">
        <v>207</v>
      </c>
      <c r="B734" s="207">
        <v>2102</v>
      </c>
      <c r="C734" s="200" t="s">
        <v>37</v>
      </c>
      <c r="D734" s="201">
        <v>25000</v>
      </c>
      <c r="E734" s="200" t="s">
        <v>41</v>
      </c>
      <c r="F734" s="202">
        <v>2021</v>
      </c>
      <c r="K734"/>
    </row>
    <row r="735" spans="1:11" x14ac:dyDescent="0.25">
      <c r="A735" s="96" t="s">
        <v>207</v>
      </c>
      <c r="B735" s="207">
        <v>2102</v>
      </c>
      <c r="C735" s="200" t="s">
        <v>37</v>
      </c>
      <c r="D735" s="201">
        <v>40000</v>
      </c>
      <c r="E735" s="200" t="s">
        <v>41</v>
      </c>
      <c r="F735" s="202">
        <v>2025</v>
      </c>
      <c r="K735"/>
    </row>
    <row r="736" spans="1:11" x14ac:dyDescent="0.25">
      <c r="A736" s="96" t="s">
        <v>207</v>
      </c>
      <c r="B736" s="207">
        <v>2102</v>
      </c>
      <c r="C736" s="200" t="s">
        <v>37</v>
      </c>
      <c r="D736" s="201">
        <v>25000</v>
      </c>
      <c r="E736" s="200" t="s">
        <v>11</v>
      </c>
      <c r="F736" s="202">
        <v>2016</v>
      </c>
      <c r="K736"/>
    </row>
    <row r="737" spans="1:11" x14ac:dyDescent="0.25">
      <c r="A737" s="96" t="s">
        <v>207</v>
      </c>
      <c r="B737" s="207">
        <v>2102</v>
      </c>
      <c r="C737" s="200" t="s">
        <v>37</v>
      </c>
      <c r="D737" s="201">
        <v>25000</v>
      </c>
      <c r="E737" s="200" t="s">
        <v>11</v>
      </c>
      <c r="F737" s="202">
        <v>2022</v>
      </c>
      <c r="K737"/>
    </row>
    <row r="738" spans="1:11" x14ac:dyDescent="0.25">
      <c r="A738" s="96" t="s">
        <v>207</v>
      </c>
      <c r="B738" s="215">
        <v>2102</v>
      </c>
      <c r="C738" s="214" t="s">
        <v>37</v>
      </c>
      <c r="D738" s="216">
        <v>25000</v>
      </c>
      <c r="E738" s="200" t="s">
        <v>206</v>
      </c>
      <c r="F738" s="202">
        <v>2019</v>
      </c>
      <c r="K738"/>
    </row>
    <row r="739" spans="1:11" x14ac:dyDescent="0.25">
      <c r="A739" s="96" t="s">
        <v>207</v>
      </c>
      <c r="B739" s="215">
        <v>2102</v>
      </c>
      <c r="C739" s="214" t="s">
        <v>37</v>
      </c>
      <c r="D739" s="216">
        <v>25000</v>
      </c>
      <c r="E739" s="214" t="s">
        <v>199</v>
      </c>
      <c r="F739" s="217">
        <v>2024</v>
      </c>
      <c r="K739"/>
    </row>
    <row r="740" spans="1:11" x14ac:dyDescent="0.25">
      <c r="A740" s="96" t="s">
        <v>207</v>
      </c>
      <c r="B740" s="215">
        <v>2055</v>
      </c>
      <c r="C740" s="214" t="s">
        <v>38</v>
      </c>
      <c r="D740" s="216">
        <v>20000</v>
      </c>
      <c r="E740" s="214" t="s">
        <v>13</v>
      </c>
      <c r="F740" s="217">
        <v>2018</v>
      </c>
      <c r="K740"/>
    </row>
    <row r="741" spans="1:11" x14ac:dyDescent="0.25">
      <c r="A741" s="96" t="s">
        <v>207</v>
      </c>
      <c r="B741" s="215">
        <v>2055</v>
      </c>
      <c r="C741" s="214" t="s">
        <v>38</v>
      </c>
      <c r="D741" s="216">
        <v>20000</v>
      </c>
      <c r="E741" s="214" t="s">
        <v>13</v>
      </c>
      <c r="F741" s="217">
        <v>2022</v>
      </c>
      <c r="K741"/>
    </row>
    <row r="742" spans="1:11" x14ac:dyDescent="0.25">
      <c r="A742" s="96" t="s">
        <v>207</v>
      </c>
      <c r="B742" s="213">
        <v>2055</v>
      </c>
      <c r="C742" s="214" t="s">
        <v>38</v>
      </c>
      <c r="D742" s="216">
        <v>25000</v>
      </c>
      <c r="E742" s="214" t="s">
        <v>41</v>
      </c>
      <c r="F742" s="217">
        <v>2018</v>
      </c>
      <c r="K742"/>
    </row>
    <row r="743" spans="1:11" x14ac:dyDescent="0.25">
      <c r="A743" s="96" t="s">
        <v>207</v>
      </c>
      <c r="B743" s="215">
        <v>2055</v>
      </c>
      <c r="C743" s="214" t="s">
        <v>38</v>
      </c>
      <c r="D743" s="216">
        <v>25000</v>
      </c>
      <c r="E743" s="214" t="s">
        <v>41</v>
      </c>
      <c r="F743" s="217">
        <v>2022</v>
      </c>
      <c r="K743"/>
    </row>
    <row r="744" spans="1:11" x14ac:dyDescent="0.25">
      <c r="A744" s="96" t="s">
        <v>207</v>
      </c>
      <c r="B744" s="209">
        <v>2055</v>
      </c>
      <c r="C744" s="200" t="s">
        <v>38</v>
      </c>
      <c r="D744" s="201">
        <v>25000</v>
      </c>
      <c r="E744" s="200" t="s">
        <v>11</v>
      </c>
      <c r="F744" s="202">
        <v>2016</v>
      </c>
      <c r="K744"/>
    </row>
    <row r="745" spans="1:11" x14ac:dyDescent="0.25">
      <c r="A745" s="96" t="s">
        <v>207</v>
      </c>
      <c r="B745" s="207">
        <v>2055</v>
      </c>
      <c r="C745" s="200" t="s">
        <v>38</v>
      </c>
      <c r="D745" s="201">
        <v>25000</v>
      </c>
      <c r="E745" s="200" t="s">
        <v>11</v>
      </c>
      <c r="F745" s="202">
        <v>2021</v>
      </c>
      <c r="K745"/>
    </row>
    <row r="746" spans="1:11" x14ac:dyDescent="0.25">
      <c r="A746" s="96" t="s">
        <v>207</v>
      </c>
      <c r="B746" s="207">
        <v>2055</v>
      </c>
      <c r="C746" s="200" t="s">
        <v>38</v>
      </c>
      <c r="D746" s="201">
        <v>25000</v>
      </c>
      <c r="E746" s="200" t="s">
        <v>11</v>
      </c>
      <c r="F746" s="202">
        <v>2025</v>
      </c>
      <c r="K746"/>
    </row>
    <row r="747" spans="1:11" x14ac:dyDescent="0.25">
      <c r="A747" s="96" t="s">
        <v>207</v>
      </c>
      <c r="B747" s="210">
        <v>2055</v>
      </c>
      <c r="C747" s="200" t="s">
        <v>38</v>
      </c>
      <c r="D747" s="201">
        <v>25000</v>
      </c>
      <c r="E747" s="200" t="s">
        <v>206</v>
      </c>
      <c r="F747" s="202">
        <v>2019</v>
      </c>
      <c r="K747"/>
    </row>
    <row r="748" spans="1:11" x14ac:dyDescent="0.25">
      <c r="A748" s="96" t="s">
        <v>207</v>
      </c>
      <c r="B748" s="208">
        <v>2055</v>
      </c>
      <c r="C748" s="200" t="s">
        <v>38</v>
      </c>
      <c r="D748" s="201">
        <v>25000</v>
      </c>
      <c r="E748" s="200" t="s">
        <v>199</v>
      </c>
      <c r="F748" s="202">
        <v>2022</v>
      </c>
      <c r="K748"/>
    </row>
    <row r="749" spans="1:11" x14ac:dyDescent="0.25">
      <c r="A749" s="96" t="s">
        <v>207</v>
      </c>
      <c r="B749" s="207">
        <v>2242</v>
      </c>
      <c r="C749" s="200" t="s">
        <v>203</v>
      </c>
      <c r="D749" s="201">
        <v>25000</v>
      </c>
      <c r="E749" s="200" t="s">
        <v>41</v>
      </c>
      <c r="F749" s="202">
        <v>2022</v>
      </c>
      <c r="K749"/>
    </row>
    <row r="750" spans="1:11" x14ac:dyDescent="0.25">
      <c r="A750" s="96" t="s">
        <v>207</v>
      </c>
      <c r="B750" s="210">
        <v>2242</v>
      </c>
      <c r="C750" s="200" t="s">
        <v>203</v>
      </c>
      <c r="D750" s="201">
        <v>25000</v>
      </c>
      <c r="E750" s="200" t="s">
        <v>11</v>
      </c>
      <c r="F750" s="202">
        <v>2022</v>
      </c>
      <c r="K750"/>
    </row>
    <row r="751" spans="1:11" x14ac:dyDescent="0.25">
      <c r="A751" s="96" t="s">
        <v>207</v>
      </c>
      <c r="B751" s="207">
        <v>2242</v>
      </c>
      <c r="C751" s="200" t="s">
        <v>203</v>
      </c>
      <c r="D751" s="201">
        <v>25000</v>
      </c>
      <c r="E751" s="200" t="s">
        <v>199</v>
      </c>
      <c r="F751" s="202">
        <v>2022</v>
      </c>
      <c r="K751"/>
    </row>
    <row r="752" spans="1:11" x14ac:dyDescent="0.25">
      <c r="A752" s="96" t="s">
        <v>207</v>
      </c>
      <c r="B752" s="207">
        <v>2197</v>
      </c>
      <c r="C752" s="200" t="s">
        <v>39</v>
      </c>
      <c r="D752" s="201">
        <v>20000</v>
      </c>
      <c r="E752" s="200" t="s">
        <v>13</v>
      </c>
      <c r="F752" s="202">
        <v>2017</v>
      </c>
      <c r="K752"/>
    </row>
    <row r="753" spans="1:11" x14ac:dyDescent="0.25">
      <c r="A753" s="96" t="s">
        <v>207</v>
      </c>
      <c r="B753" s="207">
        <v>2197</v>
      </c>
      <c r="C753" s="200" t="s">
        <v>39</v>
      </c>
      <c r="D753" s="201">
        <v>40000</v>
      </c>
      <c r="E753" s="200" t="s">
        <v>13</v>
      </c>
      <c r="F753" s="202">
        <v>2025</v>
      </c>
      <c r="K753"/>
    </row>
    <row r="754" spans="1:11" x14ac:dyDescent="0.25">
      <c r="A754" s="96" t="s">
        <v>207</v>
      </c>
      <c r="B754" s="210">
        <v>2197</v>
      </c>
      <c r="C754" s="200" t="s">
        <v>39</v>
      </c>
      <c r="D754" s="201">
        <v>25000</v>
      </c>
      <c r="E754" s="200" t="s">
        <v>41</v>
      </c>
      <c r="F754" s="202">
        <v>2017</v>
      </c>
      <c r="K754"/>
    </row>
    <row r="755" spans="1:11" x14ac:dyDescent="0.25">
      <c r="A755" s="96" t="s">
        <v>207</v>
      </c>
      <c r="B755" s="208">
        <v>2197</v>
      </c>
      <c r="C755" s="200" t="s">
        <v>39</v>
      </c>
      <c r="D755" s="201">
        <v>40000</v>
      </c>
      <c r="E755" s="200" t="s">
        <v>41</v>
      </c>
      <c r="F755" s="202">
        <v>2024</v>
      </c>
      <c r="K755"/>
    </row>
    <row r="756" spans="1:11" x14ac:dyDescent="0.25">
      <c r="A756" s="96" t="s">
        <v>207</v>
      </c>
      <c r="B756" s="207">
        <v>2197</v>
      </c>
      <c r="C756" s="200" t="s">
        <v>39</v>
      </c>
      <c r="D756" s="201">
        <v>25000</v>
      </c>
      <c r="E756" s="200" t="s">
        <v>11</v>
      </c>
      <c r="F756" s="202">
        <v>2016</v>
      </c>
      <c r="K756"/>
    </row>
    <row r="757" spans="1:11" x14ac:dyDescent="0.25">
      <c r="A757" s="96" t="s">
        <v>207</v>
      </c>
      <c r="B757" s="210">
        <v>2197</v>
      </c>
      <c r="C757" s="200" t="s">
        <v>39</v>
      </c>
      <c r="D757" s="201">
        <v>25000</v>
      </c>
      <c r="E757" s="200" t="s">
        <v>11</v>
      </c>
      <c r="F757" s="202">
        <v>2021</v>
      </c>
      <c r="K757"/>
    </row>
    <row r="758" spans="1:11" x14ac:dyDescent="0.25">
      <c r="A758" s="96" t="s">
        <v>207</v>
      </c>
      <c r="B758" s="207">
        <v>2197</v>
      </c>
      <c r="C758" s="200" t="s">
        <v>39</v>
      </c>
      <c r="D758" s="201">
        <v>25000</v>
      </c>
      <c r="E758" s="200" t="s">
        <v>11</v>
      </c>
      <c r="F758" s="202">
        <v>2025</v>
      </c>
      <c r="K758"/>
    </row>
    <row r="759" spans="1:11" x14ac:dyDescent="0.25">
      <c r="A759" s="96" t="s">
        <v>207</v>
      </c>
      <c r="B759" s="207">
        <v>2197</v>
      </c>
      <c r="C759" s="200" t="s">
        <v>39</v>
      </c>
      <c r="D759" s="201">
        <v>25000</v>
      </c>
      <c r="E759" s="200" t="s">
        <v>206</v>
      </c>
      <c r="F759" s="202">
        <v>2019</v>
      </c>
      <c r="K759"/>
    </row>
    <row r="760" spans="1:11" x14ac:dyDescent="0.25">
      <c r="A760" s="96" t="s">
        <v>207</v>
      </c>
      <c r="B760" s="207">
        <v>2197</v>
      </c>
      <c r="C760" s="200" t="s">
        <v>39</v>
      </c>
      <c r="D760" s="201">
        <v>25000</v>
      </c>
      <c r="E760" s="200" t="s">
        <v>199</v>
      </c>
      <c r="F760" s="202">
        <v>2022</v>
      </c>
      <c r="K760"/>
    </row>
    <row r="761" spans="1:11" x14ac:dyDescent="0.25">
      <c r="A761" s="96" t="s">
        <v>207</v>
      </c>
      <c r="B761" s="210">
        <v>2210</v>
      </c>
      <c r="C761" s="200" t="s">
        <v>143</v>
      </c>
      <c r="D761" s="201">
        <v>20000</v>
      </c>
      <c r="E761" s="200" t="s">
        <v>13</v>
      </c>
      <c r="F761" s="202">
        <v>2023</v>
      </c>
      <c r="K761"/>
    </row>
    <row r="762" spans="1:11" x14ac:dyDescent="0.25">
      <c r="A762" s="96" t="s">
        <v>207</v>
      </c>
      <c r="B762" s="207">
        <v>2210</v>
      </c>
      <c r="C762" s="200" t="s">
        <v>143</v>
      </c>
      <c r="D762" s="201">
        <v>25000</v>
      </c>
      <c r="E762" s="200" t="s">
        <v>41</v>
      </c>
      <c r="F762" s="202">
        <v>2023</v>
      </c>
      <c r="K762"/>
    </row>
    <row r="763" spans="1:11" x14ac:dyDescent="0.25">
      <c r="A763" s="96" t="s">
        <v>207</v>
      </c>
      <c r="B763" s="210">
        <v>2210</v>
      </c>
      <c r="C763" s="200" t="s">
        <v>143</v>
      </c>
      <c r="D763" s="201">
        <v>25000</v>
      </c>
      <c r="E763" s="200" t="s">
        <v>11</v>
      </c>
      <c r="F763" s="202">
        <v>2022</v>
      </c>
      <c r="K763"/>
    </row>
    <row r="764" spans="1:11" x14ac:dyDescent="0.25">
      <c r="A764" s="96" t="s">
        <v>207</v>
      </c>
      <c r="B764" s="210">
        <v>2210</v>
      </c>
      <c r="C764" s="200" t="s">
        <v>143</v>
      </c>
      <c r="D764" s="201">
        <v>25000</v>
      </c>
      <c r="E764" s="200" t="s">
        <v>206</v>
      </c>
      <c r="F764" s="202">
        <v>2020</v>
      </c>
      <c r="K764"/>
    </row>
    <row r="765" spans="1:11" x14ac:dyDescent="0.25">
      <c r="A765" s="96" t="s">
        <v>207</v>
      </c>
      <c r="B765" s="210">
        <v>2210</v>
      </c>
      <c r="C765" s="200" t="s">
        <v>143</v>
      </c>
      <c r="D765" s="201">
        <v>25000</v>
      </c>
      <c r="E765" s="200" t="s">
        <v>199</v>
      </c>
      <c r="F765" s="202">
        <v>2022</v>
      </c>
      <c r="K765"/>
    </row>
    <row r="766" spans="1:11" x14ac:dyDescent="0.25">
      <c r="A766" s="96" t="s">
        <v>207</v>
      </c>
      <c r="B766" s="207">
        <v>2204</v>
      </c>
      <c r="C766" s="200" t="s">
        <v>134</v>
      </c>
      <c r="D766" s="201">
        <v>20000</v>
      </c>
      <c r="E766" s="200" t="s">
        <v>13</v>
      </c>
      <c r="F766" s="202">
        <v>2021</v>
      </c>
      <c r="K766"/>
    </row>
    <row r="767" spans="1:11" x14ac:dyDescent="0.25">
      <c r="A767" s="96" t="s">
        <v>207</v>
      </c>
      <c r="B767" s="212">
        <v>2204</v>
      </c>
      <c r="C767" s="200" t="s">
        <v>134</v>
      </c>
      <c r="D767" s="201">
        <v>25000</v>
      </c>
      <c r="E767" s="200" t="s">
        <v>41</v>
      </c>
      <c r="F767" s="202">
        <v>2021</v>
      </c>
      <c r="K767"/>
    </row>
    <row r="768" spans="1:11" x14ac:dyDescent="0.25">
      <c r="A768" s="96" t="s">
        <v>207</v>
      </c>
      <c r="B768" s="207">
        <v>2204</v>
      </c>
      <c r="C768" s="200" t="s">
        <v>134</v>
      </c>
      <c r="D768" s="201">
        <v>25000</v>
      </c>
      <c r="E768" s="200" t="s">
        <v>11</v>
      </c>
      <c r="F768" s="202">
        <v>2021</v>
      </c>
      <c r="K768"/>
    </row>
    <row r="769" spans="1:11" x14ac:dyDescent="0.25">
      <c r="A769" s="96" t="s">
        <v>207</v>
      </c>
      <c r="B769" s="207">
        <v>2204</v>
      </c>
      <c r="C769" s="200" t="s">
        <v>134</v>
      </c>
      <c r="D769" s="201">
        <v>25000</v>
      </c>
      <c r="E769" s="200" t="s">
        <v>206</v>
      </c>
      <c r="F769" s="202">
        <v>2019</v>
      </c>
      <c r="K769"/>
    </row>
    <row r="770" spans="1:11" x14ac:dyDescent="0.25">
      <c r="A770" s="96" t="s">
        <v>207</v>
      </c>
      <c r="B770" s="208">
        <v>2204</v>
      </c>
      <c r="C770" s="200" t="s">
        <v>134</v>
      </c>
      <c r="D770" s="201">
        <v>25000</v>
      </c>
      <c r="E770" s="200" t="s">
        <v>199</v>
      </c>
      <c r="F770" s="202">
        <v>2022</v>
      </c>
      <c r="K770"/>
    </row>
    <row r="771" spans="1:11" x14ac:dyDescent="0.25">
      <c r="A771" s="96" t="s">
        <v>207</v>
      </c>
      <c r="B771" s="207">
        <v>2213</v>
      </c>
      <c r="C771" s="200" t="s">
        <v>28</v>
      </c>
      <c r="D771" s="201">
        <v>20000</v>
      </c>
      <c r="E771" s="200" t="s">
        <v>13</v>
      </c>
      <c r="F771" s="202">
        <v>2016</v>
      </c>
      <c r="K771"/>
    </row>
    <row r="772" spans="1:11" x14ac:dyDescent="0.25">
      <c r="A772" s="96" t="s">
        <v>207</v>
      </c>
      <c r="B772" s="207">
        <v>2213</v>
      </c>
      <c r="C772" s="200" t="s">
        <v>28</v>
      </c>
      <c r="D772" s="201">
        <v>25000</v>
      </c>
      <c r="E772" s="200" t="s">
        <v>14</v>
      </c>
      <c r="F772" s="202">
        <v>2016</v>
      </c>
      <c r="K772"/>
    </row>
    <row r="773" spans="1:11" x14ac:dyDescent="0.25">
      <c r="A773" s="96" t="s">
        <v>207</v>
      </c>
      <c r="B773" s="209">
        <v>2213</v>
      </c>
      <c r="C773" s="200" t="s">
        <v>28</v>
      </c>
      <c r="D773" s="201">
        <v>25000</v>
      </c>
      <c r="E773" s="200" t="s">
        <v>11</v>
      </c>
      <c r="F773" s="202">
        <v>2020</v>
      </c>
      <c r="K773"/>
    </row>
    <row r="774" spans="1:11" x14ac:dyDescent="0.25">
      <c r="A774" s="96" t="s">
        <v>207</v>
      </c>
      <c r="B774" s="210">
        <v>2213</v>
      </c>
      <c r="C774" s="200" t="s">
        <v>28</v>
      </c>
      <c r="D774" s="201">
        <v>25000</v>
      </c>
      <c r="E774" s="200" t="s">
        <v>206</v>
      </c>
      <c r="F774" s="202">
        <v>2019</v>
      </c>
      <c r="K774"/>
    </row>
    <row r="775" spans="1:11" x14ac:dyDescent="0.25">
      <c r="A775" s="96" t="s">
        <v>207</v>
      </c>
      <c r="B775" s="209">
        <v>2116</v>
      </c>
      <c r="C775" s="200" t="s">
        <v>182</v>
      </c>
      <c r="D775" s="201">
        <v>25000</v>
      </c>
      <c r="E775" s="200" t="s">
        <v>206</v>
      </c>
      <c r="F775" s="202">
        <v>2021</v>
      </c>
      <c r="K775"/>
    </row>
    <row r="776" spans="1:11" x14ac:dyDescent="0.25">
      <c r="A776" s="96" t="s">
        <v>207</v>
      </c>
      <c r="B776" s="210">
        <v>1947</v>
      </c>
      <c r="C776" s="200" t="s">
        <v>180</v>
      </c>
      <c r="D776" s="201">
        <v>25000</v>
      </c>
      <c r="E776" s="200" t="s">
        <v>206</v>
      </c>
      <c r="F776" s="202">
        <v>2020</v>
      </c>
      <c r="K776"/>
    </row>
    <row r="777" spans="1:11" x14ac:dyDescent="0.25">
      <c r="A777" s="96" t="s">
        <v>207</v>
      </c>
      <c r="B777" s="207">
        <v>1947</v>
      </c>
      <c r="C777" s="200" t="s">
        <v>180</v>
      </c>
      <c r="D777" s="201">
        <v>25000</v>
      </c>
      <c r="E777" s="200" t="s">
        <v>199</v>
      </c>
      <c r="F777" s="202">
        <v>2022</v>
      </c>
      <c r="K777"/>
    </row>
    <row r="778" spans="1:11" x14ac:dyDescent="0.25">
      <c r="A778" s="96" t="s">
        <v>207</v>
      </c>
      <c r="B778" s="210">
        <v>2220</v>
      </c>
      <c r="C778" s="200" t="s">
        <v>135</v>
      </c>
      <c r="D778" s="201">
        <v>20000</v>
      </c>
      <c r="E778" s="200" t="s">
        <v>13</v>
      </c>
      <c r="F778" s="202">
        <v>2019</v>
      </c>
      <c r="K778"/>
    </row>
    <row r="779" spans="1:11" x14ac:dyDescent="0.25">
      <c r="A779" s="96" t="s">
        <v>207</v>
      </c>
      <c r="B779" s="208">
        <v>2220</v>
      </c>
      <c r="C779" s="200" t="s">
        <v>135</v>
      </c>
      <c r="D779" s="201">
        <v>25000</v>
      </c>
      <c r="E779" s="200" t="s">
        <v>41</v>
      </c>
      <c r="F779" s="202">
        <v>2019</v>
      </c>
      <c r="K779"/>
    </row>
    <row r="780" spans="1:11" x14ac:dyDescent="0.25">
      <c r="A780" s="96" t="s">
        <v>207</v>
      </c>
      <c r="B780" s="208">
        <v>2220</v>
      </c>
      <c r="C780" s="200" t="s">
        <v>135</v>
      </c>
      <c r="D780" s="201">
        <v>25000</v>
      </c>
      <c r="E780" s="200" t="s">
        <v>11</v>
      </c>
      <c r="F780" s="202">
        <v>2019</v>
      </c>
      <c r="K780"/>
    </row>
    <row r="781" spans="1:11" x14ac:dyDescent="0.25">
      <c r="A781" s="96" t="s">
        <v>207</v>
      </c>
      <c r="B781" s="208">
        <v>2220</v>
      </c>
      <c r="C781" s="200" t="s">
        <v>135</v>
      </c>
      <c r="D781" s="201">
        <v>25000</v>
      </c>
      <c r="E781" s="200" t="s">
        <v>206</v>
      </c>
      <c r="F781" s="202">
        <v>2019</v>
      </c>
      <c r="K781"/>
    </row>
    <row r="782" spans="1:11" x14ac:dyDescent="0.25">
      <c r="A782" s="96" t="s">
        <v>207</v>
      </c>
      <c r="B782" s="207">
        <v>1936</v>
      </c>
      <c r="C782" s="200" t="s">
        <v>71</v>
      </c>
      <c r="D782" s="201">
        <v>20000</v>
      </c>
      <c r="E782" s="200" t="s">
        <v>13</v>
      </c>
      <c r="F782" s="202">
        <v>2018</v>
      </c>
      <c r="K782"/>
    </row>
    <row r="783" spans="1:11" x14ac:dyDescent="0.25">
      <c r="A783" s="96" t="s">
        <v>207</v>
      </c>
      <c r="B783" s="210">
        <v>1936</v>
      </c>
      <c r="C783" s="200" t="s">
        <v>71</v>
      </c>
      <c r="D783" s="201">
        <v>25000</v>
      </c>
      <c r="E783" s="200" t="s">
        <v>41</v>
      </c>
      <c r="F783" s="202">
        <v>2018</v>
      </c>
      <c r="K783"/>
    </row>
    <row r="784" spans="1:11" x14ac:dyDescent="0.25">
      <c r="A784" s="96" t="s">
        <v>207</v>
      </c>
      <c r="B784" s="207">
        <v>1936</v>
      </c>
      <c r="C784" s="200" t="s">
        <v>71</v>
      </c>
      <c r="D784" s="201">
        <v>25000</v>
      </c>
      <c r="E784" s="200" t="s">
        <v>206</v>
      </c>
      <c r="F784" s="202">
        <v>2019</v>
      </c>
      <c r="K784"/>
    </row>
    <row r="785" spans="1:11" x14ac:dyDescent="0.25">
      <c r="A785" s="96" t="s">
        <v>207</v>
      </c>
      <c r="B785" s="207">
        <v>2255</v>
      </c>
      <c r="C785" s="200" t="s">
        <v>60</v>
      </c>
      <c r="D785" s="201">
        <v>20000</v>
      </c>
      <c r="E785" s="200" t="s">
        <v>13</v>
      </c>
      <c r="F785" s="202">
        <v>2023</v>
      </c>
      <c r="K785"/>
    </row>
    <row r="786" spans="1:11" x14ac:dyDescent="0.25">
      <c r="A786" s="96" t="s">
        <v>207</v>
      </c>
      <c r="B786" s="207">
        <v>2255</v>
      </c>
      <c r="C786" s="200" t="s">
        <v>60</v>
      </c>
      <c r="D786" s="201">
        <v>25000</v>
      </c>
      <c r="E786" s="200" t="s">
        <v>41</v>
      </c>
      <c r="F786" s="202">
        <v>2017</v>
      </c>
      <c r="K786"/>
    </row>
    <row r="787" spans="1:11" x14ac:dyDescent="0.25">
      <c r="A787" s="96" t="s">
        <v>207</v>
      </c>
      <c r="B787" s="207">
        <v>2255</v>
      </c>
      <c r="C787" s="200" t="s">
        <v>60</v>
      </c>
      <c r="D787" s="201">
        <v>25000</v>
      </c>
      <c r="E787" s="200" t="s">
        <v>11</v>
      </c>
      <c r="F787" s="202">
        <v>2024</v>
      </c>
      <c r="K787"/>
    </row>
    <row r="788" spans="1:11" x14ac:dyDescent="0.25">
      <c r="A788" s="96" t="s">
        <v>207</v>
      </c>
      <c r="B788" s="208">
        <v>2002</v>
      </c>
      <c r="C788" s="200" t="s">
        <v>70</v>
      </c>
      <c r="D788" s="201">
        <v>20000</v>
      </c>
      <c r="E788" s="200" t="s">
        <v>13</v>
      </c>
      <c r="F788" s="202">
        <v>2018</v>
      </c>
      <c r="K788"/>
    </row>
    <row r="789" spans="1:11" x14ac:dyDescent="0.25">
      <c r="A789" s="96" t="s">
        <v>207</v>
      </c>
      <c r="B789" s="207">
        <v>2002</v>
      </c>
      <c r="C789" s="200" t="s">
        <v>70</v>
      </c>
      <c r="D789" s="201">
        <v>25000</v>
      </c>
      <c r="E789" s="200" t="s">
        <v>41</v>
      </c>
      <c r="F789" s="202">
        <v>2018</v>
      </c>
      <c r="K789"/>
    </row>
    <row r="790" spans="1:11" x14ac:dyDescent="0.25">
      <c r="A790" s="96" t="s">
        <v>207</v>
      </c>
      <c r="B790" s="210">
        <v>2002</v>
      </c>
      <c r="C790" s="200" t="s">
        <v>70</v>
      </c>
      <c r="D790" s="201">
        <v>25000</v>
      </c>
      <c r="E790" s="200" t="s">
        <v>11</v>
      </c>
      <c r="F790" s="202">
        <v>2018</v>
      </c>
      <c r="K790"/>
    </row>
    <row r="791" spans="1:11" x14ac:dyDescent="0.25">
      <c r="A791" s="96" t="s">
        <v>207</v>
      </c>
      <c r="B791" s="207">
        <v>2002</v>
      </c>
      <c r="C791" s="200" t="s">
        <v>70</v>
      </c>
      <c r="D791" s="201">
        <v>25000</v>
      </c>
      <c r="E791" s="200" t="s">
        <v>199</v>
      </c>
      <c r="F791" s="202">
        <v>2022</v>
      </c>
      <c r="K791"/>
    </row>
    <row r="792" spans="1:11" x14ac:dyDescent="0.25">
      <c r="A792" s="96" t="s">
        <v>207</v>
      </c>
      <c r="B792" s="207">
        <v>2146</v>
      </c>
      <c r="C792" s="200" t="s">
        <v>61</v>
      </c>
      <c r="D792" s="201">
        <v>20000</v>
      </c>
      <c r="E792" s="200" t="s">
        <v>13</v>
      </c>
      <c r="F792" s="202">
        <v>2017</v>
      </c>
      <c r="K792"/>
    </row>
    <row r="793" spans="1:11" x14ac:dyDescent="0.25">
      <c r="A793" s="96" t="s">
        <v>207</v>
      </c>
      <c r="B793" s="207">
        <v>2146</v>
      </c>
      <c r="C793" s="200" t="s">
        <v>61</v>
      </c>
      <c r="D793" s="201">
        <v>25000</v>
      </c>
      <c r="E793" s="200" t="s">
        <v>41</v>
      </c>
      <c r="F793" s="202">
        <v>2021</v>
      </c>
      <c r="K793"/>
    </row>
    <row r="794" spans="1:11" x14ac:dyDescent="0.25">
      <c r="A794" s="96" t="s">
        <v>207</v>
      </c>
      <c r="B794" s="207">
        <v>2146</v>
      </c>
      <c r="C794" s="200" t="s">
        <v>61</v>
      </c>
      <c r="D794" s="201">
        <v>25000</v>
      </c>
      <c r="E794" s="200" t="s">
        <v>206</v>
      </c>
      <c r="F794" s="202">
        <v>2019</v>
      </c>
      <c r="K794"/>
    </row>
    <row r="795" spans="1:11" x14ac:dyDescent="0.25">
      <c r="A795" s="96" t="s">
        <v>207</v>
      </c>
      <c r="B795" s="207">
        <v>2146</v>
      </c>
      <c r="C795" s="200" t="s">
        <v>61</v>
      </c>
      <c r="D795" s="201">
        <v>25000</v>
      </c>
      <c r="E795" s="200" t="s">
        <v>199</v>
      </c>
      <c r="F795" s="202">
        <v>2022</v>
      </c>
      <c r="K795"/>
    </row>
    <row r="796" spans="1:11" x14ac:dyDescent="0.25">
      <c r="A796" s="96" t="s">
        <v>207</v>
      </c>
      <c r="B796" s="209">
        <v>2251</v>
      </c>
      <c r="C796" s="200" t="s">
        <v>136</v>
      </c>
      <c r="D796" s="201">
        <v>20000</v>
      </c>
      <c r="E796" s="200" t="s">
        <v>13</v>
      </c>
      <c r="F796" s="202">
        <v>2022</v>
      </c>
      <c r="K796"/>
    </row>
    <row r="797" spans="1:11" x14ac:dyDescent="0.25">
      <c r="A797" s="96" t="s">
        <v>207</v>
      </c>
      <c r="B797" s="207">
        <v>2251</v>
      </c>
      <c r="C797" s="200" t="s">
        <v>136</v>
      </c>
      <c r="D797" s="201">
        <v>25000</v>
      </c>
      <c r="E797" s="200" t="s">
        <v>41</v>
      </c>
      <c r="F797" s="202">
        <v>2022</v>
      </c>
      <c r="K797"/>
    </row>
    <row r="798" spans="1:11" x14ac:dyDescent="0.25">
      <c r="A798" s="96" t="s">
        <v>207</v>
      </c>
      <c r="B798" s="207">
        <v>2251</v>
      </c>
      <c r="C798" s="200" t="s">
        <v>136</v>
      </c>
      <c r="D798" s="201">
        <v>25000</v>
      </c>
      <c r="E798" s="200" t="s">
        <v>11</v>
      </c>
      <c r="F798" s="202">
        <v>2020</v>
      </c>
      <c r="K798"/>
    </row>
    <row r="799" spans="1:11" x14ac:dyDescent="0.25">
      <c r="A799" s="96" t="s">
        <v>207</v>
      </c>
      <c r="B799" s="207">
        <v>2251</v>
      </c>
      <c r="C799" s="200" t="s">
        <v>136</v>
      </c>
      <c r="D799" s="201">
        <v>25000</v>
      </c>
      <c r="E799" s="200" t="s">
        <v>11</v>
      </c>
      <c r="F799" s="202">
        <v>2024</v>
      </c>
      <c r="K799"/>
    </row>
    <row r="800" spans="1:11" x14ac:dyDescent="0.25">
      <c r="A800" s="96" t="s">
        <v>207</v>
      </c>
      <c r="B800" s="207">
        <v>2251</v>
      </c>
      <c r="C800" s="200" t="s">
        <v>136</v>
      </c>
      <c r="D800" s="201">
        <v>25000</v>
      </c>
      <c r="E800" s="200" t="s">
        <v>206</v>
      </c>
      <c r="F800" s="202">
        <v>2019</v>
      </c>
      <c r="K800"/>
    </row>
    <row r="801" spans="1:6" x14ac:dyDescent="0.25">
      <c r="A801" s="96" t="s">
        <v>207</v>
      </c>
      <c r="B801" s="207">
        <v>2251</v>
      </c>
      <c r="C801" s="200" t="s">
        <v>136</v>
      </c>
      <c r="D801" s="201">
        <v>25000</v>
      </c>
      <c r="E801" s="200" t="s">
        <v>199</v>
      </c>
      <c r="F801" s="202">
        <v>2022</v>
      </c>
    </row>
  </sheetData>
  <sheetProtection sheet="1" objects="1" scenarios="1" sort="0"/>
  <pageMargins left="0.7" right="0.7" top="0.75" bottom="0.75" header="0.3" footer="0.3"/>
  <pageSetup scale="75" fitToHeight="0" orientation="portrait" r:id="rId1"/>
  <headerFooter scaleWithDoc="0"/>
  <drawing r:id="rId2"/>
  <tableParts count="2">
    <tablePart r:id="rId3"/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195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SUMIF(Recipients2017[Grant Type],"Facilities Assessment",Recipients2017[Grant Amount])</f>
        <v>380000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SUMIF(Recipients2017[Grant Type],"Long-Range Facility Plan",Recipients2017[Grant Amount])</f>
        <v>400000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SUMIF(Recipients2017[Grant Type],"Seismic Assessment",Recipients2017[Grant Amount])</f>
        <v>225000</v>
      </c>
      <c r="E9" s="3"/>
      <c r="F9" s="3"/>
    </row>
    <row r="10" spans="1:6" ht="16.5" customHeight="1" x14ac:dyDescent="0.3">
      <c r="A10" s="41" t="s">
        <v>207</v>
      </c>
      <c r="B10" s="79" t="s">
        <v>247</v>
      </c>
      <c r="C10" s="9"/>
      <c r="D10" s="80">
        <f>SUM(D7:D9)</f>
        <v>1005000</v>
      </c>
      <c r="E10" s="3"/>
      <c r="F10" s="3"/>
    </row>
    <row r="11" spans="1:6" ht="18.75" customHeight="1" x14ac:dyDescent="0.3">
      <c r="A11" s="41" t="s">
        <v>207</v>
      </c>
      <c r="E11" s="3"/>
      <c r="F11" s="3"/>
    </row>
    <row r="12" spans="1:6" ht="16.5" customHeight="1" x14ac:dyDescent="0.3">
      <c r="A12" s="41" t="s">
        <v>207</v>
      </c>
      <c r="B12" s="83" t="s">
        <v>249</v>
      </c>
      <c r="C12" s="11"/>
      <c r="D12" s="82" t="s">
        <v>248</v>
      </c>
      <c r="E12" s="3"/>
      <c r="F12" s="3"/>
    </row>
    <row r="13" spans="1:6" ht="16.5" customHeight="1" x14ac:dyDescent="0.3">
      <c r="A13" s="41" t="s">
        <v>207</v>
      </c>
      <c r="B13" s="81" t="s">
        <v>1</v>
      </c>
      <c r="C13" s="12"/>
      <c r="D13" s="86">
        <f>COUNTIFS(Recipients2017[Grant Awarded],"Yes",Recipients2017[Grant Type],"Facilities Assessment")</f>
        <v>19</v>
      </c>
      <c r="E13" s="3"/>
      <c r="F13" s="3"/>
    </row>
    <row r="14" spans="1:6" ht="16.5" customHeight="1" x14ac:dyDescent="0.3">
      <c r="A14" s="41" t="s">
        <v>207</v>
      </c>
      <c r="B14" s="81" t="s">
        <v>137</v>
      </c>
      <c r="C14" s="12"/>
      <c r="D14" s="86">
        <f>COUNTIFS(Recipients2017[Grant Awarded],"Yes",Recipients2017[Grant Type],"Long-range Facility Plan")</f>
        <v>16</v>
      </c>
      <c r="E14" s="3"/>
      <c r="F14" s="3"/>
    </row>
    <row r="15" spans="1:6" ht="16.5" customHeight="1" x14ac:dyDescent="0.3">
      <c r="A15" s="41" t="s">
        <v>207</v>
      </c>
      <c r="B15" s="81" t="s">
        <v>2</v>
      </c>
      <c r="C15" s="12"/>
      <c r="D15" s="86">
        <f>COUNTIFS(Recipients2017[Grant Awarded],"Yes",Recipients2017[Grant Type],"Seismic Assessment")</f>
        <v>9</v>
      </c>
      <c r="E15" s="3"/>
      <c r="F15" s="3"/>
    </row>
    <row r="16" spans="1:6" ht="16.5" customHeight="1" x14ac:dyDescent="0.3">
      <c r="A16" s="41" t="s">
        <v>207</v>
      </c>
      <c r="B16" s="79" t="s">
        <v>8</v>
      </c>
      <c r="C16" s="13"/>
      <c r="D16" s="85">
        <f>SUM(D13:D15)</f>
        <v>44</v>
      </c>
      <c r="E16" s="3"/>
      <c r="F16" s="3"/>
    </row>
    <row r="17" spans="1:6" ht="18.75" customHeight="1" x14ac:dyDescent="0.3">
      <c r="A17" s="41" t="s">
        <v>207</v>
      </c>
      <c r="E17" s="3"/>
      <c r="F17" s="3"/>
    </row>
    <row r="18" spans="1:6" ht="16.5" customHeight="1" x14ac:dyDescent="0.3">
      <c r="A18" s="41" t="s">
        <v>207</v>
      </c>
      <c r="B18" s="79" t="s">
        <v>254</v>
      </c>
      <c r="C18" s="84"/>
      <c r="D18" s="87">
        <f>SUMPRODUCT(1/COUNTIF($C$23:$C$66,$C$23:$C$66))</f>
        <v>25.000000000000004</v>
      </c>
      <c r="E18" s="3"/>
      <c r="F18" s="3"/>
    </row>
    <row r="19" spans="1:6" ht="16.5" customHeight="1" x14ac:dyDescent="0.3">
      <c r="A19" s="41" t="s">
        <v>207</v>
      </c>
      <c r="B19" s="91" t="s">
        <v>257</v>
      </c>
      <c r="C19" s="84"/>
      <c r="D19" s="90">
        <f>SUMPRODUCT(1/COUNTIF($C$67:$C$79,$C$67:$C$79))</f>
        <v>8</v>
      </c>
      <c r="E19" s="3"/>
      <c r="F19" s="3"/>
    </row>
    <row r="20" spans="1:6" ht="18.75" x14ac:dyDescent="0.3">
      <c r="A20" s="41" t="s">
        <v>207</v>
      </c>
      <c r="B20" s="14"/>
      <c r="C20" s="1"/>
      <c r="D20" s="15"/>
      <c r="E20" s="3"/>
      <c r="F20" s="3"/>
    </row>
    <row r="21" spans="1:6" ht="22.5" customHeight="1" x14ac:dyDescent="0.25">
      <c r="A21" s="41" t="s">
        <v>207</v>
      </c>
      <c r="B21" s="21" t="s">
        <v>243</v>
      </c>
      <c r="C21" s="20"/>
      <c r="D21" s="20"/>
      <c r="E21" s="20"/>
      <c r="F21" s="20"/>
    </row>
    <row r="22" spans="1:6" s="24" customFormat="1" x14ac:dyDescent="0.25">
      <c r="A22" s="41" t="s">
        <v>207</v>
      </c>
      <c r="B22" s="72" t="s">
        <v>3</v>
      </c>
      <c r="C22" s="75" t="s">
        <v>4</v>
      </c>
      <c r="D22" s="73" t="s">
        <v>9</v>
      </c>
      <c r="E22" s="75" t="s">
        <v>6</v>
      </c>
      <c r="F22" s="74" t="s">
        <v>5</v>
      </c>
    </row>
    <row r="23" spans="1:6" s="24" customFormat="1" x14ac:dyDescent="0.25">
      <c r="A23" s="41"/>
      <c r="B23" s="32">
        <v>2041</v>
      </c>
      <c r="C23" s="26" t="s">
        <v>40</v>
      </c>
      <c r="D23" s="27" t="s">
        <v>138</v>
      </c>
      <c r="E23" s="76" t="s">
        <v>13</v>
      </c>
      <c r="F23" s="30">
        <v>20000</v>
      </c>
    </row>
    <row r="24" spans="1:6" s="24" customFormat="1" x14ac:dyDescent="0.25">
      <c r="A24" s="41"/>
      <c r="B24" s="32">
        <v>2041</v>
      </c>
      <c r="C24" s="26" t="s">
        <v>40</v>
      </c>
      <c r="D24" s="27" t="s">
        <v>138</v>
      </c>
      <c r="E24" s="76" t="s">
        <v>41</v>
      </c>
      <c r="F24" s="30">
        <v>25000</v>
      </c>
    </row>
    <row r="25" spans="1:6" s="24" customFormat="1" x14ac:dyDescent="0.25">
      <c r="A25" s="41"/>
      <c r="B25" s="32">
        <v>2041</v>
      </c>
      <c r="C25" s="26" t="s">
        <v>40</v>
      </c>
      <c r="D25" s="27" t="s">
        <v>138</v>
      </c>
      <c r="E25" s="76" t="s">
        <v>11</v>
      </c>
      <c r="F25" s="30">
        <v>25000</v>
      </c>
    </row>
    <row r="26" spans="1:6" s="24" customFormat="1" x14ac:dyDescent="0.25">
      <c r="A26" s="23"/>
      <c r="B26" s="32">
        <v>1933</v>
      </c>
      <c r="C26" s="26" t="s">
        <v>10</v>
      </c>
      <c r="D26" s="27" t="s">
        <v>138</v>
      </c>
      <c r="E26" s="76" t="s">
        <v>13</v>
      </c>
      <c r="F26" s="30">
        <v>20000</v>
      </c>
    </row>
    <row r="27" spans="1:6" s="24" customFormat="1" x14ac:dyDescent="0.25">
      <c r="A27" s="23"/>
      <c r="B27" s="32">
        <v>1933</v>
      </c>
      <c r="C27" s="26" t="s">
        <v>10</v>
      </c>
      <c r="D27" s="27" t="s">
        <v>138</v>
      </c>
      <c r="E27" s="76" t="s">
        <v>41</v>
      </c>
      <c r="F27" s="30">
        <v>25000</v>
      </c>
    </row>
    <row r="28" spans="1:6" s="24" customFormat="1" x14ac:dyDescent="0.25">
      <c r="A28" s="23"/>
      <c r="B28" s="32">
        <v>1972</v>
      </c>
      <c r="C28" s="26" t="s">
        <v>42</v>
      </c>
      <c r="D28" s="27" t="s">
        <v>138</v>
      </c>
      <c r="E28" s="76" t="s">
        <v>13</v>
      </c>
      <c r="F28" s="30">
        <v>20000</v>
      </c>
    </row>
    <row r="29" spans="1:6" s="24" customFormat="1" x14ac:dyDescent="0.25">
      <c r="A29" s="23"/>
      <c r="B29" s="32">
        <v>2006</v>
      </c>
      <c r="C29" s="26" t="s">
        <v>43</v>
      </c>
      <c r="D29" s="27" t="s">
        <v>138</v>
      </c>
      <c r="E29" s="76" t="s">
        <v>13</v>
      </c>
      <c r="F29" s="30">
        <v>20000</v>
      </c>
    </row>
    <row r="30" spans="1:6" s="24" customFormat="1" x14ac:dyDescent="0.25">
      <c r="A30" s="23"/>
      <c r="B30" s="32">
        <v>2006</v>
      </c>
      <c r="C30" s="26" t="s">
        <v>43</v>
      </c>
      <c r="D30" s="27" t="s">
        <v>138</v>
      </c>
      <c r="E30" s="76" t="s">
        <v>41</v>
      </c>
      <c r="F30" s="30">
        <v>25000</v>
      </c>
    </row>
    <row r="31" spans="1:6" s="24" customFormat="1" x14ac:dyDescent="0.25">
      <c r="A31" s="23"/>
      <c r="B31" s="32">
        <v>2190</v>
      </c>
      <c r="C31" s="26" t="s">
        <v>44</v>
      </c>
      <c r="D31" s="27" t="s">
        <v>138</v>
      </c>
      <c r="E31" s="76" t="s">
        <v>13</v>
      </c>
      <c r="F31" s="30">
        <v>20000</v>
      </c>
    </row>
    <row r="32" spans="1:6" s="24" customFormat="1" x14ac:dyDescent="0.25">
      <c r="A32" s="23"/>
      <c r="B32" s="32">
        <v>2187</v>
      </c>
      <c r="C32" s="26" t="s">
        <v>31</v>
      </c>
      <c r="D32" s="27" t="s">
        <v>138</v>
      </c>
      <c r="E32" s="76" t="s">
        <v>13</v>
      </c>
      <c r="F32" s="30">
        <v>20000</v>
      </c>
    </row>
    <row r="33" spans="1:6" s="24" customFormat="1" x14ac:dyDescent="0.25">
      <c r="A33" s="23"/>
      <c r="B33" s="32">
        <v>1991</v>
      </c>
      <c r="C33" s="26" t="s">
        <v>45</v>
      </c>
      <c r="D33" s="27" t="s">
        <v>138</v>
      </c>
      <c r="E33" s="76" t="s">
        <v>13</v>
      </c>
      <c r="F33" s="30">
        <v>20000</v>
      </c>
    </row>
    <row r="34" spans="1:6" s="24" customFormat="1" x14ac:dyDescent="0.25">
      <c r="A34" s="23"/>
      <c r="B34" s="32">
        <v>1991</v>
      </c>
      <c r="C34" s="26" t="s">
        <v>45</v>
      </c>
      <c r="D34" s="27" t="s">
        <v>138</v>
      </c>
      <c r="E34" s="76" t="s">
        <v>11</v>
      </c>
      <c r="F34" s="30">
        <v>25000</v>
      </c>
    </row>
    <row r="35" spans="1:6" s="24" customFormat="1" x14ac:dyDescent="0.25">
      <c r="A35" s="23"/>
      <c r="B35" s="32">
        <v>1998</v>
      </c>
      <c r="C35" s="26" t="s">
        <v>46</v>
      </c>
      <c r="D35" s="27" t="s">
        <v>138</v>
      </c>
      <c r="E35" s="76" t="s">
        <v>13</v>
      </c>
      <c r="F35" s="30">
        <v>20000</v>
      </c>
    </row>
    <row r="36" spans="1:6" s="24" customFormat="1" x14ac:dyDescent="0.25">
      <c r="A36" s="23"/>
      <c r="B36" s="32">
        <v>1998</v>
      </c>
      <c r="C36" s="26" t="s">
        <v>46</v>
      </c>
      <c r="D36" s="27" t="s">
        <v>138</v>
      </c>
      <c r="E36" s="76" t="s">
        <v>41</v>
      </c>
      <c r="F36" s="30">
        <v>25000</v>
      </c>
    </row>
    <row r="37" spans="1:6" s="24" customFormat="1" x14ac:dyDescent="0.25">
      <c r="A37" s="23"/>
      <c r="B37" s="32">
        <v>1992</v>
      </c>
      <c r="C37" s="26" t="s">
        <v>32</v>
      </c>
      <c r="D37" s="27" t="s">
        <v>138</v>
      </c>
      <c r="E37" s="76" t="s">
        <v>13</v>
      </c>
      <c r="F37" s="30">
        <v>20000</v>
      </c>
    </row>
    <row r="38" spans="1:6" s="24" customFormat="1" x14ac:dyDescent="0.25">
      <c r="A38" s="23"/>
      <c r="B38" s="32">
        <v>1992</v>
      </c>
      <c r="C38" s="26" t="s">
        <v>32</v>
      </c>
      <c r="D38" s="27" t="s">
        <v>138</v>
      </c>
      <c r="E38" s="76" t="s">
        <v>41</v>
      </c>
      <c r="F38" s="30">
        <v>25000</v>
      </c>
    </row>
    <row r="39" spans="1:6" s="24" customFormat="1" x14ac:dyDescent="0.25">
      <c r="A39" s="23"/>
      <c r="B39" s="32">
        <v>2100</v>
      </c>
      <c r="C39" s="26" t="s">
        <v>47</v>
      </c>
      <c r="D39" s="27" t="s">
        <v>138</v>
      </c>
      <c r="E39" s="76" t="s">
        <v>11</v>
      </c>
      <c r="F39" s="30">
        <v>25000</v>
      </c>
    </row>
    <row r="40" spans="1:6" s="24" customFormat="1" x14ac:dyDescent="0.25">
      <c r="A40" s="23"/>
      <c r="B40" s="32">
        <v>2099</v>
      </c>
      <c r="C40" s="26" t="s">
        <v>48</v>
      </c>
      <c r="D40" s="27" t="s">
        <v>138</v>
      </c>
      <c r="E40" s="76" t="s">
        <v>13</v>
      </c>
      <c r="F40" s="30">
        <v>20000</v>
      </c>
    </row>
    <row r="41" spans="1:6" s="24" customFormat="1" x14ac:dyDescent="0.25">
      <c r="A41" s="23"/>
      <c r="B41" s="32">
        <v>2099</v>
      </c>
      <c r="C41" s="26" t="s">
        <v>48</v>
      </c>
      <c r="D41" s="27" t="s">
        <v>138</v>
      </c>
      <c r="E41" s="76" t="s">
        <v>41</v>
      </c>
      <c r="F41" s="30">
        <v>25000</v>
      </c>
    </row>
    <row r="42" spans="1:6" s="24" customFormat="1" x14ac:dyDescent="0.25">
      <c r="A42" s="23"/>
      <c r="B42" s="32">
        <v>2099</v>
      </c>
      <c r="C42" s="26" t="s">
        <v>48</v>
      </c>
      <c r="D42" s="27" t="s">
        <v>138</v>
      </c>
      <c r="E42" s="76" t="s">
        <v>11</v>
      </c>
      <c r="F42" s="30">
        <v>25000</v>
      </c>
    </row>
    <row r="43" spans="1:6" s="24" customFormat="1" x14ac:dyDescent="0.25">
      <c r="A43" s="23"/>
      <c r="B43" s="32">
        <v>2057</v>
      </c>
      <c r="C43" s="26" t="s">
        <v>49</v>
      </c>
      <c r="D43" s="27" t="s">
        <v>138</v>
      </c>
      <c r="E43" s="76" t="s">
        <v>11</v>
      </c>
      <c r="F43" s="30">
        <v>25000</v>
      </c>
    </row>
    <row r="44" spans="1:6" s="24" customFormat="1" x14ac:dyDescent="0.25">
      <c r="A44" s="23"/>
      <c r="B44" s="32">
        <v>2262</v>
      </c>
      <c r="C44" s="26" t="s">
        <v>50</v>
      </c>
      <c r="D44" s="27" t="s">
        <v>138</v>
      </c>
      <c r="E44" s="76" t="s">
        <v>13</v>
      </c>
      <c r="F44" s="30">
        <v>20000</v>
      </c>
    </row>
    <row r="45" spans="1:6" s="24" customFormat="1" x14ac:dyDescent="0.25">
      <c r="A45" s="23"/>
      <c r="B45" s="32">
        <v>2262</v>
      </c>
      <c r="C45" s="26" t="s">
        <v>50</v>
      </c>
      <c r="D45" s="27" t="s">
        <v>138</v>
      </c>
      <c r="E45" s="76" t="s">
        <v>41</v>
      </c>
      <c r="F45" s="30">
        <v>25000</v>
      </c>
    </row>
    <row r="46" spans="1:6" s="24" customFormat="1" x14ac:dyDescent="0.25">
      <c r="A46" s="23"/>
      <c r="B46" s="32">
        <v>2092</v>
      </c>
      <c r="C46" s="26" t="s">
        <v>51</v>
      </c>
      <c r="D46" s="27" t="s">
        <v>138</v>
      </c>
      <c r="E46" s="76" t="s">
        <v>13</v>
      </c>
      <c r="F46" s="30">
        <v>20000</v>
      </c>
    </row>
    <row r="47" spans="1:6" s="24" customFormat="1" x14ac:dyDescent="0.25">
      <c r="A47" s="23"/>
      <c r="B47" s="32">
        <v>2092</v>
      </c>
      <c r="C47" s="26" t="s">
        <v>51</v>
      </c>
      <c r="D47" s="27" t="s">
        <v>138</v>
      </c>
      <c r="E47" s="76" t="s">
        <v>41</v>
      </c>
      <c r="F47" s="30">
        <v>25000</v>
      </c>
    </row>
    <row r="48" spans="1:6" s="24" customFormat="1" x14ac:dyDescent="0.25">
      <c r="A48" s="23"/>
      <c r="B48" s="32">
        <v>2092</v>
      </c>
      <c r="C48" s="26" t="s">
        <v>51</v>
      </c>
      <c r="D48" s="27" t="s">
        <v>138</v>
      </c>
      <c r="E48" s="76" t="s">
        <v>11</v>
      </c>
      <c r="F48" s="30">
        <v>25000</v>
      </c>
    </row>
    <row r="49" spans="1:6" s="24" customFormat="1" x14ac:dyDescent="0.25">
      <c r="A49" s="23"/>
      <c r="B49" s="32">
        <v>2085</v>
      </c>
      <c r="C49" s="26" t="s">
        <v>19</v>
      </c>
      <c r="D49" s="27" t="s">
        <v>138</v>
      </c>
      <c r="E49" s="76" t="s">
        <v>41</v>
      </c>
      <c r="F49" s="30">
        <v>25000</v>
      </c>
    </row>
    <row r="50" spans="1:6" s="24" customFormat="1" x14ac:dyDescent="0.25">
      <c r="A50" s="23"/>
      <c r="B50" s="32">
        <v>2141</v>
      </c>
      <c r="C50" s="26" t="s">
        <v>52</v>
      </c>
      <c r="D50" s="27" t="s">
        <v>138</v>
      </c>
      <c r="E50" s="76" t="s">
        <v>13</v>
      </c>
      <c r="F50" s="30">
        <v>20000</v>
      </c>
    </row>
    <row r="51" spans="1:6" s="24" customFormat="1" x14ac:dyDescent="0.25">
      <c r="A51" s="23"/>
      <c r="B51" s="32">
        <v>2141</v>
      </c>
      <c r="C51" s="26" t="s">
        <v>52</v>
      </c>
      <c r="D51" s="27" t="s">
        <v>138</v>
      </c>
      <c r="E51" s="76" t="s">
        <v>41</v>
      </c>
      <c r="F51" s="30">
        <v>25000</v>
      </c>
    </row>
    <row r="52" spans="1:6" s="24" customFormat="1" x14ac:dyDescent="0.25">
      <c r="A52" s="23"/>
      <c r="B52" s="32">
        <v>2141</v>
      </c>
      <c r="C52" s="26" t="s">
        <v>52</v>
      </c>
      <c r="D52" s="27" t="s">
        <v>138</v>
      </c>
      <c r="E52" s="76" t="s">
        <v>11</v>
      </c>
      <c r="F52" s="30">
        <v>25000</v>
      </c>
    </row>
    <row r="53" spans="1:6" s="24" customFormat="1" x14ac:dyDescent="0.25">
      <c r="A53" s="23"/>
      <c r="B53" s="32">
        <v>2143</v>
      </c>
      <c r="C53" s="26" t="s">
        <v>53</v>
      </c>
      <c r="D53" s="27" t="s">
        <v>138</v>
      </c>
      <c r="E53" s="76" t="s">
        <v>13</v>
      </c>
      <c r="F53" s="30">
        <v>20000</v>
      </c>
    </row>
    <row r="54" spans="1:6" s="24" customFormat="1" x14ac:dyDescent="0.25">
      <c r="A54" s="23"/>
      <c r="B54" s="32">
        <v>2143</v>
      </c>
      <c r="C54" s="26" t="s">
        <v>53</v>
      </c>
      <c r="D54" s="27" t="s">
        <v>138</v>
      </c>
      <c r="E54" s="76" t="s">
        <v>41</v>
      </c>
      <c r="F54" s="30">
        <v>25000</v>
      </c>
    </row>
    <row r="55" spans="1:6" s="24" customFormat="1" x14ac:dyDescent="0.25">
      <c r="A55" s="23"/>
      <c r="B55" s="32">
        <v>1928</v>
      </c>
      <c r="C55" s="26" t="s">
        <v>54</v>
      </c>
      <c r="D55" s="27" t="s">
        <v>138</v>
      </c>
      <c r="E55" s="76" t="s">
        <v>13</v>
      </c>
      <c r="F55" s="30">
        <v>20000</v>
      </c>
    </row>
    <row r="56" spans="1:6" s="24" customFormat="1" x14ac:dyDescent="0.25">
      <c r="A56" s="23"/>
      <c r="B56" s="32">
        <v>1928</v>
      </c>
      <c r="C56" s="26" t="s">
        <v>54</v>
      </c>
      <c r="D56" s="27" t="s">
        <v>138</v>
      </c>
      <c r="E56" s="76" t="s">
        <v>41</v>
      </c>
      <c r="F56" s="30">
        <v>25000</v>
      </c>
    </row>
    <row r="57" spans="1:6" s="24" customFormat="1" x14ac:dyDescent="0.25">
      <c r="A57" s="23"/>
      <c r="B57" s="32">
        <v>1946</v>
      </c>
      <c r="C57" s="26" t="s">
        <v>55</v>
      </c>
      <c r="D57" s="27" t="s">
        <v>138</v>
      </c>
      <c r="E57" s="76" t="s">
        <v>11</v>
      </c>
      <c r="F57" s="30">
        <v>25000</v>
      </c>
    </row>
    <row r="58" spans="1:6" s="24" customFormat="1" x14ac:dyDescent="0.25">
      <c r="A58" s="23"/>
      <c r="B58" s="32">
        <v>1944</v>
      </c>
      <c r="C58" s="26" t="s">
        <v>56</v>
      </c>
      <c r="D58" s="27" t="s">
        <v>138</v>
      </c>
      <c r="E58" s="76" t="s">
        <v>13</v>
      </c>
      <c r="F58" s="30">
        <v>20000</v>
      </c>
    </row>
    <row r="59" spans="1:6" s="24" customFormat="1" x14ac:dyDescent="0.25">
      <c r="A59" s="23"/>
      <c r="B59" s="32">
        <v>1944</v>
      </c>
      <c r="C59" s="26" t="s">
        <v>56</v>
      </c>
      <c r="D59" s="27" t="s">
        <v>138</v>
      </c>
      <c r="E59" s="76" t="s">
        <v>41</v>
      </c>
      <c r="F59" s="30">
        <v>25000</v>
      </c>
    </row>
    <row r="60" spans="1:6" s="24" customFormat="1" x14ac:dyDescent="0.25">
      <c r="A60" s="23"/>
      <c r="B60" s="32">
        <v>2244</v>
      </c>
      <c r="C60" s="26" t="s">
        <v>57</v>
      </c>
      <c r="D60" s="27" t="s">
        <v>138</v>
      </c>
      <c r="E60" s="76" t="s">
        <v>11</v>
      </c>
      <c r="F60" s="30">
        <v>25000</v>
      </c>
    </row>
    <row r="61" spans="1:6" s="24" customFormat="1" x14ac:dyDescent="0.25">
      <c r="A61" s="23"/>
      <c r="B61" s="32">
        <v>2003</v>
      </c>
      <c r="C61" s="26" t="s">
        <v>59</v>
      </c>
      <c r="D61" s="27" t="s">
        <v>138</v>
      </c>
      <c r="E61" s="76" t="s">
        <v>13</v>
      </c>
      <c r="F61" s="30">
        <v>20000</v>
      </c>
    </row>
    <row r="62" spans="1:6" s="24" customFormat="1" x14ac:dyDescent="0.25">
      <c r="A62" s="23"/>
      <c r="B62" s="32">
        <v>2003</v>
      </c>
      <c r="C62" s="26" t="s">
        <v>59</v>
      </c>
      <c r="D62" s="27" t="s">
        <v>138</v>
      </c>
      <c r="E62" s="76" t="s">
        <v>41</v>
      </c>
      <c r="F62" s="30">
        <v>25000</v>
      </c>
    </row>
    <row r="63" spans="1:6" s="24" customFormat="1" x14ac:dyDescent="0.25">
      <c r="A63" s="23"/>
      <c r="B63" s="32">
        <v>2197</v>
      </c>
      <c r="C63" s="26" t="s">
        <v>39</v>
      </c>
      <c r="D63" s="27" t="s">
        <v>138</v>
      </c>
      <c r="E63" s="76" t="s">
        <v>13</v>
      </c>
      <c r="F63" s="30">
        <v>20000</v>
      </c>
    </row>
    <row r="64" spans="1:6" s="24" customFormat="1" x14ac:dyDescent="0.25">
      <c r="A64" s="23"/>
      <c r="B64" s="32">
        <v>2197</v>
      </c>
      <c r="C64" s="26" t="s">
        <v>39</v>
      </c>
      <c r="D64" s="27" t="s">
        <v>138</v>
      </c>
      <c r="E64" s="76" t="s">
        <v>41</v>
      </c>
      <c r="F64" s="30">
        <v>25000</v>
      </c>
    </row>
    <row r="65" spans="1:6" s="24" customFormat="1" x14ac:dyDescent="0.25">
      <c r="A65" s="23"/>
      <c r="B65" s="32">
        <v>2255</v>
      </c>
      <c r="C65" s="26" t="s">
        <v>60</v>
      </c>
      <c r="D65" s="27" t="s">
        <v>138</v>
      </c>
      <c r="E65" s="76" t="s">
        <v>41</v>
      </c>
      <c r="F65" s="30">
        <v>25000</v>
      </c>
    </row>
    <row r="66" spans="1:6" s="24" customFormat="1" x14ac:dyDescent="0.25">
      <c r="A66" s="23"/>
      <c r="B66" s="32">
        <v>2146</v>
      </c>
      <c r="C66" s="26" t="s">
        <v>61</v>
      </c>
      <c r="D66" s="27" t="s">
        <v>138</v>
      </c>
      <c r="E66" s="76" t="s">
        <v>13</v>
      </c>
      <c r="F66" s="30">
        <v>20000</v>
      </c>
    </row>
    <row r="67" spans="1:6" s="24" customFormat="1" x14ac:dyDescent="0.25">
      <c r="A67" s="23"/>
      <c r="B67" s="32">
        <v>1929</v>
      </c>
      <c r="C67" s="26" t="s">
        <v>73</v>
      </c>
      <c r="D67" s="27" t="s">
        <v>139</v>
      </c>
      <c r="E67" s="76" t="s">
        <v>13</v>
      </c>
      <c r="F67" s="30" t="s">
        <v>144</v>
      </c>
    </row>
    <row r="68" spans="1:6" s="24" customFormat="1" x14ac:dyDescent="0.25">
      <c r="A68" s="23"/>
      <c r="B68" s="32">
        <v>1929</v>
      </c>
      <c r="C68" s="26" t="s">
        <v>73</v>
      </c>
      <c r="D68" s="27" t="s">
        <v>139</v>
      </c>
      <c r="E68" s="76" t="s">
        <v>41</v>
      </c>
      <c r="F68" s="30" t="s">
        <v>144</v>
      </c>
    </row>
    <row r="69" spans="1:6" s="24" customFormat="1" x14ac:dyDescent="0.25">
      <c r="A69" s="23"/>
      <c r="B69" s="32">
        <v>1901</v>
      </c>
      <c r="C69" s="26" t="s">
        <v>105</v>
      </c>
      <c r="D69" s="27" t="s">
        <v>139</v>
      </c>
      <c r="E69" s="76" t="s">
        <v>41</v>
      </c>
      <c r="F69" s="30" t="s">
        <v>144</v>
      </c>
    </row>
    <row r="70" spans="1:6" s="24" customFormat="1" x14ac:dyDescent="0.25">
      <c r="A70" s="23"/>
      <c r="B70" s="32">
        <v>2190</v>
      </c>
      <c r="C70" s="26" t="s">
        <v>44</v>
      </c>
      <c r="D70" s="27" t="s">
        <v>139</v>
      </c>
      <c r="E70" s="76" t="s">
        <v>41</v>
      </c>
      <c r="F70" s="30" t="s">
        <v>144</v>
      </c>
    </row>
    <row r="71" spans="1:6" s="24" customFormat="1" x14ac:dyDescent="0.25">
      <c r="A71" s="23"/>
      <c r="B71" s="32">
        <v>1991</v>
      </c>
      <c r="C71" s="26" t="s">
        <v>45</v>
      </c>
      <c r="D71" s="27" t="s">
        <v>139</v>
      </c>
      <c r="E71" s="76" t="s">
        <v>41</v>
      </c>
      <c r="F71" s="30" t="s">
        <v>144</v>
      </c>
    </row>
    <row r="72" spans="1:6" s="24" customFormat="1" x14ac:dyDescent="0.25">
      <c r="A72" s="23"/>
      <c r="B72" s="32">
        <v>2241</v>
      </c>
      <c r="C72" s="26" t="s">
        <v>145</v>
      </c>
      <c r="D72" s="27" t="s">
        <v>139</v>
      </c>
      <c r="E72" s="76" t="s">
        <v>13</v>
      </c>
      <c r="F72" s="30" t="s">
        <v>144</v>
      </c>
    </row>
    <row r="73" spans="1:6" s="24" customFormat="1" x14ac:dyDescent="0.25">
      <c r="A73" s="23"/>
      <c r="B73" s="32">
        <v>2241</v>
      </c>
      <c r="C73" s="26" t="s">
        <v>145</v>
      </c>
      <c r="D73" s="27" t="s">
        <v>139</v>
      </c>
      <c r="E73" s="76" t="s">
        <v>41</v>
      </c>
      <c r="F73" s="30" t="s">
        <v>144</v>
      </c>
    </row>
    <row r="74" spans="1:6" s="24" customFormat="1" x14ac:dyDescent="0.25">
      <c r="A74" s="23"/>
      <c r="B74" s="32">
        <v>2054</v>
      </c>
      <c r="C74" s="26" t="s">
        <v>115</v>
      </c>
      <c r="D74" s="27" t="s">
        <v>139</v>
      </c>
      <c r="E74" s="76" t="s">
        <v>13</v>
      </c>
      <c r="F74" s="30" t="s">
        <v>144</v>
      </c>
    </row>
    <row r="75" spans="1:6" s="24" customFormat="1" x14ac:dyDescent="0.25">
      <c r="A75" s="23"/>
      <c r="B75" s="32">
        <v>2054</v>
      </c>
      <c r="C75" s="26" t="s">
        <v>115</v>
      </c>
      <c r="D75" s="27" t="s">
        <v>139</v>
      </c>
      <c r="E75" s="76" t="s">
        <v>41</v>
      </c>
      <c r="F75" s="30" t="s">
        <v>144</v>
      </c>
    </row>
    <row r="76" spans="1:6" s="24" customFormat="1" x14ac:dyDescent="0.25">
      <c r="A76" s="23"/>
      <c r="B76" s="32">
        <v>2207</v>
      </c>
      <c r="C76" s="26" t="s">
        <v>68</v>
      </c>
      <c r="D76" s="27" t="s">
        <v>139</v>
      </c>
      <c r="E76" s="76" t="s">
        <v>13</v>
      </c>
      <c r="F76" s="30" t="s">
        <v>144</v>
      </c>
    </row>
    <row r="77" spans="1:6" s="24" customFormat="1" x14ac:dyDescent="0.25">
      <c r="A77" s="23"/>
      <c r="B77" s="32">
        <v>2207</v>
      </c>
      <c r="C77" s="26" t="s">
        <v>68</v>
      </c>
      <c r="D77" s="27" t="s">
        <v>139</v>
      </c>
      <c r="E77" s="76" t="s">
        <v>41</v>
      </c>
      <c r="F77" s="30" t="s">
        <v>144</v>
      </c>
    </row>
    <row r="78" spans="1:6" s="24" customFormat="1" x14ac:dyDescent="0.25">
      <c r="A78" s="23"/>
      <c r="B78" s="32">
        <v>2244</v>
      </c>
      <c r="C78" s="26" t="s">
        <v>57</v>
      </c>
      <c r="D78" s="27" t="s">
        <v>139</v>
      </c>
      <c r="E78" s="76" t="s">
        <v>13</v>
      </c>
      <c r="F78" s="30" t="s">
        <v>144</v>
      </c>
    </row>
    <row r="79" spans="1:6" s="24" customFormat="1" x14ac:dyDescent="0.25">
      <c r="A79" s="23"/>
      <c r="B79" s="32">
        <v>2244</v>
      </c>
      <c r="C79" s="26" t="s">
        <v>57</v>
      </c>
      <c r="D79" s="27" t="s">
        <v>139</v>
      </c>
      <c r="E79" s="76" t="s">
        <v>41</v>
      </c>
      <c r="F79" s="30" t="s">
        <v>144</v>
      </c>
    </row>
    <row r="80" spans="1:6" s="24" customFormat="1" x14ac:dyDescent="0.25">
      <c r="A80" s="23"/>
      <c r="B80" s="47">
        <v>2083</v>
      </c>
      <c r="C80" s="35" t="s">
        <v>58</v>
      </c>
      <c r="D80" s="36" t="s">
        <v>140</v>
      </c>
      <c r="E80" s="77" t="s">
        <v>11</v>
      </c>
      <c r="F80" s="46" t="s">
        <v>144</v>
      </c>
    </row>
    <row r="81" spans="1:1" x14ac:dyDescent="0.25">
      <c r="A81" s="23"/>
    </row>
    <row r="82" spans="1:1" x14ac:dyDescent="0.25">
      <c r="A82" s="23"/>
    </row>
    <row r="83" spans="1:1" x14ac:dyDescent="0.25">
      <c r="A83" s="23"/>
    </row>
    <row r="84" spans="1:1" x14ac:dyDescent="0.25">
      <c r="A84" s="23"/>
    </row>
    <row r="85" spans="1:1" x14ac:dyDescent="0.25">
      <c r="A85" s="23"/>
    </row>
    <row r="86" spans="1:1" x14ac:dyDescent="0.25">
      <c r="A86" s="23"/>
    </row>
    <row r="87" spans="1:1" x14ac:dyDescent="0.25">
      <c r="A87" s="23"/>
    </row>
    <row r="88" spans="1:1" x14ac:dyDescent="0.25">
      <c r="A88" s="23"/>
    </row>
    <row r="89" spans="1:1" x14ac:dyDescent="0.25">
      <c r="A89" s="23"/>
    </row>
    <row r="90" spans="1:1" x14ac:dyDescent="0.25">
      <c r="A90" s="23"/>
    </row>
    <row r="91" spans="1:1" x14ac:dyDescent="0.25">
      <c r="A91" s="23"/>
    </row>
    <row r="92" spans="1:1" x14ac:dyDescent="0.25">
      <c r="A92" s="23"/>
    </row>
    <row r="93" spans="1:1" x14ac:dyDescent="0.25">
      <c r="A93" s="23"/>
    </row>
    <row r="94" spans="1:1" x14ac:dyDescent="0.25">
      <c r="A94" s="23"/>
    </row>
    <row r="95" spans="1:1" x14ac:dyDescent="0.25">
      <c r="A95" s="23"/>
    </row>
    <row r="96" spans="1:1" x14ac:dyDescent="0.25">
      <c r="A96" s="23"/>
    </row>
    <row r="97" spans="1:1" x14ac:dyDescent="0.25">
      <c r="A97" s="23"/>
    </row>
    <row r="98" spans="1:1" x14ac:dyDescent="0.25">
      <c r="A98" s="23"/>
    </row>
    <row r="99" spans="1:1" x14ac:dyDescent="0.25">
      <c r="A99" s="23"/>
    </row>
    <row r="100" spans="1:1" x14ac:dyDescent="0.25">
      <c r="A100" s="23"/>
    </row>
    <row r="101" spans="1:1" x14ac:dyDescent="0.25">
      <c r="A101" s="23"/>
    </row>
    <row r="102" spans="1:1" x14ac:dyDescent="0.25">
      <c r="A102" s="23"/>
    </row>
    <row r="103" spans="1:1" x14ac:dyDescent="0.25">
      <c r="A103" s="23"/>
    </row>
    <row r="104" spans="1:1" x14ac:dyDescent="0.25">
      <c r="A104" s="23"/>
    </row>
    <row r="105" spans="1:1" x14ac:dyDescent="0.25">
      <c r="A105" s="23"/>
    </row>
    <row r="106" spans="1:1" x14ac:dyDescent="0.25">
      <c r="A106" s="23"/>
    </row>
    <row r="107" spans="1:1" x14ac:dyDescent="0.25">
      <c r="A107" s="23"/>
    </row>
    <row r="108" spans="1:1" x14ac:dyDescent="0.25">
      <c r="A108" s="23"/>
    </row>
    <row r="109" spans="1:1" x14ac:dyDescent="0.25">
      <c r="A109" s="23"/>
    </row>
    <row r="110" spans="1:1" x14ac:dyDescent="0.25">
      <c r="A110" s="23"/>
    </row>
    <row r="111" spans="1:1" x14ac:dyDescent="0.25">
      <c r="A111" s="23"/>
    </row>
    <row r="112" spans="1:1" x14ac:dyDescent="0.25">
      <c r="A112" s="23"/>
    </row>
    <row r="113" spans="1:1" x14ac:dyDescent="0.25">
      <c r="A113" s="23"/>
    </row>
    <row r="114" spans="1:1" x14ac:dyDescent="0.25">
      <c r="A114" s="23"/>
    </row>
    <row r="115" spans="1:1" x14ac:dyDescent="0.25">
      <c r="A115" s="23"/>
    </row>
    <row r="116" spans="1:1" x14ac:dyDescent="0.25">
      <c r="A116" s="23"/>
    </row>
    <row r="117" spans="1:1" x14ac:dyDescent="0.25">
      <c r="A117" s="23"/>
    </row>
    <row r="118" spans="1:1" x14ac:dyDescent="0.25">
      <c r="A118" s="23"/>
    </row>
    <row r="119" spans="1:1" x14ac:dyDescent="0.25">
      <c r="A119" s="23"/>
    </row>
    <row r="120" spans="1:1" x14ac:dyDescent="0.25">
      <c r="A120" s="23"/>
    </row>
    <row r="121" spans="1:1" x14ac:dyDescent="0.25">
      <c r="A121" s="23"/>
    </row>
    <row r="122" spans="1:1" x14ac:dyDescent="0.25">
      <c r="A122" s="23"/>
    </row>
    <row r="123" spans="1:1" x14ac:dyDescent="0.25">
      <c r="A123" s="23"/>
    </row>
    <row r="124" spans="1:1" x14ac:dyDescent="0.25">
      <c r="A124" s="23"/>
    </row>
    <row r="125" spans="1:1" x14ac:dyDescent="0.25">
      <c r="A125" s="23"/>
    </row>
    <row r="126" spans="1:1" x14ac:dyDescent="0.25">
      <c r="A126" s="23"/>
    </row>
    <row r="127" spans="1:1" x14ac:dyDescent="0.25">
      <c r="A127" s="23"/>
    </row>
    <row r="128" spans="1:1" x14ac:dyDescent="0.25">
      <c r="A128" s="23"/>
    </row>
    <row r="129" spans="1:1" x14ac:dyDescent="0.25">
      <c r="A129" s="23"/>
    </row>
    <row r="130" spans="1:1" x14ac:dyDescent="0.25">
      <c r="A130" s="23"/>
    </row>
    <row r="131" spans="1:1" x14ac:dyDescent="0.25">
      <c r="A131" s="23"/>
    </row>
    <row r="132" spans="1:1" x14ac:dyDescent="0.25">
      <c r="A132" s="23"/>
    </row>
    <row r="133" spans="1:1" x14ac:dyDescent="0.25">
      <c r="A133" s="23"/>
    </row>
    <row r="134" spans="1:1" x14ac:dyDescent="0.25">
      <c r="A134" s="23"/>
    </row>
    <row r="135" spans="1:1" x14ac:dyDescent="0.25">
      <c r="A135" s="23"/>
    </row>
    <row r="136" spans="1:1" x14ac:dyDescent="0.25">
      <c r="A136" s="23"/>
    </row>
    <row r="137" spans="1:1" x14ac:dyDescent="0.25">
      <c r="A137" s="23"/>
    </row>
    <row r="138" spans="1:1" x14ac:dyDescent="0.25">
      <c r="A138" s="23"/>
    </row>
    <row r="139" spans="1:1" x14ac:dyDescent="0.25">
      <c r="A139" s="23"/>
    </row>
    <row r="140" spans="1:1" x14ac:dyDescent="0.25">
      <c r="A140" s="23"/>
    </row>
    <row r="141" spans="1:1" x14ac:dyDescent="0.25">
      <c r="A141" s="23"/>
    </row>
    <row r="142" spans="1:1" x14ac:dyDescent="0.25">
      <c r="A142" s="23"/>
    </row>
    <row r="143" spans="1:1" x14ac:dyDescent="0.25">
      <c r="A143" s="23"/>
    </row>
    <row r="144" spans="1:1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4.57031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196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SUMIF(Recipients2016[Grant Type],"Facilities Assessment",Recipients2016[Grant Amount])</f>
        <v>260000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SUMIF(Recipients2016[Grant Type],"Long-Range Facility Plan",Recipients2016[Grant Amount])</f>
        <v>250000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SUMIF(Recipients2016[Grant Type],"Seismic Assessment",Recipients2016[Grant Amount])</f>
        <v>400000</v>
      </c>
      <c r="E9" s="3"/>
      <c r="F9" s="3"/>
    </row>
    <row r="10" spans="1:6" ht="16.5" customHeight="1" x14ac:dyDescent="0.3">
      <c r="A10" s="41" t="s">
        <v>207</v>
      </c>
      <c r="B10" s="79" t="s">
        <v>247</v>
      </c>
      <c r="C10" s="9"/>
      <c r="D10" s="80">
        <f>SUM(D7:D9)</f>
        <v>910000</v>
      </c>
      <c r="E10" s="3"/>
      <c r="F10" s="3"/>
    </row>
    <row r="11" spans="1:6" ht="18.75" customHeight="1" x14ac:dyDescent="0.3">
      <c r="A11" s="41" t="s">
        <v>207</v>
      </c>
      <c r="E11" s="3"/>
      <c r="F11" s="3"/>
    </row>
    <row r="12" spans="1:6" ht="16.5" customHeight="1" x14ac:dyDescent="0.3">
      <c r="A12" s="41" t="s">
        <v>207</v>
      </c>
      <c r="B12" s="83" t="s">
        <v>249</v>
      </c>
      <c r="C12" s="11"/>
      <c r="D12" s="82" t="s">
        <v>248</v>
      </c>
      <c r="E12" s="3"/>
      <c r="F12" s="3"/>
    </row>
    <row r="13" spans="1:6" ht="16.5" customHeight="1" x14ac:dyDescent="0.3">
      <c r="A13" s="41" t="s">
        <v>207</v>
      </c>
      <c r="B13" s="81" t="s">
        <v>1</v>
      </c>
      <c r="C13" s="12"/>
      <c r="D13" s="86">
        <f>COUNTIFS(Recipients2016[Grant Awarded],"Yes",Recipients2016[Grant Type],"Facilities Assessment")</f>
        <v>13</v>
      </c>
      <c r="E13" s="3"/>
      <c r="F13" s="3"/>
    </row>
    <row r="14" spans="1:6" ht="16.5" customHeight="1" x14ac:dyDescent="0.3">
      <c r="A14" s="41" t="s">
        <v>207</v>
      </c>
      <c r="B14" s="81" t="s">
        <v>137</v>
      </c>
      <c r="C14" s="12"/>
      <c r="D14" s="86">
        <f>COUNTIFS(Recipients2016[Grant Awarded],"Yes",Recipients2016[Grant Type],"Long-range Facility Plan")</f>
        <v>10</v>
      </c>
      <c r="E14" s="3"/>
      <c r="F14" s="3"/>
    </row>
    <row r="15" spans="1:6" ht="16.5" customHeight="1" x14ac:dyDescent="0.3">
      <c r="A15" s="41" t="s">
        <v>207</v>
      </c>
      <c r="B15" s="81" t="s">
        <v>2</v>
      </c>
      <c r="C15" s="12"/>
      <c r="D15" s="86">
        <f>COUNTIFS(Recipients2016[Grant Awarded],"Yes",Recipients2016[Grant Type],"Seismic Assessment")</f>
        <v>16</v>
      </c>
      <c r="E15" s="3"/>
      <c r="F15" s="3"/>
    </row>
    <row r="16" spans="1:6" ht="16.5" customHeight="1" x14ac:dyDescent="0.3">
      <c r="A16" s="41" t="s">
        <v>207</v>
      </c>
      <c r="B16" s="79" t="s">
        <v>8</v>
      </c>
      <c r="C16" s="13"/>
      <c r="D16" s="85">
        <f>SUM(D13:D15)</f>
        <v>39</v>
      </c>
      <c r="E16" s="3"/>
      <c r="F16" s="3"/>
    </row>
    <row r="17" spans="1:6" ht="18.75" customHeight="1" x14ac:dyDescent="0.3">
      <c r="A17" s="41" t="s">
        <v>207</v>
      </c>
      <c r="E17" s="3"/>
      <c r="F17" s="3"/>
    </row>
    <row r="18" spans="1:6" ht="16.5" customHeight="1" x14ac:dyDescent="0.3">
      <c r="A18" s="41" t="s">
        <v>207</v>
      </c>
      <c r="B18" s="79" t="s">
        <v>254</v>
      </c>
      <c r="C18" s="84"/>
      <c r="D18" s="87">
        <f>SUMPRODUCT(1/COUNTIF($C$23:$C$61,$C$23:$C$61))</f>
        <v>26.999999999999996</v>
      </c>
      <c r="E18" s="3"/>
      <c r="F18" s="3"/>
    </row>
    <row r="19" spans="1:6" ht="16.5" customHeight="1" x14ac:dyDescent="0.3">
      <c r="A19" s="41" t="s">
        <v>207</v>
      </c>
      <c r="B19" s="91" t="s">
        <v>257</v>
      </c>
      <c r="C19" s="84"/>
      <c r="D19" s="90" cm="1">
        <f t="array" ref="D19">SUMPRODUCT(1/COUNTIF($C$62:$C$136,$C$62:$C$136))</f>
        <v>42.000000000000014</v>
      </c>
      <c r="E19" s="3"/>
      <c r="F19" s="3"/>
    </row>
    <row r="20" spans="1:6" ht="18.75" x14ac:dyDescent="0.3">
      <c r="A20" s="41" t="s">
        <v>207</v>
      </c>
      <c r="B20" s="14"/>
      <c r="C20" s="1"/>
      <c r="D20" s="15"/>
      <c r="E20" s="3"/>
      <c r="F20" s="3"/>
    </row>
    <row r="21" spans="1:6" ht="22.5" customHeight="1" x14ac:dyDescent="0.25">
      <c r="A21" s="41" t="s">
        <v>207</v>
      </c>
      <c r="B21" s="21" t="s">
        <v>244</v>
      </c>
      <c r="C21" s="20"/>
      <c r="D21" s="20"/>
      <c r="E21" s="20"/>
      <c r="F21" s="20"/>
    </row>
    <row r="22" spans="1:6" s="24" customFormat="1" x14ac:dyDescent="0.25">
      <c r="A22" s="41" t="s">
        <v>207</v>
      </c>
      <c r="B22" s="72" t="s">
        <v>3</v>
      </c>
      <c r="C22" s="75" t="s">
        <v>4</v>
      </c>
      <c r="D22" s="73" t="s">
        <v>9</v>
      </c>
      <c r="E22" s="75" t="s">
        <v>6</v>
      </c>
      <c r="F22" s="74" t="s">
        <v>5</v>
      </c>
    </row>
    <row r="23" spans="1:6" s="24" customFormat="1" x14ac:dyDescent="0.25">
      <c r="A23" s="41"/>
      <c r="B23" s="32">
        <v>1933</v>
      </c>
      <c r="C23" s="26" t="s">
        <v>10</v>
      </c>
      <c r="D23" s="27" t="s">
        <v>138</v>
      </c>
      <c r="E23" s="76" t="s">
        <v>11</v>
      </c>
      <c r="F23" s="30">
        <v>25000</v>
      </c>
    </row>
    <row r="24" spans="1:6" s="24" customFormat="1" x14ac:dyDescent="0.25">
      <c r="A24" s="41"/>
      <c r="B24" s="32">
        <v>2208</v>
      </c>
      <c r="C24" s="26" t="s">
        <v>29</v>
      </c>
      <c r="D24" s="27" t="s">
        <v>138</v>
      </c>
      <c r="E24" s="76" t="s">
        <v>14</v>
      </c>
      <c r="F24" s="30">
        <v>25000</v>
      </c>
    </row>
    <row r="25" spans="1:6" s="24" customFormat="1" x14ac:dyDescent="0.25">
      <c r="A25" s="41"/>
      <c r="B25" s="32">
        <v>1894</v>
      </c>
      <c r="C25" s="26" t="s">
        <v>12</v>
      </c>
      <c r="D25" s="27" t="s">
        <v>138</v>
      </c>
      <c r="E25" s="76" t="s">
        <v>13</v>
      </c>
      <c r="F25" s="30">
        <v>20000</v>
      </c>
    </row>
    <row r="26" spans="1:6" s="24" customFormat="1" x14ac:dyDescent="0.25">
      <c r="A26" s="23"/>
      <c r="B26" s="32">
        <v>1894</v>
      </c>
      <c r="C26" s="26" t="s">
        <v>12</v>
      </c>
      <c r="D26" s="27" t="s">
        <v>138</v>
      </c>
      <c r="E26" s="76" t="s">
        <v>14</v>
      </c>
      <c r="F26" s="30">
        <v>25000</v>
      </c>
    </row>
    <row r="27" spans="1:6" s="24" customFormat="1" x14ac:dyDescent="0.25">
      <c r="A27" s="23"/>
      <c r="B27" s="32">
        <v>2243</v>
      </c>
      <c r="C27" s="26" t="s">
        <v>30</v>
      </c>
      <c r="D27" s="27" t="s">
        <v>138</v>
      </c>
      <c r="E27" s="76" t="s">
        <v>11</v>
      </c>
      <c r="F27" s="30">
        <v>25000</v>
      </c>
    </row>
    <row r="28" spans="1:6" s="24" customFormat="1" x14ac:dyDescent="0.25">
      <c r="A28" s="23"/>
      <c r="B28" s="32">
        <v>1995</v>
      </c>
      <c r="C28" s="26" t="s">
        <v>15</v>
      </c>
      <c r="D28" s="27" t="s">
        <v>138</v>
      </c>
      <c r="E28" s="76" t="s">
        <v>13</v>
      </c>
      <c r="F28" s="30">
        <v>20000</v>
      </c>
    </row>
    <row r="29" spans="1:6" s="24" customFormat="1" x14ac:dyDescent="0.25">
      <c r="A29" s="23"/>
      <c r="B29" s="32">
        <v>1995</v>
      </c>
      <c r="C29" s="26" t="s">
        <v>15</v>
      </c>
      <c r="D29" s="27" t="s">
        <v>138</v>
      </c>
      <c r="E29" s="76" t="s">
        <v>11</v>
      </c>
      <c r="F29" s="30">
        <v>25000</v>
      </c>
    </row>
    <row r="30" spans="1:6" s="24" customFormat="1" x14ac:dyDescent="0.25">
      <c r="A30" s="23"/>
      <c r="B30" s="32">
        <v>2187</v>
      </c>
      <c r="C30" s="26" t="s">
        <v>31</v>
      </c>
      <c r="D30" s="27" t="s">
        <v>138</v>
      </c>
      <c r="E30" s="76" t="s">
        <v>11</v>
      </c>
      <c r="F30" s="30">
        <v>25000</v>
      </c>
    </row>
    <row r="31" spans="1:6" s="24" customFormat="1" x14ac:dyDescent="0.25">
      <c r="A31" s="23"/>
      <c r="B31" s="32">
        <v>1993</v>
      </c>
      <c r="C31" s="26" t="s">
        <v>16</v>
      </c>
      <c r="D31" s="27" t="s">
        <v>138</v>
      </c>
      <c r="E31" s="76" t="s">
        <v>11</v>
      </c>
      <c r="F31" s="30">
        <v>25000</v>
      </c>
    </row>
    <row r="32" spans="1:6" s="24" customFormat="1" x14ac:dyDescent="0.25">
      <c r="A32" s="23"/>
      <c r="B32" s="32">
        <v>1992</v>
      </c>
      <c r="C32" s="26" t="s">
        <v>32</v>
      </c>
      <c r="D32" s="27" t="s">
        <v>138</v>
      </c>
      <c r="E32" s="76" t="s">
        <v>11</v>
      </c>
      <c r="F32" s="30">
        <v>25000</v>
      </c>
    </row>
    <row r="33" spans="1:6" s="24" customFormat="1" x14ac:dyDescent="0.25">
      <c r="A33" s="23"/>
      <c r="B33" s="32">
        <v>3997</v>
      </c>
      <c r="C33" s="26" t="s">
        <v>33</v>
      </c>
      <c r="D33" s="27" t="s">
        <v>138</v>
      </c>
      <c r="E33" s="76" t="s">
        <v>14</v>
      </c>
      <c r="F33" s="30">
        <v>25000</v>
      </c>
    </row>
    <row r="34" spans="1:6" s="24" customFormat="1" x14ac:dyDescent="0.25">
      <c r="A34" s="23"/>
      <c r="B34" s="32">
        <v>1934</v>
      </c>
      <c r="C34" s="26" t="s">
        <v>17</v>
      </c>
      <c r="D34" s="27" t="s">
        <v>138</v>
      </c>
      <c r="E34" s="76" t="s">
        <v>13</v>
      </c>
      <c r="F34" s="30">
        <v>20000</v>
      </c>
    </row>
    <row r="35" spans="1:6" s="24" customFormat="1" x14ac:dyDescent="0.25">
      <c r="A35" s="23"/>
      <c r="B35" s="32">
        <v>1934</v>
      </c>
      <c r="C35" s="26" t="s">
        <v>17</v>
      </c>
      <c r="D35" s="27" t="s">
        <v>138</v>
      </c>
      <c r="E35" s="76" t="s">
        <v>14</v>
      </c>
      <c r="F35" s="30">
        <v>25000</v>
      </c>
    </row>
    <row r="36" spans="1:6" s="24" customFormat="1" x14ac:dyDescent="0.25">
      <c r="A36" s="23"/>
      <c r="B36" s="32">
        <v>2059</v>
      </c>
      <c r="C36" s="26" t="s">
        <v>18</v>
      </c>
      <c r="D36" s="27" t="s">
        <v>138</v>
      </c>
      <c r="E36" s="76" t="s">
        <v>13</v>
      </c>
      <c r="F36" s="30">
        <v>20000</v>
      </c>
    </row>
    <row r="37" spans="1:6" s="24" customFormat="1" x14ac:dyDescent="0.25">
      <c r="A37" s="23"/>
      <c r="B37" s="32">
        <v>2085</v>
      </c>
      <c r="C37" s="26" t="s">
        <v>19</v>
      </c>
      <c r="D37" s="27" t="s">
        <v>138</v>
      </c>
      <c r="E37" s="76" t="s">
        <v>11</v>
      </c>
      <c r="F37" s="30">
        <v>25000</v>
      </c>
    </row>
    <row r="38" spans="1:6" s="24" customFormat="1" x14ac:dyDescent="0.25">
      <c r="A38" s="23"/>
      <c r="B38" s="32">
        <v>2205</v>
      </c>
      <c r="C38" s="26" t="s">
        <v>34</v>
      </c>
      <c r="D38" s="27" t="s">
        <v>138</v>
      </c>
      <c r="E38" s="76" t="s">
        <v>13</v>
      </c>
      <c r="F38" s="30">
        <v>20000</v>
      </c>
    </row>
    <row r="39" spans="1:6" s="24" customFormat="1" x14ac:dyDescent="0.25">
      <c r="A39" s="23"/>
      <c r="B39" s="32">
        <v>2254</v>
      </c>
      <c r="C39" s="26" t="s">
        <v>20</v>
      </c>
      <c r="D39" s="27" t="s">
        <v>138</v>
      </c>
      <c r="E39" s="76" t="s">
        <v>11</v>
      </c>
      <c r="F39" s="30">
        <v>25000</v>
      </c>
    </row>
    <row r="40" spans="1:6" s="24" customFormat="1" x14ac:dyDescent="0.25">
      <c r="A40" s="23"/>
      <c r="B40" s="32">
        <v>2214</v>
      </c>
      <c r="C40" s="26" t="s">
        <v>21</v>
      </c>
      <c r="D40" s="27" t="s">
        <v>138</v>
      </c>
      <c r="E40" s="76" t="s">
        <v>13</v>
      </c>
      <c r="F40" s="30">
        <v>20000</v>
      </c>
    </row>
    <row r="41" spans="1:6" s="24" customFormat="1" x14ac:dyDescent="0.25">
      <c r="A41" s="23"/>
      <c r="B41" s="32">
        <v>2214</v>
      </c>
      <c r="C41" s="26" t="s">
        <v>21</v>
      </c>
      <c r="D41" s="27" t="s">
        <v>138</v>
      </c>
      <c r="E41" s="76" t="s">
        <v>14</v>
      </c>
      <c r="F41" s="30">
        <v>25000</v>
      </c>
    </row>
    <row r="42" spans="1:6" s="24" customFormat="1" x14ac:dyDescent="0.25">
      <c r="A42" s="23"/>
      <c r="B42" s="32">
        <v>2093</v>
      </c>
      <c r="C42" s="26" t="s">
        <v>22</v>
      </c>
      <c r="D42" s="27" t="s">
        <v>138</v>
      </c>
      <c r="E42" s="76" t="s">
        <v>13</v>
      </c>
      <c r="F42" s="30">
        <v>20000</v>
      </c>
    </row>
    <row r="43" spans="1:6" s="24" customFormat="1" x14ac:dyDescent="0.25">
      <c r="A43" s="23"/>
      <c r="B43" s="32">
        <v>2093</v>
      </c>
      <c r="C43" s="26" t="s">
        <v>22</v>
      </c>
      <c r="D43" s="27" t="s">
        <v>138</v>
      </c>
      <c r="E43" s="76" t="s">
        <v>14</v>
      </c>
      <c r="F43" s="30">
        <v>25000</v>
      </c>
    </row>
    <row r="44" spans="1:6" s="24" customFormat="1" x14ac:dyDescent="0.25">
      <c r="A44" s="23"/>
      <c r="B44" s="32">
        <v>2093</v>
      </c>
      <c r="C44" s="26" t="s">
        <v>22</v>
      </c>
      <c r="D44" s="27" t="s">
        <v>138</v>
      </c>
      <c r="E44" s="76" t="s">
        <v>11</v>
      </c>
      <c r="F44" s="30">
        <v>25000</v>
      </c>
    </row>
    <row r="45" spans="1:6" s="24" customFormat="1" x14ac:dyDescent="0.25">
      <c r="A45" s="23"/>
      <c r="B45" s="32">
        <v>2202</v>
      </c>
      <c r="C45" s="26" t="s">
        <v>35</v>
      </c>
      <c r="D45" s="27" t="s">
        <v>138</v>
      </c>
      <c r="E45" s="76" t="s">
        <v>11</v>
      </c>
      <c r="F45" s="30">
        <v>25000</v>
      </c>
    </row>
    <row r="46" spans="1:6" s="24" customFormat="1" x14ac:dyDescent="0.25">
      <c r="A46" s="23"/>
      <c r="B46" s="32">
        <v>2045</v>
      </c>
      <c r="C46" s="26" t="s">
        <v>23</v>
      </c>
      <c r="D46" s="27" t="s">
        <v>138</v>
      </c>
      <c r="E46" s="76" t="s">
        <v>13</v>
      </c>
      <c r="F46" s="30">
        <v>20000</v>
      </c>
    </row>
    <row r="47" spans="1:6" s="24" customFormat="1" x14ac:dyDescent="0.25">
      <c r="A47" s="23"/>
      <c r="B47" s="32">
        <v>2045</v>
      </c>
      <c r="C47" s="26" t="s">
        <v>23</v>
      </c>
      <c r="D47" s="27" t="s">
        <v>138</v>
      </c>
      <c r="E47" s="76" t="s">
        <v>14</v>
      </c>
      <c r="F47" s="30">
        <v>25000</v>
      </c>
    </row>
    <row r="48" spans="1:6" s="24" customFormat="1" x14ac:dyDescent="0.25">
      <c r="A48" s="23"/>
      <c r="B48" s="32">
        <v>2096</v>
      </c>
      <c r="C48" s="26" t="s">
        <v>24</v>
      </c>
      <c r="D48" s="27" t="s">
        <v>138</v>
      </c>
      <c r="E48" s="76" t="s">
        <v>13</v>
      </c>
      <c r="F48" s="30">
        <v>20000</v>
      </c>
    </row>
    <row r="49" spans="1:6" s="24" customFormat="1" x14ac:dyDescent="0.25">
      <c r="A49" s="23"/>
      <c r="B49" s="32">
        <v>2096</v>
      </c>
      <c r="C49" s="26" t="s">
        <v>24</v>
      </c>
      <c r="D49" s="27" t="s">
        <v>138</v>
      </c>
      <c r="E49" s="76" t="s">
        <v>14</v>
      </c>
      <c r="F49" s="30">
        <v>25000</v>
      </c>
    </row>
    <row r="50" spans="1:6" s="24" customFormat="1" x14ac:dyDescent="0.25">
      <c r="A50" s="23"/>
      <c r="B50" s="32">
        <v>2096</v>
      </c>
      <c r="C50" s="26" t="s">
        <v>24</v>
      </c>
      <c r="D50" s="27" t="s">
        <v>138</v>
      </c>
      <c r="E50" s="76" t="s">
        <v>11</v>
      </c>
      <c r="F50" s="30">
        <v>25000</v>
      </c>
    </row>
    <row r="51" spans="1:6" s="24" customFormat="1" x14ac:dyDescent="0.25">
      <c r="A51" s="23"/>
      <c r="B51" s="32">
        <v>2087</v>
      </c>
      <c r="C51" s="26" t="s">
        <v>25</v>
      </c>
      <c r="D51" s="27" t="s">
        <v>138</v>
      </c>
      <c r="E51" s="76" t="s">
        <v>11</v>
      </c>
      <c r="F51" s="30">
        <v>25000</v>
      </c>
    </row>
    <row r="52" spans="1:6" s="24" customFormat="1" x14ac:dyDescent="0.25">
      <c r="A52" s="23"/>
      <c r="B52" s="32">
        <v>1948</v>
      </c>
      <c r="C52" s="26" t="s">
        <v>36</v>
      </c>
      <c r="D52" s="27" t="s">
        <v>138</v>
      </c>
      <c r="E52" s="76" t="s">
        <v>13</v>
      </c>
      <c r="F52" s="30">
        <v>20000</v>
      </c>
    </row>
    <row r="53" spans="1:6" s="24" customFormat="1" x14ac:dyDescent="0.25">
      <c r="A53" s="23"/>
      <c r="B53" s="32">
        <v>2144</v>
      </c>
      <c r="C53" s="26" t="s">
        <v>26</v>
      </c>
      <c r="D53" s="27" t="s">
        <v>138</v>
      </c>
      <c r="E53" s="76" t="s">
        <v>11</v>
      </c>
      <c r="F53" s="30">
        <v>25000</v>
      </c>
    </row>
    <row r="54" spans="1:6" s="24" customFormat="1" x14ac:dyDescent="0.25">
      <c r="A54" s="23"/>
      <c r="B54" s="32">
        <v>2209</v>
      </c>
      <c r="C54" s="26" t="s">
        <v>27</v>
      </c>
      <c r="D54" s="27" t="s">
        <v>138</v>
      </c>
      <c r="E54" s="76" t="s">
        <v>13</v>
      </c>
      <c r="F54" s="30">
        <v>20000</v>
      </c>
    </row>
    <row r="55" spans="1:6" s="24" customFormat="1" x14ac:dyDescent="0.25">
      <c r="A55" s="23"/>
      <c r="B55" s="32">
        <v>2209</v>
      </c>
      <c r="C55" s="26" t="s">
        <v>27</v>
      </c>
      <c r="D55" s="27" t="s">
        <v>138</v>
      </c>
      <c r="E55" s="76" t="s">
        <v>14</v>
      </c>
      <c r="F55" s="30">
        <v>25000</v>
      </c>
    </row>
    <row r="56" spans="1:6" s="24" customFormat="1" x14ac:dyDescent="0.25">
      <c r="A56" s="23"/>
      <c r="B56" s="32">
        <v>2102</v>
      </c>
      <c r="C56" s="26" t="s">
        <v>37</v>
      </c>
      <c r="D56" s="27" t="s">
        <v>138</v>
      </c>
      <c r="E56" s="76" t="s">
        <v>13</v>
      </c>
      <c r="F56" s="30">
        <v>20000</v>
      </c>
    </row>
    <row r="57" spans="1:6" s="24" customFormat="1" x14ac:dyDescent="0.25">
      <c r="A57" s="23"/>
      <c r="B57" s="32">
        <v>2102</v>
      </c>
      <c r="C57" s="26" t="s">
        <v>37</v>
      </c>
      <c r="D57" s="27" t="s">
        <v>138</v>
      </c>
      <c r="E57" s="76" t="s">
        <v>11</v>
      </c>
      <c r="F57" s="30">
        <v>25000</v>
      </c>
    </row>
    <row r="58" spans="1:6" s="24" customFormat="1" x14ac:dyDescent="0.25">
      <c r="A58" s="23"/>
      <c r="B58" s="32">
        <v>2055</v>
      </c>
      <c r="C58" s="26" t="s">
        <v>38</v>
      </c>
      <c r="D58" s="27" t="s">
        <v>138</v>
      </c>
      <c r="E58" s="76" t="s">
        <v>11</v>
      </c>
      <c r="F58" s="30">
        <v>25000</v>
      </c>
    </row>
    <row r="59" spans="1:6" s="24" customFormat="1" x14ac:dyDescent="0.25">
      <c r="A59" s="23"/>
      <c r="B59" s="32">
        <v>2197</v>
      </c>
      <c r="C59" s="26" t="s">
        <v>39</v>
      </c>
      <c r="D59" s="27" t="s">
        <v>138</v>
      </c>
      <c r="E59" s="76" t="s">
        <v>11</v>
      </c>
      <c r="F59" s="30">
        <v>25000</v>
      </c>
    </row>
    <row r="60" spans="1:6" s="24" customFormat="1" x14ac:dyDescent="0.25">
      <c r="A60" s="23"/>
      <c r="B60" s="32">
        <v>2213</v>
      </c>
      <c r="C60" s="26" t="s">
        <v>28</v>
      </c>
      <c r="D60" s="27" t="s">
        <v>138</v>
      </c>
      <c r="E60" s="76" t="s">
        <v>13</v>
      </c>
      <c r="F60" s="30">
        <v>20000</v>
      </c>
    </row>
    <row r="61" spans="1:6" s="24" customFormat="1" x14ac:dyDescent="0.25">
      <c r="A61" s="23"/>
      <c r="B61" s="32">
        <v>2213</v>
      </c>
      <c r="C61" s="26" t="s">
        <v>28</v>
      </c>
      <c r="D61" s="27" t="s">
        <v>138</v>
      </c>
      <c r="E61" s="76" t="s">
        <v>14</v>
      </c>
      <c r="F61" s="30">
        <v>25000</v>
      </c>
    </row>
    <row r="62" spans="1:6" s="24" customFormat="1" x14ac:dyDescent="0.25">
      <c r="A62" s="23"/>
      <c r="B62" s="32">
        <v>1933</v>
      </c>
      <c r="C62" s="26" t="s">
        <v>10</v>
      </c>
      <c r="D62" s="27" t="s">
        <v>139</v>
      </c>
      <c r="E62" s="76" t="s">
        <v>13</v>
      </c>
      <c r="F62" s="30" t="s">
        <v>144</v>
      </c>
    </row>
    <row r="63" spans="1:6" s="24" customFormat="1" x14ac:dyDescent="0.25">
      <c r="A63" s="23"/>
      <c r="B63" s="32">
        <v>1933</v>
      </c>
      <c r="C63" s="26" t="s">
        <v>10</v>
      </c>
      <c r="D63" s="27" t="s">
        <v>139</v>
      </c>
      <c r="E63" s="76" t="s">
        <v>14</v>
      </c>
      <c r="F63" s="30" t="s">
        <v>144</v>
      </c>
    </row>
    <row r="64" spans="1:6" s="24" customFormat="1" x14ac:dyDescent="0.25">
      <c r="A64" s="23"/>
      <c r="B64" s="32">
        <v>2208</v>
      </c>
      <c r="C64" s="26" t="s">
        <v>29</v>
      </c>
      <c r="D64" s="27" t="s">
        <v>139</v>
      </c>
      <c r="E64" s="76" t="s">
        <v>13</v>
      </c>
      <c r="F64" s="30" t="s">
        <v>144</v>
      </c>
    </row>
    <row r="65" spans="1:6" s="24" customFormat="1" x14ac:dyDescent="0.25">
      <c r="A65" s="23"/>
      <c r="B65" s="32">
        <v>1894</v>
      </c>
      <c r="C65" s="26" t="s">
        <v>12</v>
      </c>
      <c r="D65" s="27" t="s">
        <v>139</v>
      </c>
      <c r="E65" s="76" t="s">
        <v>11</v>
      </c>
      <c r="F65" s="30" t="s">
        <v>144</v>
      </c>
    </row>
    <row r="66" spans="1:6" s="24" customFormat="1" x14ac:dyDescent="0.25">
      <c r="A66" s="23"/>
      <c r="B66" s="32">
        <v>2240</v>
      </c>
      <c r="C66" s="26" t="s">
        <v>77</v>
      </c>
      <c r="D66" s="27" t="s">
        <v>139</v>
      </c>
      <c r="E66" s="76" t="s">
        <v>13</v>
      </c>
      <c r="F66" s="30" t="s">
        <v>144</v>
      </c>
    </row>
    <row r="67" spans="1:6" s="24" customFormat="1" x14ac:dyDescent="0.25">
      <c r="A67" s="23"/>
      <c r="B67" s="32">
        <v>2240</v>
      </c>
      <c r="C67" s="26" t="s">
        <v>77</v>
      </c>
      <c r="D67" s="27" t="s">
        <v>139</v>
      </c>
      <c r="E67" s="76" t="s">
        <v>14</v>
      </c>
      <c r="F67" s="30" t="s">
        <v>144</v>
      </c>
    </row>
    <row r="68" spans="1:6" s="24" customFormat="1" x14ac:dyDescent="0.25">
      <c r="A68" s="23"/>
      <c r="B68" s="32">
        <v>1976</v>
      </c>
      <c r="C68" s="26" t="s">
        <v>74</v>
      </c>
      <c r="D68" s="27" t="s">
        <v>139</v>
      </c>
      <c r="E68" s="76" t="s">
        <v>14</v>
      </c>
      <c r="F68" s="30" t="s">
        <v>144</v>
      </c>
    </row>
    <row r="69" spans="1:6" s="24" customFormat="1" x14ac:dyDescent="0.25">
      <c r="A69" s="23"/>
      <c r="B69" s="32">
        <v>1976</v>
      </c>
      <c r="C69" s="26" t="s">
        <v>74</v>
      </c>
      <c r="D69" s="27" t="s">
        <v>139</v>
      </c>
      <c r="E69" s="76" t="s">
        <v>11</v>
      </c>
      <c r="F69" s="30" t="s">
        <v>144</v>
      </c>
    </row>
    <row r="70" spans="1:6" s="24" customFormat="1" x14ac:dyDescent="0.25">
      <c r="A70" s="23"/>
      <c r="B70" s="32">
        <v>1929</v>
      </c>
      <c r="C70" s="26" t="s">
        <v>73</v>
      </c>
      <c r="D70" s="27" t="s">
        <v>139</v>
      </c>
      <c r="E70" s="76" t="s">
        <v>13</v>
      </c>
      <c r="F70" s="30" t="s">
        <v>144</v>
      </c>
    </row>
    <row r="71" spans="1:6" s="24" customFormat="1" x14ac:dyDescent="0.25">
      <c r="A71" s="23"/>
      <c r="B71" s="32">
        <v>1929</v>
      </c>
      <c r="C71" s="26" t="s">
        <v>73</v>
      </c>
      <c r="D71" s="27" t="s">
        <v>139</v>
      </c>
      <c r="E71" s="76" t="s">
        <v>14</v>
      </c>
      <c r="F71" s="30" t="s">
        <v>144</v>
      </c>
    </row>
    <row r="72" spans="1:6" s="24" customFormat="1" x14ac:dyDescent="0.25">
      <c r="A72" s="23"/>
      <c r="B72" s="32">
        <v>1901</v>
      </c>
      <c r="C72" s="26" t="s">
        <v>105</v>
      </c>
      <c r="D72" s="27" t="s">
        <v>139</v>
      </c>
      <c r="E72" s="76" t="s">
        <v>13</v>
      </c>
      <c r="F72" s="30" t="s">
        <v>144</v>
      </c>
    </row>
    <row r="73" spans="1:6" s="24" customFormat="1" x14ac:dyDescent="0.25">
      <c r="A73" s="23"/>
      <c r="B73" s="32">
        <v>1901</v>
      </c>
      <c r="C73" s="26" t="s">
        <v>105</v>
      </c>
      <c r="D73" s="27" t="s">
        <v>139</v>
      </c>
      <c r="E73" s="76" t="s">
        <v>14</v>
      </c>
      <c r="F73" s="30" t="s">
        <v>144</v>
      </c>
    </row>
    <row r="74" spans="1:6" s="24" customFormat="1" x14ac:dyDescent="0.25">
      <c r="A74" s="23"/>
      <c r="B74" s="32">
        <v>1901</v>
      </c>
      <c r="C74" s="26" t="s">
        <v>105</v>
      </c>
      <c r="D74" s="27" t="s">
        <v>139</v>
      </c>
      <c r="E74" s="76" t="s">
        <v>11</v>
      </c>
      <c r="F74" s="30" t="s">
        <v>144</v>
      </c>
    </row>
    <row r="75" spans="1:6" s="24" customFormat="1" x14ac:dyDescent="0.25">
      <c r="A75" s="23"/>
      <c r="B75" s="32">
        <v>1970</v>
      </c>
      <c r="C75" s="26" t="s">
        <v>141</v>
      </c>
      <c r="D75" s="27" t="s">
        <v>139</v>
      </c>
      <c r="E75" s="76" t="s">
        <v>13</v>
      </c>
      <c r="F75" s="30" t="s">
        <v>144</v>
      </c>
    </row>
    <row r="76" spans="1:6" s="24" customFormat="1" x14ac:dyDescent="0.25">
      <c r="A76" s="23"/>
      <c r="B76" s="32">
        <v>1970</v>
      </c>
      <c r="C76" s="26" t="s">
        <v>141</v>
      </c>
      <c r="D76" s="27" t="s">
        <v>139</v>
      </c>
      <c r="E76" s="76" t="s">
        <v>14</v>
      </c>
      <c r="F76" s="30" t="s">
        <v>144</v>
      </c>
    </row>
    <row r="77" spans="1:6" s="24" customFormat="1" x14ac:dyDescent="0.25">
      <c r="A77" s="23"/>
      <c r="B77" s="32">
        <v>1970</v>
      </c>
      <c r="C77" s="26" t="s">
        <v>141</v>
      </c>
      <c r="D77" s="27" t="s">
        <v>139</v>
      </c>
      <c r="E77" s="76" t="s">
        <v>11</v>
      </c>
      <c r="F77" s="30" t="s">
        <v>144</v>
      </c>
    </row>
    <row r="78" spans="1:6" s="24" customFormat="1" x14ac:dyDescent="0.25">
      <c r="A78" s="23"/>
      <c r="B78" s="32">
        <v>1993</v>
      </c>
      <c r="C78" s="26" t="s">
        <v>16</v>
      </c>
      <c r="D78" s="27" t="s">
        <v>139</v>
      </c>
      <c r="E78" s="76" t="s">
        <v>13</v>
      </c>
      <c r="F78" s="30" t="s">
        <v>144</v>
      </c>
    </row>
    <row r="79" spans="1:6" s="24" customFormat="1" x14ac:dyDescent="0.25">
      <c r="A79" s="23"/>
      <c r="B79" s="32">
        <v>1993</v>
      </c>
      <c r="C79" s="26" t="s">
        <v>16</v>
      </c>
      <c r="D79" s="27" t="s">
        <v>139</v>
      </c>
      <c r="E79" s="76" t="s">
        <v>14</v>
      </c>
      <c r="F79" s="30" t="s">
        <v>144</v>
      </c>
    </row>
    <row r="80" spans="1:6" s="24" customFormat="1" x14ac:dyDescent="0.25">
      <c r="A80" s="23"/>
      <c r="B80" s="32">
        <v>1991</v>
      </c>
      <c r="C80" s="26" t="s">
        <v>45</v>
      </c>
      <c r="D80" s="27" t="s">
        <v>139</v>
      </c>
      <c r="E80" s="76" t="s">
        <v>13</v>
      </c>
      <c r="F80" s="30" t="s">
        <v>144</v>
      </c>
    </row>
    <row r="81" spans="1:6" s="24" customFormat="1" x14ac:dyDescent="0.25">
      <c r="A81" s="23"/>
      <c r="B81" s="32">
        <v>1991</v>
      </c>
      <c r="C81" s="26" t="s">
        <v>45</v>
      </c>
      <c r="D81" s="27" t="s">
        <v>139</v>
      </c>
      <c r="E81" s="76" t="s">
        <v>14</v>
      </c>
      <c r="F81" s="30" t="s">
        <v>144</v>
      </c>
    </row>
    <row r="82" spans="1:6" s="24" customFormat="1" x14ac:dyDescent="0.25">
      <c r="A82" s="23"/>
      <c r="B82" s="32">
        <v>1991</v>
      </c>
      <c r="C82" s="26" t="s">
        <v>45</v>
      </c>
      <c r="D82" s="27" t="s">
        <v>139</v>
      </c>
      <c r="E82" s="76" t="s">
        <v>11</v>
      </c>
      <c r="F82" s="30" t="s">
        <v>144</v>
      </c>
    </row>
    <row r="83" spans="1:6" s="24" customFormat="1" x14ac:dyDescent="0.25">
      <c r="A83" s="23"/>
      <c r="B83" s="32">
        <v>1992</v>
      </c>
      <c r="C83" s="26" t="s">
        <v>32</v>
      </c>
      <c r="D83" s="27" t="s">
        <v>139</v>
      </c>
      <c r="E83" s="76" t="s">
        <v>13</v>
      </c>
      <c r="F83" s="30" t="s">
        <v>144</v>
      </c>
    </row>
    <row r="84" spans="1:6" s="24" customFormat="1" x14ac:dyDescent="0.25">
      <c r="A84" s="23"/>
      <c r="B84" s="32">
        <v>1992</v>
      </c>
      <c r="C84" s="26" t="s">
        <v>32</v>
      </c>
      <c r="D84" s="27" t="s">
        <v>139</v>
      </c>
      <c r="E84" s="76" t="s">
        <v>14</v>
      </c>
      <c r="F84" s="30" t="s">
        <v>144</v>
      </c>
    </row>
    <row r="85" spans="1:6" s="24" customFormat="1" x14ac:dyDescent="0.25">
      <c r="A85" s="23"/>
      <c r="B85" s="32">
        <v>2014</v>
      </c>
      <c r="C85" s="26" t="s">
        <v>94</v>
      </c>
      <c r="D85" s="27" t="s">
        <v>139</v>
      </c>
      <c r="E85" s="76" t="s">
        <v>13</v>
      </c>
      <c r="F85" s="30" t="s">
        <v>144</v>
      </c>
    </row>
    <row r="86" spans="1:6" s="24" customFormat="1" x14ac:dyDescent="0.25">
      <c r="A86" s="23"/>
      <c r="B86" s="32">
        <v>2014</v>
      </c>
      <c r="C86" s="26" t="s">
        <v>94</v>
      </c>
      <c r="D86" s="27" t="s">
        <v>139</v>
      </c>
      <c r="E86" s="76" t="s">
        <v>14</v>
      </c>
      <c r="F86" s="30" t="s">
        <v>144</v>
      </c>
    </row>
    <row r="87" spans="1:6" s="24" customFormat="1" x14ac:dyDescent="0.25">
      <c r="A87" s="23"/>
      <c r="B87" s="32">
        <v>2099</v>
      </c>
      <c r="C87" s="26" t="s">
        <v>48</v>
      </c>
      <c r="D87" s="27" t="s">
        <v>139</v>
      </c>
      <c r="E87" s="76" t="s">
        <v>13</v>
      </c>
      <c r="F87" s="30" t="s">
        <v>144</v>
      </c>
    </row>
    <row r="88" spans="1:6" s="24" customFormat="1" x14ac:dyDescent="0.25">
      <c r="A88" s="23"/>
      <c r="B88" s="32">
        <v>2099</v>
      </c>
      <c r="C88" s="26" t="s">
        <v>48</v>
      </c>
      <c r="D88" s="27" t="s">
        <v>139</v>
      </c>
      <c r="E88" s="76" t="s">
        <v>14</v>
      </c>
      <c r="F88" s="30" t="s">
        <v>144</v>
      </c>
    </row>
    <row r="89" spans="1:6" s="24" customFormat="1" x14ac:dyDescent="0.25">
      <c r="A89" s="23"/>
      <c r="B89" s="32">
        <v>2099</v>
      </c>
      <c r="C89" s="26" t="s">
        <v>48</v>
      </c>
      <c r="D89" s="27" t="s">
        <v>139</v>
      </c>
      <c r="E89" s="76" t="s">
        <v>11</v>
      </c>
      <c r="F89" s="30" t="s">
        <v>144</v>
      </c>
    </row>
    <row r="90" spans="1:6" s="24" customFormat="1" x14ac:dyDescent="0.25">
      <c r="A90" s="23"/>
      <c r="B90" s="32">
        <v>2215</v>
      </c>
      <c r="C90" s="26" t="s">
        <v>118</v>
      </c>
      <c r="D90" s="27" t="s">
        <v>139</v>
      </c>
      <c r="E90" s="76" t="s">
        <v>11</v>
      </c>
      <c r="F90" s="30" t="s">
        <v>144</v>
      </c>
    </row>
    <row r="91" spans="1:6" s="24" customFormat="1" x14ac:dyDescent="0.25">
      <c r="A91" s="23"/>
      <c r="B91" s="32">
        <v>2091</v>
      </c>
      <c r="C91" s="26" t="s">
        <v>146</v>
      </c>
      <c r="D91" s="27" t="s">
        <v>139</v>
      </c>
      <c r="E91" s="76" t="s">
        <v>14</v>
      </c>
      <c r="F91" s="30" t="s">
        <v>144</v>
      </c>
    </row>
    <row r="92" spans="1:6" s="24" customFormat="1" x14ac:dyDescent="0.25">
      <c r="A92" s="23"/>
      <c r="B92" s="32">
        <v>2262</v>
      </c>
      <c r="C92" s="26" t="s">
        <v>50</v>
      </c>
      <c r="D92" s="27" t="s">
        <v>139</v>
      </c>
      <c r="E92" s="76" t="s">
        <v>13</v>
      </c>
      <c r="F92" s="30" t="s">
        <v>144</v>
      </c>
    </row>
    <row r="93" spans="1:6" s="24" customFormat="1" x14ac:dyDescent="0.25">
      <c r="A93" s="23"/>
      <c r="B93" s="32">
        <v>2262</v>
      </c>
      <c r="C93" s="26" t="s">
        <v>50</v>
      </c>
      <c r="D93" s="27" t="s">
        <v>139</v>
      </c>
      <c r="E93" s="76" t="s">
        <v>14</v>
      </c>
      <c r="F93" s="30" t="s">
        <v>144</v>
      </c>
    </row>
    <row r="94" spans="1:6" s="24" customFormat="1" x14ac:dyDescent="0.25">
      <c r="A94" s="23"/>
      <c r="B94" s="32">
        <v>2212</v>
      </c>
      <c r="C94" s="26" t="s">
        <v>121</v>
      </c>
      <c r="D94" s="27" t="s">
        <v>139</v>
      </c>
      <c r="E94" s="76" t="s">
        <v>14</v>
      </c>
      <c r="F94" s="30" t="s">
        <v>144</v>
      </c>
    </row>
    <row r="95" spans="1:6" s="24" customFormat="1" x14ac:dyDescent="0.25">
      <c r="A95" s="23"/>
      <c r="B95" s="32">
        <v>1923</v>
      </c>
      <c r="C95" s="26" t="s">
        <v>147</v>
      </c>
      <c r="D95" s="27" t="s">
        <v>139</v>
      </c>
      <c r="E95" s="76" t="s">
        <v>13</v>
      </c>
      <c r="F95" s="30" t="s">
        <v>144</v>
      </c>
    </row>
    <row r="96" spans="1:6" s="24" customFormat="1" x14ac:dyDescent="0.25">
      <c r="A96" s="23"/>
      <c r="B96" s="32">
        <v>1923</v>
      </c>
      <c r="C96" s="26" t="s">
        <v>147</v>
      </c>
      <c r="D96" s="27" t="s">
        <v>139</v>
      </c>
      <c r="E96" s="76" t="s">
        <v>14</v>
      </c>
      <c r="F96" s="30" t="s">
        <v>144</v>
      </c>
    </row>
    <row r="97" spans="1:6" s="24" customFormat="1" x14ac:dyDescent="0.25">
      <c r="A97" s="23"/>
      <c r="B97" s="32">
        <v>2092</v>
      </c>
      <c r="C97" s="26" t="s">
        <v>51</v>
      </c>
      <c r="D97" s="27" t="s">
        <v>139</v>
      </c>
      <c r="E97" s="76" t="s">
        <v>13</v>
      </c>
      <c r="F97" s="30" t="s">
        <v>144</v>
      </c>
    </row>
    <row r="98" spans="1:6" s="24" customFormat="1" x14ac:dyDescent="0.25">
      <c r="A98" s="23"/>
      <c r="B98" s="32">
        <v>2092</v>
      </c>
      <c r="C98" s="26" t="s">
        <v>51</v>
      </c>
      <c r="D98" s="27" t="s">
        <v>139</v>
      </c>
      <c r="E98" s="76" t="s">
        <v>14</v>
      </c>
      <c r="F98" s="30" t="s">
        <v>144</v>
      </c>
    </row>
    <row r="99" spans="1:6" s="24" customFormat="1" x14ac:dyDescent="0.25">
      <c r="A99" s="23"/>
      <c r="B99" s="32">
        <v>2092</v>
      </c>
      <c r="C99" s="26" t="s">
        <v>51</v>
      </c>
      <c r="D99" s="27" t="s">
        <v>139</v>
      </c>
      <c r="E99" s="76" t="s">
        <v>11</v>
      </c>
      <c r="F99" s="30" t="s">
        <v>144</v>
      </c>
    </row>
    <row r="100" spans="1:6" s="24" customFormat="1" x14ac:dyDescent="0.25">
      <c r="A100" s="23"/>
      <c r="B100" s="32">
        <v>2048</v>
      </c>
      <c r="C100" s="26" t="s">
        <v>125</v>
      </c>
      <c r="D100" s="27" t="s">
        <v>139</v>
      </c>
      <c r="E100" s="76" t="s">
        <v>11</v>
      </c>
      <c r="F100" s="30" t="s">
        <v>144</v>
      </c>
    </row>
    <row r="101" spans="1:6" s="24" customFormat="1" x14ac:dyDescent="0.25">
      <c r="A101" s="23"/>
      <c r="B101" s="32">
        <v>2199</v>
      </c>
      <c r="C101" s="26" t="s">
        <v>84</v>
      </c>
      <c r="D101" s="27" t="s">
        <v>139</v>
      </c>
      <c r="E101" s="76" t="s">
        <v>13</v>
      </c>
      <c r="F101" s="30" t="s">
        <v>144</v>
      </c>
    </row>
    <row r="102" spans="1:6" s="24" customFormat="1" x14ac:dyDescent="0.25">
      <c r="A102" s="23"/>
      <c r="B102" s="32">
        <v>2199</v>
      </c>
      <c r="C102" s="26" t="s">
        <v>84</v>
      </c>
      <c r="D102" s="27" t="s">
        <v>139</v>
      </c>
      <c r="E102" s="76" t="s">
        <v>14</v>
      </c>
      <c r="F102" s="30" t="s">
        <v>144</v>
      </c>
    </row>
    <row r="103" spans="1:6" s="24" customFormat="1" x14ac:dyDescent="0.25">
      <c r="A103" s="23"/>
      <c r="B103" s="32">
        <v>2254</v>
      </c>
      <c r="C103" s="26" t="s">
        <v>20</v>
      </c>
      <c r="D103" s="27" t="s">
        <v>139</v>
      </c>
      <c r="E103" s="76" t="s">
        <v>13</v>
      </c>
      <c r="F103" s="30" t="s">
        <v>144</v>
      </c>
    </row>
    <row r="104" spans="1:6" s="24" customFormat="1" x14ac:dyDescent="0.25">
      <c r="A104" s="23"/>
      <c r="B104" s="32">
        <v>2061</v>
      </c>
      <c r="C104" s="26" t="s">
        <v>148</v>
      </c>
      <c r="D104" s="27" t="s">
        <v>139</v>
      </c>
      <c r="E104" s="76" t="s">
        <v>14</v>
      </c>
      <c r="F104" s="30" t="s">
        <v>144</v>
      </c>
    </row>
    <row r="105" spans="1:6" s="24" customFormat="1" x14ac:dyDescent="0.25">
      <c r="A105" s="23"/>
      <c r="B105" s="32">
        <v>2061</v>
      </c>
      <c r="C105" s="26" t="s">
        <v>148</v>
      </c>
      <c r="D105" s="27" t="s">
        <v>139</v>
      </c>
      <c r="E105" s="76" t="s">
        <v>11</v>
      </c>
      <c r="F105" s="30" t="s">
        <v>144</v>
      </c>
    </row>
    <row r="106" spans="1:6" s="24" customFormat="1" x14ac:dyDescent="0.25">
      <c r="A106" s="23"/>
      <c r="B106" s="32">
        <v>2141</v>
      </c>
      <c r="C106" s="26" t="s">
        <v>52</v>
      </c>
      <c r="D106" s="27" t="s">
        <v>139</v>
      </c>
      <c r="E106" s="76" t="s">
        <v>13</v>
      </c>
      <c r="F106" s="30" t="s">
        <v>144</v>
      </c>
    </row>
    <row r="107" spans="1:6" s="24" customFormat="1" x14ac:dyDescent="0.25">
      <c r="A107" s="23"/>
      <c r="B107" s="32">
        <v>2141</v>
      </c>
      <c r="C107" s="26" t="s">
        <v>52</v>
      </c>
      <c r="D107" s="27" t="s">
        <v>139</v>
      </c>
      <c r="E107" s="76" t="s">
        <v>14</v>
      </c>
      <c r="F107" s="30" t="s">
        <v>144</v>
      </c>
    </row>
    <row r="108" spans="1:6" s="24" customFormat="1" x14ac:dyDescent="0.25">
      <c r="A108" s="23"/>
      <c r="B108" s="32">
        <v>2214</v>
      </c>
      <c r="C108" s="26" t="s">
        <v>21</v>
      </c>
      <c r="D108" s="27" t="s">
        <v>139</v>
      </c>
      <c r="E108" s="76" t="s">
        <v>11</v>
      </c>
      <c r="F108" s="30" t="s">
        <v>144</v>
      </c>
    </row>
    <row r="109" spans="1:6" s="24" customFormat="1" x14ac:dyDescent="0.25">
      <c r="A109" s="23"/>
      <c r="B109" s="32">
        <v>2143</v>
      </c>
      <c r="C109" s="26" t="s">
        <v>53</v>
      </c>
      <c r="D109" s="27" t="s">
        <v>139</v>
      </c>
      <c r="E109" s="76" t="s">
        <v>13</v>
      </c>
      <c r="F109" s="30" t="s">
        <v>144</v>
      </c>
    </row>
    <row r="110" spans="1:6" s="24" customFormat="1" x14ac:dyDescent="0.25">
      <c r="A110" s="23"/>
      <c r="B110" s="32">
        <v>4131</v>
      </c>
      <c r="C110" s="26" t="s">
        <v>93</v>
      </c>
      <c r="D110" s="27" t="s">
        <v>139</v>
      </c>
      <c r="E110" s="76" t="s">
        <v>13</v>
      </c>
      <c r="F110" s="30" t="s">
        <v>144</v>
      </c>
    </row>
    <row r="111" spans="1:6" s="24" customFormat="1" x14ac:dyDescent="0.25">
      <c r="A111" s="23"/>
      <c r="B111" s="32">
        <v>4131</v>
      </c>
      <c r="C111" s="26" t="s">
        <v>93</v>
      </c>
      <c r="D111" s="27" t="s">
        <v>139</v>
      </c>
      <c r="E111" s="76" t="s">
        <v>14</v>
      </c>
      <c r="F111" s="30" t="s">
        <v>144</v>
      </c>
    </row>
    <row r="112" spans="1:6" s="24" customFormat="1" x14ac:dyDescent="0.25">
      <c r="A112" s="23"/>
      <c r="B112" s="32">
        <v>2108</v>
      </c>
      <c r="C112" s="26" t="s">
        <v>149</v>
      </c>
      <c r="D112" s="27" t="s">
        <v>139</v>
      </c>
      <c r="E112" s="76" t="s">
        <v>13</v>
      </c>
      <c r="F112" s="30" t="s">
        <v>144</v>
      </c>
    </row>
    <row r="113" spans="1:6" s="24" customFormat="1" x14ac:dyDescent="0.25">
      <c r="A113" s="23"/>
      <c r="B113" s="32">
        <v>1928</v>
      </c>
      <c r="C113" s="26" t="s">
        <v>54</v>
      </c>
      <c r="D113" s="27" t="s">
        <v>139</v>
      </c>
      <c r="E113" s="76" t="s">
        <v>13</v>
      </c>
      <c r="F113" s="30" t="s">
        <v>144</v>
      </c>
    </row>
    <row r="114" spans="1:6" s="24" customFormat="1" x14ac:dyDescent="0.25">
      <c r="A114" s="23"/>
      <c r="B114" s="32">
        <v>1928</v>
      </c>
      <c r="C114" s="26" t="s">
        <v>54</v>
      </c>
      <c r="D114" s="27" t="s">
        <v>139</v>
      </c>
      <c r="E114" s="76" t="s">
        <v>14</v>
      </c>
      <c r="F114" s="30" t="s">
        <v>144</v>
      </c>
    </row>
    <row r="115" spans="1:6" s="24" customFormat="1" x14ac:dyDescent="0.25">
      <c r="A115" s="23"/>
      <c r="B115" s="32">
        <v>2202</v>
      </c>
      <c r="C115" s="26" t="s">
        <v>35</v>
      </c>
      <c r="D115" s="27" t="s">
        <v>139</v>
      </c>
      <c r="E115" s="76" t="s">
        <v>13</v>
      </c>
      <c r="F115" s="30" t="s">
        <v>144</v>
      </c>
    </row>
    <row r="116" spans="1:6" s="24" customFormat="1" x14ac:dyDescent="0.25">
      <c r="A116" s="23"/>
      <c r="B116" s="32">
        <v>2202</v>
      </c>
      <c r="C116" s="26" t="s">
        <v>35</v>
      </c>
      <c r="D116" s="27" t="s">
        <v>139</v>
      </c>
      <c r="E116" s="76" t="s">
        <v>14</v>
      </c>
      <c r="F116" s="30" t="s">
        <v>144</v>
      </c>
    </row>
    <row r="117" spans="1:6" s="24" customFormat="1" x14ac:dyDescent="0.25">
      <c r="A117" s="23"/>
      <c r="B117" s="32">
        <v>2045</v>
      </c>
      <c r="C117" s="26" t="s">
        <v>23</v>
      </c>
      <c r="D117" s="27" t="s">
        <v>139</v>
      </c>
      <c r="E117" s="76" t="s">
        <v>11</v>
      </c>
      <c r="F117" s="30" t="s">
        <v>144</v>
      </c>
    </row>
    <row r="118" spans="1:6" s="24" customFormat="1" x14ac:dyDescent="0.25">
      <c r="A118" s="23"/>
      <c r="B118" s="32">
        <v>1946</v>
      </c>
      <c r="C118" s="26" t="s">
        <v>55</v>
      </c>
      <c r="D118" s="27" t="s">
        <v>139</v>
      </c>
      <c r="E118" s="76" t="s">
        <v>11</v>
      </c>
      <c r="F118" s="30" t="s">
        <v>144</v>
      </c>
    </row>
    <row r="119" spans="1:6" s="24" customFormat="1" x14ac:dyDescent="0.25">
      <c r="A119" s="23"/>
      <c r="B119" s="32">
        <v>1977</v>
      </c>
      <c r="C119" s="26" t="s">
        <v>81</v>
      </c>
      <c r="D119" s="27" t="s">
        <v>139</v>
      </c>
      <c r="E119" s="76" t="s">
        <v>13</v>
      </c>
      <c r="F119" s="30" t="s">
        <v>144</v>
      </c>
    </row>
    <row r="120" spans="1:6" s="24" customFormat="1" x14ac:dyDescent="0.25">
      <c r="A120" s="23"/>
      <c r="B120" s="32">
        <v>1977</v>
      </c>
      <c r="C120" s="26" t="s">
        <v>81</v>
      </c>
      <c r="D120" s="27" t="s">
        <v>139</v>
      </c>
      <c r="E120" s="76" t="s">
        <v>14</v>
      </c>
      <c r="F120" s="30" t="s">
        <v>144</v>
      </c>
    </row>
    <row r="121" spans="1:6" s="24" customFormat="1" x14ac:dyDescent="0.25">
      <c r="A121" s="23"/>
      <c r="B121" s="32">
        <v>1944</v>
      </c>
      <c r="C121" s="26" t="s">
        <v>56</v>
      </c>
      <c r="D121" s="27" t="s">
        <v>139</v>
      </c>
      <c r="E121" s="76" t="s">
        <v>13</v>
      </c>
      <c r="F121" s="30" t="s">
        <v>144</v>
      </c>
    </row>
    <row r="122" spans="1:6" s="24" customFormat="1" x14ac:dyDescent="0.25">
      <c r="A122" s="23"/>
      <c r="B122" s="32">
        <v>1944</v>
      </c>
      <c r="C122" s="26" t="s">
        <v>56</v>
      </c>
      <c r="D122" s="27" t="s">
        <v>139</v>
      </c>
      <c r="E122" s="76" t="s">
        <v>14</v>
      </c>
      <c r="F122" s="30" t="s">
        <v>144</v>
      </c>
    </row>
    <row r="123" spans="1:6" s="24" customFormat="1" x14ac:dyDescent="0.25">
      <c r="A123" s="23"/>
      <c r="B123" s="32">
        <v>2244</v>
      </c>
      <c r="C123" s="26" t="s">
        <v>57</v>
      </c>
      <c r="D123" s="27" t="s">
        <v>139</v>
      </c>
      <c r="E123" s="76" t="s">
        <v>13</v>
      </c>
      <c r="F123" s="30" t="s">
        <v>144</v>
      </c>
    </row>
    <row r="124" spans="1:6" s="24" customFormat="1" x14ac:dyDescent="0.25">
      <c r="A124" s="23"/>
      <c r="B124" s="32">
        <v>2244</v>
      </c>
      <c r="C124" s="26" t="s">
        <v>57</v>
      </c>
      <c r="D124" s="27" t="s">
        <v>139</v>
      </c>
      <c r="E124" s="76" t="s">
        <v>14</v>
      </c>
      <c r="F124" s="30" t="s">
        <v>144</v>
      </c>
    </row>
    <row r="125" spans="1:6" s="24" customFormat="1" x14ac:dyDescent="0.25">
      <c r="A125" s="23"/>
      <c r="B125" s="32">
        <v>2244</v>
      </c>
      <c r="C125" s="26" t="s">
        <v>57</v>
      </c>
      <c r="D125" s="27" t="s">
        <v>139</v>
      </c>
      <c r="E125" s="76" t="s">
        <v>11</v>
      </c>
      <c r="F125" s="30" t="s">
        <v>144</v>
      </c>
    </row>
    <row r="126" spans="1:6" s="24" customFormat="1" x14ac:dyDescent="0.25">
      <c r="A126" s="23"/>
      <c r="B126" s="32">
        <v>1948</v>
      </c>
      <c r="C126" s="26" t="s">
        <v>36</v>
      </c>
      <c r="D126" s="27" t="s">
        <v>139</v>
      </c>
      <c r="E126" s="76" t="s">
        <v>14</v>
      </c>
      <c r="F126" s="30" t="s">
        <v>144</v>
      </c>
    </row>
    <row r="127" spans="1:6" s="24" customFormat="1" x14ac:dyDescent="0.25">
      <c r="A127" s="23"/>
      <c r="B127" s="32">
        <v>2003</v>
      </c>
      <c r="C127" s="26" t="s">
        <v>59</v>
      </c>
      <c r="D127" s="27" t="s">
        <v>139</v>
      </c>
      <c r="E127" s="76" t="s">
        <v>13</v>
      </c>
      <c r="F127" s="30" t="s">
        <v>144</v>
      </c>
    </row>
    <row r="128" spans="1:6" s="24" customFormat="1" x14ac:dyDescent="0.25">
      <c r="A128" s="23"/>
      <c r="B128" s="32">
        <v>2003</v>
      </c>
      <c r="C128" s="26" t="s">
        <v>59</v>
      </c>
      <c r="D128" s="27" t="s">
        <v>139</v>
      </c>
      <c r="E128" s="76" t="s">
        <v>14</v>
      </c>
      <c r="F128" s="30" t="s">
        <v>144</v>
      </c>
    </row>
    <row r="129" spans="1:6" s="24" customFormat="1" x14ac:dyDescent="0.25">
      <c r="A129" s="23"/>
      <c r="B129" s="32">
        <v>2102</v>
      </c>
      <c r="C129" s="26" t="s">
        <v>37</v>
      </c>
      <c r="D129" s="27" t="s">
        <v>139</v>
      </c>
      <c r="E129" s="76" t="s">
        <v>14</v>
      </c>
      <c r="F129" s="30" t="s">
        <v>144</v>
      </c>
    </row>
    <row r="130" spans="1:6" s="24" customFormat="1" x14ac:dyDescent="0.25">
      <c r="A130" s="23"/>
      <c r="B130" s="32">
        <v>2055</v>
      </c>
      <c r="C130" s="26" t="s">
        <v>38</v>
      </c>
      <c r="D130" s="27" t="s">
        <v>139</v>
      </c>
      <c r="E130" s="76" t="s">
        <v>13</v>
      </c>
      <c r="F130" s="30" t="s">
        <v>144</v>
      </c>
    </row>
    <row r="131" spans="1:6" s="24" customFormat="1" x14ac:dyDescent="0.25">
      <c r="A131" s="23"/>
      <c r="B131" s="32">
        <v>2197</v>
      </c>
      <c r="C131" s="26" t="s">
        <v>39</v>
      </c>
      <c r="D131" s="27" t="s">
        <v>139</v>
      </c>
      <c r="E131" s="76" t="s">
        <v>13</v>
      </c>
      <c r="F131" s="30" t="s">
        <v>144</v>
      </c>
    </row>
    <row r="132" spans="1:6" s="24" customFormat="1" x14ac:dyDescent="0.25">
      <c r="A132" s="23"/>
      <c r="B132" s="32">
        <v>2197</v>
      </c>
      <c r="C132" s="26" t="s">
        <v>39</v>
      </c>
      <c r="D132" s="27" t="s">
        <v>139</v>
      </c>
      <c r="E132" s="76" t="s">
        <v>14</v>
      </c>
      <c r="F132" s="30" t="s">
        <v>144</v>
      </c>
    </row>
    <row r="133" spans="1:6" s="24" customFormat="1" x14ac:dyDescent="0.25">
      <c r="A133" s="23"/>
      <c r="B133" s="32">
        <v>2204</v>
      </c>
      <c r="C133" s="26" t="s">
        <v>134</v>
      </c>
      <c r="D133" s="27" t="s">
        <v>139</v>
      </c>
      <c r="E133" s="76" t="s">
        <v>13</v>
      </c>
      <c r="F133" s="30" t="s">
        <v>144</v>
      </c>
    </row>
    <row r="134" spans="1:6" s="24" customFormat="1" x14ac:dyDescent="0.25">
      <c r="A134" s="23"/>
      <c r="B134" s="32">
        <v>2204</v>
      </c>
      <c r="C134" s="26" t="s">
        <v>134</v>
      </c>
      <c r="D134" s="27" t="s">
        <v>139</v>
      </c>
      <c r="E134" s="76" t="s">
        <v>14</v>
      </c>
      <c r="F134" s="30" t="s">
        <v>144</v>
      </c>
    </row>
    <row r="135" spans="1:6" s="24" customFormat="1" x14ac:dyDescent="0.25">
      <c r="A135" s="23"/>
      <c r="B135" s="32">
        <v>2204</v>
      </c>
      <c r="C135" s="26" t="s">
        <v>134</v>
      </c>
      <c r="D135" s="27" t="s">
        <v>139</v>
      </c>
      <c r="E135" s="76" t="s">
        <v>11</v>
      </c>
      <c r="F135" s="30" t="s">
        <v>144</v>
      </c>
    </row>
    <row r="136" spans="1:6" s="24" customFormat="1" x14ac:dyDescent="0.25">
      <c r="A136" s="23"/>
      <c r="B136" s="32">
        <v>2213</v>
      </c>
      <c r="C136" s="26" t="s">
        <v>28</v>
      </c>
      <c r="D136" s="27" t="s">
        <v>139</v>
      </c>
      <c r="E136" s="76" t="s">
        <v>11</v>
      </c>
      <c r="F136" s="30" t="s">
        <v>144</v>
      </c>
    </row>
    <row r="137" spans="1:6" s="24" customFormat="1" x14ac:dyDescent="0.25">
      <c r="A137" s="23"/>
      <c r="B137" s="47">
        <v>1995</v>
      </c>
      <c r="C137" s="35" t="s">
        <v>15</v>
      </c>
      <c r="D137" s="36" t="s">
        <v>140</v>
      </c>
      <c r="E137" s="77" t="s">
        <v>14</v>
      </c>
      <c r="F137" s="46" t="s">
        <v>144</v>
      </c>
    </row>
    <row r="138" spans="1:6" s="24" customFormat="1" x14ac:dyDescent="0.25">
      <c r="A138" s="23"/>
      <c r="B138" s="47">
        <v>2205</v>
      </c>
      <c r="C138" s="35" t="s">
        <v>34</v>
      </c>
      <c r="D138" s="36" t="s">
        <v>140</v>
      </c>
      <c r="E138" s="77" t="s">
        <v>14</v>
      </c>
      <c r="F138" s="46" t="s">
        <v>144</v>
      </c>
    </row>
    <row r="139" spans="1:6" s="24" customFormat="1" x14ac:dyDescent="0.25">
      <c r="A139" s="23"/>
      <c r="B139" s="47">
        <v>2061</v>
      </c>
      <c r="C139" s="35" t="s">
        <v>148</v>
      </c>
      <c r="D139" s="36" t="s">
        <v>140</v>
      </c>
      <c r="E139" s="77" t="s">
        <v>13</v>
      </c>
      <c r="F139" s="46" t="s">
        <v>144</v>
      </c>
    </row>
    <row r="140" spans="1:6" x14ac:dyDescent="0.25">
      <c r="A140" s="23"/>
    </row>
    <row r="141" spans="1:6" x14ac:dyDescent="0.25">
      <c r="A141" s="23"/>
    </row>
    <row r="142" spans="1:6" x14ac:dyDescent="0.25">
      <c r="A142" s="23"/>
    </row>
    <row r="143" spans="1:6" x14ac:dyDescent="0.25">
      <c r="A143" s="23"/>
    </row>
    <row r="144" spans="1:6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3293E-A631-4D33-9998-FD13CA3B2E5B}">
  <dimension ref="B2:J16"/>
  <sheetViews>
    <sheetView showGridLines="0" showRowColHeaders="0" zoomScaleNormal="100" workbookViewId="0">
      <selection activeCell="B2" sqref="B2:C2"/>
    </sheetView>
  </sheetViews>
  <sheetFormatPr defaultColWidth="9.140625" defaultRowHeight="15" outlineLevelCol="1" x14ac:dyDescent="0.25"/>
  <cols>
    <col min="1" max="1" width="2.7109375" style="56" customWidth="1"/>
    <col min="2" max="2" width="7.85546875" style="56" customWidth="1"/>
    <col min="3" max="3" width="11.7109375" style="56" customWidth="1"/>
    <col min="4" max="4" width="13.7109375" style="56" bestFit="1" customWidth="1"/>
    <col min="5" max="9" width="13.7109375" style="56" hidden="1" customWidth="1" outlineLevel="1"/>
    <col min="10" max="10" width="9.140625" style="56" collapsed="1"/>
    <col min="11" max="16384" width="9.140625" style="56"/>
  </cols>
  <sheetData>
    <row r="2" spans="2:9" ht="18.75" customHeight="1" x14ac:dyDescent="0.25">
      <c r="B2" s="94" t="s">
        <v>225</v>
      </c>
      <c r="C2" s="95"/>
      <c r="D2"/>
      <c r="E2" s="60">
        <v>7</v>
      </c>
      <c r="F2" s="60">
        <v>8</v>
      </c>
      <c r="G2" s="60">
        <v>9</v>
      </c>
      <c r="H2" s="60">
        <v>10</v>
      </c>
    </row>
    <row r="3" spans="2:9" x14ac:dyDescent="0.25">
      <c r="B3" s="58" t="s">
        <v>226</v>
      </c>
      <c r="C3" s="59" t="s">
        <v>227</v>
      </c>
      <c r="D3" s="57" t="s">
        <v>5</v>
      </c>
      <c r="E3" s="61" t="s">
        <v>229</v>
      </c>
      <c r="F3" s="61" t="s">
        <v>230</v>
      </c>
      <c r="G3" s="61" t="s">
        <v>231</v>
      </c>
      <c r="H3" s="61" t="s">
        <v>232</v>
      </c>
      <c r="I3" s="61" t="s">
        <v>228</v>
      </c>
    </row>
    <row r="4" spans="2:9" x14ac:dyDescent="0.25">
      <c r="B4" s="92">
        <v>2025</v>
      </c>
      <c r="C4" s="68" cm="1">
        <f t="array" aca="1" ref="C4" ca="1">INDIRECT(CONCATENATE("'",TAPGrantsbyYear[[#This Row],[Year]],"'!D18"))</f>
        <v>71</v>
      </c>
      <c r="D4" s="8" cm="1">
        <f t="array" aca="1" ref="D4" ca="1">INDIRECT(CONCATENATE("'",TAPGrantsbyYear[[#This Row],[Year]],"'!D11"))</f>
        <v>2405000</v>
      </c>
      <c r="E4" s="93" cm="1">
        <f t="array" aca="1" ref="E4" ca="1">INDIRECT(CONCATENATE("'",TAPGrantsbyYear[[#This Row],[Year]],"'!D7"))</f>
        <v>760000</v>
      </c>
      <c r="F4" s="93" cm="1">
        <f t="array" aca="1" ref="F4" ca="1">INDIRECT(CONCATENATE("'",TAPGrantsbyYear[[#This Row],[Year]],"'!D8"))</f>
        <v>920000</v>
      </c>
      <c r="G4" s="93" cm="1">
        <f t="array" aca="1" ref="G4" ca="1">INDIRECT(CONCATENATE("'",TAPGrantsbyYear[[#This Row],[Year]],"'!D9"))</f>
        <v>400000</v>
      </c>
      <c r="H4" s="62" cm="1">
        <f t="array" aca="1" ref="H4" ca="1">INDIRECT(CONCATENATE("'",TAPGrantsbyYear[[#This Row],[Year]],"'!D10"))</f>
        <v>325000</v>
      </c>
      <c r="I4" s="63">
        <f ca="1">SUM(TAPGrantsbyYear[[#This Row],[F]:[E]])</f>
        <v>2405000</v>
      </c>
    </row>
    <row r="5" spans="2:9" x14ac:dyDescent="0.25">
      <c r="B5" s="70">
        <v>2024</v>
      </c>
      <c r="C5" s="68" cm="1">
        <f t="array" aca="1" ref="C5" ca="1">INDIRECT(CONCATENATE("'",TAPGrantsbyYear[[#This Row],[Year]],"'!D18"))</f>
        <v>59</v>
      </c>
      <c r="D5" s="8" cm="1">
        <f t="array" aca="1" ref="D5" ca="1">INDIRECT(CONCATENATE("'",TAPGrantsbyYear[[#This Row],[Year]],"'!D11"))</f>
        <v>1910000</v>
      </c>
      <c r="E5" s="62" cm="1">
        <f t="array" aca="1" ref="E5" ca="1">INDIRECT(CONCATENATE("'",TAPGrantsbyYear[[#This Row],[Year]],"'!D7"))</f>
        <v>560000</v>
      </c>
      <c r="F5" s="62" cm="1">
        <f t="array" aca="1" ref="F5" ca="1">INDIRECT(CONCATENATE("'",TAPGrantsbyYear[[#This Row],[Year]],"'!D8"))</f>
        <v>600000</v>
      </c>
      <c r="G5" s="62" cm="1">
        <f t="array" aca="1" ref="G5" ca="1">INDIRECT(CONCATENATE("'",TAPGrantsbyYear[[#This Row],[Year]],"'!D9"))</f>
        <v>425000</v>
      </c>
      <c r="H5" s="62" cm="1">
        <f t="array" aca="1" ref="H5" ca="1">INDIRECT(CONCATENATE("'",TAPGrantsbyYear[[#This Row],[Year]],"'!D10"))</f>
        <v>325000</v>
      </c>
      <c r="I5" s="63">
        <f ca="1">SUM(TAPGrantsbyYear[[#This Row],[F]:[E]])</f>
        <v>1910000</v>
      </c>
    </row>
    <row r="6" spans="2:9" x14ac:dyDescent="0.25">
      <c r="B6" s="70">
        <v>2023</v>
      </c>
      <c r="C6" s="68" cm="1">
        <f t="array" aca="1" ref="C6" ca="1">INDIRECT(CONCATENATE("'",TAPGrantsbyYear[[#This Row],[Year]],"'!D18"))</f>
        <v>88</v>
      </c>
      <c r="D6" s="8" cm="1">
        <f t="array" aca="1" ref="D6" ca="1">INDIRECT(CONCATENATE("'",TAPGrantsbyYear[[#This Row],[Year]],"'!D11"))</f>
        <v>2100000</v>
      </c>
      <c r="E6" s="62" cm="1">
        <f t="array" aca="1" ref="E6" ca="1">INDIRECT(CONCATENATE("'",TAPGrantsbyYear[[#This Row],[Year]],"'!D7"))</f>
        <v>400000</v>
      </c>
      <c r="F6" s="62" cm="1">
        <f t="array" aca="1" ref="F6" ca="1">INDIRECT(CONCATENATE("'",TAPGrantsbyYear[[#This Row],[Year]],"'!D8"))</f>
        <v>325000</v>
      </c>
      <c r="G6" s="62" cm="1">
        <f t="array" aca="1" ref="G6" ca="1">INDIRECT(CONCATENATE("'",TAPGrantsbyYear[[#This Row],[Year]],"'!D9"))</f>
        <v>550000</v>
      </c>
      <c r="H6" s="62" cm="1">
        <f t="array" aca="1" ref="H6" ca="1">INDIRECT(CONCATENATE("'",TAPGrantsbyYear[[#This Row],[Year]],"'!D10"))</f>
        <v>825000</v>
      </c>
      <c r="I6" s="64">
        <f ca="1">SUM(TAPGrantsbyYear[[#This Row],[F]:[E]])</f>
        <v>2100000</v>
      </c>
    </row>
    <row r="7" spans="2:9" x14ac:dyDescent="0.25">
      <c r="B7" s="70">
        <v>2022</v>
      </c>
      <c r="C7" s="68" cm="1">
        <f t="array" aca="1" ref="C7" ca="1">INDIRECT(CONCATENATE("'",TAPGrantsbyYear[[#This Row],[Year]],"'!D18"))</f>
        <v>113</v>
      </c>
      <c r="D7" s="8" cm="1">
        <f t="array" aca="1" ref="D7" ca="1">INDIRECT(CONCATENATE("'",TAPGrantsbyYear[[#This Row],[Year]],"'!D11"))</f>
        <v>2775000</v>
      </c>
      <c r="E7" s="62" cm="1">
        <f t="array" aca="1" ref="E7" ca="1">INDIRECT(CONCATENATE("'",TAPGrantsbyYear[[#This Row],[Year]],"'!D7"))</f>
        <v>200000</v>
      </c>
      <c r="F7" s="62" cm="1">
        <f t="array" aca="1" ref="F7" ca="1">INDIRECT(CONCATENATE("'",TAPGrantsbyYear[[#This Row],[Year]],"'!D8"))</f>
        <v>275000</v>
      </c>
      <c r="G7" s="62" cm="1">
        <f t="array" aca="1" ref="G7" ca="1">INDIRECT(CONCATENATE("'",TAPGrantsbyYear[[#This Row],[Year]],"'!D9"))</f>
        <v>550000</v>
      </c>
      <c r="H7" s="62" cm="1">
        <f t="array" aca="1" ref="H7" ca="1">INDIRECT(CONCATENATE("'",TAPGrantsbyYear[[#This Row],[Year]],"'!D10"))</f>
        <v>1750000</v>
      </c>
      <c r="I7" s="64">
        <f ca="1">SUM(TAPGrantsbyYear[[#This Row],[F]:[E]])</f>
        <v>2775000</v>
      </c>
    </row>
    <row r="8" spans="2:9" x14ac:dyDescent="0.25">
      <c r="B8" s="70">
        <v>2021</v>
      </c>
      <c r="C8" s="68" cm="1">
        <f t="array" aca="1" ref="C8" ca="1">INDIRECT(CONCATENATE("'",TAPGrantsbyYear[[#This Row],[Year]],"'!D18"))</f>
        <v>52</v>
      </c>
      <c r="D8" s="8" cm="1">
        <f t="array" aca="1" ref="D8" ca="1">INDIRECT(CONCATENATE("'",TAPGrantsbyYear[[#This Row],[Year]],"'!D11"))</f>
        <v>1260000</v>
      </c>
      <c r="E8" s="62" cm="1">
        <f t="array" aca="1" ref="E8" ca="1">INDIRECT(CONCATENATE("'",TAPGrantsbyYear[[#This Row],[Year]],"'!D7"))</f>
        <v>160000</v>
      </c>
      <c r="F8" s="62" cm="1">
        <f t="array" aca="1" ref="F8" ca="1">INDIRECT(CONCATENATE("'",TAPGrantsbyYear[[#This Row],[Year]],"'!D8"))</f>
        <v>300000</v>
      </c>
      <c r="G8" s="62" cm="1">
        <f t="array" aca="1" ref="G8" ca="1">INDIRECT(CONCATENATE("'",TAPGrantsbyYear[[#This Row],[Year]],"'!D9"))</f>
        <v>425000</v>
      </c>
      <c r="H8" s="62" cm="1">
        <f t="array" aca="1" ref="H8" ca="1">INDIRECT(CONCATENATE("'",TAPGrantsbyYear[[#This Row],[Year]],"'!D10"))</f>
        <v>375000</v>
      </c>
      <c r="I8" s="64">
        <f ca="1">SUM(TAPGrantsbyYear[[#This Row],[F]:[E]])</f>
        <v>1260000</v>
      </c>
    </row>
    <row r="9" spans="2:9" x14ac:dyDescent="0.25">
      <c r="B9" s="70">
        <v>2020</v>
      </c>
      <c r="C9" s="68" cm="1">
        <f t="array" aca="1" ref="C9" ca="1">INDIRECT(CONCATENATE("'",TAPGrantsbyYear[[#This Row],[Year]],"'!D18"))</f>
        <v>103</v>
      </c>
      <c r="D9" s="8" cm="1">
        <f t="array" aca="1" ref="D9" ca="1">INDIRECT(CONCATENATE("'",TAPGrantsbyYear[[#This Row],[Year]],"'!D11"))</f>
        <v>2470000</v>
      </c>
      <c r="E9" s="62" cm="1">
        <f t="array" aca="1" ref="E9" ca="1">INDIRECT(CONCATENATE("'",TAPGrantsbyYear[[#This Row],[Year]],"'!D7"))</f>
        <v>420000</v>
      </c>
      <c r="F9" s="62" cm="1">
        <f t="array" aca="1" ref="F9" ca="1">INDIRECT(CONCATENATE("'",TAPGrantsbyYear[[#This Row],[Year]],"'!D8"))</f>
        <v>550000</v>
      </c>
      <c r="G9" s="62" cm="1">
        <f t="array" aca="1" ref="G9" ca="1">INDIRECT(CONCATENATE("'",TAPGrantsbyYear[[#This Row],[Year]],"'!D9"))</f>
        <v>525000</v>
      </c>
      <c r="H9" s="62" cm="1">
        <f t="array" aca="1" ref="H9" ca="1">INDIRECT(CONCATENATE("'",TAPGrantsbyYear[[#This Row],[Year]],"'!D10"))</f>
        <v>975000</v>
      </c>
      <c r="I9" s="64">
        <f ca="1">SUM(TAPGrantsbyYear[[#This Row],[F]:[E]])</f>
        <v>2470000</v>
      </c>
    </row>
    <row r="10" spans="2:9" x14ac:dyDescent="0.25">
      <c r="B10" s="70">
        <v>2019</v>
      </c>
      <c r="C10" s="68" cm="1">
        <f t="array" aca="1" ref="C10" ca="1">INDIRECT(CONCATENATE("'",TAPGrantsbyYear[[#This Row],[Year]],"'!D18"))</f>
        <v>114</v>
      </c>
      <c r="D10" s="8" cm="1">
        <f t="array" aca="1" ref="D10" ca="1">INDIRECT(CONCATENATE("'",TAPGrantsbyYear[[#This Row],[Year]],"'!D11"))</f>
        <v>2730000</v>
      </c>
      <c r="E10" s="62" cm="1">
        <f t="array" aca="1" ref="E10" ca="1">INDIRECT(CONCATENATE("'",TAPGrantsbyYear[[#This Row],[Year]],"'!D7"))</f>
        <v>480000</v>
      </c>
      <c r="F10" s="62" cm="1">
        <f t="array" aca="1" ref="F10" ca="1">INDIRECT(CONCATENATE("'",TAPGrantsbyYear[[#This Row],[Year]],"'!D8"))</f>
        <v>600000</v>
      </c>
      <c r="G10" s="62" cm="1">
        <f t="array" aca="1" ref="G10" ca="1">INDIRECT(CONCATENATE("'",TAPGrantsbyYear[[#This Row],[Year]],"'!D9"))</f>
        <v>600000</v>
      </c>
      <c r="H10" s="62" cm="1">
        <f t="array" aca="1" ref="H10" ca="1">INDIRECT(CONCATENATE("'",TAPGrantsbyYear[[#This Row],[Year]],"'!D10"))</f>
        <v>1050000</v>
      </c>
      <c r="I10" s="64">
        <f ca="1">SUM(TAPGrantsbyYear[[#This Row],[F]:[E]])</f>
        <v>2730000</v>
      </c>
    </row>
    <row r="11" spans="2:9" x14ac:dyDescent="0.25">
      <c r="B11" s="70">
        <v>2018</v>
      </c>
      <c r="C11" s="68" cm="1">
        <f t="array" aca="1" ref="C11" ca="1">INDIRECT(CONCATENATE("'",TAPGrantsbyYear[[#This Row],[Year]],"'!D16"))</f>
        <v>88</v>
      </c>
      <c r="D11" s="8" cm="1">
        <f t="array" aca="1" ref="D11" ca="1">INDIRECT(CONCATENATE("'",TAPGrantsbyYear[[#This Row],[Year]],"'!D10"))</f>
        <v>2030000</v>
      </c>
      <c r="E11" s="62" cm="1">
        <f t="array" aca="1" ref="E11" ca="1">INDIRECT(CONCATENATE("'",TAPGrantsbyYear[[#This Row],[Year]],"'!D7"))</f>
        <v>680000</v>
      </c>
      <c r="F11" s="62" cm="1">
        <f t="array" aca="1" ref="F11" ca="1">INDIRECT(CONCATENATE("'",TAPGrantsbyYear[[#This Row],[Year]],"'!D8"))</f>
        <v>875000</v>
      </c>
      <c r="G11" s="62" cm="1">
        <f t="array" aca="1" ref="G11" ca="1">INDIRECT(CONCATENATE("'",TAPGrantsbyYear[[#This Row],[Year]],"'!D9"))</f>
        <v>475000</v>
      </c>
      <c r="H11" s="62">
        <v>0</v>
      </c>
      <c r="I11" s="64">
        <f ca="1">SUM(TAPGrantsbyYear[[#This Row],[F]:[E]])</f>
        <v>2030000</v>
      </c>
    </row>
    <row r="12" spans="2:9" x14ac:dyDescent="0.25">
      <c r="B12" s="70">
        <v>2017</v>
      </c>
      <c r="C12" s="68" cm="1">
        <f t="array" aca="1" ref="C12" ca="1">INDIRECT(CONCATENATE("'",TAPGrantsbyYear[[#This Row],[Year]],"'!D16"))</f>
        <v>44</v>
      </c>
      <c r="D12" s="8" cm="1">
        <f t="array" aca="1" ref="D12" ca="1">INDIRECT(CONCATENATE("'",TAPGrantsbyYear[[#This Row],[Year]],"'!D10"))</f>
        <v>1005000</v>
      </c>
      <c r="E12" s="62" cm="1">
        <f t="array" aca="1" ref="E12" ca="1">INDIRECT(CONCATENATE("'",TAPGrantsbyYear[[#This Row],[Year]],"'!D7"))</f>
        <v>380000</v>
      </c>
      <c r="F12" s="62" cm="1">
        <f t="array" aca="1" ref="F12" ca="1">INDIRECT(CONCATENATE("'",TAPGrantsbyYear[[#This Row],[Year]],"'!D8"))</f>
        <v>400000</v>
      </c>
      <c r="G12" s="62" cm="1">
        <f t="array" aca="1" ref="G12" ca="1">INDIRECT(CONCATENATE("'",TAPGrantsbyYear[[#This Row],[Year]],"'!D9"))</f>
        <v>225000</v>
      </c>
      <c r="H12" s="62">
        <v>0</v>
      </c>
      <c r="I12" s="64">
        <f ca="1">SUM(TAPGrantsbyYear[[#This Row],[F]:[E]])</f>
        <v>1005000</v>
      </c>
    </row>
    <row r="13" spans="2:9" x14ac:dyDescent="0.25">
      <c r="B13" s="71">
        <v>2016</v>
      </c>
      <c r="C13" s="69" cm="1">
        <f t="array" aca="1" ref="C13" ca="1">INDIRECT(CONCATENATE("'",TAPGrantsbyYear[[#This Row],[Year]],"'!D16"))</f>
        <v>39</v>
      </c>
      <c r="D13" s="8" cm="1">
        <f t="array" aca="1" ref="D13" ca="1">INDIRECT(CONCATENATE("'",TAPGrantsbyYear[[#This Row],[Year]],"'!D10"))</f>
        <v>910000</v>
      </c>
      <c r="E13" s="65" cm="1">
        <f t="array" aca="1" ref="E13" ca="1">INDIRECT(CONCATENATE("'",TAPGrantsbyYear[[#This Row],[Year]],"'!D7"))</f>
        <v>260000</v>
      </c>
      <c r="F13" s="65" cm="1">
        <f t="array" aca="1" ref="F13" ca="1">INDIRECT(CONCATENATE("'",TAPGrantsbyYear[[#This Row],[Year]],"'!D8"))</f>
        <v>250000</v>
      </c>
      <c r="G13" s="65" cm="1">
        <f t="array" aca="1" ref="G13" ca="1">INDIRECT(CONCATENATE("'",TAPGrantsbyYear[[#This Row],[Year]],"'!D9"))</f>
        <v>400000</v>
      </c>
      <c r="H13" s="65">
        <v>0</v>
      </c>
      <c r="I13" s="66">
        <f ca="1">SUM(TAPGrantsbyYear[[#This Row],[F]:[E]])</f>
        <v>910000</v>
      </c>
    </row>
    <row r="14" spans="2:9" x14ac:dyDescent="0.25">
      <c r="B14" s="43" t="s">
        <v>228</v>
      </c>
      <c r="C14" s="43">
        <f ca="1">SUM(TAPGrantsbyYear['# of Grants])</f>
        <v>771</v>
      </c>
      <c r="D14" s="44">
        <f ca="1">SUM(TAPGrantsbyYear[Grant Amount])</f>
        <v>19595000</v>
      </c>
      <c r="E14" s="67">
        <f ca="1">SUM(TAPGrantsbyYear[F])</f>
        <v>4300000</v>
      </c>
      <c r="F14" s="67">
        <f ca="1">SUM(TAPGrantsbyYear[L])</f>
        <v>5095000</v>
      </c>
      <c r="G14" s="67">
        <f ca="1">SUM(TAPGrantsbyYear[S])</f>
        <v>4575000</v>
      </c>
      <c r="H14" s="67">
        <f ca="1">SUM(TAPGrantsbyYear[E])</f>
        <v>5625000</v>
      </c>
      <c r="I14" s="67">
        <f ca="1">SUM(TAPGrantsbyYear[Total])</f>
        <v>19595000</v>
      </c>
    </row>
    <row r="15" spans="2:9" x14ac:dyDescent="0.25">
      <c r="D15"/>
      <c r="E15"/>
      <c r="F15"/>
      <c r="G15"/>
      <c r="H15"/>
    </row>
    <row r="16" spans="2:9" x14ac:dyDescent="0.25">
      <c r="D16"/>
      <c r="E16"/>
      <c r="F16"/>
      <c r="G16"/>
      <c r="H16"/>
    </row>
  </sheetData>
  <sheetProtection sheet="1" objects="1" scenarios="1" formatColumns="0"/>
  <mergeCells count="1">
    <mergeCell ref="B2:C2"/>
  </mergeCell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45FC8-747D-47A7-A0FA-ED661DE4EF7E}">
  <sheetPr>
    <pageSetUpPr autoPageBreaks="0" fitToPage="1"/>
  </sheetPr>
  <dimension ref="A1:F103"/>
  <sheetViews>
    <sheetView showGridLines="0" showRowColHeaders="0" zoomScaleNormal="100" workbookViewId="0"/>
  </sheetViews>
  <sheetFormatPr defaultColWidth="9.140625" defaultRowHeight="15" x14ac:dyDescent="0.25"/>
  <cols>
    <col min="1" max="1" width="2.7109375" style="103" customWidth="1"/>
    <col min="2" max="2" width="10.5703125" style="117" customWidth="1"/>
    <col min="3" max="3" width="34.7109375" style="117" customWidth="1"/>
    <col min="4" max="4" width="14.5703125" style="117" bestFit="1" customWidth="1"/>
    <col min="5" max="5" width="29.7109375" style="131" customWidth="1"/>
    <col min="6" max="6" width="13.7109375" style="131" bestFit="1" customWidth="1"/>
    <col min="7" max="7" width="9.140625" style="103" customWidth="1"/>
    <col min="8" max="16384" width="9.140625" style="103"/>
  </cols>
  <sheetData>
    <row r="1" spans="1:6" s="97" customFormat="1" ht="27" customHeight="1" x14ac:dyDescent="0.35">
      <c r="A1" s="96" t="s">
        <v>207</v>
      </c>
      <c r="C1" s="98" t="s">
        <v>0</v>
      </c>
      <c r="D1" s="99"/>
      <c r="E1" s="99"/>
      <c r="F1" s="99"/>
    </row>
    <row r="2" spans="1:6" s="100" customFormat="1" ht="27" customHeight="1" x14ac:dyDescent="0.35">
      <c r="A2" s="96" t="s">
        <v>207</v>
      </c>
      <c r="C2" s="101" t="s">
        <v>208</v>
      </c>
      <c r="D2" s="101"/>
      <c r="E2" s="101"/>
      <c r="F2" s="101"/>
    </row>
    <row r="3" spans="1:6" ht="18.75" customHeight="1" x14ac:dyDescent="0.3">
      <c r="A3" s="96" t="s">
        <v>207</v>
      </c>
      <c r="B3" s="102"/>
      <c r="C3" s="103"/>
      <c r="D3" s="104"/>
      <c r="E3" s="104"/>
      <c r="F3" s="104"/>
    </row>
    <row r="4" spans="1:6" ht="23.25" customHeight="1" x14ac:dyDescent="0.25">
      <c r="A4" s="96" t="s">
        <v>207</v>
      </c>
      <c r="B4" s="105"/>
      <c r="C4" s="106" t="s">
        <v>233</v>
      </c>
      <c r="D4" s="107"/>
      <c r="E4" s="107"/>
      <c r="F4" s="107"/>
    </row>
    <row r="5" spans="1:6" ht="18.75" customHeight="1" x14ac:dyDescent="0.3">
      <c r="A5" s="96" t="s">
        <v>207</v>
      </c>
      <c r="B5" s="102"/>
      <c r="C5" s="102"/>
      <c r="D5" s="102"/>
      <c r="E5" s="102"/>
      <c r="F5" s="102"/>
    </row>
    <row r="6" spans="1:6" ht="16.5" customHeight="1" x14ac:dyDescent="0.3">
      <c r="A6" s="96" t="s">
        <v>207</v>
      </c>
      <c r="B6" s="108" t="s">
        <v>249</v>
      </c>
      <c r="C6" s="109"/>
      <c r="D6" s="110" t="s">
        <v>248</v>
      </c>
      <c r="E6" s="102"/>
      <c r="F6" s="102"/>
    </row>
    <row r="7" spans="1:6" ht="16.5" customHeight="1" x14ac:dyDescent="0.3">
      <c r="A7" s="96" t="s">
        <v>207</v>
      </c>
      <c r="B7" s="111" t="s">
        <v>1</v>
      </c>
      <c r="C7" s="112"/>
      <c r="D7" s="113">
        <f>SUMIF($E$35:$E$100,"Facilities Assessment",$F$35:$F$100)+SUMIF($E$27:$E$31,"Facilities Assessment",$F$27:$F$31)</f>
        <v>760000</v>
      </c>
      <c r="E7" s="114"/>
      <c r="F7" s="102"/>
    </row>
    <row r="8" spans="1:6" ht="16.5" customHeight="1" x14ac:dyDescent="0.3">
      <c r="A8" s="96" t="s">
        <v>207</v>
      </c>
      <c r="B8" s="111" t="s">
        <v>137</v>
      </c>
      <c r="C8" s="112"/>
      <c r="D8" s="113">
        <f>SUMIF($E$35:$E$100,"Long-Range Facility Plan",$F$35:$F$100)+SUMIF($E$27:$E$31,"Long-range Facility Plan",$F$27:$F$31)</f>
        <v>920000</v>
      </c>
      <c r="E8" s="114"/>
      <c r="F8" s="102"/>
    </row>
    <row r="9" spans="1:6" ht="16.5" customHeight="1" x14ac:dyDescent="0.3">
      <c r="A9" s="96" t="s">
        <v>207</v>
      </c>
      <c r="B9" s="111" t="s">
        <v>2</v>
      </c>
      <c r="C9" s="112"/>
      <c r="D9" s="113">
        <f>SUMIF($E$35:$E$100,"Seismic Assessment",$F$35:$F$100)+SUMIF($E$27:$E$31,"Seismic Assessment",$F$27:$F$31)</f>
        <v>400000</v>
      </c>
      <c r="E9" s="114"/>
      <c r="F9" s="102"/>
    </row>
    <row r="10" spans="1:6" ht="16.5" customHeight="1" x14ac:dyDescent="0.3">
      <c r="A10" s="96" t="s">
        <v>207</v>
      </c>
      <c r="B10" s="111" t="s">
        <v>198</v>
      </c>
      <c r="C10" s="112"/>
      <c r="D10" s="113">
        <f>SUMIF($E$35:$E$100,"Asbestos Hazard Assessment",$F$35:$F$100)+SUMIF($E$27:$E$31,"Asbestos Hazard Assessment",$F$27:$F$31)</f>
        <v>325000</v>
      </c>
      <c r="E10" s="114"/>
      <c r="F10" s="102"/>
    </row>
    <row r="11" spans="1:6" ht="16.5" customHeight="1" x14ac:dyDescent="0.3">
      <c r="A11" s="96" t="s">
        <v>207</v>
      </c>
      <c r="B11" s="108" t="s">
        <v>247</v>
      </c>
      <c r="C11" s="115"/>
      <c r="D11" s="116">
        <f>SUM(D7:D10)</f>
        <v>2405000</v>
      </c>
      <c r="E11" s="102"/>
      <c r="F11" s="114"/>
    </row>
    <row r="12" spans="1:6" ht="18.75" customHeight="1" x14ac:dyDescent="0.3">
      <c r="A12" s="96" t="s">
        <v>207</v>
      </c>
      <c r="E12" s="102"/>
      <c r="F12" s="102"/>
    </row>
    <row r="13" spans="1:6" ht="16.5" customHeight="1" x14ac:dyDescent="0.3">
      <c r="A13" s="96" t="s">
        <v>207</v>
      </c>
      <c r="B13" s="118" t="s">
        <v>249</v>
      </c>
      <c r="C13" s="119"/>
      <c r="D13" s="110" t="s">
        <v>248</v>
      </c>
      <c r="E13" s="102"/>
      <c r="F13" s="102"/>
    </row>
    <row r="14" spans="1:6" ht="16.5" customHeight="1" x14ac:dyDescent="0.3">
      <c r="A14" s="96" t="s">
        <v>207</v>
      </c>
      <c r="B14" s="111" t="s">
        <v>1</v>
      </c>
      <c r="C14" s="120"/>
      <c r="D14" s="121">
        <f>COUNTIFS(SDRecipients2025[Grant Type],"Facilities Assessment",SDRecipients2025[Grant Awarded],"Yes")+COUNTIFS(ESDRecipients2025[Grant Type],"Facilities Assessment",ESDRecipients2025[Grant Awarded],"Yes")</f>
        <v>19</v>
      </c>
      <c r="E14" s="102"/>
      <c r="F14" s="102"/>
    </row>
    <row r="15" spans="1:6" ht="16.5" customHeight="1" x14ac:dyDescent="0.3">
      <c r="A15" s="96" t="s">
        <v>207</v>
      </c>
      <c r="B15" s="111" t="s">
        <v>137</v>
      </c>
      <c r="C15" s="120"/>
      <c r="D15" s="121">
        <f>COUNTIFS(SDRecipients2025[Grant Type],"Long-Range Facility Plan",SDRecipients2025[Grant Awarded],"Yes")+COUNTIFS(ESDRecipients2025[Grant Type],"Long-range Facility Plan",ESDRecipients2025[Grant Awarded],"Yes")</f>
        <v>23</v>
      </c>
      <c r="E15" s="102"/>
      <c r="F15" s="102"/>
    </row>
    <row r="16" spans="1:6" ht="16.5" customHeight="1" x14ac:dyDescent="0.3">
      <c r="A16" s="96" t="s">
        <v>207</v>
      </c>
      <c r="B16" s="111" t="s">
        <v>2</v>
      </c>
      <c r="C16" s="120"/>
      <c r="D16" s="121">
        <f>COUNTIFS(SDRecipients2025[Grant Type],"Seismic Assessment",SDRecipients2025[Grant Awarded],"Yes")+COUNTIFS(ESDRecipients2025[Grant Type],"Seismic Assessment",ESDRecipients2025[Grant Awarded],"Yes")</f>
        <v>16</v>
      </c>
      <c r="E16" s="102"/>
      <c r="F16" s="102"/>
    </row>
    <row r="17" spans="1:6" ht="16.5" customHeight="1" x14ac:dyDescent="0.3">
      <c r="A17" s="96" t="s">
        <v>207</v>
      </c>
      <c r="B17" s="111" t="s">
        <v>198</v>
      </c>
      <c r="C17" s="120"/>
      <c r="D17" s="121">
        <f>COUNTIFS(SDRecipients2025[Grant Type],"Asbestos Hazard Assessment",SDRecipients2025[Grant Awarded],"Yes")+COUNTIFS(ESDRecipients2025[Grant Type],"Asbestos Hazard Assessment",ESDRecipients2025[Grant Awarded],"Yes")</f>
        <v>13</v>
      </c>
      <c r="E17" s="102"/>
      <c r="F17" s="102"/>
    </row>
    <row r="18" spans="1:6" ht="16.5" customHeight="1" x14ac:dyDescent="0.3">
      <c r="A18" s="96" t="s">
        <v>207</v>
      </c>
      <c r="B18" s="108" t="s">
        <v>8</v>
      </c>
      <c r="C18" s="122"/>
      <c r="D18" s="123">
        <f>SUM(D14:D17)</f>
        <v>71</v>
      </c>
      <c r="E18" s="102"/>
      <c r="F18" s="102"/>
    </row>
    <row r="19" spans="1:6" ht="18.75" customHeight="1" x14ac:dyDescent="0.3">
      <c r="A19" s="96" t="s">
        <v>207</v>
      </c>
      <c r="E19" s="102"/>
      <c r="F19" s="102"/>
    </row>
    <row r="20" spans="1:6" ht="16.5" customHeight="1" x14ac:dyDescent="0.3">
      <c r="A20" s="96" t="s">
        <v>207</v>
      </c>
      <c r="B20" s="124" t="s">
        <v>254</v>
      </c>
      <c r="C20" s="125"/>
      <c r="D20" s="126" cm="1">
        <f t="array" ref="D20">SUMPRODUCT((B35:B100&lt;&gt;"")/COUNTIF(B35:B100,B35:B100&amp;""))</f>
        <v>40.999999999999986</v>
      </c>
      <c r="E20" s="102"/>
      <c r="F20" s="102"/>
    </row>
    <row r="21" spans="1:6" ht="16.5" customHeight="1" x14ac:dyDescent="0.3">
      <c r="A21" s="96" t="s">
        <v>207</v>
      </c>
      <c r="B21" s="124" t="s">
        <v>255</v>
      </c>
      <c r="C21" s="125"/>
      <c r="D21" s="126" cm="1">
        <f t="array" ref="D21">SUMPRODUCT((B27:B31&lt;&gt;"")/COUNTIF(B27:B31,B27:B31&amp;""))</f>
        <v>4</v>
      </c>
      <c r="E21" s="102"/>
      <c r="F21" s="102"/>
    </row>
    <row r="22" spans="1:6" ht="16.5" customHeight="1" x14ac:dyDescent="0.3">
      <c r="A22" s="96" t="s">
        <v>207</v>
      </c>
      <c r="B22" s="127" t="s">
        <v>256</v>
      </c>
      <c r="C22" s="128"/>
      <c r="D22" s="129">
        <v>0</v>
      </c>
      <c r="E22" s="102"/>
      <c r="F22" s="102"/>
    </row>
    <row r="23" spans="1:6" ht="18.75" x14ac:dyDescent="0.3">
      <c r="A23" s="96" t="s">
        <v>207</v>
      </c>
      <c r="B23" s="130"/>
      <c r="C23" s="97"/>
      <c r="D23" s="131"/>
      <c r="E23" s="102"/>
      <c r="F23" s="102"/>
    </row>
    <row r="24" spans="1:6" ht="22.5" customHeight="1" x14ac:dyDescent="0.25">
      <c r="A24" s="96" t="s">
        <v>207</v>
      </c>
      <c r="B24" s="132" t="s">
        <v>258</v>
      </c>
      <c r="C24" s="133"/>
      <c r="D24" s="133"/>
      <c r="E24" s="133"/>
      <c r="F24" s="133"/>
    </row>
    <row r="25" spans="1:6" ht="15.75" x14ac:dyDescent="0.25">
      <c r="A25" s="96" t="s">
        <v>207</v>
      </c>
      <c r="B25" s="134" t="s">
        <v>252</v>
      </c>
      <c r="C25" s="135"/>
      <c r="D25" s="135"/>
      <c r="E25" s="135"/>
      <c r="F25" s="136"/>
    </row>
    <row r="26" spans="1:6" x14ac:dyDescent="0.25">
      <c r="A26" s="96" t="s">
        <v>207</v>
      </c>
      <c r="B26" s="137" t="s">
        <v>246</v>
      </c>
      <c r="C26" s="138" t="s">
        <v>245</v>
      </c>
      <c r="D26" s="139" t="s">
        <v>9</v>
      </c>
      <c r="E26" s="138" t="s">
        <v>6</v>
      </c>
      <c r="F26" s="140" t="s">
        <v>5</v>
      </c>
    </row>
    <row r="27" spans="1:6" x14ac:dyDescent="0.25">
      <c r="A27" s="96" t="s">
        <v>207</v>
      </c>
      <c r="B27" s="141">
        <v>2223</v>
      </c>
      <c r="C27" s="142" t="s">
        <v>216</v>
      </c>
      <c r="D27" s="143" t="s">
        <v>138</v>
      </c>
      <c r="E27" s="144" t="s">
        <v>13</v>
      </c>
      <c r="F27" s="145">
        <v>40000</v>
      </c>
    </row>
    <row r="28" spans="1:6" x14ac:dyDescent="0.25">
      <c r="A28" s="96" t="s">
        <v>207</v>
      </c>
      <c r="B28" s="141">
        <v>2223</v>
      </c>
      <c r="C28" s="142" t="s">
        <v>216</v>
      </c>
      <c r="D28" s="143" t="s">
        <v>138</v>
      </c>
      <c r="E28" s="144" t="s">
        <v>41</v>
      </c>
      <c r="F28" s="145">
        <v>40000</v>
      </c>
    </row>
    <row r="29" spans="1:6" x14ac:dyDescent="0.25">
      <c r="A29" s="96" t="s">
        <v>207</v>
      </c>
      <c r="B29" s="146">
        <v>1975</v>
      </c>
      <c r="C29" s="142" t="s">
        <v>218</v>
      </c>
      <c r="D29" s="143" t="s">
        <v>138</v>
      </c>
      <c r="E29" s="144" t="s">
        <v>199</v>
      </c>
      <c r="F29" s="145">
        <v>25000</v>
      </c>
    </row>
    <row r="30" spans="1:6" x14ac:dyDescent="0.25">
      <c r="A30" s="96" t="s">
        <v>207</v>
      </c>
      <c r="B30" s="146">
        <v>2200</v>
      </c>
      <c r="C30" s="142" t="s">
        <v>236</v>
      </c>
      <c r="D30" s="143" t="s">
        <v>138</v>
      </c>
      <c r="E30" s="144" t="s">
        <v>199</v>
      </c>
      <c r="F30" s="145">
        <v>25000</v>
      </c>
    </row>
    <row r="31" spans="1:6" x14ac:dyDescent="0.25">
      <c r="A31" s="96" t="s">
        <v>207</v>
      </c>
      <c r="B31" s="147">
        <v>2064</v>
      </c>
      <c r="C31" s="148" t="s">
        <v>220</v>
      </c>
      <c r="D31" s="149" t="s">
        <v>138</v>
      </c>
      <c r="E31" s="150" t="s">
        <v>11</v>
      </c>
      <c r="F31" s="151">
        <v>25000</v>
      </c>
    </row>
    <row r="32" spans="1:6" x14ac:dyDescent="0.25">
      <c r="A32" s="96" t="s">
        <v>207</v>
      </c>
      <c r="B32" s="152"/>
      <c r="C32" s="153"/>
      <c r="D32" s="153"/>
      <c r="E32" s="153"/>
      <c r="F32" s="153"/>
    </row>
    <row r="33" spans="1:6" ht="15.75" x14ac:dyDescent="0.25">
      <c r="A33" s="96" t="s">
        <v>207</v>
      </c>
      <c r="B33" s="134" t="s">
        <v>251</v>
      </c>
      <c r="C33" s="135"/>
      <c r="D33" s="135"/>
      <c r="E33" s="135"/>
      <c r="F33" s="136"/>
    </row>
    <row r="34" spans="1:6" x14ac:dyDescent="0.25">
      <c r="A34" s="96" t="s">
        <v>207</v>
      </c>
      <c r="B34" s="154" t="s">
        <v>3</v>
      </c>
      <c r="C34" s="155" t="s">
        <v>4</v>
      </c>
      <c r="D34" s="156" t="s">
        <v>9</v>
      </c>
      <c r="E34" s="155" t="s">
        <v>6</v>
      </c>
      <c r="F34" s="157" t="s">
        <v>5</v>
      </c>
    </row>
    <row r="35" spans="1:6" x14ac:dyDescent="0.25">
      <c r="A35" s="96" t="s">
        <v>207</v>
      </c>
      <c r="B35" s="141">
        <v>2208</v>
      </c>
      <c r="C35" s="142" t="s">
        <v>29</v>
      </c>
      <c r="D35" s="143" t="s">
        <v>138</v>
      </c>
      <c r="E35" s="144" t="s">
        <v>13</v>
      </c>
      <c r="F35" s="145">
        <v>40000</v>
      </c>
    </row>
    <row r="36" spans="1:6" x14ac:dyDescent="0.25">
      <c r="A36" s="96" t="s">
        <v>207</v>
      </c>
      <c r="B36" s="141">
        <v>2208</v>
      </c>
      <c r="C36" s="142" t="s">
        <v>29</v>
      </c>
      <c r="D36" s="143" t="s">
        <v>138</v>
      </c>
      <c r="E36" s="144" t="s">
        <v>41</v>
      </c>
      <c r="F36" s="145">
        <v>40000</v>
      </c>
    </row>
    <row r="37" spans="1:6" x14ac:dyDescent="0.25">
      <c r="A37" s="96" t="s">
        <v>207</v>
      </c>
      <c r="B37" s="141">
        <v>1894</v>
      </c>
      <c r="C37" s="142" t="s">
        <v>12</v>
      </c>
      <c r="D37" s="143" t="s">
        <v>138</v>
      </c>
      <c r="E37" s="144" t="s">
        <v>13</v>
      </c>
      <c r="F37" s="145">
        <v>40000</v>
      </c>
    </row>
    <row r="38" spans="1:6" x14ac:dyDescent="0.25">
      <c r="A38" s="96" t="s">
        <v>207</v>
      </c>
      <c r="B38" s="141">
        <v>1894</v>
      </c>
      <c r="C38" s="142" t="s">
        <v>12</v>
      </c>
      <c r="D38" s="143" t="s">
        <v>138</v>
      </c>
      <c r="E38" s="144" t="s">
        <v>41</v>
      </c>
      <c r="F38" s="145">
        <v>40000</v>
      </c>
    </row>
    <row r="39" spans="1:6" x14ac:dyDescent="0.25">
      <c r="A39" s="96" t="s">
        <v>207</v>
      </c>
      <c r="B39" s="141">
        <v>1974</v>
      </c>
      <c r="C39" s="142" t="s">
        <v>63</v>
      </c>
      <c r="D39" s="143" t="s">
        <v>138</v>
      </c>
      <c r="E39" s="144" t="s">
        <v>11</v>
      </c>
      <c r="F39" s="145">
        <v>25000</v>
      </c>
    </row>
    <row r="40" spans="1:6" x14ac:dyDescent="0.25">
      <c r="A40" s="96" t="s">
        <v>207</v>
      </c>
      <c r="B40" s="146">
        <v>1929</v>
      </c>
      <c r="C40" s="142" t="s">
        <v>73</v>
      </c>
      <c r="D40" s="143" t="s">
        <v>138</v>
      </c>
      <c r="E40" s="144" t="s">
        <v>41</v>
      </c>
      <c r="F40" s="145">
        <v>40000</v>
      </c>
    </row>
    <row r="41" spans="1:6" x14ac:dyDescent="0.25">
      <c r="A41" s="96" t="s">
        <v>207</v>
      </c>
      <c r="B41" s="146">
        <v>1929</v>
      </c>
      <c r="C41" s="142" t="s">
        <v>73</v>
      </c>
      <c r="D41" s="143" t="s">
        <v>138</v>
      </c>
      <c r="E41" s="144" t="s">
        <v>11</v>
      </c>
      <c r="F41" s="145">
        <v>25000</v>
      </c>
    </row>
    <row r="42" spans="1:6" x14ac:dyDescent="0.25">
      <c r="A42" s="96" t="s">
        <v>207</v>
      </c>
      <c r="B42" s="146">
        <v>2185</v>
      </c>
      <c r="C42" s="142" t="s">
        <v>103</v>
      </c>
      <c r="D42" s="143" t="s">
        <v>138</v>
      </c>
      <c r="E42" s="144" t="s">
        <v>41</v>
      </c>
      <c r="F42" s="145">
        <v>40000</v>
      </c>
    </row>
    <row r="43" spans="1:6" x14ac:dyDescent="0.25">
      <c r="A43" s="96" t="s">
        <v>207</v>
      </c>
      <c r="B43" s="141">
        <v>2186</v>
      </c>
      <c r="C43" s="142" t="s">
        <v>67</v>
      </c>
      <c r="D43" s="143" t="s">
        <v>138</v>
      </c>
      <c r="E43" s="144" t="s">
        <v>11</v>
      </c>
      <c r="F43" s="145">
        <v>25000</v>
      </c>
    </row>
    <row r="44" spans="1:6" x14ac:dyDescent="0.25">
      <c r="A44" s="96" t="s">
        <v>207</v>
      </c>
      <c r="B44" s="141">
        <v>1901</v>
      </c>
      <c r="C44" s="142" t="s">
        <v>105</v>
      </c>
      <c r="D44" s="143" t="s">
        <v>138</v>
      </c>
      <c r="E44" s="144" t="s">
        <v>13</v>
      </c>
      <c r="F44" s="145">
        <v>40000</v>
      </c>
    </row>
    <row r="45" spans="1:6" x14ac:dyDescent="0.25">
      <c r="A45" s="96" t="s">
        <v>207</v>
      </c>
      <c r="B45" s="146">
        <v>1901</v>
      </c>
      <c r="C45" s="142" t="s">
        <v>105</v>
      </c>
      <c r="D45" s="143" t="s">
        <v>138</v>
      </c>
      <c r="E45" s="144" t="s">
        <v>41</v>
      </c>
      <c r="F45" s="145">
        <v>40000</v>
      </c>
    </row>
    <row r="46" spans="1:6" x14ac:dyDescent="0.25">
      <c r="A46" s="96" t="s">
        <v>207</v>
      </c>
      <c r="B46" s="146">
        <v>1901</v>
      </c>
      <c r="C46" s="142" t="s">
        <v>105</v>
      </c>
      <c r="D46" s="143" t="s">
        <v>138</v>
      </c>
      <c r="E46" s="144" t="s">
        <v>199</v>
      </c>
      <c r="F46" s="145">
        <v>25000</v>
      </c>
    </row>
    <row r="47" spans="1:6" x14ac:dyDescent="0.25">
      <c r="A47" s="96" t="s">
        <v>207</v>
      </c>
      <c r="B47" s="141">
        <v>1970</v>
      </c>
      <c r="C47" s="142" t="s">
        <v>141</v>
      </c>
      <c r="D47" s="143" t="s">
        <v>138</v>
      </c>
      <c r="E47" s="144" t="s">
        <v>13</v>
      </c>
      <c r="F47" s="145">
        <v>40000</v>
      </c>
    </row>
    <row r="48" spans="1:6" x14ac:dyDescent="0.25">
      <c r="A48" s="96" t="s">
        <v>207</v>
      </c>
      <c r="B48" s="146">
        <v>1970</v>
      </c>
      <c r="C48" s="142" t="s">
        <v>141</v>
      </c>
      <c r="D48" s="143" t="s">
        <v>138</v>
      </c>
      <c r="E48" s="144" t="s">
        <v>41</v>
      </c>
      <c r="F48" s="145">
        <v>40000</v>
      </c>
    </row>
    <row r="49" spans="1:6" x14ac:dyDescent="0.25">
      <c r="A49" s="96" t="s">
        <v>207</v>
      </c>
      <c r="B49" s="146">
        <v>2190</v>
      </c>
      <c r="C49" s="142" t="s">
        <v>44</v>
      </c>
      <c r="D49" s="143" t="s">
        <v>138</v>
      </c>
      <c r="E49" s="144" t="s">
        <v>41</v>
      </c>
      <c r="F49" s="145">
        <v>40000</v>
      </c>
    </row>
    <row r="50" spans="1:6" x14ac:dyDescent="0.25">
      <c r="A50" s="96" t="s">
        <v>207</v>
      </c>
      <c r="B50" s="141">
        <v>2011</v>
      </c>
      <c r="C50" s="142" t="s">
        <v>89</v>
      </c>
      <c r="D50" s="143" t="s">
        <v>138</v>
      </c>
      <c r="E50" s="144" t="s">
        <v>13</v>
      </c>
      <c r="F50" s="145">
        <v>40000</v>
      </c>
    </row>
    <row r="51" spans="1:6" x14ac:dyDescent="0.25">
      <c r="A51" s="96" t="s">
        <v>207</v>
      </c>
      <c r="B51" s="141">
        <v>2011</v>
      </c>
      <c r="C51" s="142" t="s">
        <v>89</v>
      </c>
      <c r="D51" s="143" t="s">
        <v>138</v>
      </c>
      <c r="E51" s="144" t="s">
        <v>199</v>
      </c>
      <c r="F51" s="145">
        <v>25000</v>
      </c>
    </row>
    <row r="52" spans="1:6" x14ac:dyDescent="0.25">
      <c r="A52" s="96" t="s">
        <v>207</v>
      </c>
      <c r="B52" s="141">
        <v>2229</v>
      </c>
      <c r="C52" s="142" t="s">
        <v>91</v>
      </c>
      <c r="D52" s="143" t="s">
        <v>138</v>
      </c>
      <c r="E52" s="144" t="s">
        <v>11</v>
      </c>
      <c r="F52" s="145">
        <v>25000</v>
      </c>
    </row>
    <row r="53" spans="1:6" x14ac:dyDescent="0.25">
      <c r="A53" s="96" t="s">
        <v>207</v>
      </c>
      <c r="B53" s="141">
        <v>2203</v>
      </c>
      <c r="C53" s="142" t="s">
        <v>108</v>
      </c>
      <c r="D53" s="143" t="s">
        <v>138</v>
      </c>
      <c r="E53" s="144" t="s">
        <v>11</v>
      </c>
      <c r="F53" s="145">
        <v>25000</v>
      </c>
    </row>
    <row r="54" spans="1:6" x14ac:dyDescent="0.25">
      <c r="A54" s="96" t="s">
        <v>207</v>
      </c>
      <c r="B54" s="146">
        <v>2217</v>
      </c>
      <c r="C54" s="142" t="s">
        <v>109</v>
      </c>
      <c r="D54" s="143" t="s">
        <v>138</v>
      </c>
      <c r="E54" s="144" t="s">
        <v>13</v>
      </c>
      <c r="F54" s="145">
        <v>40000</v>
      </c>
    </row>
    <row r="55" spans="1:6" x14ac:dyDescent="0.25">
      <c r="A55" s="96" t="s">
        <v>207</v>
      </c>
      <c r="B55" s="141">
        <v>2217</v>
      </c>
      <c r="C55" s="142" t="s">
        <v>109</v>
      </c>
      <c r="D55" s="143" t="s">
        <v>138</v>
      </c>
      <c r="E55" s="144" t="s">
        <v>41</v>
      </c>
      <c r="F55" s="145">
        <v>40000</v>
      </c>
    </row>
    <row r="56" spans="1:6" x14ac:dyDescent="0.25">
      <c r="A56" s="96" t="s">
        <v>207</v>
      </c>
      <c r="B56" s="146">
        <v>2248</v>
      </c>
      <c r="C56" s="142" t="s">
        <v>235</v>
      </c>
      <c r="D56" s="143" t="s">
        <v>138</v>
      </c>
      <c r="E56" s="144" t="s">
        <v>199</v>
      </c>
      <c r="F56" s="145">
        <v>25000</v>
      </c>
    </row>
    <row r="57" spans="1:6" x14ac:dyDescent="0.25">
      <c r="A57" s="96" t="s">
        <v>207</v>
      </c>
      <c r="B57" s="141">
        <v>2245</v>
      </c>
      <c r="C57" s="142" t="s">
        <v>113</v>
      </c>
      <c r="D57" s="143" t="s">
        <v>138</v>
      </c>
      <c r="E57" s="144" t="s">
        <v>13</v>
      </c>
      <c r="F57" s="145">
        <v>40000</v>
      </c>
    </row>
    <row r="58" spans="1:6" x14ac:dyDescent="0.25">
      <c r="A58" s="96" t="s">
        <v>207</v>
      </c>
      <c r="B58" s="141">
        <v>1992</v>
      </c>
      <c r="C58" s="142" t="s">
        <v>32</v>
      </c>
      <c r="D58" s="143" t="s">
        <v>138</v>
      </c>
      <c r="E58" s="144" t="s">
        <v>199</v>
      </c>
      <c r="F58" s="145">
        <v>25000</v>
      </c>
    </row>
    <row r="59" spans="1:6" x14ac:dyDescent="0.25">
      <c r="A59" s="96" t="s">
        <v>207</v>
      </c>
      <c r="B59" s="141">
        <v>2054</v>
      </c>
      <c r="C59" s="142" t="s">
        <v>115</v>
      </c>
      <c r="D59" s="143" t="s">
        <v>138</v>
      </c>
      <c r="E59" s="144" t="s">
        <v>13</v>
      </c>
      <c r="F59" s="145">
        <v>40000</v>
      </c>
    </row>
    <row r="60" spans="1:6" x14ac:dyDescent="0.25">
      <c r="A60" s="96" t="s">
        <v>207</v>
      </c>
      <c r="B60" s="146">
        <v>2054</v>
      </c>
      <c r="C60" s="142" t="s">
        <v>115</v>
      </c>
      <c r="D60" s="143" t="s">
        <v>138</v>
      </c>
      <c r="E60" s="144" t="s">
        <v>41</v>
      </c>
      <c r="F60" s="145">
        <v>40000</v>
      </c>
    </row>
    <row r="61" spans="1:6" x14ac:dyDescent="0.25">
      <c r="A61" s="96" t="s">
        <v>207</v>
      </c>
      <c r="B61" s="141">
        <v>2054</v>
      </c>
      <c r="C61" s="142" t="s">
        <v>115</v>
      </c>
      <c r="D61" s="143" t="s">
        <v>138</v>
      </c>
      <c r="E61" s="144" t="s">
        <v>11</v>
      </c>
      <c r="F61" s="145">
        <v>25000</v>
      </c>
    </row>
    <row r="62" spans="1:6" x14ac:dyDescent="0.25">
      <c r="A62" s="96" t="s">
        <v>207</v>
      </c>
      <c r="B62" s="146">
        <v>2054</v>
      </c>
      <c r="C62" s="142" t="s">
        <v>115</v>
      </c>
      <c r="D62" s="143" t="s">
        <v>138</v>
      </c>
      <c r="E62" s="144" t="s">
        <v>199</v>
      </c>
      <c r="F62" s="145">
        <v>25000</v>
      </c>
    </row>
    <row r="63" spans="1:6" x14ac:dyDescent="0.25">
      <c r="A63" s="96" t="s">
        <v>207</v>
      </c>
      <c r="B63" s="141">
        <v>2100</v>
      </c>
      <c r="C63" s="142" t="s">
        <v>47</v>
      </c>
      <c r="D63" s="143" t="s">
        <v>138</v>
      </c>
      <c r="E63" s="144" t="s">
        <v>13</v>
      </c>
      <c r="F63" s="145">
        <v>40000</v>
      </c>
    </row>
    <row r="64" spans="1:6" x14ac:dyDescent="0.25">
      <c r="A64" s="96" t="s">
        <v>207</v>
      </c>
      <c r="B64" s="146">
        <v>2100</v>
      </c>
      <c r="C64" s="142" t="s">
        <v>47</v>
      </c>
      <c r="D64" s="143" t="s">
        <v>138</v>
      </c>
      <c r="E64" s="144" t="s">
        <v>41</v>
      </c>
      <c r="F64" s="145">
        <v>40000</v>
      </c>
    </row>
    <row r="65" spans="1:6" x14ac:dyDescent="0.25">
      <c r="A65" s="96" t="s">
        <v>207</v>
      </c>
      <c r="B65" s="146">
        <v>2100</v>
      </c>
      <c r="C65" s="142" t="s">
        <v>47</v>
      </c>
      <c r="D65" s="143" t="s">
        <v>138</v>
      </c>
      <c r="E65" s="144" t="s">
        <v>11</v>
      </c>
      <c r="F65" s="145">
        <v>25000</v>
      </c>
    </row>
    <row r="66" spans="1:6" x14ac:dyDescent="0.25">
      <c r="A66" s="96" t="s">
        <v>207</v>
      </c>
      <c r="B66" s="146">
        <v>2183</v>
      </c>
      <c r="C66" s="142" t="s">
        <v>223</v>
      </c>
      <c r="D66" s="143" t="s">
        <v>138</v>
      </c>
      <c r="E66" s="144" t="s">
        <v>11</v>
      </c>
      <c r="F66" s="145">
        <v>25000</v>
      </c>
    </row>
    <row r="67" spans="1:6" x14ac:dyDescent="0.25">
      <c r="A67" s="96" t="s">
        <v>207</v>
      </c>
      <c r="B67" s="146">
        <v>2023</v>
      </c>
      <c r="C67" s="142" t="s">
        <v>163</v>
      </c>
      <c r="D67" s="143" t="s">
        <v>138</v>
      </c>
      <c r="E67" s="144" t="s">
        <v>41</v>
      </c>
      <c r="F67" s="145">
        <v>40000</v>
      </c>
    </row>
    <row r="68" spans="1:6" x14ac:dyDescent="0.25">
      <c r="A68" s="96" t="s">
        <v>207</v>
      </c>
      <c r="B68" s="141">
        <v>2024</v>
      </c>
      <c r="C68" s="142" t="s">
        <v>117</v>
      </c>
      <c r="D68" s="143" t="s">
        <v>138</v>
      </c>
      <c r="E68" s="144" t="s">
        <v>41</v>
      </c>
      <c r="F68" s="145">
        <v>40000</v>
      </c>
    </row>
    <row r="69" spans="1:6" x14ac:dyDescent="0.25">
      <c r="A69" s="96" t="s">
        <v>207</v>
      </c>
      <c r="B69" s="146">
        <v>2024</v>
      </c>
      <c r="C69" s="142" t="s">
        <v>117</v>
      </c>
      <c r="D69" s="143" t="s">
        <v>138</v>
      </c>
      <c r="E69" s="144" t="s">
        <v>11</v>
      </c>
      <c r="F69" s="145">
        <v>25000</v>
      </c>
    </row>
    <row r="70" spans="1:6" x14ac:dyDescent="0.25">
      <c r="A70" s="96" t="s">
        <v>207</v>
      </c>
      <c r="B70" s="146">
        <v>1895</v>
      </c>
      <c r="C70" s="142" t="s">
        <v>234</v>
      </c>
      <c r="D70" s="143" t="s">
        <v>138</v>
      </c>
      <c r="E70" s="144" t="s">
        <v>13</v>
      </c>
      <c r="F70" s="145">
        <v>40000</v>
      </c>
    </row>
    <row r="71" spans="1:6" x14ac:dyDescent="0.25">
      <c r="A71" s="96" t="s">
        <v>207</v>
      </c>
      <c r="B71" s="146">
        <v>2057</v>
      </c>
      <c r="C71" s="142" t="s">
        <v>49</v>
      </c>
      <c r="D71" s="143" t="s">
        <v>138</v>
      </c>
      <c r="E71" s="144" t="s">
        <v>11</v>
      </c>
      <c r="F71" s="145">
        <v>25000</v>
      </c>
    </row>
    <row r="72" spans="1:6" x14ac:dyDescent="0.25">
      <c r="A72" s="96" t="s">
        <v>207</v>
      </c>
      <c r="B72" s="146">
        <v>2056</v>
      </c>
      <c r="C72" s="142" t="s">
        <v>85</v>
      </c>
      <c r="D72" s="143" t="s">
        <v>138</v>
      </c>
      <c r="E72" s="144" t="s">
        <v>11</v>
      </c>
      <c r="F72" s="145">
        <v>25000</v>
      </c>
    </row>
    <row r="73" spans="1:6" x14ac:dyDescent="0.25">
      <c r="A73" s="96" t="s">
        <v>207</v>
      </c>
      <c r="B73" s="141">
        <v>2101</v>
      </c>
      <c r="C73" s="142" t="s">
        <v>86</v>
      </c>
      <c r="D73" s="143" t="s">
        <v>138</v>
      </c>
      <c r="E73" s="144" t="s">
        <v>13</v>
      </c>
      <c r="F73" s="145">
        <v>40000</v>
      </c>
    </row>
    <row r="74" spans="1:6" x14ac:dyDescent="0.25">
      <c r="A74" s="96" t="s">
        <v>207</v>
      </c>
      <c r="B74" s="141">
        <v>2101</v>
      </c>
      <c r="C74" s="142" t="s">
        <v>86</v>
      </c>
      <c r="D74" s="143" t="s">
        <v>138</v>
      </c>
      <c r="E74" s="144" t="s">
        <v>41</v>
      </c>
      <c r="F74" s="145">
        <v>40000</v>
      </c>
    </row>
    <row r="75" spans="1:6" x14ac:dyDescent="0.25">
      <c r="A75" s="96" t="s">
        <v>207</v>
      </c>
      <c r="B75" s="146">
        <v>2097</v>
      </c>
      <c r="C75" s="142" t="s">
        <v>122</v>
      </c>
      <c r="D75" s="143" t="s">
        <v>138</v>
      </c>
      <c r="E75" s="144" t="s">
        <v>13</v>
      </c>
      <c r="F75" s="145">
        <v>40000</v>
      </c>
    </row>
    <row r="76" spans="1:6" x14ac:dyDescent="0.25">
      <c r="A76" s="96" t="s">
        <v>207</v>
      </c>
      <c r="B76" s="146">
        <v>2097</v>
      </c>
      <c r="C76" s="142" t="s">
        <v>122</v>
      </c>
      <c r="D76" s="143" t="s">
        <v>138</v>
      </c>
      <c r="E76" s="144" t="s">
        <v>41</v>
      </c>
      <c r="F76" s="145">
        <v>40000</v>
      </c>
    </row>
    <row r="77" spans="1:6" x14ac:dyDescent="0.25">
      <c r="A77" s="96" t="s">
        <v>207</v>
      </c>
      <c r="B77" s="146">
        <v>2097</v>
      </c>
      <c r="C77" s="142" t="s">
        <v>122</v>
      </c>
      <c r="D77" s="143" t="s">
        <v>138</v>
      </c>
      <c r="E77" s="144" t="s">
        <v>11</v>
      </c>
      <c r="F77" s="145">
        <v>25000</v>
      </c>
    </row>
    <row r="78" spans="1:6" x14ac:dyDescent="0.25">
      <c r="A78" s="96" t="s">
        <v>207</v>
      </c>
      <c r="B78" s="141">
        <v>2090</v>
      </c>
      <c r="C78" s="142" t="s">
        <v>124</v>
      </c>
      <c r="D78" s="143" t="s">
        <v>138</v>
      </c>
      <c r="E78" s="144" t="s">
        <v>41</v>
      </c>
      <c r="F78" s="145">
        <v>40000</v>
      </c>
    </row>
    <row r="79" spans="1:6" x14ac:dyDescent="0.25">
      <c r="A79" s="96" t="s">
        <v>207</v>
      </c>
      <c r="B79" s="146">
        <v>2256</v>
      </c>
      <c r="C79" s="142" t="s">
        <v>142</v>
      </c>
      <c r="D79" s="143" t="s">
        <v>138</v>
      </c>
      <c r="E79" s="144" t="s">
        <v>41</v>
      </c>
      <c r="F79" s="145">
        <v>40000</v>
      </c>
    </row>
    <row r="80" spans="1:6" x14ac:dyDescent="0.25">
      <c r="A80" s="96" t="s">
        <v>207</v>
      </c>
      <c r="B80" s="141">
        <v>2256</v>
      </c>
      <c r="C80" s="142" t="s">
        <v>142</v>
      </c>
      <c r="D80" s="143" t="s">
        <v>138</v>
      </c>
      <c r="E80" s="144" t="s">
        <v>199</v>
      </c>
      <c r="F80" s="145">
        <v>25000</v>
      </c>
    </row>
    <row r="81" spans="1:6" x14ac:dyDescent="0.25">
      <c r="A81" s="96" t="s">
        <v>207</v>
      </c>
      <c r="B81" s="146">
        <v>4131</v>
      </c>
      <c r="C81" s="142" t="s">
        <v>93</v>
      </c>
      <c r="D81" s="143" t="s">
        <v>138</v>
      </c>
      <c r="E81" s="144" t="s">
        <v>13</v>
      </c>
      <c r="F81" s="145">
        <v>40000</v>
      </c>
    </row>
    <row r="82" spans="1:6" x14ac:dyDescent="0.25">
      <c r="A82" s="96" t="s">
        <v>207</v>
      </c>
      <c r="B82" s="158">
        <v>4131</v>
      </c>
      <c r="C82" s="142" t="s">
        <v>93</v>
      </c>
      <c r="D82" s="143" t="s">
        <v>138</v>
      </c>
      <c r="E82" s="144" t="s">
        <v>41</v>
      </c>
      <c r="F82" s="145">
        <v>40000</v>
      </c>
    </row>
    <row r="83" spans="1:6" x14ac:dyDescent="0.25">
      <c r="A83" s="96" t="s">
        <v>207</v>
      </c>
      <c r="B83" s="141">
        <v>2093</v>
      </c>
      <c r="C83" s="142" t="s">
        <v>22</v>
      </c>
      <c r="D83" s="143" t="s">
        <v>138</v>
      </c>
      <c r="E83" s="144" t="s">
        <v>13</v>
      </c>
      <c r="F83" s="145">
        <v>40000</v>
      </c>
    </row>
    <row r="84" spans="1:6" x14ac:dyDescent="0.25">
      <c r="A84" s="96" t="s">
        <v>207</v>
      </c>
      <c r="B84" s="146">
        <v>2093</v>
      </c>
      <c r="C84" s="142" t="s">
        <v>22</v>
      </c>
      <c r="D84" s="143" t="s">
        <v>138</v>
      </c>
      <c r="E84" s="144" t="s">
        <v>41</v>
      </c>
      <c r="F84" s="145">
        <v>40000</v>
      </c>
    </row>
    <row r="85" spans="1:6" x14ac:dyDescent="0.25">
      <c r="A85" s="96" t="s">
        <v>207</v>
      </c>
      <c r="B85" s="158">
        <v>1926</v>
      </c>
      <c r="C85" s="142" t="s">
        <v>82</v>
      </c>
      <c r="D85" s="143" t="s">
        <v>138</v>
      </c>
      <c r="E85" s="144" t="s">
        <v>13</v>
      </c>
      <c r="F85" s="145">
        <v>40000</v>
      </c>
    </row>
    <row r="86" spans="1:6" x14ac:dyDescent="0.25">
      <c r="A86" s="96" t="s">
        <v>207</v>
      </c>
      <c r="B86" s="141">
        <v>1926</v>
      </c>
      <c r="C86" s="142" t="s">
        <v>82</v>
      </c>
      <c r="D86" s="143" t="s">
        <v>138</v>
      </c>
      <c r="E86" s="144" t="s">
        <v>41</v>
      </c>
      <c r="F86" s="145">
        <v>40000</v>
      </c>
    </row>
    <row r="87" spans="1:6" x14ac:dyDescent="0.25">
      <c r="A87" s="96" t="s">
        <v>207</v>
      </c>
      <c r="B87" s="141">
        <v>2039</v>
      </c>
      <c r="C87" s="142" t="s">
        <v>129</v>
      </c>
      <c r="D87" s="143" t="s">
        <v>138</v>
      </c>
      <c r="E87" s="144" t="s">
        <v>13</v>
      </c>
      <c r="F87" s="145">
        <v>40000</v>
      </c>
    </row>
    <row r="88" spans="1:6" x14ac:dyDescent="0.25">
      <c r="A88" s="96" t="s">
        <v>207</v>
      </c>
      <c r="B88" s="141">
        <v>2039</v>
      </c>
      <c r="C88" s="142" t="s">
        <v>129</v>
      </c>
      <c r="D88" s="143" t="s">
        <v>138</v>
      </c>
      <c r="E88" s="144" t="s">
        <v>41</v>
      </c>
      <c r="F88" s="145">
        <v>40000</v>
      </c>
    </row>
    <row r="89" spans="1:6" x14ac:dyDescent="0.25">
      <c r="A89" s="96" t="s">
        <v>207</v>
      </c>
      <c r="B89" s="146">
        <v>2039</v>
      </c>
      <c r="C89" s="142" t="s">
        <v>129</v>
      </c>
      <c r="D89" s="143" t="s">
        <v>138</v>
      </c>
      <c r="E89" s="144" t="s">
        <v>199</v>
      </c>
      <c r="F89" s="145">
        <v>25000</v>
      </c>
    </row>
    <row r="90" spans="1:6" x14ac:dyDescent="0.25">
      <c r="A90" s="96" t="s">
        <v>207</v>
      </c>
      <c r="B90" s="146">
        <v>2001</v>
      </c>
      <c r="C90" s="142" t="s">
        <v>174</v>
      </c>
      <c r="D90" s="143" t="s">
        <v>138</v>
      </c>
      <c r="E90" s="144" t="s">
        <v>11</v>
      </c>
      <c r="F90" s="145">
        <v>25000</v>
      </c>
    </row>
    <row r="91" spans="1:6" x14ac:dyDescent="0.25">
      <c r="A91" s="96" t="s">
        <v>207</v>
      </c>
      <c r="B91" s="146">
        <v>2142</v>
      </c>
      <c r="C91" s="142" t="s">
        <v>202</v>
      </c>
      <c r="D91" s="143" t="s">
        <v>138</v>
      </c>
      <c r="E91" s="144" t="s">
        <v>41</v>
      </c>
      <c r="F91" s="145">
        <v>40000</v>
      </c>
    </row>
    <row r="92" spans="1:6" x14ac:dyDescent="0.25">
      <c r="A92" s="96" t="s">
        <v>207</v>
      </c>
      <c r="B92" s="146">
        <v>2244</v>
      </c>
      <c r="C92" s="142" t="s">
        <v>57</v>
      </c>
      <c r="D92" s="143" t="s">
        <v>138</v>
      </c>
      <c r="E92" s="144" t="s">
        <v>199</v>
      </c>
      <c r="F92" s="145">
        <v>25000</v>
      </c>
    </row>
    <row r="93" spans="1:6" x14ac:dyDescent="0.25">
      <c r="A93" s="96" t="s">
        <v>207</v>
      </c>
      <c r="B93" s="146">
        <v>2096</v>
      </c>
      <c r="C93" s="142" t="s">
        <v>24</v>
      </c>
      <c r="D93" s="143" t="s">
        <v>138</v>
      </c>
      <c r="E93" s="144" t="s">
        <v>199</v>
      </c>
      <c r="F93" s="145">
        <v>25000</v>
      </c>
    </row>
    <row r="94" spans="1:6" x14ac:dyDescent="0.25">
      <c r="A94" s="96" t="s">
        <v>207</v>
      </c>
      <c r="B94" s="146">
        <v>1994</v>
      </c>
      <c r="C94" s="142" t="s">
        <v>133</v>
      </c>
      <c r="D94" s="143" t="s">
        <v>138</v>
      </c>
      <c r="E94" s="144" t="s">
        <v>199</v>
      </c>
      <c r="F94" s="145">
        <v>25000</v>
      </c>
    </row>
    <row r="95" spans="1:6" x14ac:dyDescent="0.25">
      <c r="A95" s="96" t="s">
        <v>207</v>
      </c>
      <c r="B95" s="146">
        <v>2247</v>
      </c>
      <c r="C95" s="142" t="s">
        <v>178</v>
      </c>
      <c r="D95" s="143" t="s">
        <v>138</v>
      </c>
      <c r="E95" s="144" t="s">
        <v>199</v>
      </c>
      <c r="F95" s="145">
        <v>25000</v>
      </c>
    </row>
    <row r="96" spans="1:6" x14ac:dyDescent="0.25">
      <c r="A96" s="96" t="s">
        <v>207</v>
      </c>
      <c r="B96" s="141">
        <v>2102</v>
      </c>
      <c r="C96" s="142" t="s">
        <v>37</v>
      </c>
      <c r="D96" s="143" t="s">
        <v>138</v>
      </c>
      <c r="E96" s="144" t="s">
        <v>13</v>
      </c>
      <c r="F96" s="145">
        <v>40000</v>
      </c>
    </row>
    <row r="97" spans="1:6" x14ac:dyDescent="0.25">
      <c r="A97" s="96" t="s">
        <v>207</v>
      </c>
      <c r="B97" s="141">
        <v>2102</v>
      </c>
      <c r="C97" s="142" t="s">
        <v>37</v>
      </c>
      <c r="D97" s="143" t="s">
        <v>138</v>
      </c>
      <c r="E97" s="144" t="s">
        <v>41</v>
      </c>
      <c r="F97" s="145">
        <v>40000</v>
      </c>
    </row>
    <row r="98" spans="1:6" x14ac:dyDescent="0.25">
      <c r="A98" s="96" t="s">
        <v>207</v>
      </c>
      <c r="B98" s="141">
        <v>2055</v>
      </c>
      <c r="C98" s="142" t="s">
        <v>38</v>
      </c>
      <c r="D98" s="143" t="s">
        <v>138</v>
      </c>
      <c r="E98" s="144" t="s">
        <v>11</v>
      </c>
      <c r="F98" s="145">
        <v>25000</v>
      </c>
    </row>
    <row r="99" spans="1:6" x14ac:dyDescent="0.25">
      <c r="A99" s="96" t="s">
        <v>207</v>
      </c>
      <c r="B99" s="141">
        <v>2197</v>
      </c>
      <c r="C99" s="142" t="s">
        <v>39</v>
      </c>
      <c r="D99" s="143" t="s">
        <v>138</v>
      </c>
      <c r="E99" s="144" t="s">
        <v>13</v>
      </c>
      <c r="F99" s="145">
        <v>40000</v>
      </c>
    </row>
    <row r="100" spans="1:6" x14ac:dyDescent="0.25">
      <c r="A100" s="96" t="s">
        <v>207</v>
      </c>
      <c r="B100" s="146">
        <v>2197</v>
      </c>
      <c r="C100" s="142" t="s">
        <v>39</v>
      </c>
      <c r="D100" s="143" t="s">
        <v>138</v>
      </c>
      <c r="E100" s="144" t="s">
        <v>11</v>
      </c>
      <c r="F100" s="145">
        <v>25000</v>
      </c>
    </row>
    <row r="101" spans="1:6" x14ac:dyDescent="0.25">
      <c r="A101" s="96" t="s">
        <v>207</v>
      </c>
    </row>
    <row r="102" spans="1:6" x14ac:dyDescent="0.25">
      <c r="A102" s="96" t="s">
        <v>207</v>
      </c>
    </row>
    <row r="103" spans="1:6" x14ac:dyDescent="0.25">
      <c r="A103" s="96" t="s">
        <v>207</v>
      </c>
    </row>
  </sheetData>
  <sheetProtection sheet="1" objects="1" scenarios="1"/>
  <phoneticPr fontId="17" type="noConversion"/>
  <pageMargins left="0.7" right="0.7" top="0.75" bottom="0.75" header="0.3" footer="0.3"/>
  <pageSetup scale="85" fitToHeight="0" orientation="portrait" r:id="rId1"/>
  <headerFooter scaleWithDoc="0"/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EEEB2-2513-4F2F-BD6E-8D767C88F817}">
  <sheetPr>
    <pageSetUpPr fitToPage="1"/>
  </sheetPr>
  <dimension ref="A1:F157"/>
  <sheetViews>
    <sheetView showGridLines="0" showRowColHeaders="0" zoomScaleNormal="100" workbookViewId="0"/>
  </sheetViews>
  <sheetFormatPr defaultColWidth="9.140625" defaultRowHeight="15" x14ac:dyDescent="0.25"/>
  <cols>
    <col min="1" max="1" width="2.7109375" style="103" customWidth="1"/>
    <col min="2" max="2" width="10.5703125" style="117" customWidth="1"/>
    <col min="3" max="3" width="34.7109375" style="117" customWidth="1"/>
    <col min="4" max="4" width="14.5703125" style="117" bestFit="1" customWidth="1"/>
    <col min="5" max="5" width="29.7109375" style="131" customWidth="1"/>
    <col min="6" max="6" width="13.7109375" style="131" bestFit="1" customWidth="1"/>
    <col min="7" max="7" width="9.140625" style="103" customWidth="1"/>
    <col min="8" max="16384" width="9.140625" style="103"/>
  </cols>
  <sheetData>
    <row r="1" spans="1:6" s="97" customFormat="1" ht="27" customHeight="1" x14ac:dyDescent="0.35">
      <c r="A1" s="96" t="s">
        <v>207</v>
      </c>
      <c r="C1" s="98" t="s">
        <v>0</v>
      </c>
      <c r="D1" s="99"/>
      <c r="E1" s="99"/>
      <c r="F1" s="99"/>
    </row>
    <row r="2" spans="1:6" s="100" customFormat="1" ht="27" customHeight="1" x14ac:dyDescent="0.35">
      <c r="A2" s="96" t="s">
        <v>207</v>
      </c>
      <c r="C2" s="101" t="s">
        <v>208</v>
      </c>
      <c r="D2" s="101"/>
      <c r="E2" s="101"/>
      <c r="F2" s="101"/>
    </row>
    <row r="3" spans="1:6" ht="18.75" customHeight="1" x14ac:dyDescent="0.3">
      <c r="A3" s="96" t="s">
        <v>207</v>
      </c>
      <c r="B3" s="102"/>
      <c r="C3" s="103"/>
      <c r="D3" s="104"/>
      <c r="E3" s="104"/>
      <c r="F3" s="104"/>
    </row>
    <row r="4" spans="1:6" ht="23.25" customHeight="1" x14ac:dyDescent="0.25">
      <c r="A4" s="96" t="s">
        <v>207</v>
      </c>
      <c r="B4" s="105"/>
      <c r="C4" s="106" t="s">
        <v>215</v>
      </c>
      <c r="D4" s="107"/>
      <c r="E4" s="107"/>
      <c r="F4" s="107"/>
    </row>
    <row r="5" spans="1:6" ht="18.75" customHeight="1" x14ac:dyDescent="0.3">
      <c r="A5" s="96" t="s">
        <v>207</v>
      </c>
      <c r="B5" s="102"/>
      <c r="C5" s="102"/>
      <c r="D5" s="102"/>
      <c r="E5" s="102"/>
      <c r="F5" s="102"/>
    </row>
    <row r="6" spans="1:6" ht="16.5" customHeight="1" x14ac:dyDescent="0.3">
      <c r="A6" s="96" t="s">
        <v>207</v>
      </c>
      <c r="B6" s="108" t="s">
        <v>249</v>
      </c>
      <c r="C6" s="159"/>
      <c r="D6" s="110" t="s">
        <v>248</v>
      </c>
      <c r="E6" s="102"/>
      <c r="F6" s="102"/>
    </row>
    <row r="7" spans="1:6" ht="16.5" customHeight="1" x14ac:dyDescent="0.3">
      <c r="A7" s="96" t="s">
        <v>207</v>
      </c>
      <c r="B7" s="111" t="s">
        <v>1</v>
      </c>
      <c r="C7" s="112"/>
      <c r="D7" s="113">
        <f>SUMIF($E$51:$E$111,"Facilities Assessment",$F$51:$F$111)+SUMIF($E$27:$E$39,"Facilities Assessment",$F$27:$F$39)</f>
        <v>560000</v>
      </c>
      <c r="E7" s="102"/>
      <c r="F7" s="102"/>
    </row>
    <row r="8" spans="1:6" ht="16.5" customHeight="1" x14ac:dyDescent="0.3">
      <c r="A8" s="96" t="s">
        <v>207</v>
      </c>
      <c r="B8" s="111" t="s">
        <v>137</v>
      </c>
      <c r="C8" s="112"/>
      <c r="D8" s="113">
        <f>SUMIF($E$51:$E$111,"Long-Range Facility Plan",$F$51:$F$111)+SUMIF($E$27:$E$39,"Long-range Facility Plan",$F$27:$F$39)</f>
        <v>600000</v>
      </c>
      <c r="E8" s="102"/>
      <c r="F8" s="102"/>
    </row>
    <row r="9" spans="1:6" ht="16.5" customHeight="1" x14ac:dyDescent="0.3">
      <c r="A9" s="96" t="s">
        <v>207</v>
      </c>
      <c r="B9" s="111" t="s">
        <v>2</v>
      </c>
      <c r="C9" s="112"/>
      <c r="D9" s="113">
        <f>SUMIF($E$51:$E$111,"Seismic Assessment",$F$51:$F$111)+SUMIF($E$27:$E$39,"Seismic Assessment",$F$27:$F$39)</f>
        <v>425000</v>
      </c>
      <c r="E9" s="102"/>
      <c r="F9" s="102"/>
    </row>
    <row r="10" spans="1:6" ht="16.5" customHeight="1" x14ac:dyDescent="0.3">
      <c r="A10" s="96" t="s">
        <v>207</v>
      </c>
      <c r="B10" s="111" t="s">
        <v>198</v>
      </c>
      <c r="C10" s="112"/>
      <c r="D10" s="113">
        <f>SUMIF($E$51:$E$111,"Asbestos Hazard Assessment",$F$51:$F$111)+SUMIF($E$27:$E$39,"Asbestos Hazard Assessment",$F$27:$F$39)</f>
        <v>325000</v>
      </c>
      <c r="E10" s="102"/>
      <c r="F10" s="102"/>
    </row>
    <row r="11" spans="1:6" ht="16.5" customHeight="1" x14ac:dyDescent="0.3">
      <c r="A11" s="96" t="s">
        <v>207</v>
      </c>
      <c r="B11" s="108" t="s">
        <v>247</v>
      </c>
      <c r="C11" s="115"/>
      <c r="D11" s="116">
        <f>SUM(D7:D10)</f>
        <v>1910000</v>
      </c>
      <c r="E11" s="102"/>
      <c r="F11" s="114"/>
    </row>
    <row r="12" spans="1:6" ht="18.75" customHeight="1" x14ac:dyDescent="0.3">
      <c r="A12" s="96" t="s">
        <v>207</v>
      </c>
      <c r="E12" s="102"/>
      <c r="F12" s="102"/>
    </row>
    <row r="13" spans="1:6" ht="16.5" customHeight="1" x14ac:dyDescent="0.3">
      <c r="A13" s="96" t="s">
        <v>207</v>
      </c>
      <c r="B13" s="118" t="s">
        <v>249</v>
      </c>
      <c r="C13" s="160"/>
      <c r="D13" s="110" t="s">
        <v>248</v>
      </c>
      <c r="E13" s="102"/>
      <c r="F13" s="102"/>
    </row>
    <row r="14" spans="1:6" ht="16.5" customHeight="1" x14ac:dyDescent="0.3">
      <c r="A14" s="96" t="s">
        <v>207</v>
      </c>
      <c r="B14" s="111" t="s">
        <v>1</v>
      </c>
      <c r="C14" s="161"/>
      <c r="D14" s="121">
        <f>COUNTIFS(SDRecipients2024[Grant Type],"Facilities Assessment",SDRecipients2024[Grant Awarded],"Yes")+COUNTIFS(ESDRecipients2024[[#All],[Grant Type]],"Facilities Assessment",ESDRecipients2024[[#All],[Grant Awarded]],"Yes")</f>
        <v>14</v>
      </c>
      <c r="E14" s="102"/>
      <c r="F14" s="102"/>
    </row>
    <row r="15" spans="1:6" ht="16.5" customHeight="1" x14ac:dyDescent="0.3">
      <c r="A15" s="96" t="s">
        <v>207</v>
      </c>
      <c r="B15" s="111" t="s">
        <v>137</v>
      </c>
      <c r="C15" s="161"/>
      <c r="D15" s="121">
        <f>COUNTIFS(SDRecipients2024[Grant Type],"Long-Range Facility Plan",SDRecipients2024[Grant Awarded],"Yes")+COUNTIFS(ESDRecipients2024[[#All],[Grant Type]],"Long-range Facility Plan",ESDRecipients2024[[#All],[Grant Awarded]],"Yes")</f>
        <v>15</v>
      </c>
      <c r="E15" s="102"/>
      <c r="F15" s="102"/>
    </row>
    <row r="16" spans="1:6" ht="16.5" customHeight="1" x14ac:dyDescent="0.3">
      <c r="A16" s="96" t="s">
        <v>207</v>
      </c>
      <c r="B16" s="111" t="s">
        <v>2</v>
      </c>
      <c r="C16" s="161"/>
      <c r="D16" s="121">
        <f>COUNTIFS(SDRecipients2024[Grant Type],"Seismic Assessment",SDRecipients2024[Grant Awarded],"Yes")+COUNTIFS(ESDRecipients2024[[#All],[Grant Type]],"Seismic Assessment",ESDRecipients2024[[#All],[Grant Awarded]],"Yes")</f>
        <v>17</v>
      </c>
      <c r="E16" s="102"/>
      <c r="F16" s="102"/>
    </row>
    <row r="17" spans="1:6" ht="16.5" customHeight="1" x14ac:dyDescent="0.3">
      <c r="A17" s="96" t="s">
        <v>207</v>
      </c>
      <c r="B17" s="111" t="s">
        <v>198</v>
      </c>
      <c r="C17" s="161"/>
      <c r="D17" s="121">
        <f>COUNTIFS(SDRecipients2024[Grant Type],"Asbestos Hazard Assessment",SDRecipients2024[Grant Awarded],"Yes")+COUNTIFS(ESDRecipients2024[[#All],[Grant Type]],"Asbestos Hazard Assessment",ESDRecipients2024[[#All],[Grant Awarded]],"Yes")</f>
        <v>13</v>
      </c>
      <c r="E17" s="102"/>
      <c r="F17" s="102"/>
    </row>
    <row r="18" spans="1:6" ht="16.5" customHeight="1" x14ac:dyDescent="0.3">
      <c r="A18" s="96" t="s">
        <v>207</v>
      </c>
      <c r="B18" s="108" t="s">
        <v>8</v>
      </c>
      <c r="C18" s="125"/>
      <c r="D18" s="123">
        <f>SUM(D14:D17)</f>
        <v>59</v>
      </c>
      <c r="E18" s="102"/>
      <c r="F18" s="102"/>
    </row>
    <row r="19" spans="1:6" ht="18.75" customHeight="1" x14ac:dyDescent="0.3">
      <c r="A19" s="96" t="s">
        <v>207</v>
      </c>
      <c r="E19" s="102"/>
      <c r="F19" s="102"/>
    </row>
    <row r="20" spans="1:6" ht="16.5" customHeight="1" x14ac:dyDescent="0.3">
      <c r="A20" s="96" t="s">
        <v>207</v>
      </c>
      <c r="B20" s="108" t="s">
        <v>254</v>
      </c>
      <c r="C20" s="125"/>
      <c r="D20" s="126" cm="1">
        <f t="array" ref="D20">SUMPRODUCT((B51:B111&lt;&gt;"")/COUNTIF(B51:B111,B51:B111&amp;""))</f>
        <v>41</v>
      </c>
      <c r="E20" s="102"/>
      <c r="F20" s="102"/>
    </row>
    <row r="21" spans="1:6" ht="16.5" customHeight="1" x14ac:dyDescent="0.3">
      <c r="A21" s="96" t="s">
        <v>207</v>
      </c>
      <c r="B21" s="108" t="s">
        <v>255</v>
      </c>
      <c r="C21" s="125"/>
      <c r="D21" s="126" cm="1">
        <f t="array" ref="D21">SUMPRODUCT((B27:B39&lt;&gt;"")/COUNTIF(B27:B39,B27:B39&amp;""))</f>
        <v>7</v>
      </c>
      <c r="E21" s="102"/>
      <c r="F21" s="102"/>
    </row>
    <row r="22" spans="1:6" ht="16.5" customHeight="1" x14ac:dyDescent="0.3">
      <c r="A22" s="96" t="s">
        <v>207</v>
      </c>
      <c r="B22" s="162" t="s">
        <v>256</v>
      </c>
      <c r="C22" s="128"/>
      <c r="D22" s="129" cm="1">
        <f t="array" ref="D22">SUM(--(LEN(_xlfn.UNIQUE(_xlfn._xlws.FILTER(ESDRecipients2024[ESD Name],ESDRecipients2024[Grant Awarded]="No","")))&gt;0))+SUM(--(LEN(_xlfn.UNIQUE(_xlfn._xlws.FILTER(SDRecipients2024[District Name],SDRecipients2024[Grant Awarded]="No","")))&gt;0))</f>
        <v>26</v>
      </c>
      <c r="E22" s="163"/>
      <c r="F22" s="102"/>
    </row>
    <row r="23" spans="1:6" ht="18.75" x14ac:dyDescent="0.3">
      <c r="A23" s="96" t="s">
        <v>207</v>
      </c>
      <c r="B23" s="130"/>
      <c r="C23" s="97"/>
      <c r="D23" s="131"/>
      <c r="E23" s="102"/>
      <c r="F23" s="102"/>
    </row>
    <row r="24" spans="1:6" ht="22.5" customHeight="1" x14ac:dyDescent="0.25">
      <c r="A24" s="96" t="s">
        <v>207</v>
      </c>
      <c r="B24" s="132" t="s">
        <v>259</v>
      </c>
      <c r="C24" s="133"/>
      <c r="D24" s="133"/>
      <c r="E24" s="133"/>
      <c r="F24" s="133"/>
    </row>
    <row r="25" spans="1:6" ht="15.75" x14ac:dyDescent="0.25">
      <c r="A25" s="96" t="s">
        <v>207</v>
      </c>
      <c r="B25" s="134" t="s">
        <v>252</v>
      </c>
      <c r="C25" s="135"/>
      <c r="D25" s="135"/>
      <c r="E25" s="135"/>
      <c r="F25" s="136"/>
    </row>
    <row r="26" spans="1:6" x14ac:dyDescent="0.25">
      <c r="A26" s="96" t="s">
        <v>207</v>
      </c>
      <c r="B26" s="110" t="s">
        <v>246</v>
      </c>
      <c r="C26" s="138" t="s">
        <v>245</v>
      </c>
      <c r="D26" s="164" t="s">
        <v>9</v>
      </c>
      <c r="E26" s="165" t="s">
        <v>6</v>
      </c>
      <c r="F26" s="110" t="s">
        <v>5</v>
      </c>
    </row>
    <row r="27" spans="1:6" x14ac:dyDescent="0.25">
      <c r="A27" s="96" t="s">
        <v>207</v>
      </c>
      <c r="B27" s="166">
        <v>2223</v>
      </c>
      <c r="C27" s="142" t="s">
        <v>216</v>
      </c>
      <c r="D27" s="143" t="s">
        <v>138</v>
      </c>
      <c r="E27" s="144" t="s">
        <v>199</v>
      </c>
      <c r="F27" s="143">
        <v>25000</v>
      </c>
    </row>
    <row r="28" spans="1:6" x14ac:dyDescent="0.25">
      <c r="A28" s="96" t="s">
        <v>207</v>
      </c>
      <c r="B28" s="166">
        <v>2064</v>
      </c>
      <c r="C28" s="142" t="s">
        <v>220</v>
      </c>
      <c r="D28" s="143" t="s">
        <v>138</v>
      </c>
      <c r="E28" s="144" t="s">
        <v>13</v>
      </c>
      <c r="F28" s="143">
        <v>40000</v>
      </c>
    </row>
    <row r="29" spans="1:6" x14ac:dyDescent="0.25">
      <c r="A29" s="96" t="s">
        <v>207</v>
      </c>
      <c r="B29" s="166">
        <v>2064</v>
      </c>
      <c r="C29" s="142" t="s">
        <v>220</v>
      </c>
      <c r="D29" s="143" t="s">
        <v>138</v>
      </c>
      <c r="E29" s="144" t="s">
        <v>41</v>
      </c>
      <c r="F29" s="143">
        <v>40000</v>
      </c>
    </row>
    <row r="30" spans="1:6" x14ac:dyDescent="0.25">
      <c r="A30" s="96" t="s">
        <v>207</v>
      </c>
      <c r="B30" s="166">
        <v>2148</v>
      </c>
      <c r="C30" s="142" t="s">
        <v>221</v>
      </c>
      <c r="D30" s="143" t="s">
        <v>138</v>
      </c>
      <c r="E30" s="144" t="s">
        <v>13</v>
      </c>
      <c r="F30" s="143">
        <v>40000</v>
      </c>
    </row>
    <row r="31" spans="1:6" x14ac:dyDescent="0.25">
      <c r="A31" s="96" t="s">
        <v>207</v>
      </c>
      <c r="B31" s="166">
        <v>1949</v>
      </c>
      <c r="C31" s="142" t="s">
        <v>222</v>
      </c>
      <c r="D31" s="143" t="s">
        <v>138</v>
      </c>
      <c r="E31" s="144" t="s">
        <v>13</v>
      </c>
      <c r="F31" s="143">
        <v>40000</v>
      </c>
    </row>
    <row r="32" spans="1:6" x14ac:dyDescent="0.25">
      <c r="A32" s="96" t="s">
        <v>207</v>
      </c>
      <c r="B32" s="166">
        <v>1949</v>
      </c>
      <c r="C32" s="142" t="s">
        <v>222</v>
      </c>
      <c r="D32" s="143" t="s">
        <v>138</v>
      </c>
      <c r="E32" s="144" t="s">
        <v>41</v>
      </c>
      <c r="F32" s="143">
        <v>40000</v>
      </c>
    </row>
    <row r="33" spans="1:6" x14ac:dyDescent="0.25">
      <c r="A33" s="96" t="s">
        <v>207</v>
      </c>
      <c r="B33" s="166">
        <v>1949</v>
      </c>
      <c r="C33" s="142" t="s">
        <v>222</v>
      </c>
      <c r="D33" s="143" t="s">
        <v>138</v>
      </c>
      <c r="E33" s="144" t="s">
        <v>11</v>
      </c>
      <c r="F33" s="143">
        <v>25000</v>
      </c>
    </row>
    <row r="34" spans="1:6" x14ac:dyDescent="0.25">
      <c r="A34" s="96" t="s">
        <v>207</v>
      </c>
      <c r="B34" s="166">
        <v>1949</v>
      </c>
      <c r="C34" s="142" t="s">
        <v>222</v>
      </c>
      <c r="D34" s="143" t="s">
        <v>138</v>
      </c>
      <c r="E34" s="144" t="s">
        <v>199</v>
      </c>
      <c r="F34" s="143">
        <v>25000</v>
      </c>
    </row>
    <row r="35" spans="1:6" x14ac:dyDescent="0.25">
      <c r="A35" s="96" t="s">
        <v>207</v>
      </c>
      <c r="B35" s="166">
        <v>2013</v>
      </c>
      <c r="C35" s="142" t="s">
        <v>217</v>
      </c>
      <c r="D35" s="143" t="s">
        <v>139</v>
      </c>
      <c r="E35" s="144" t="s">
        <v>199</v>
      </c>
      <c r="F35" s="143" t="s">
        <v>144</v>
      </c>
    </row>
    <row r="36" spans="1:6" x14ac:dyDescent="0.25">
      <c r="A36" s="96" t="s">
        <v>207</v>
      </c>
      <c r="B36" s="166">
        <v>1975</v>
      </c>
      <c r="C36" s="142" t="s">
        <v>218</v>
      </c>
      <c r="D36" s="143" t="s">
        <v>139</v>
      </c>
      <c r="E36" s="144" t="s">
        <v>11</v>
      </c>
      <c r="F36" s="143" t="s">
        <v>144</v>
      </c>
    </row>
    <row r="37" spans="1:6" x14ac:dyDescent="0.25">
      <c r="A37" s="96" t="s">
        <v>207</v>
      </c>
      <c r="B37" s="166">
        <v>1975</v>
      </c>
      <c r="C37" s="142" t="s">
        <v>218</v>
      </c>
      <c r="D37" s="143" t="s">
        <v>139</v>
      </c>
      <c r="E37" s="144" t="s">
        <v>199</v>
      </c>
      <c r="F37" s="143" t="s">
        <v>144</v>
      </c>
    </row>
    <row r="38" spans="1:6" x14ac:dyDescent="0.25">
      <c r="A38" s="96" t="s">
        <v>207</v>
      </c>
      <c r="B38" s="166">
        <v>2148</v>
      </c>
      <c r="C38" s="142" t="s">
        <v>221</v>
      </c>
      <c r="D38" s="143" t="s">
        <v>139</v>
      </c>
      <c r="E38" s="144" t="s">
        <v>41</v>
      </c>
      <c r="F38" s="143" t="s">
        <v>144</v>
      </c>
    </row>
    <row r="39" spans="1:6" x14ac:dyDescent="0.25">
      <c r="A39" s="96" t="s">
        <v>207</v>
      </c>
      <c r="B39" s="166">
        <v>2117</v>
      </c>
      <c r="C39" s="142" t="s">
        <v>224</v>
      </c>
      <c r="D39" s="143" t="s">
        <v>139</v>
      </c>
      <c r="E39" s="144" t="s">
        <v>13</v>
      </c>
      <c r="F39" s="143" t="s">
        <v>144</v>
      </c>
    </row>
    <row r="40" spans="1:6" x14ac:dyDescent="0.25">
      <c r="A40" s="96" t="s">
        <v>207</v>
      </c>
      <c r="B40" s="166">
        <v>2117</v>
      </c>
      <c r="C40" s="142" t="s">
        <v>224</v>
      </c>
      <c r="D40" s="143" t="s">
        <v>139</v>
      </c>
      <c r="E40" s="144" t="s">
        <v>41</v>
      </c>
      <c r="F40" s="143" t="s">
        <v>144</v>
      </c>
    </row>
    <row r="41" spans="1:6" x14ac:dyDescent="0.25">
      <c r="A41" s="96" t="s">
        <v>207</v>
      </c>
      <c r="B41" s="167">
        <v>2223</v>
      </c>
      <c r="C41" s="168" t="s">
        <v>216</v>
      </c>
      <c r="D41" s="169" t="s">
        <v>140</v>
      </c>
      <c r="E41" s="170" t="s">
        <v>11</v>
      </c>
      <c r="F41" s="169" t="s">
        <v>144</v>
      </c>
    </row>
    <row r="42" spans="1:6" x14ac:dyDescent="0.25">
      <c r="A42" s="96" t="s">
        <v>207</v>
      </c>
      <c r="B42" s="167">
        <v>2013</v>
      </c>
      <c r="C42" s="168" t="s">
        <v>217</v>
      </c>
      <c r="D42" s="169" t="s">
        <v>140</v>
      </c>
      <c r="E42" s="170" t="s">
        <v>13</v>
      </c>
      <c r="F42" s="169" t="s">
        <v>144</v>
      </c>
    </row>
    <row r="43" spans="1:6" x14ac:dyDescent="0.25">
      <c r="A43" s="96" t="s">
        <v>207</v>
      </c>
      <c r="B43" s="167">
        <v>2013</v>
      </c>
      <c r="C43" s="168" t="s">
        <v>217</v>
      </c>
      <c r="D43" s="169" t="s">
        <v>140</v>
      </c>
      <c r="E43" s="170" t="s">
        <v>41</v>
      </c>
      <c r="F43" s="169" t="s">
        <v>144</v>
      </c>
    </row>
    <row r="44" spans="1:6" x14ac:dyDescent="0.25">
      <c r="A44" s="96" t="s">
        <v>207</v>
      </c>
      <c r="B44" s="167">
        <v>2013</v>
      </c>
      <c r="C44" s="168" t="s">
        <v>217</v>
      </c>
      <c r="D44" s="169" t="s">
        <v>140</v>
      </c>
      <c r="E44" s="170" t="s">
        <v>11</v>
      </c>
      <c r="F44" s="169" t="s">
        <v>144</v>
      </c>
    </row>
    <row r="45" spans="1:6" x14ac:dyDescent="0.25">
      <c r="A45" s="96" t="s">
        <v>207</v>
      </c>
      <c r="B45" s="167">
        <v>1975</v>
      </c>
      <c r="C45" s="168" t="s">
        <v>218</v>
      </c>
      <c r="D45" s="169" t="s">
        <v>140</v>
      </c>
      <c r="E45" s="170" t="s">
        <v>13</v>
      </c>
      <c r="F45" s="169" t="s">
        <v>144</v>
      </c>
    </row>
    <row r="46" spans="1:6" x14ac:dyDescent="0.25">
      <c r="A46" s="96" t="s">
        <v>207</v>
      </c>
      <c r="B46" s="167">
        <v>1975</v>
      </c>
      <c r="C46" s="168" t="s">
        <v>218</v>
      </c>
      <c r="D46" s="169" t="s">
        <v>140</v>
      </c>
      <c r="E46" s="170" t="s">
        <v>41</v>
      </c>
      <c r="F46" s="169" t="s">
        <v>144</v>
      </c>
    </row>
    <row r="47" spans="1:6" x14ac:dyDescent="0.25">
      <c r="A47" s="96" t="s">
        <v>207</v>
      </c>
      <c r="B47" s="167">
        <v>2148</v>
      </c>
      <c r="C47" s="168" t="s">
        <v>221</v>
      </c>
      <c r="D47" s="169" t="s">
        <v>140</v>
      </c>
      <c r="E47" s="170" t="s">
        <v>11</v>
      </c>
      <c r="F47" s="169" t="s">
        <v>144</v>
      </c>
    </row>
    <row r="48" spans="1:6" x14ac:dyDescent="0.25">
      <c r="A48" s="96" t="s">
        <v>207</v>
      </c>
      <c r="B48" s="103"/>
      <c r="C48" s="103"/>
      <c r="D48" s="103"/>
      <c r="E48" s="103"/>
      <c r="F48" s="103"/>
    </row>
    <row r="49" spans="1:6" ht="15.75" x14ac:dyDescent="0.25">
      <c r="A49" s="96" t="s">
        <v>207</v>
      </c>
      <c r="B49" s="134" t="s">
        <v>251</v>
      </c>
      <c r="C49" s="135"/>
      <c r="D49" s="135"/>
      <c r="E49" s="135"/>
      <c r="F49" s="136"/>
    </row>
    <row r="50" spans="1:6" x14ac:dyDescent="0.25">
      <c r="A50" s="96" t="s">
        <v>207</v>
      </c>
      <c r="B50" s="154" t="s">
        <v>3</v>
      </c>
      <c r="C50" s="155" t="s">
        <v>4</v>
      </c>
      <c r="D50" s="156" t="s">
        <v>9</v>
      </c>
      <c r="E50" s="155" t="s">
        <v>6</v>
      </c>
      <c r="F50" s="157" t="s">
        <v>5</v>
      </c>
    </row>
    <row r="51" spans="1:6" x14ac:dyDescent="0.25">
      <c r="A51" s="96" t="s">
        <v>207</v>
      </c>
      <c r="B51" s="141">
        <v>1899</v>
      </c>
      <c r="C51" s="142" t="s">
        <v>75</v>
      </c>
      <c r="D51" s="143" t="s">
        <v>138</v>
      </c>
      <c r="E51" s="144" t="s">
        <v>11</v>
      </c>
      <c r="F51" s="145">
        <v>25000</v>
      </c>
    </row>
    <row r="52" spans="1:6" x14ac:dyDescent="0.25">
      <c r="A52" s="96" t="s">
        <v>207</v>
      </c>
      <c r="B52" s="146">
        <v>1894</v>
      </c>
      <c r="C52" s="142" t="s">
        <v>12</v>
      </c>
      <c r="D52" s="143" t="s">
        <v>138</v>
      </c>
      <c r="E52" s="144" t="s">
        <v>199</v>
      </c>
      <c r="F52" s="145">
        <v>25000</v>
      </c>
    </row>
    <row r="53" spans="1:6" x14ac:dyDescent="0.25">
      <c r="A53" s="96" t="s">
        <v>207</v>
      </c>
      <c r="B53" s="146">
        <v>1969</v>
      </c>
      <c r="C53" s="142" t="s">
        <v>98</v>
      </c>
      <c r="D53" s="143" t="s">
        <v>138</v>
      </c>
      <c r="E53" s="144" t="s">
        <v>199</v>
      </c>
      <c r="F53" s="145">
        <v>25000</v>
      </c>
    </row>
    <row r="54" spans="1:6" x14ac:dyDescent="0.25">
      <c r="A54" s="96" t="s">
        <v>207</v>
      </c>
      <c r="B54" s="141">
        <v>1995</v>
      </c>
      <c r="C54" s="142" t="s">
        <v>15</v>
      </c>
      <c r="D54" s="143" t="s">
        <v>138</v>
      </c>
      <c r="E54" s="144" t="s">
        <v>199</v>
      </c>
      <c r="F54" s="145">
        <v>25000</v>
      </c>
    </row>
    <row r="55" spans="1:6" x14ac:dyDescent="0.25">
      <c r="A55" s="96" t="s">
        <v>207</v>
      </c>
      <c r="B55" s="146">
        <v>2105</v>
      </c>
      <c r="C55" s="142" t="s">
        <v>104</v>
      </c>
      <c r="D55" s="143" t="s">
        <v>138</v>
      </c>
      <c r="E55" s="144" t="s">
        <v>13</v>
      </c>
      <c r="F55" s="145">
        <v>40000</v>
      </c>
    </row>
    <row r="56" spans="1:6" x14ac:dyDescent="0.25">
      <c r="A56" s="96" t="s">
        <v>207</v>
      </c>
      <c r="B56" s="141">
        <v>2105</v>
      </c>
      <c r="C56" s="142" t="s">
        <v>104</v>
      </c>
      <c r="D56" s="143" t="s">
        <v>138</v>
      </c>
      <c r="E56" s="144" t="s">
        <v>41</v>
      </c>
      <c r="F56" s="145">
        <v>40000</v>
      </c>
    </row>
    <row r="57" spans="1:6" x14ac:dyDescent="0.25">
      <c r="A57" s="96" t="s">
        <v>207</v>
      </c>
      <c r="B57" s="141">
        <v>2105</v>
      </c>
      <c r="C57" s="142" t="s">
        <v>104</v>
      </c>
      <c r="D57" s="143" t="s">
        <v>138</v>
      </c>
      <c r="E57" s="144" t="s">
        <v>199</v>
      </c>
      <c r="F57" s="145">
        <v>25000</v>
      </c>
    </row>
    <row r="58" spans="1:6" x14ac:dyDescent="0.25">
      <c r="A58" s="96" t="s">
        <v>207</v>
      </c>
      <c r="B58" s="141">
        <v>1965</v>
      </c>
      <c r="C58" s="142" t="s">
        <v>72</v>
      </c>
      <c r="D58" s="143" t="s">
        <v>138</v>
      </c>
      <c r="E58" s="144" t="s">
        <v>199</v>
      </c>
      <c r="F58" s="145">
        <v>25000</v>
      </c>
    </row>
    <row r="59" spans="1:6" x14ac:dyDescent="0.25">
      <c r="A59" s="96" t="s">
        <v>207</v>
      </c>
      <c r="B59" s="141">
        <v>2050</v>
      </c>
      <c r="C59" s="142" t="s">
        <v>211</v>
      </c>
      <c r="D59" s="143" t="s">
        <v>138</v>
      </c>
      <c r="E59" s="144" t="s">
        <v>13</v>
      </c>
      <c r="F59" s="145">
        <v>40000</v>
      </c>
    </row>
    <row r="60" spans="1:6" x14ac:dyDescent="0.25">
      <c r="A60" s="96" t="s">
        <v>207</v>
      </c>
      <c r="B60" s="141">
        <v>1930</v>
      </c>
      <c r="C60" s="142" t="s">
        <v>111</v>
      </c>
      <c r="D60" s="143" t="s">
        <v>138</v>
      </c>
      <c r="E60" s="144" t="s">
        <v>11</v>
      </c>
      <c r="F60" s="145">
        <v>25000</v>
      </c>
    </row>
    <row r="61" spans="1:6" x14ac:dyDescent="0.25">
      <c r="A61" s="96" t="s">
        <v>207</v>
      </c>
      <c r="B61" s="141">
        <v>2082</v>
      </c>
      <c r="C61" s="142" t="s">
        <v>80</v>
      </c>
      <c r="D61" s="143" t="s">
        <v>138</v>
      </c>
      <c r="E61" s="144" t="s">
        <v>199</v>
      </c>
      <c r="F61" s="145">
        <v>25000</v>
      </c>
    </row>
    <row r="62" spans="1:6" x14ac:dyDescent="0.25">
      <c r="A62" s="96" t="s">
        <v>207</v>
      </c>
      <c r="B62" s="141">
        <v>2245</v>
      </c>
      <c r="C62" s="142" t="s">
        <v>113</v>
      </c>
      <c r="D62" s="143" t="s">
        <v>138</v>
      </c>
      <c r="E62" s="144" t="s">
        <v>41</v>
      </c>
      <c r="F62" s="145">
        <v>40000</v>
      </c>
    </row>
    <row r="63" spans="1:6" x14ac:dyDescent="0.25">
      <c r="A63" s="96" t="s">
        <v>207</v>
      </c>
      <c r="B63" s="141">
        <v>2137</v>
      </c>
      <c r="C63" s="142" t="s">
        <v>161</v>
      </c>
      <c r="D63" s="143" t="s">
        <v>138</v>
      </c>
      <c r="E63" s="144" t="s">
        <v>11</v>
      </c>
      <c r="F63" s="145">
        <v>25000</v>
      </c>
    </row>
    <row r="64" spans="1:6" x14ac:dyDescent="0.25">
      <c r="A64" s="96" t="s">
        <v>207</v>
      </c>
      <c r="B64" s="146">
        <v>1992</v>
      </c>
      <c r="C64" s="142" t="s">
        <v>32</v>
      </c>
      <c r="D64" s="143" t="s">
        <v>138</v>
      </c>
      <c r="E64" s="144" t="s">
        <v>13</v>
      </c>
      <c r="F64" s="145">
        <v>40000</v>
      </c>
    </row>
    <row r="65" spans="1:6" x14ac:dyDescent="0.25">
      <c r="A65" s="96" t="s">
        <v>207</v>
      </c>
      <c r="B65" s="141">
        <v>1992</v>
      </c>
      <c r="C65" s="142" t="s">
        <v>32</v>
      </c>
      <c r="D65" s="143" t="s">
        <v>138</v>
      </c>
      <c r="E65" s="144" t="s">
        <v>41</v>
      </c>
      <c r="F65" s="145">
        <v>40000</v>
      </c>
    </row>
    <row r="66" spans="1:6" x14ac:dyDescent="0.25">
      <c r="A66" s="96" t="s">
        <v>207</v>
      </c>
      <c r="B66" s="141">
        <v>2015</v>
      </c>
      <c r="C66" s="142" t="s">
        <v>162</v>
      </c>
      <c r="D66" s="143" t="s">
        <v>138</v>
      </c>
      <c r="E66" s="144" t="s">
        <v>41</v>
      </c>
      <c r="F66" s="145">
        <v>40000</v>
      </c>
    </row>
    <row r="67" spans="1:6" x14ac:dyDescent="0.25">
      <c r="A67" s="96" t="s">
        <v>207</v>
      </c>
      <c r="B67" s="146">
        <v>2008</v>
      </c>
      <c r="C67" s="142" t="s">
        <v>120</v>
      </c>
      <c r="D67" s="143" t="s">
        <v>138</v>
      </c>
      <c r="E67" s="144" t="s">
        <v>11</v>
      </c>
      <c r="F67" s="145">
        <v>25000</v>
      </c>
    </row>
    <row r="68" spans="1:6" x14ac:dyDescent="0.25">
      <c r="A68" s="96" t="s">
        <v>207</v>
      </c>
      <c r="B68" s="146">
        <v>2107</v>
      </c>
      <c r="C68" s="142" t="s">
        <v>219</v>
      </c>
      <c r="D68" s="143" t="s">
        <v>138</v>
      </c>
      <c r="E68" s="144" t="s">
        <v>13</v>
      </c>
      <c r="F68" s="145">
        <v>40000</v>
      </c>
    </row>
    <row r="69" spans="1:6" x14ac:dyDescent="0.25">
      <c r="A69" s="96" t="s">
        <v>207</v>
      </c>
      <c r="B69" s="141">
        <v>2107</v>
      </c>
      <c r="C69" s="142" t="s">
        <v>219</v>
      </c>
      <c r="D69" s="143" t="s">
        <v>138</v>
      </c>
      <c r="E69" s="144" t="s">
        <v>41</v>
      </c>
      <c r="F69" s="145">
        <v>40000</v>
      </c>
    </row>
    <row r="70" spans="1:6" x14ac:dyDescent="0.25">
      <c r="A70" s="96" t="s">
        <v>207</v>
      </c>
      <c r="B70" s="146">
        <v>2101</v>
      </c>
      <c r="C70" s="142" t="s">
        <v>86</v>
      </c>
      <c r="D70" s="143" t="s">
        <v>138</v>
      </c>
      <c r="E70" s="144" t="s">
        <v>11</v>
      </c>
      <c r="F70" s="145">
        <v>25000</v>
      </c>
    </row>
    <row r="71" spans="1:6" x14ac:dyDescent="0.25">
      <c r="A71" s="96" t="s">
        <v>207</v>
      </c>
      <c r="B71" s="141">
        <v>2048</v>
      </c>
      <c r="C71" s="142" t="s">
        <v>125</v>
      </c>
      <c r="D71" s="143" t="s">
        <v>138</v>
      </c>
      <c r="E71" s="144" t="s">
        <v>11</v>
      </c>
      <c r="F71" s="145">
        <v>25000</v>
      </c>
    </row>
    <row r="72" spans="1:6" x14ac:dyDescent="0.25">
      <c r="A72" s="96" t="s">
        <v>207</v>
      </c>
      <c r="B72" s="141">
        <v>1925</v>
      </c>
      <c r="C72" s="142" t="s">
        <v>66</v>
      </c>
      <c r="D72" s="143" t="s">
        <v>138</v>
      </c>
      <c r="E72" s="144" t="s">
        <v>199</v>
      </c>
      <c r="F72" s="145">
        <v>25000</v>
      </c>
    </row>
    <row r="73" spans="1:6" x14ac:dyDescent="0.25">
      <c r="A73" s="96" t="s">
        <v>207</v>
      </c>
      <c r="B73" s="146">
        <v>1898</v>
      </c>
      <c r="C73" s="142" t="s">
        <v>212</v>
      </c>
      <c r="D73" s="143" t="s">
        <v>138</v>
      </c>
      <c r="E73" s="144" t="s">
        <v>199</v>
      </c>
      <c r="F73" s="145">
        <v>25000</v>
      </c>
    </row>
    <row r="74" spans="1:6" x14ac:dyDescent="0.25">
      <c r="A74" s="96" t="s">
        <v>207</v>
      </c>
      <c r="B74" s="141">
        <v>2147</v>
      </c>
      <c r="C74" s="142" t="s">
        <v>127</v>
      </c>
      <c r="D74" s="143" t="s">
        <v>138</v>
      </c>
      <c r="E74" s="144" t="s">
        <v>13</v>
      </c>
      <c r="F74" s="145">
        <v>40000</v>
      </c>
    </row>
    <row r="75" spans="1:6" x14ac:dyDescent="0.25">
      <c r="A75" s="96" t="s">
        <v>207</v>
      </c>
      <c r="B75" s="141">
        <v>2147</v>
      </c>
      <c r="C75" s="142" t="s">
        <v>127</v>
      </c>
      <c r="D75" s="143" t="s">
        <v>138</v>
      </c>
      <c r="E75" s="144" t="s">
        <v>41</v>
      </c>
      <c r="F75" s="145">
        <v>40000</v>
      </c>
    </row>
    <row r="76" spans="1:6" x14ac:dyDescent="0.25">
      <c r="A76" s="96" t="s">
        <v>207</v>
      </c>
      <c r="B76" s="146">
        <v>2145</v>
      </c>
      <c r="C76" s="142" t="s">
        <v>165</v>
      </c>
      <c r="D76" s="143" t="s">
        <v>138</v>
      </c>
      <c r="E76" s="144" t="s">
        <v>11</v>
      </c>
      <c r="F76" s="145">
        <v>25000</v>
      </c>
    </row>
    <row r="77" spans="1:6" x14ac:dyDescent="0.25">
      <c r="A77" s="96" t="s">
        <v>207</v>
      </c>
      <c r="B77" s="141">
        <v>1968</v>
      </c>
      <c r="C77" s="142" t="s">
        <v>166</v>
      </c>
      <c r="D77" s="143" t="s">
        <v>138</v>
      </c>
      <c r="E77" s="144" t="s">
        <v>11</v>
      </c>
      <c r="F77" s="145">
        <v>25000</v>
      </c>
    </row>
    <row r="78" spans="1:6" x14ac:dyDescent="0.25">
      <c r="A78" s="96" t="s">
        <v>207</v>
      </c>
      <c r="B78" s="146">
        <v>2198</v>
      </c>
      <c r="C78" s="142" t="s">
        <v>186</v>
      </c>
      <c r="D78" s="143" t="s">
        <v>138</v>
      </c>
      <c r="E78" s="144" t="s">
        <v>13</v>
      </c>
      <c r="F78" s="145">
        <v>40000</v>
      </c>
    </row>
    <row r="79" spans="1:6" x14ac:dyDescent="0.25">
      <c r="A79" s="96" t="s">
        <v>207</v>
      </c>
      <c r="B79" s="146">
        <v>2198</v>
      </c>
      <c r="C79" s="142" t="s">
        <v>186</v>
      </c>
      <c r="D79" s="143" t="s">
        <v>138</v>
      </c>
      <c r="E79" s="144" t="s">
        <v>41</v>
      </c>
      <c r="F79" s="145">
        <v>40000</v>
      </c>
    </row>
    <row r="80" spans="1:6" x14ac:dyDescent="0.25">
      <c r="A80" s="96" t="s">
        <v>207</v>
      </c>
      <c r="B80" s="146">
        <v>1966</v>
      </c>
      <c r="C80" s="142" t="s">
        <v>76</v>
      </c>
      <c r="D80" s="143" t="s">
        <v>138</v>
      </c>
      <c r="E80" s="144" t="s">
        <v>11</v>
      </c>
      <c r="F80" s="145">
        <v>25000</v>
      </c>
    </row>
    <row r="81" spans="1:6" x14ac:dyDescent="0.25">
      <c r="A81" s="96" t="s">
        <v>207</v>
      </c>
      <c r="B81" s="146">
        <v>1996</v>
      </c>
      <c r="C81" s="142" t="s">
        <v>167</v>
      </c>
      <c r="D81" s="143" t="s">
        <v>138</v>
      </c>
      <c r="E81" s="144" t="s">
        <v>11</v>
      </c>
      <c r="F81" s="145">
        <v>25000</v>
      </c>
    </row>
    <row r="82" spans="1:6" x14ac:dyDescent="0.25">
      <c r="A82" s="96" t="s">
        <v>207</v>
      </c>
      <c r="B82" s="141">
        <v>1973</v>
      </c>
      <c r="C82" s="142" t="s">
        <v>171</v>
      </c>
      <c r="D82" s="143" t="s">
        <v>138</v>
      </c>
      <c r="E82" s="144" t="s">
        <v>13</v>
      </c>
      <c r="F82" s="145">
        <v>40000</v>
      </c>
    </row>
    <row r="83" spans="1:6" x14ac:dyDescent="0.25">
      <c r="A83" s="96" t="s">
        <v>207</v>
      </c>
      <c r="B83" s="146">
        <v>1973</v>
      </c>
      <c r="C83" s="142" t="s">
        <v>171</v>
      </c>
      <c r="D83" s="143" t="s">
        <v>138</v>
      </c>
      <c r="E83" s="144" t="s">
        <v>41</v>
      </c>
      <c r="F83" s="145">
        <v>40000</v>
      </c>
    </row>
    <row r="84" spans="1:6" x14ac:dyDescent="0.25">
      <c r="A84" s="96" t="s">
        <v>207</v>
      </c>
      <c r="B84" s="146">
        <v>1999</v>
      </c>
      <c r="C84" s="142" t="s">
        <v>184</v>
      </c>
      <c r="D84" s="143" t="s">
        <v>138</v>
      </c>
      <c r="E84" s="144" t="s">
        <v>13</v>
      </c>
      <c r="F84" s="145">
        <v>40000</v>
      </c>
    </row>
    <row r="85" spans="1:6" x14ac:dyDescent="0.25">
      <c r="A85" s="96" t="s">
        <v>207</v>
      </c>
      <c r="B85" s="146">
        <v>1999</v>
      </c>
      <c r="C85" s="142" t="s">
        <v>184</v>
      </c>
      <c r="D85" s="143" t="s">
        <v>138</v>
      </c>
      <c r="E85" s="144" t="s">
        <v>41</v>
      </c>
      <c r="F85" s="145">
        <v>40000</v>
      </c>
    </row>
    <row r="86" spans="1:6" x14ac:dyDescent="0.25">
      <c r="A86" s="96" t="s">
        <v>207</v>
      </c>
      <c r="B86" s="146">
        <v>2188</v>
      </c>
      <c r="C86" s="142" t="s">
        <v>183</v>
      </c>
      <c r="D86" s="143" t="s">
        <v>138</v>
      </c>
      <c r="E86" s="144" t="s">
        <v>13</v>
      </c>
      <c r="F86" s="145">
        <v>40000</v>
      </c>
    </row>
    <row r="87" spans="1:6" x14ac:dyDescent="0.25">
      <c r="A87" s="96" t="s">
        <v>207</v>
      </c>
      <c r="B87" s="146">
        <v>2188</v>
      </c>
      <c r="C87" s="142" t="s">
        <v>183</v>
      </c>
      <c r="D87" s="143" t="s">
        <v>138</v>
      </c>
      <c r="E87" s="144" t="s">
        <v>41</v>
      </c>
      <c r="F87" s="145">
        <v>40000</v>
      </c>
    </row>
    <row r="88" spans="1:6" x14ac:dyDescent="0.25">
      <c r="A88" s="96" t="s">
        <v>207</v>
      </c>
      <c r="B88" s="146">
        <v>2044</v>
      </c>
      <c r="C88" s="142" t="s">
        <v>175</v>
      </c>
      <c r="D88" s="143" t="s">
        <v>138</v>
      </c>
      <c r="E88" s="144" t="s">
        <v>11</v>
      </c>
      <c r="F88" s="145">
        <v>25000</v>
      </c>
    </row>
    <row r="89" spans="1:6" x14ac:dyDescent="0.25">
      <c r="A89" s="96" t="s">
        <v>207</v>
      </c>
      <c r="B89" s="146">
        <v>2044</v>
      </c>
      <c r="C89" s="142" t="s">
        <v>175</v>
      </c>
      <c r="D89" s="143" t="s">
        <v>138</v>
      </c>
      <c r="E89" s="144" t="s">
        <v>199</v>
      </c>
      <c r="F89" s="145">
        <v>25000</v>
      </c>
    </row>
    <row r="90" spans="1:6" x14ac:dyDescent="0.25">
      <c r="A90" s="96" t="s">
        <v>207</v>
      </c>
      <c r="B90" s="158">
        <v>1944</v>
      </c>
      <c r="C90" s="142" t="s">
        <v>56</v>
      </c>
      <c r="D90" s="143" t="s">
        <v>138</v>
      </c>
      <c r="E90" s="144" t="s">
        <v>11</v>
      </c>
      <c r="F90" s="145">
        <v>25000</v>
      </c>
    </row>
    <row r="91" spans="1:6" x14ac:dyDescent="0.25">
      <c r="A91" s="96" t="s">
        <v>207</v>
      </c>
      <c r="B91" s="158">
        <v>2257</v>
      </c>
      <c r="C91" s="142" t="s">
        <v>132</v>
      </c>
      <c r="D91" s="143" t="s">
        <v>138</v>
      </c>
      <c r="E91" s="144" t="s">
        <v>41</v>
      </c>
      <c r="F91" s="145">
        <v>40000</v>
      </c>
    </row>
    <row r="92" spans="1:6" x14ac:dyDescent="0.25">
      <c r="A92" s="96" t="s">
        <v>207</v>
      </c>
      <c r="B92" s="141">
        <v>2096</v>
      </c>
      <c r="C92" s="142" t="s">
        <v>24</v>
      </c>
      <c r="D92" s="143" t="s">
        <v>138</v>
      </c>
      <c r="E92" s="144" t="s">
        <v>13</v>
      </c>
      <c r="F92" s="145">
        <v>40000</v>
      </c>
    </row>
    <row r="93" spans="1:6" x14ac:dyDescent="0.25">
      <c r="A93" s="96" t="s">
        <v>207</v>
      </c>
      <c r="B93" s="146">
        <v>2096</v>
      </c>
      <c r="C93" s="142" t="s">
        <v>24</v>
      </c>
      <c r="D93" s="143" t="s">
        <v>138</v>
      </c>
      <c r="E93" s="144" t="s">
        <v>41</v>
      </c>
      <c r="F93" s="145">
        <v>40000</v>
      </c>
    </row>
    <row r="94" spans="1:6" x14ac:dyDescent="0.25">
      <c r="A94" s="96" t="s">
        <v>207</v>
      </c>
      <c r="B94" s="146">
        <v>2096</v>
      </c>
      <c r="C94" s="142" t="s">
        <v>24</v>
      </c>
      <c r="D94" s="143" t="s">
        <v>138</v>
      </c>
      <c r="E94" s="144" t="s">
        <v>11</v>
      </c>
      <c r="F94" s="145">
        <v>25000</v>
      </c>
    </row>
    <row r="95" spans="1:6" x14ac:dyDescent="0.25">
      <c r="A95" s="96" t="s">
        <v>207</v>
      </c>
      <c r="B95" s="146">
        <v>1994</v>
      </c>
      <c r="C95" s="142" t="s">
        <v>133</v>
      </c>
      <c r="D95" s="143" t="s">
        <v>138</v>
      </c>
      <c r="E95" s="144" t="s">
        <v>13</v>
      </c>
      <c r="F95" s="145">
        <v>40000</v>
      </c>
    </row>
    <row r="96" spans="1:6" x14ac:dyDescent="0.25">
      <c r="A96" s="96" t="s">
        <v>207</v>
      </c>
      <c r="B96" s="146">
        <v>1994</v>
      </c>
      <c r="C96" s="142" t="s">
        <v>133</v>
      </c>
      <c r="D96" s="143" t="s">
        <v>138</v>
      </c>
      <c r="E96" s="144" t="s">
        <v>11</v>
      </c>
      <c r="F96" s="145">
        <v>25000</v>
      </c>
    </row>
    <row r="97" spans="1:6" x14ac:dyDescent="0.25">
      <c r="A97" s="96" t="s">
        <v>207</v>
      </c>
      <c r="B97" s="146">
        <v>2144</v>
      </c>
      <c r="C97" s="142" t="s">
        <v>26</v>
      </c>
      <c r="D97" s="143" t="s">
        <v>138</v>
      </c>
      <c r="E97" s="144" t="s">
        <v>199</v>
      </c>
      <c r="F97" s="145">
        <v>25000</v>
      </c>
    </row>
    <row r="98" spans="1:6" x14ac:dyDescent="0.25">
      <c r="A98" s="96" t="s">
        <v>207</v>
      </c>
      <c r="B98" s="146">
        <v>2102</v>
      </c>
      <c r="C98" s="142" t="s">
        <v>37</v>
      </c>
      <c r="D98" s="143" t="s">
        <v>138</v>
      </c>
      <c r="E98" s="144" t="s">
        <v>199</v>
      </c>
      <c r="F98" s="145">
        <v>25000</v>
      </c>
    </row>
    <row r="99" spans="1:6" x14ac:dyDescent="0.25">
      <c r="A99" s="96" t="s">
        <v>207</v>
      </c>
      <c r="B99" s="141">
        <v>2197</v>
      </c>
      <c r="C99" s="142" t="s">
        <v>39</v>
      </c>
      <c r="D99" s="143" t="s">
        <v>138</v>
      </c>
      <c r="E99" s="144" t="s">
        <v>41</v>
      </c>
      <c r="F99" s="145">
        <v>40000</v>
      </c>
    </row>
    <row r="100" spans="1:6" x14ac:dyDescent="0.25">
      <c r="A100" s="96" t="s">
        <v>207</v>
      </c>
      <c r="B100" s="141">
        <v>2255</v>
      </c>
      <c r="C100" s="142" t="s">
        <v>60</v>
      </c>
      <c r="D100" s="143" t="s">
        <v>138</v>
      </c>
      <c r="E100" s="144" t="s">
        <v>11</v>
      </c>
      <c r="F100" s="145">
        <v>25000</v>
      </c>
    </row>
    <row r="101" spans="1:6" x14ac:dyDescent="0.25">
      <c r="A101" s="96" t="s">
        <v>207</v>
      </c>
      <c r="B101" s="141">
        <v>2251</v>
      </c>
      <c r="C101" s="142" t="s">
        <v>136</v>
      </c>
      <c r="D101" s="143" t="s">
        <v>138</v>
      </c>
      <c r="E101" s="144" t="s">
        <v>11</v>
      </c>
      <c r="F101" s="145">
        <v>25000</v>
      </c>
    </row>
    <row r="102" spans="1:6" x14ac:dyDescent="0.25">
      <c r="A102" s="96" t="s">
        <v>207</v>
      </c>
      <c r="B102" s="141">
        <v>2208</v>
      </c>
      <c r="C102" s="142" t="s">
        <v>29</v>
      </c>
      <c r="D102" s="143" t="s">
        <v>139</v>
      </c>
      <c r="E102" s="144" t="s">
        <v>13</v>
      </c>
      <c r="F102" s="145" t="s">
        <v>144</v>
      </c>
    </row>
    <row r="103" spans="1:6" x14ac:dyDescent="0.25">
      <c r="A103" s="96" t="s">
        <v>207</v>
      </c>
      <c r="B103" s="141">
        <v>2208</v>
      </c>
      <c r="C103" s="142" t="s">
        <v>29</v>
      </c>
      <c r="D103" s="143" t="s">
        <v>139</v>
      </c>
      <c r="E103" s="144" t="s">
        <v>41</v>
      </c>
      <c r="F103" s="145" t="s">
        <v>144</v>
      </c>
    </row>
    <row r="104" spans="1:6" x14ac:dyDescent="0.25">
      <c r="A104" s="96" t="s">
        <v>207</v>
      </c>
      <c r="B104" s="141">
        <v>1894</v>
      </c>
      <c r="C104" s="142" t="s">
        <v>12</v>
      </c>
      <c r="D104" s="143" t="s">
        <v>139</v>
      </c>
      <c r="E104" s="144" t="s">
        <v>13</v>
      </c>
      <c r="F104" s="145" t="s">
        <v>144</v>
      </c>
    </row>
    <row r="105" spans="1:6" x14ac:dyDescent="0.25">
      <c r="A105" s="96" t="s">
        <v>207</v>
      </c>
      <c r="B105" s="146">
        <v>1894</v>
      </c>
      <c r="C105" s="142" t="s">
        <v>12</v>
      </c>
      <c r="D105" s="143" t="s">
        <v>139</v>
      </c>
      <c r="E105" s="144" t="s">
        <v>41</v>
      </c>
      <c r="F105" s="145" t="s">
        <v>144</v>
      </c>
    </row>
    <row r="106" spans="1:6" x14ac:dyDescent="0.25">
      <c r="A106" s="96" t="s">
        <v>207</v>
      </c>
      <c r="B106" s="146">
        <v>1894</v>
      </c>
      <c r="C106" s="142" t="s">
        <v>12</v>
      </c>
      <c r="D106" s="143" t="s">
        <v>139</v>
      </c>
      <c r="E106" s="144" t="s">
        <v>11</v>
      </c>
      <c r="F106" s="145" t="s">
        <v>144</v>
      </c>
    </row>
    <row r="107" spans="1:6" x14ac:dyDescent="0.25">
      <c r="A107" s="96" t="s">
        <v>207</v>
      </c>
      <c r="B107" s="141">
        <v>1965</v>
      </c>
      <c r="C107" s="142" t="s">
        <v>72</v>
      </c>
      <c r="D107" s="143" t="s">
        <v>139</v>
      </c>
      <c r="E107" s="144" t="s">
        <v>13</v>
      </c>
      <c r="F107" s="145" t="s">
        <v>144</v>
      </c>
    </row>
    <row r="108" spans="1:6" x14ac:dyDescent="0.25">
      <c r="A108" s="96" t="s">
        <v>207</v>
      </c>
      <c r="B108" s="141">
        <v>1965</v>
      </c>
      <c r="C108" s="142" t="s">
        <v>72</v>
      </c>
      <c r="D108" s="143" t="s">
        <v>139</v>
      </c>
      <c r="E108" s="144" t="s">
        <v>41</v>
      </c>
      <c r="F108" s="145" t="s">
        <v>144</v>
      </c>
    </row>
    <row r="109" spans="1:6" x14ac:dyDescent="0.25">
      <c r="A109" s="96" t="s">
        <v>207</v>
      </c>
      <c r="B109" s="141">
        <v>2050</v>
      </c>
      <c r="C109" s="142" t="s">
        <v>211</v>
      </c>
      <c r="D109" s="143" t="s">
        <v>139</v>
      </c>
      <c r="E109" s="144" t="s">
        <v>41</v>
      </c>
      <c r="F109" s="145" t="s">
        <v>144</v>
      </c>
    </row>
    <row r="110" spans="1:6" x14ac:dyDescent="0.25">
      <c r="A110" s="96" t="s">
        <v>207</v>
      </c>
      <c r="B110" s="141">
        <v>2190</v>
      </c>
      <c r="C110" s="142" t="s">
        <v>44</v>
      </c>
      <c r="D110" s="143" t="s">
        <v>139</v>
      </c>
      <c r="E110" s="144" t="s">
        <v>41</v>
      </c>
      <c r="F110" s="145" t="s">
        <v>144</v>
      </c>
    </row>
    <row r="111" spans="1:6" x14ac:dyDescent="0.25">
      <c r="A111" s="96" t="s">
        <v>207</v>
      </c>
      <c r="B111" s="146">
        <v>2229</v>
      </c>
      <c r="C111" s="142" t="s">
        <v>91</v>
      </c>
      <c r="D111" s="143" t="s">
        <v>139</v>
      </c>
      <c r="E111" s="144" t="s">
        <v>11</v>
      </c>
      <c r="F111" s="145" t="s">
        <v>144</v>
      </c>
    </row>
    <row r="112" spans="1:6" x14ac:dyDescent="0.25">
      <c r="A112" s="96" t="s">
        <v>207</v>
      </c>
      <c r="B112" s="141">
        <v>2054</v>
      </c>
      <c r="C112" s="142" t="s">
        <v>115</v>
      </c>
      <c r="D112" s="143" t="s">
        <v>139</v>
      </c>
      <c r="E112" s="144" t="s">
        <v>13</v>
      </c>
      <c r="F112" s="145" t="s">
        <v>144</v>
      </c>
    </row>
    <row r="113" spans="1:6" x14ac:dyDescent="0.25">
      <c r="A113" s="96" t="s">
        <v>207</v>
      </c>
      <c r="B113" s="141">
        <v>2054</v>
      </c>
      <c r="C113" s="142" t="s">
        <v>115</v>
      </c>
      <c r="D113" s="143" t="s">
        <v>139</v>
      </c>
      <c r="E113" s="144" t="s">
        <v>41</v>
      </c>
      <c r="F113" s="145" t="s">
        <v>144</v>
      </c>
    </row>
    <row r="114" spans="1:6" x14ac:dyDescent="0.25">
      <c r="A114" s="96" t="s">
        <v>207</v>
      </c>
      <c r="B114" s="141">
        <v>2054</v>
      </c>
      <c r="C114" s="142" t="s">
        <v>115</v>
      </c>
      <c r="D114" s="143" t="s">
        <v>139</v>
      </c>
      <c r="E114" s="144" t="s">
        <v>11</v>
      </c>
      <c r="F114" s="145" t="s">
        <v>144</v>
      </c>
    </row>
    <row r="115" spans="1:6" x14ac:dyDescent="0.25">
      <c r="A115" s="96" t="s">
        <v>207</v>
      </c>
      <c r="B115" s="141">
        <v>2054</v>
      </c>
      <c r="C115" s="142" t="s">
        <v>115</v>
      </c>
      <c r="D115" s="143" t="s">
        <v>139</v>
      </c>
      <c r="E115" s="144" t="s">
        <v>199</v>
      </c>
      <c r="F115" s="145" t="s">
        <v>144</v>
      </c>
    </row>
    <row r="116" spans="1:6" x14ac:dyDescent="0.25">
      <c r="A116" s="96" t="s">
        <v>207</v>
      </c>
      <c r="B116" s="141">
        <v>2183</v>
      </c>
      <c r="C116" s="142" t="s">
        <v>223</v>
      </c>
      <c r="D116" s="143" t="s">
        <v>139</v>
      </c>
      <c r="E116" s="144" t="s">
        <v>13</v>
      </c>
      <c r="F116" s="145" t="s">
        <v>144</v>
      </c>
    </row>
    <row r="117" spans="1:6" x14ac:dyDescent="0.25">
      <c r="A117" s="96" t="s">
        <v>207</v>
      </c>
      <c r="B117" s="141">
        <v>2183</v>
      </c>
      <c r="C117" s="142" t="s">
        <v>223</v>
      </c>
      <c r="D117" s="143" t="s">
        <v>139</v>
      </c>
      <c r="E117" s="144" t="s">
        <v>41</v>
      </c>
      <c r="F117" s="145" t="s">
        <v>144</v>
      </c>
    </row>
    <row r="118" spans="1:6" x14ac:dyDescent="0.25">
      <c r="A118" s="96" t="s">
        <v>207</v>
      </c>
      <c r="B118" s="141">
        <v>2183</v>
      </c>
      <c r="C118" s="142" t="s">
        <v>223</v>
      </c>
      <c r="D118" s="143" t="s">
        <v>139</v>
      </c>
      <c r="E118" s="144" t="s">
        <v>199</v>
      </c>
      <c r="F118" s="145" t="s">
        <v>144</v>
      </c>
    </row>
    <row r="119" spans="1:6" x14ac:dyDescent="0.25">
      <c r="A119" s="96" t="s">
        <v>207</v>
      </c>
      <c r="B119" s="141">
        <v>2056</v>
      </c>
      <c r="C119" s="142" t="s">
        <v>85</v>
      </c>
      <c r="D119" s="143" t="s">
        <v>139</v>
      </c>
      <c r="E119" s="144" t="s">
        <v>13</v>
      </c>
      <c r="F119" s="145" t="s">
        <v>144</v>
      </c>
    </row>
    <row r="120" spans="1:6" x14ac:dyDescent="0.25">
      <c r="A120" s="96" t="s">
        <v>207</v>
      </c>
      <c r="B120" s="141">
        <v>2056</v>
      </c>
      <c r="C120" s="142" t="s">
        <v>85</v>
      </c>
      <c r="D120" s="143" t="s">
        <v>139</v>
      </c>
      <c r="E120" s="144" t="s">
        <v>41</v>
      </c>
      <c r="F120" s="145" t="s">
        <v>144</v>
      </c>
    </row>
    <row r="121" spans="1:6" x14ac:dyDescent="0.25">
      <c r="A121" s="96" t="s">
        <v>207</v>
      </c>
      <c r="B121" s="141">
        <v>2056</v>
      </c>
      <c r="C121" s="142" t="s">
        <v>85</v>
      </c>
      <c r="D121" s="143" t="s">
        <v>139</v>
      </c>
      <c r="E121" s="144" t="s">
        <v>11</v>
      </c>
      <c r="F121" s="145" t="s">
        <v>144</v>
      </c>
    </row>
    <row r="122" spans="1:6" x14ac:dyDescent="0.25">
      <c r="A122" s="96" t="s">
        <v>207</v>
      </c>
      <c r="B122" s="141">
        <v>2101</v>
      </c>
      <c r="C122" s="142" t="s">
        <v>86</v>
      </c>
      <c r="D122" s="143" t="s">
        <v>139</v>
      </c>
      <c r="E122" s="144" t="s">
        <v>13</v>
      </c>
      <c r="F122" s="145" t="s">
        <v>144</v>
      </c>
    </row>
    <row r="123" spans="1:6" x14ac:dyDescent="0.25">
      <c r="A123" s="96" t="s">
        <v>207</v>
      </c>
      <c r="B123" s="141">
        <v>2101</v>
      </c>
      <c r="C123" s="142" t="s">
        <v>86</v>
      </c>
      <c r="D123" s="143" t="s">
        <v>139</v>
      </c>
      <c r="E123" s="144" t="s">
        <v>41</v>
      </c>
      <c r="F123" s="145" t="s">
        <v>144</v>
      </c>
    </row>
    <row r="124" spans="1:6" x14ac:dyDescent="0.25">
      <c r="A124" s="96" t="s">
        <v>207</v>
      </c>
      <c r="B124" s="141">
        <v>2097</v>
      </c>
      <c r="C124" s="142" t="s">
        <v>122</v>
      </c>
      <c r="D124" s="143" t="s">
        <v>139</v>
      </c>
      <c r="E124" s="144" t="s">
        <v>13</v>
      </c>
      <c r="F124" s="145" t="s">
        <v>144</v>
      </c>
    </row>
    <row r="125" spans="1:6" x14ac:dyDescent="0.25">
      <c r="A125" s="96" t="s">
        <v>207</v>
      </c>
      <c r="B125" s="141">
        <v>2097</v>
      </c>
      <c r="C125" s="142" t="s">
        <v>122</v>
      </c>
      <c r="D125" s="143" t="s">
        <v>139</v>
      </c>
      <c r="E125" s="144" t="s">
        <v>41</v>
      </c>
      <c r="F125" s="145" t="s">
        <v>144</v>
      </c>
    </row>
    <row r="126" spans="1:6" x14ac:dyDescent="0.25">
      <c r="A126" s="96" t="s">
        <v>207</v>
      </c>
      <c r="B126" s="141">
        <v>2097</v>
      </c>
      <c r="C126" s="142" t="s">
        <v>122</v>
      </c>
      <c r="D126" s="143" t="s">
        <v>139</v>
      </c>
      <c r="E126" s="144" t="s">
        <v>11</v>
      </c>
      <c r="F126" s="145" t="s">
        <v>144</v>
      </c>
    </row>
    <row r="127" spans="1:6" x14ac:dyDescent="0.25">
      <c r="A127" s="96" t="s">
        <v>207</v>
      </c>
      <c r="B127" s="141">
        <v>2256</v>
      </c>
      <c r="C127" s="142" t="s">
        <v>142</v>
      </c>
      <c r="D127" s="143" t="s">
        <v>139</v>
      </c>
      <c r="E127" s="144" t="s">
        <v>199</v>
      </c>
      <c r="F127" s="145" t="s">
        <v>144</v>
      </c>
    </row>
    <row r="128" spans="1:6" x14ac:dyDescent="0.25">
      <c r="A128" s="96" t="s">
        <v>207</v>
      </c>
      <c r="B128" s="141">
        <v>2147</v>
      </c>
      <c r="C128" s="142" t="s">
        <v>127</v>
      </c>
      <c r="D128" s="143" t="s">
        <v>139</v>
      </c>
      <c r="E128" s="144" t="s">
        <v>199</v>
      </c>
      <c r="F128" s="145" t="s">
        <v>144</v>
      </c>
    </row>
    <row r="129" spans="1:6" x14ac:dyDescent="0.25">
      <c r="A129" s="96" t="s">
        <v>207</v>
      </c>
      <c r="B129" s="141">
        <v>4131</v>
      </c>
      <c r="C129" s="142" t="s">
        <v>93</v>
      </c>
      <c r="D129" s="143" t="s">
        <v>139</v>
      </c>
      <c r="E129" s="144" t="s">
        <v>13</v>
      </c>
      <c r="F129" s="145" t="s">
        <v>144</v>
      </c>
    </row>
    <row r="130" spans="1:6" x14ac:dyDescent="0.25">
      <c r="A130" s="96" t="s">
        <v>207</v>
      </c>
      <c r="B130" s="141">
        <v>4131</v>
      </c>
      <c r="C130" s="142" t="s">
        <v>93</v>
      </c>
      <c r="D130" s="143" t="s">
        <v>139</v>
      </c>
      <c r="E130" s="144" t="s">
        <v>41</v>
      </c>
      <c r="F130" s="145" t="s">
        <v>144</v>
      </c>
    </row>
    <row r="131" spans="1:6" x14ac:dyDescent="0.25">
      <c r="A131" s="96" t="s">
        <v>207</v>
      </c>
      <c r="B131" s="141">
        <v>1926</v>
      </c>
      <c r="C131" s="142" t="s">
        <v>82</v>
      </c>
      <c r="D131" s="143" t="s">
        <v>139</v>
      </c>
      <c r="E131" s="144" t="s">
        <v>13</v>
      </c>
      <c r="F131" s="145" t="s">
        <v>144</v>
      </c>
    </row>
    <row r="132" spans="1:6" x14ac:dyDescent="0.25">
      <c r="A132" s="96" t="s">
        <v>207</v>
      </c>
      <c r="B132" s="141">
        <v>1926</v>
      </c>
      <c r="C132" s="142" t="s">
        <v>82</v>
      </c>
      <c r="D132" s="143" t="s">
        <v>139</v>
      </c>
      <c r="E132" s="144" t="s">
        <v>41</v>
      </c>
      <c r="F132" s="145" t="s">
        <v>144</v>
      </c>
    </row>
    <row r="133" spans="1:6" x14ac:dyDescent="0.25">
      <c r="A133" s="96" t="s">
        <v>207</v>
      </c>
      <c r="B133" s="141">
        <v>2009</v>
      </c>
      <c r="C133" s="142" t="s">
        <v>131</v>
      </c>
      <c r="D133" s="143" t="s">
        <v>139</v>
      </c>
      <c r="E133" s="144" t="s">
        <v>13</v>
      </c>
      <c r="F133" s="145" t="s">
        <v>144</v>
      </c>
    </row>
    <row r="134" spans="1:6" x14ac:dyDescent="0.25">
      <c r="A134" s="96" t="s">
        <v>207</v>
      </c>
      <c r="B134" s="141">
        <v>2009</v>
      </c>
      <c r="C134" s="142" t="s">
        <v>131</v>
      </c>
      <c r="D134" s="143" t="s">
        <v>139</v>
      </c>
      <c r="E134" s="144" t="s">
        <v>41</v>
      </c>
      <c r="F134" s="145" t="s">
        <v>144</v>
      </c>
    </row>
    <row r="135" spans="1:6" x14ac:dyDescent="0.25">
      <c r="A135" s="96" t="s">
        <v>207</v>
      </c>
      <c r="B135" s="141">
        <v>2257</v>
      </c>
      <c r="C135" s="142" t="s">
        <v>132</v>
      </c>
      <c r="D135" s="143" t="s">
        <v>139</v>
      </c>
      <c r="E135" s="144" t="s">
        <v>13</v>
      </c>
      <c r="F135" s="145" t="s">
        <v>144</v>
      </c>
    </row>
    <row r="136" spans="1:6" x14ac:dyDescent="0.25">
      <c r="A136" s="96" t="s">
        <v>207</v>
      </c>
      <c r="B136" s="141">
        <v>2096</v>
      </c>
      <c r="C136" s="142" t="s">
        <v>24</v>
      </c>
      <c r="D136" s="143" t="s">
        <v>139</v>
      </c>
      <c r="E136" s="144" t="s">
        <v>199</v>
      </c>
      <c r="F136" s="145" t="s">
        <v>144</v>
      </c>
    </row>
    <row r="137" spans="1:6" x14ac:dyDescent="0.25">
      <c r="A137" s="96" t="s">
        <v>207</v>
      </c>
      <c r="B137" s="141">
        <v>2247</v>
      </c>
      <c r="C137" s="142" t="s">
        <v>178</v>
      </c>
      <c r="D137" s="143" t="s">
        <v>139</v>
      </c>
      <c r="E137" s="144" t="s">
        <v>199</v>
      </c>
      <c r="F137" s="145" t="s">
        <v>144</v>
      </c>
    </row>
    <row r="138" spans="1:6" x14ac:dyDescent="0.25">
      <c r="A138" s="96" t="s">
        <v>207</v>
      </c>
      <c r="B138" s="141">
        <v>2144</v>
      </c>
      <c r="C138" s="142" t="s">
        <v>26</v>
      </c>
      <c r="D138" s="143" t="s">
        <v>139</v>
      </c>
      <c r="E138" s="144" t="s">
        <v>13</v>
      </c>
      <c r="F138" s="145" t="s">
        <v>144</v>
      </c>
    </row>
    <row r="139" spans="1:6" x14ac:dyDescent="0.25">
      <c r="A139" s="96" t="s">
        <v>207</v>
      </c>
      <c r="B139" s="141">
        <v>2144</v>
      </c>
      <c r="C139" s="142" t="s">
        <v>26</v>
      </c>
      <c r="D139" s="143" t="s">
        <v>139</v>
      </c>
      <c r="E139" s="144" t="s">
        <v>41</v>
      </c>
      <c r="F139" s="145" t="s">
        <v>144</v>
      </c>
    </row>
    <row r="140" spans="1:6" x14ac:dyDescent="0.25">
      <c r="A140" s="96" t="s">
        <v>207</v>
      </c>
      <c r="B140" s="141">
        <v>2102</v>
      </c>
      <c r="C140" s="142" t="s">
        <v>37</v>
      </c>
      <c r="D140" s="143" t="s">
        <v>139</v>
      </c>
      <c r="E140" s="144" t="s">
        <v>13</v>
      </c>
      <c r="F140" s="145" t="s">
        <v>144</v>
      </c>
    </row>
    <row r="141" spans="1:6" x14ac:dyDescent="0.25">
      <c r="A141" s="96" t="s">
        <v>207</v>
      </c>
      <c r="B141" s="141">
        <v>2197</v>
      </c>
      <c r="C141" s="142" t="s">
        <v>39</v>
      </c>
      <c r="D141" s="143" t="s">
        <v>139</v>
      </c>
      <c r="E141" s="144" t="s">
        <v>13</v>
      </c>
      <c r="F141" s="145" t="s">
        <v>144</v>
      </c>
    </row>
    <row r="142" spans="1:6" x14ac:dyDescent="0.25">
      <c r="A142" s="96" t="s">
        <v>207</v>
      </c>
      <c r="B142" s="171">
        <v>1969</v>
      </c>
      <c r="C142" s="168" t="s">
        <v>98</v>
      </c>
      <c r="D142" s="169" t="s">
        <v>140</v>
      </c>
      <c r="E142" s="170" t="s">
        <v>41</v>
      </c>
      <c r="F142" s="172" t="s">
        <v>144</v>
      </c>
    </row>
    <row r="143" spans="1:6" x14ac:dyDescent="0.25">
      <c r="A143" s="96" t="s">
        <v>207</v>
      </c>
      <c r="B143" s="171">
        <v>2046</v>
      </c>
      <c r="C143" s="168" t="s">
        <v>152</v>
      </c>
      <c r="D143" s="169" t="s">
        <v>140</v>
      </c>
      <c r="E143" s="170" t="s">
        <v>13</v>
      </c>
      <c r="F143" s="172" t="s">
        <v>144</v>
      </c>
    </row>
    <row r="144" spans="1:6" x14ac:dyDescent="0.25">
      <c r="A144" s="96" t="s">
        <v>207</v>
      </c>
      <c r="B144" s="171">
        <v>2046</v>
      </c>
      <c r="C144" s="168" t="s">
        <v>152</v>
      </c>
      <c r="D144" s="169" t="s">
        <v>140</v>
      </c>
      <c r="E144" s="170" t="s">
        <v>41</v>
      </c>
      <c r="F144" s="172" t="s">
        <v>144</v>
      </c>
    </row>
    <row r="145" spans="1:6" x14ac:dyDescent="0.25">
      <c r="A145" s="96" t="s">
        <v>207</v>
      </c>
      <c r="B145" s="171">
        <v>1965</v>
      </c>
      <c r="C145" s="168" t="s">
        <v>72</v>
      </c>
      <c r="D145" s="169" t="s">
        <v>140</v>
      </c>
      <c r="E145" s="170" t="s">
        <v>11</v>
      </c>
      <c r="F145" s="172" t="s">
        <v>144</v>
      </c>
    </row>
    <row r="146" spans="1:6" x14ac:dyDescent="0.25">
      <c r="A146" s="96" t="s">
        <v>207</v>
      </c>
      <c r="B146" s="171">
        <v>2216</v>
      </c>
      <c r="C146" s="168" t="s">
        <v>106</v>
      </c>
      <c r="D146" s="169" t="s">
        <v>140</v>
      </c>
      <c r="E146" s="170" t="s">
        <v>13</v>
      </c>
      <c r="F146" s="172" t="s">
        <v>144</v>
      </c>
    </row>
    <row r="147" spans="1:6" x14ac:dyDescent="0.25">
      <c r="A147" s="96" t="s">
        <v>207</v>
      </c>
      <c r="B147" s="171">
        <v>2021</v>
      </c>
      <c r="C147" s="168" t="s">
        <v>157</v>
      </c>
      <c r="D147" s="169" t="s">
        <v>140</v>
      </c>
      <c r="E147" s="170" t="s">
        <v>13</v>
      </c>
      <c r="F147" s="172" t="s">
        <v>144</v>
      </c>
    </row>
    <row r="148" spans="1:6" x14ac:dyDescent="0.25">
      <c r="A148" s="96" t="s">
        <v>207</v>
      </c>
      <c r="B148" s="171">
        <v>2021</v>
      </c>
      <c r="C148" s="168" t="s">
        <v>157</v>
      </c>
      <c r="D148" s="169" t="s">
        <v>140</v>
      </c>
      <c r="E148" s="170" t="s">
        <v>41</v>
      </c>
      <c r="F148" s="172" t="s">
        <v>144</v>
      </c>
    </row>
    <row r="149" spans="1:6" x14ac:dyDescent="0.25">
      <c r="A149" s="96" t="s">
        <v>207</v>
      </c>
      <c r="B149" s="171">
        <v>2021</v>
      </c>
      <c r="C149" s="168" t="s">
        <v>157</v>
      </c>
      <c r="D149" s="169" t="s">
        <v>140</v>
      </c>
      <c r="E149" s="170" t="s">
        <v>11</v>
      </c>
      <c r="F149" s="172" t="s">
        <v>144</v>
      </c>
    </row>
    <row r="150" spans="1:6" x14ac:dyDescent="0.25">
      <c r="A150" s="96" t="s">
        <v>207</v>
      </c>
      <c r="B150" s="171">
        <v>2147</v>
      </c>
      <c r="C150" s="168" t="s">
        <v>127</v>
      </c>
      <c r="D150" s="169" t="s">
        <v>140</v>
      </c>
      <c r="E150" s="170" t="s">
        <v>11</v>
      </c>
      <c r="F150" s="172" t="s">
        <v>144</v>
      </c>
    </row>
    <row r="151" spans="1:6" x14ac:dyDescent="0.25">
      <c r="A151" s="96" t="s">
        <v>207</v>
      </c>
      <c r="B151" s="171">
        <v>1968</v>
      </c>
      <c r="C151" s="168" t="s">
        <v>166</v>
      </c>
      <c r="D151" s="169" t="s">
        <v>140</v>
      </c>
      <c r="E151" s="170" t="s">
        <v>13</v>
      </c>
      <c r="F151" s="172" t="s">
        <v>144</v>
      </c>
    </row>
    <row r="152" spans="1:6" x14ac:dyDescent="0.25">
      <c r="A152" s="96" t="s">
        <v>207</v>
      </c>
      <c r="B152" s="171">
        <v>2016</v>
      </c>
      <c r="C152" s="168" t="s">
        <v>170</v>
      </c>
      <c r="D152" s="169" t="s">
        <v>140</v>
      </c>
      <c r="E152" s="170" t="s">
        <v>13</v>
      </c>
      <c r="F152" s="172" t="s">
        <v>144</v>
      </c>
    </row>
    <row r="153" spans="1:6" x14ac:dyDescent="0.25">
      <c r="A153" s="96" t="s">
        <v>207</v>
      </c>
      <c r="B153" s="171">
        <v>2016</v>
      </c>
      <c r="C153" s="168" t="s">
        <v>170</v>
      </c>
      <c r="D153" s="169" t="s">
        <v>140</v>
      </c>
      <c r="E153" s="170" t="s">
        <v>41</v>
      </c>
      <c r="F153" s="172" t="s">
        <v>144</v>
      </c>
    </row>
    <row r="154" spans="1:6" x14ac:dyDescent="0.25">
      <c r="A154" s="96" t="s">
        <v>207</v>
      </c>
      <c r="B154" s="171">
        <v>2016</v>
      </c>
      <c r="C154" s="168" t="s">
        <v>170</v>
      </c>
      <c r="D154" s="169" t="s">
        <v>140</v>
      </c>
      <c r="E154" s="170" t="s">
        <v>11</v>
      </c>
      <c r="F154" s="172" t="s">
        <v>144</v>
      </c>
    </row>
    <row r="155" spans="1:6" x14ac:dyDescent="0.25">
      <c r="A155" s="96" t="s">
        <v>207</v>
      </c>
      <c r="B155" s="171">
        <v>2018</v>
      </c>
      <c r="C155" s="168" t="s">
        <v>179</v>
      </c>
      <c r="D155" s="169" t="s">
        <v>140</v>
      </c>
      <c r="E155" s="170" t="s">
        <v>13</v>
      </c>
      <c r="F155" s="172" t="s">
        <v>144</v>
      </c>
    </row>
    <row r="156" spans="1:6" x14ac:dyDescent="0.25">
      <c r="A156" s="96" t="s">
        <v>207</v>
      </c>
      <c r="B156" s="171">
        <v>2018</v>
      </c>
      <c r="C156" s="168" t="s">
        <v>179</v>
      </c>
      <c r="D156" s="169" t="s">
        <v>140</v>
      </c>
      <c r="E156" s="170" t="s">
        <v>41</v>
      </c>
      <c r="F156" s="172" t="s">
        <v>144</v>
      </c>
    </row>
    <row r="157" spans="1:6" x14ac:dyDescent="0.25">
      <c r="A157" s="96" t="s">
        <v>207</v>
      </c>
      <c r="B157" s="171">
        <v>2018</v>
      </c>
      <c r="C157" s="168" t="s">
        <v>179</v>
      </c>
      <c r="D157" s="169" t="s">
        <v>140</v>
      </c>
      <c r="E157" s="170" t="s">
        <v>11</v>
      </c>
      <c r="F157" s="172" t="s">
        <v>144</v>
      </c>
    </row>
  </sheetData>
  <sheetProtection sheet="1" objects="1" scenarios="1"/>
  <pageMargins left="0.7" right="0.7" top="0.75" bottom="0.75" header="0.3" footer="0.3"/>
  <pageSetup scale="72" fitToHeight="0" orientation="portrait" r:id="rId1"/>
  <headerFooter scaleWithDoc="0"/>
  <ignoredErrors>
    <ignoredError sqref="D20" formulaRange="1"/>
  </ignoredErrors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F131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2.710937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28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209</v>
      </c>
      <c r="D4" s="19"/>
      <c r="E4" s="19"/>
      <c r="F4" s="19"/>
    </row>
    <row r="5" spans="1:6" ht="18.75" customHeight="1" x14ac:dyDescent="0.3">
      <c r="A5" s="28" t="s">
        <v>207</v>
      </c>
      <c r="B5" s="3"/>
      <c r="C5" s="3"/>
      <c r="D5" s="3"/>
      <c r="E5" s="3"/>
      <c r="F5" s="3"/>
    </row>
    <row r="6" spans="1:6" ht="16.5" customHeight="1" x14ac:dyDescent="0.3">
      <c r="A6" s="28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28" t="s">
        <v>207</v>
      </c>
      <c r="B7" s="81" t="s">
        <v>1</v>
      </c>
      <c r="C7" s="7"/>
      <c r="D7" s="78">
        <f>SUMIF($E$25:$E$130,"Facilities Assessment",$F$25:$F$130)</f>
        <v>400000</v>
      </c>
      <c r="E7" s="3"/>
      <c r="F7" s="3"/>
    </row>
    <row r="8" spans="1:6" ht="16.5" customHeight="1" x14ac:dyDescent="0.3">
      <c r="A8" s="28" t="s">
        <v>207</v>
      </c>
      <c r="B8" s="81" t="s">
        <v>137</v>
      </c>
      <c r="C8" s="7"/>
      <c r="D8" s="78">
        <f>SUMIF($E$25:$E$130,"Long-Range Facility Plan",$F$25:$F$130)</f>
        <v>325000</v>
      </c>
      <c r="E8" s="3"/>
      <c r="F8" s="3"/>
    </row>
    <row r="9" spans="1:6" ht="16.5" customHeight="1" x14ac:dyDescent="0.3">
      <c r="A9" s="28" t="s">
        <v>207</v>
      </c>
      <c r="B9" s="81" t="s">
        <v>2</v>
      </c>
      <c r="C9" s="7"/>
      <c r="D9" s="78">
        <f>SUMIF($E$25:$E$130,"Seismic Assessment",$F$25:$F$130)</f>
        <v>550000</v>
      </c>
      <c r="E9" s="3"/>
      <c r="F9" s="3"/>
    </row>
    <row r="10" spans="1:6" ht="16.5" customHeight="1" x14ac:dyDescent="0.3">
      <c r="A10" s="28" t="s">
        <v>207</v>
      </c>
      <c r="B10" s="81" t="s">
        <v>198</v>
      </c>
      <c r="C10" s="7"/>
      <c r="D10" s="78">
        <f>SUMIF($E$25:$E$130,"Asbestos Hazard Assessment",$F$25:$F$130)</f>
        <v>825000</v>
      </c>
      <c r="E10" s="3"/>
      <c r="F10" s="3"/>
    </row>
    <row r="11" spans="1:6" ht="16.5" customHeight="1" x14ac:dyDescent="0.3">
      <c r="A11" s="28" t="s">
        <v>207</v>
      </c>
      <c r="B11" s="79" t="s">
        <v>247</v>
      </c>
      <c r="C11" s="9"/>
      <c r="D11" s="80">
        <f>SUM(D7:D10)</f>
        <v>2100000</v>
      </c>
      <c r="E11" s="3"/>
      <c r="F11" s="31"/>
    </row>
    <row r="12" spans="1:6" ht="18.75" customHeight="1" x14ac:dyDescent="0.3">
      <c r="A12" s="28" t="s">
        <v>207</v>
      </c>
      <c r="E12" s="3"/>
      <c r="F12" s="3"/>
    </row>
    <row r="13" spans="1:6" ht="16.5" customHeight="1" x14ac:dyDescent="0.3">
      <c r="A13" s="28" t="s">
        <v>207</v>
      </c>
      <c r="B13" s="83" t="s">
        <v>249</v>
      </c>
      <c r="C13" s="11"/>
      <c r="D13" s="82" t="s">
        <v>248</v>
      </c>
      <c r="E13" s="3"/>
      <c r="F13" s="3"/>
    </row>
    <row r="14" spans="1:6" ht="16.5" customHeight="1" x14ac:dyDescent="0.3">
      <c r="A14" s="28" t="s">
        <v>207</v>
      </c>
      <c r="B14" s="81" t="s">
        <v>1</v>
      </c>
      <c r="C14" s="12"/>
      <c r="D14" s="86">
        <f>COUNTIF($E$25:$E$112,"Facilities Assessment")</f>
        <v>20</v>
      </c>
      <c r="E14" s="3"/>
      <c r="F14" s="3"/>
    </row>
    <row r="15" spans="1:6" ht="16.5" customHeight="1" x14ac:dyDescent="0.3">
      <c r="A15" s="28" t="s">
        <v>207</v>
      </c>
      <c r="B15" s="81" t="s">
        <v>137</v>
      </c>
      <c r="C15" s="12"/>
      <c r="D15" s="86">
        <f>COUNTIF($E$25:$E$112,"Long-Range Facility Plan")</f>
        <v>13</v>
      </c>
      <c r="E15" s="3"/>
      <c r="F15" s="3"/>
    </row>
    <row r="16" spans="1:6" ht="16.5" customHeight="1" x14ac:dyDescent="0.3">
      <c r="A16" s="28" t="s">
        <v>207</v>
      </c>
      <c r="B16" s="81" t="s">
        <v>2</v>
      </c>
      <c r="C16" s="12"/>
      <c r="D16" s="86">
        <f>COUNTIF($E$25:$E$112,"Seismic Assessment")</f>
        <v>22</v>
      </c>
      <c r="E16" s="3"/>
      <c r="F16" s="3"/>
    </row>
    <row r="17" spans="1:6" ht="16.5" customHeight="1" x14ac:dyDescent="0.3">
      <c r="A17" s="28" t="s">
        <v>207</v>
      </c>
      <c r="B17" s="81" t="s">
        <v>198</v>
      </c>
      <c r="C17" s="12"/>
      <c r="D17" s="86">
        <f>COUNTIF($E$25:$E$112,"Asbestos Hazard Assessment")</f>
        <v>33</v>
      </c>
      <c r="E17" s="3"/>
      <c r="F17" s="3"/>
    </row>
    <row r="18" spans="1:6" ht="16.5" customHeight="1" x14ac:dyDescent="0.3">
      <c r="A18" s="28" t="s">
        <v>207</v>
      </c>
      <c r="B18" s="79" t="s">
        <v>8</v>
      </c>
      <c r="C18" s="13"/>
      <c r="D18" s="85">
        <f>SUM(D14:D17)</f>
        <v>88</v>
      </c>
      <c r="E18" s="3"/>
      <c r="F18" s="3"/>
    </row>
    <row r="19" spans="1:6" ht="18.75" customHeight="1" x14ac:dyDescent="0.3">
      <c r="A19" s="28" t="s">
        <v>207</v>
      </c>
      <c r="E19" s="3"/>
      <c r="F19" s="3"/>
    </row>
    <row r="20" spans="1:6" ht="16.5" customHeight="1" x14ac:dyDescent="0.3">
      <c r="A20" s="28" t="s">
        <v>207</v>
      </c>
      <c r="B20" s="5" t="s">
        <v>254</v>
      </c>
      <c r="C20" s="13"/>
      <c r="D20" s="87" cm="1">
        <f t="array" ref="D20">SUMPRODUCT((B25:B112&lt;&gt;"")/COUNTIF(B25:B112,B25:B112&amp;""))</f>
        <v>62.000000000000036</v>
      </c>
      <c r="E20" s="3"/>
      <c r="F20" s="3"/>
    </row>
    <row r="21" spans="1:6" ht="16.5" customHeight="1" x14ac:dyDescent="0.3">
      <c r="A21" s="28" t="s">
        <v>207</v>
      </c>
      <c r="B21" s="88" t="s">
        <v>257</v>
      </c>
      <c r="C21" s="13"/>
      <c r="D21" s="90">
        <v>0</v>
      </c>
      <c r="E21" s="3"/>
      <c r="F21" s="3"/>
    </row>
    <row r="22" spans="1:6" ht="18.75" x14ac:dyDescent="0.3">
      <c r="A22" s="28" t="s">
        <v>207</v>
      </c>
      <c r="B22" s="14"/>
      <c r="C22" s="1"/>
      <c r="D22" s="15"/>
      <c r="E22" s="3"/>
      <c r="F22" s="3"/>
    </row>
    <row r="23" spans="1:6" ht="22.5" customHeight="1" x14ac:dyDescent="0.25">
      <c r="A23" s="28" t="s">
        <v>207</v>
      </c>
      <c r="B23" s="21" t="s">
        <v>210</v>
      </c>
      <c r="C23" s="20"/>
      <c r="D23" s="20"/>
      <c r="E23" s="20"/>
      <c r="F23" s="20"/>
    </row>
    <row r="24" spans="1:6" s="24" customFormat="1" x14ac:dyDescent="0.25">
      <c r="A24" s="28" t="s">
        <v>207</v>
      </c>
      <c r="B24" s="72" t="s">
        <v>3</v>
      </c>
      <c r="C24" s="75" t="s">
        <v>4</v>
      </c>
      <c r="D24" s="73" t="s">
        <v>9</v>
      </c>
      <c r="E24" s="75" t="s">
        <v>6</v>
      </c>
      <c r="F24" s="74" t="s">
        <v>5</v>
      </c>
    </row>
    <row r="25" spans="1:6" s="24" customFormat="1" x14ac:dyDescent="0.25">
      <c r="A25" s="28" t="s">
        <v>207</v>
      </c>
      <c r="B25" s="32">
        <v>1933</v>
      </c>
      <c r="C25" s="26" t="s">
        <v>10</v>
      </c>
      <c r="D25" s="27" t="s">
        <v>138</v>
      </c>
      <c r="E25" s="76" t="s">
        <v>199</v>
      </c>
      <c r="F25" s="30">
        <v>25000</v>
      </c>
    </row>
    <row r="26" spans="1:6" s="24" customFormat="1" x14ac:dyDescent="0.25">
      <c r="A26" s="28" t="s">
        <v>207</v>
      </c>
      <c r="B26" s="32">
        <v>2208</v>
      </c>
      <c r="C26" s="26" t="s">
        <v>29</v>
      </c>
      <c r="D26" s="27" t="s">
        <v>138</v>
      </c>
      <c r="E26" s="76" t="s">
        <v>11</v>
      </c>
      <c r="F26" s="30">
        <v>25000</v>
      </c>
    </row>
    <row r="27" spans="1:6" s="24" customFormat="1" x14ac:dyDescent="0.25">
      <c r="A27" s="28" t="s">
        <v>207</v>
      </c>
      <c r="B27" s="33">
        <v>2240</v>
      </c>
      <c r="C27" s="26" t="s">
        <v>77</v>
      </c>
      <c r="D27" s="27" t="s">
        <v>138</v>
      </c>
      <c r="E27" s="76" t="s">
        <v>13</v>
      </c>
      <c r="F27" s="30">
        <v>20000</v>
      </c>
    </row>
    <row r="28" spans="1:6" s="24" customFormat="1" x14ac:dyDescent="0.25">
      <c r="A28" s="28" t="s">
        <v>207</v>
      </c>
      <c r="B28" s="33">
        <v>2240</v>
      </c>
      <c r="C28" s="26" t="s">
        <v>77</v>
      </c>
      <c r="D28" s="27" t="s">
        <v>138</v>
      </c>
      <c r="E28" s="76" t="s">
        <v>41</v>
      </c>
      <c r="F28" s="30">
        <v>25000</v>
      </c>
    </row>
    <row r="29" spans="1:6" s="24" customFormat="1" x14ac:dyDescent="0.25">
      <c r="A29" s="28" t="s">
        <v>207</v>
      </c>
      <c r="B29" s="32">
        <v>2240</v>
      </c>
      <c r="C29" s="26" t="s">
        <v>77</v>
      </c>
      <c r="D29" s="27" t="s">
        <v>138</v>
      </c>
      <c r="E29" s="76" t="s">
        <v>11</v>
      </c>
      <c r="F29" s="30">
        <v>25000</v>
      </c>
    </row>
    <row r="30" spans="1:6" s="24" customFormat="1" x14ac:dyDescent="0.25">
      <c r="A30" s="28" t="s">
        <v>207</v>
      </c>
      <c r="B30" s="33">
        <v>1976</v>
      </c>
      <c r="C30" s="26" t="s">
        <v>74</v>
      </c>
      <c r="D30" s="27" t="s">
        <v>138</v>
      </c>
      <c r="E30" s="76" t="s">
        <v>199</v>
      </c>
      <c r="F30" s="30">
        <v>25000</v>
      </c>
    </row>
    <row r="31" spans="1:6" s="24" customFormat="1" x14ac:dyDescent="0.25">
      <c r="A31" s="28" t="s">
        <v>207</v>
      </c>
      <c r="B31" s="33">
        <v>2095</v>
      </c>
      <c r="C31" s="26" t="s">
        <v>190</v>
      </c>
      <c r="D31" s="27" t="s">
        <v>138</v>
      </c>
      <c r="E31" s="76" t="s">
        <v>199</v>
      </c>
      <c r="F31" s="30">
        <v>25000</v>
      </c>
    </row>
    <row r="32" spans="1:6" s="24" customFormat="1" x14ac:dyDescent="0.25">
      <c r="A32" s="28" t="s">
        <v>207</v>
      </c>
      <c r="B32" s="33">
        <v>1974</v>
      </c>
      <c r="C32" s="26" t="s">
        <v>63</v>
      </c>
      <c r="D32" s="27" t="s">
        <v>138</v>
      </c>
      <c r="E32" s="76" t="s">
        <v>13</v>
      </c>
      <c r="F32" s="30">
        <v>20000</v>
      </c>
    </row>
    <row r="33" spans="1:6" s="24" customFormat="1" x14ac:dyDescent="0.25">
      <c r="A33" s="28" t="s">
        <v>207</v>
      </c>
      <c r="B33" s="33">
        <v>1974</v>
      </c>
      <c r="C33" s="26" t="s">
        <v>63</v>
      </c>
      <c r="D33" s="27" t="s">
        <v>138</v>
      </c>
      <c r="E33" s="76" t="s">
        <v>41</v>
      </c>
      <c r="F33" s="30">
        <v>25000</v>
      </c>
    </row>
    <row r="34" spans="1:6" s="24" customFormat="1" x14ac:dyDescent="0.25">
      <c r="A34" s="28" t="s">
        <v>207</v>
      </c>
      <c r="B34" s="33">
        <v>2139</v>
      </c>
      <c r="C34" s="26" t="s">
        <v>78</v>
      </c>
      <c r="D34" s="27" t="s">
        <v>138</v>
      </c>
      <c r="E34" s="76" t="s">
        <v>13</v>
      </c>
      <c r="F34" s="30">
        <v>20000</v>
      </c>
    </row>
    <row r="35" spans="1:6" s="24" customFormat="1" x14ac:dyDescent="0.25">
      <c r="A35" s="28" t="s">
        <v>207</v>
      </c>
      <c r="B35" s="33">
        <v>2139</v>
      </c>
      <c r="C35" s="26" t="s">
        <v>78</v>
      </c>
      <c r="D35" s="27" t="s">
        <v>138</v>
      </c>
      <c r="E35" s="76" t="s">
        <v>41</v>
      </c>
      <c r="F35" s="30">
        <v>25000</v>
      </c>
    </row>
    <row r="36" spans="1:6" s="24" customFormat="1" x14ac:dyDescent="0.25">
      <c r="A36" s="28" t="s">
        <v>207</v>
      </c>
      <c r="B36" s="32">
        <v>2139</v>
      </c>
      <c r="C36" s="26" t="s">
        <v>78</v>
      </c>
      <c r="D36" s="27" t="s">
        <v>138</v>
      </c>
      <c r="E36" s="76" t="s">
        <v>199</v>
      </c>
      <c r="F36" s="30">
        <v>25000</v>
      </c>
    </row>
    <row r="37" spans="1:6" s="24" customFormat="1" x14ac:dyDescent="0.25">
      <c r="A37" s="28" t="s">
        <v>207</v>
      </c>
      <c r="B37" s="33">
        <v>2185</v>
      </c>
      <c r="C37" s="26" t="s">
        <v>103</v>
      </c>
      <c r="D37" s="27" t="s">
        <v>138</v>
      </c>
      <c r="E37" s="76" t="s">
        <v>13</v>
      </c>
      <c r="F37" s="30">
        <v>20000</v>
      </c>
    </row>
    <row r="38" spans="1:6" s="24" customFormat="1" x14ac:dyDescent="0.25">
      <c r="A38" s="28" t="s">
        <v>207</v>
      </c>
      <c r="B38" s="33">
        <v>2185</v>
      </c>
      <c r="C38" s="26" t="s">
        <v>103</v>
      </c>
      <c r="D38" s="27" t="s">
        <v>138</v>
      </c>
      <c r="E38" s="76" t="s">
        <v>11</v>
      </c>
      <c r="F38" s="30">
        <v>25000</v>
      </c>
    </row>
    <row r="39" spans="1:6" s="24" customFormat="1" x14ac:dyDescent="0.25">
      <c r="A39" s="28" t="s">
        <v>207</v>
      </c>
      <c r="B39" s="32">
        <v>2105</v>
      </c>
      <c r="C39" s="26" t="s">
        <v>104</v>
      </c>
      <c r="D39" s="27" t="s">
        <v>138</v>
      </c>
      <c r="E39" s="76" t="s">
        <v>11</v>
      </c>
      <c r="F39" s="30">
        <v>25000</v>
      </c>
    </row>
    <row r="40" spans="1:6" s="24" customFormat="1" x14ac:dyDescent="0.25">
      <c r="A40" s="28" t="s">
        <v>207</v>
      </c>
      <c r="B40" s="33">
        <v>2042</v>
      </c>
      <c r="C40" s="26" t="s">
        <v>88</v>
      </c>
      <c r="D40" s="27" t="s">
        <v>138</v>
      </c>
      <c r="E40" s="76" t="s">
        <v>11</v>
      </c>
      <c r="F40" s="30">
        <v>25000</v>
      </c>
    </row>
    <row r="41" spans="1:6" s="24" customFormat="1" x14ac:dyDescent="0.25">
      <c r="A41" s="28" t="s">
        <v>207</v>
      </c>
      <c r="B41" s="33">
        <v>2191</v>
      </c>
      <c r="C41" s="26" t="s">
        <v>153</v>
      </c>
      <c r="D41" s="27" t="s">
        <v>138</v>
      </c>
      <c r="E41" s="76" t="s">
        <v>199</v>
      </c>
      <c r="F41" s="30">
        <v>25000</v>
      </c>
    </row>
    <row r="42" spans="1:6" s="24" customFormat="1" x14ac:dyDescent="0.25">
      <c r="A42" s="28" t="s">
        <v>207</v>
      </c>
      <c r="B42" s="32">
        <v>1945</v>
      </c>
      <c r="C42" s="26" t="s">
        <v>69</v>
      </c>
      <c r="D42" s="27" t="s">
        <v>138</v>
      </c>
      <c r="E42" s="76" t="s">
        <v>11</v>
      </c>
      <c r="F42" s="30">
        <v>25000</v>
      </c>
    </row>
    <row r="43" spans="1:6" s="24" customFormat="1" x14ac:dyDescent="0.25">
      <c r="A43" s="28" t="s">
        <v>207</v>
      </c>
      <c r="B43" s="32">
        <v>1964</v>
      </c>
      <c r="C43" s="26" t="s">
        <v>155</v>
      </c>
      <c r="D43" s="27" t="s">
        <v>138</v>
      </c>
      <c r="E43" s="76" t="s">
        <v>199</v>
      </c>
      <c r="F43" s="30">
        <v>25000</v>
      </c>
    </row>
    <row r="44" spans="1:6" s="24" customFormat="1" x14ac:dyDescent="0.25">
      <c r="A44" s="28" t="s">
        <v>207</v>
      </c>
      <c r="B44" s="33">
        <v>2086</v>
      </c>
      <c r="C44" s="26" t="s">
        <v>90</v>
      </c>
      <c r="D44" s="27" t="s">
        <v>138</v>
      </c>
      <c r="E44" s="76" t="s">
        <v>11</v>
      </c>
      <c r="F44" s="30">
        <v>25000</v>
      </c>
    </row>
    <row r="45" spans="1:6" s="24" customFormat="1" x14ac:dyDescent="0.25">
      <c r="A45" s="28" t="s">
        <v>207</v>
      </c>
      <c r="B45" s="32">
        <v>2050</v>
      </c>
      <c r="C45" s="26" t="s">
        <v>211</v>
      </c>
      <c r="D45" s="27" t="s">
        <v>138</v>
      </c>
      <c r="E45" s="76" t="s">
        <v>11</v>
      </c>
      <c r="F45" s="30">
        <v>25000</v>
      </c>
    </row>
    <row r="46" spans="1:6" s="24" customFormat="1" x14ac:dyDescent="0.25">
      <c r="A46" s="28" t="s">
        <v>207</v>
      </c>
      <c r="B46" s="33">
        <v>2190</v>
      </c>
      <c r="C46" s="26" t="s">
        <v>44</v>
      </c>
      <c r="D46" s="27" t="s">
        <v>138</v>
      </c>
      <c r="E46" s="76" t="s">
        <v>13</v>
      </c>
      <c r="F46" s="30">
        <v>20000</v>
      </c>
    </row>
    <row r="47" spans="1:6" s="24" customFormat="1" x14ac:dyDescent="0.25">
      <c r="A47" s="28" t="s">
        <v>207</v>
      </c>
      <c r="B47" s="32">
        <v>2017</v>
      </c>
      <c r="C47" s="26" t="s">
        <v>156</v>
      </c>
      <c r="D47" s="27" t="s">
        <v>138</v>
      </c>
      <c r="E47" s="76" t="s">
        <v>199</v>
      </c>
      <c r="F47" s="30">
        <v>25000</v>
      </c>
    </row>
    <row r="48" spans="1:6" s="24" customFormat="1" x14ac:dyDescent="0.25">
      <c r="A48" s="28" t="s">
        <v>207</v>
      </c>
      <c r="B48" s="32">
        <v>2021</v>
      </c>
      <c r="C48" s="26" t="s">
        <v>157</v>
      </c>
      <c r="D48" s="27" t="s">
        <v>138</v>
      </c>
      <c r="E48" s="76" t="s">
        <v>199</v>
      </c>
      <c r="F48" s="30">
        <v>25000</v>
      </c>
    </row>
    <row r="49" spans="1:6" s="24" customFormat="1" x14ac:dyDescent="0.25">
      <c r="A49" s="28" t="s">
        <v>207</v>
      </c>
      <c r="B49" s="33">
        <v>1991</v>
      </c>
      <c r="C49" s="26" t="s">
        <v>45</v>
      </c>
      <c r="D49" s="27" t="s">
        <v>138</v>
      </c>
      <c r="E49" s="76" t="s">
        <v>41</v>
      </c>
      <c r="F49" s="30">
        <v>25000</v>
      </c>
    </row>
    <row r="50" spans="1:6" s="24" customFormat="1" x14ac:dyDescent="0.25">
      <c r="A50" s="28" t="s">
        <v>207</v>
      </c>
      <c r="B50" s="32">
        <v>1991</v>
      </c>
      <c r="C50" s="26" t="s">
        <v>45</v>
      </c>
      <c r="D50" s="27" t="s">
        <v>138</v>
      </c>
      <c r="E50" s="76" t="s">
        <v>11</v>
      </c>
      <c r="F50" s="30">
        <v>25000</v>
      </c>
    </row>
    <row r="51" spans="1:6" s="24" customFormat="1" x14ac:dyDescent="0.25">
      <c r="A51" s="28" t="s">
        <v>207</v>
      </c>
      <c r="B51" s="32">
        <v>2019</v>
      </c>
      <c r="C51" s="26" t="s">
        <v>158</v>
      </c>
      <c r="D51" s="27" t="s">
        <v>138</v>
      </c>
      <c r="E51" s="76" t="s">
        <v>199</v>
      </c>
      <c r="F51" s="30">
        <v>25000</v>
      </c>
    </row>
    <row r="52" spans="1:6" s="24" customFormat="1" x14ac:dyDescent="0.25">
      <c r="A52" s="28" t="s">
        <v>207</v>
      </c>
      <c r="B52" s="33">
        <v>2043</v>
      </c>
      <c r="C52" s="26" t="s">
        <v>107</v>
      </c>
      <c r="D52" s="27" t="s">
        <v>138</v>
      </c>
      <c r="E52" s="76" t="s">
        <v>199</v>
      </c>
      <c r="F52" s="30">
        <v>25000</v>
      </c>
    </row>
    <row r="53" spans="1:6" s="24" customFormat="1" x14ac:dyDescent="0.25">
      <c r="A53" s="28" t="s">
        <v>207</v>
      </c>
      <c r="B53" s="32">
        <v>2217</v>
      </c>
      <c r="C53" s="26" t="s">
        <v>109</v>
      </c>
      <c r="D53" s="27" t="s">
        <v>138</v>
      </c>
      <c r="E53" s="76" t="s">
        <v>11</v>
      </c>
      <c r="F53" s="30">
        <v>25000</v>
      </c>
    </row>
    <row r="54" spans="1:6" s="24" customFormat="1" x14ac:dyDescent="0.25">
      <c r="A54" s="28" t="s">
        <v>207</v>
      </c>
      <c r="B54" s="33">
        <v>1930</v>
      </c>
      <c r="C54" s="26" t="s">
        <v>111</v>
      </c>
      <c r="D54" s="27" t="s">
        <v>138</v>
      </c>
      <c r="E54" s="76" t="s">
        <v>13</v>
      </c>
      <c r="F54" s="30">
        <v>20000</v>
      </c>
    </row>
    <row r="55" spans="1:6" s="24" customFormat="1" x14ac:dyDescent="0.25">
      <c r="A55" s="28" t="s">
        <v>207</v>
      </c>
      <c r="B55" s="32">
        <v>2241</v>
      </c>
      <c r="C55" s="26" t="s">
        <v>145</v>
      </c>
      <c r="D55" s="27" t="s">
        <v>138</v>
      </c>
      <c r="E55" s="76" t="s">
        <v>11</v>
      </c>
      <c r="F55" s="30">
        <v>25000</v>
      </c>
    </row>
    <row r="56" spans="1:6" s="24" customFormat="1" x14ac:dyDescent="0.25">
      <c r="A56" s="28" t="s">
        <v>207</v>
      </c>
      <c r="B56" s="33">
        <v>2241</v>
      </c>
      <c r="C56" s="26" t="s">
        <v>145</v>
      </c>
      <c r="D56" s="27" t="s">
        <v>138</v>
      </c>
      <c r="E56" s="76" t="s">
        <v>199</v>
      </c>
      <c r="F56" s="30">
        <v>25000</v>
      </c>
    </row>
    <row r="57" spans="1:6" s="24" customFormat="1" x14ac:dyDescent="0.25">
      <c r="A57" s="28" t="s">
        <v>207</v>
      </c>
      <c r="B57" s="32">
        <v>2020</v>
      </c>
      <c r="C57" s="26" t="s">
        <v>160</v>
      </c>
      <c r="D57" s="27" t="s">
        <v>138</v>
      </c>
      <c r="E57" s="76" t="s">
        <v>199</v>
      </c>
      <c r="F57" s="30">
        <v>25000</v>
      </c>
    </row>
    <row r="58" spans="1:6" s="24" customFormat="1" x14ac:dyDescent="0.25">
      <c r="A58" s="28" t="s">
        <v>207</v>
      </c>
      <c r="B58" s="33">
        <v>2137</v>
      </c>
      <c r="C58" s="26" t="s">
        <v>161</v>
      </c>
      <c r="D58" s="27" t="s">
        <v>138</v>
      </c>
      <c r="E58" s="76" t="s">
        <v>199</v>
      </c>
      <c r="F58" s="30">
        <v>25000</v>
      </c>
    </row>
    <row r="59" spans="1:6" s="24" customFormat="1" x14ac:dyDescent="0.25">
      <c r="A59" s="28" t="s">
        <v>207</v>
      </c>
      <c r="B59" s="32">
        <v>1931</v>
      </c>
      <c r="C59" s="26" t="s">
        <v>189</v>
      </c>
      <c r="D59" s="27" t="s">
        <v>138</v>
      </c>
      <c r="E59" s="76" t="s">
        <v>13</v>
      </c>
      <c r="F59" s="30">
        <v>20000</v>
      </c>
    </row>
    <row r="60" spans="1:6" s="24" customFormat="1" x14ac:dyDescent="0.25">
      <c r="A60" s="28" t="s">
        <v>207</v>
      </c>
      <c r="B60" s="32">
        <v>1931</v>
      </c>
      <c r="C60" s="26" t="s">
        <v>189</v>
      </c>
      <c r="D60" s="27" t="s">
        <v>138</v>
      </c>
      <c r="E60" s="76" t="s">
        <v>41</v>
      </c>
      <c r="F60" s="30">
        <v>25000</v>
      </c>
    </row>
    <row r="61" spans="1:6" s="24" customFormat="1" x14ac:dyDescent="0.25">
      <c r="A61" s="28" t="s">
        <v>207</v>
      </c>
      <c r="B61" s="32">
        <v>1931</v>
      </c>
      <c r="C61" s="26" t="s">
        <v>189</v>
      </c>
      <c r="D61" s="27" t="s">
        <v>138</v>
      </c>
      <c r="E61" s="76" t="s">
        <v>11</v>
      </c>
      <c r="F61" s="30">
        <v>25000</v>
      </c>
    </row>
    <row r="62" spans="1:6" s="24" customFormat="1" x14ac:dyDescent="0.25">
      <c r="A62" s="28" t="s">
        <v>207</v>
      </c>
      <c r="B62" s="32">
        <v>1931</v>
      </c>
      <c r="C62" s="26" t="s">
        <v>189</v>
      </c>
      <c r="D62" s="27" t="s">
        <v>138</v>
      </c>
      <c r="E62" s="76" t="s">
        <v>199</v>
      </c>
      <c r="F62" s="30">
        <v>25000</v>
      </c>
    </row>
    <row r="63" spans="1:6" s="24" customFormat="1" x14ac:dyDescent="0.25">
      <c r="A63" s="28" t="s">
        <v>207</v>
      </c>
      <c r="B63" s="33">
        <v>2100</v>
      </c>
      <c r="C63" s="26" t="s">
        <v>47</v>
      </c>
      <c r="D63" s="27" t="s">
        <v>138</v>
      </c>
      <c r="E63" s="76" t="s">
        <v>199</v>
      </c>
      <c r="F63" s="30">
        <v>25000</v>
      </c>
    </row>
    <row r="64" spans="1:6" s="24" customFormat="1" x14ac:dyDescent="0.25">
      <c r="A64" s="28" t="s">
        <v>207</v>
      </c>
      <c r="B64" s="32">
        <v>2015</v>
      </c>
      <c r="C64" s="26" t="s">
        <v>162</v>
      </c>
      <c r="D64" s="27" t="s">
        <v>138</v>
      </c>
      <c r="E64" s="76" t="s">
        <v>13</v>
      </c>
      <c r="F64" s="30">
        <v>20000</v>
      </c>
    </row>
    <row r="65" spans="1:6" s="24" customFormat="1" x14ac:dyDescent="0.25">
      <c r="A65" s="28" t="s">
        <v>207</v>
      </c>
      <c r="B65" s="32">
        <v>2015</v>
      </c>
      <c r="C65" s="26" t="s">
        <v>162</v>
      </c>
      <c r="D65" s="27" t="s">
        <v>138</v>
      </c>
      <c r="E65" s="76" t="s">
        <v>11</v>
      </c>
      <c r="F65" s="30">
        <v>25000</v>
      </c>
    </row>
    <row r="66" spans="1:6" s="24" customFormat="1" x14ac:dyDescent="0.25">
      <c r="A66" s="28" t="s">
        <v>207</v>
      </c>
      <c r="B66" s="32">
        <v>2023</v>
      </c>
      <c r="C66" s="26" t="s">
        <v>163</v>
      </c>
      <c r="D66" s="27" t="s">
        <v>138</v>
      </c>
      <c r="E66" s="76" t="s">
        <v>13</v>
      </c>
      <c r="F66" s="30">
        <v>20000</v>
      </c>
    </row>
    <row r="67" spans="1:6" s="24" customFormat="1" x14ac:dyDescent="0.25">
      <c r="A67" s="28" t="s">
        <v>207</v>
      </c>
      <c r="B67" s="32">
        <v>2023</v>
      </c>
      <c r="C67" s="26" t="s">
        <v>163</v>
      </c>
      <c r="D67" s="27" t="s">
        <v>138</v>
      </c>
      <c r="E67" s="76" t="s">
        <v>11</v>
      </c>
      <c r="F67" s="30">
        <v>25000</v>
      </c>
    </row>
    <row r="68" spans="1:6" s="24" customFormat="1" x14ac:dyDescent="0.25">
      <c r="A68" s="28" t="s">
        <v>207</v>
      </c>
      <c r="B68" s="32">
        <v>2215</v>
      </c>
      <c r="C68" s="26" t="s">
        <v>118</v>
      </c>
      <c r="D68" s="27" t="s">
        <v>138</v>
      </c>
      <c r="E68" s="76" t="s">
        <v>199</v>
      </c>
      <c r="F68" s="30">
        <v>25000</v>
      </c>
    </row>
    <row r="69" spans="1:6" s="24" customFormat="1" x14ac:dyDescent="0.25">
      <c r="A69" s="28" t="s">
        <v>207</v>
      </c>
      <c r="B69" s="42">
        <v>1923</v>
      </c>
      <c r="C69" s="26" t="s">
        <v>147</v>
      </c>
      <c r="D69" s="27" t="s">
        <v>138</v>
      </c>
      <c r="E69" s="76" t="s">
        <v>41</v>
      </c>
      <c r="F69" s="30">
        <v>25000</v>
      </c>
    </row>
    <row r="70" spans="1:6" s="24" customFormat="1" x14ac:dyDescent="0.25">
      <c r="A70" s="28" t="s">
        <v>207</v>
      </c>
      <c r="B70" s="32">
        <v>2012</v>
      </c>
      <c r="C70" s="26" t="s">
        <v>164</v>
      </c>
      <c r="D70" s="27" t="s">
        <v>138</v>
      </c>
      <c r="E70" s="76" t="s">
        <v>13</v>
      </c>
      <c r="F70" s="30">
        <v>20000</v>
      </c>
    </row>
    <row r="71" spans="1:6" s="24" customFormat="1" x14ac:dyDescent="0.25">
      <c r="A71" s="28" t="s">
        <v>207</v>
      </c>
      <c r="B71" s="32">
        <v>2012</v>
      </c>
      <c r="C71" s="26" t="s">
        <v>164</v>
      </c>
      <c r="D71" s="27" t="s">
        <v>138</v>
      </c>
      <c r="E71" s="76" t="s">
        <v>11</v>
      </c>
      <c r="F71" s="30">
        <v>25000</v>
      </c>
    </row>
    <row r="72" spans="1:6" s="24" customFormat="1" x14ac:dyDescent="0.25">
      <c r="A72" s="28" t="s">
        <v>207</v>
      </c>
      <c r="B72" s="32">
        <v>2012</v>
      </c>
      <c r="C72" s="26" t="s">
        <v>164</v>
      </c>
      <c r="D72" s="27" t="s">
        <v>138</v>
      </c>
      <c r="E72" s="76" t="s">
        <v>199</v>
      </c>
      <c r="F72" s="30">
        <v>25000</v>
      </c>
    </row>
    <row r="73" spans="1:6" s="24" customFormat="1" x14ac:dyDescent="0.25">
      <c r="A73" s="28" t="s">
        <v>207</v>
      </c>
      <c r="B73" s="32">
        <v>2085</v>
      </c>
      <c r="C73" s="26" t="s">
        <v>19</v>
      </c>
      <c r="D73" s="27" t="s">
        <v>138</v>
      </c>
      <c r="E73" s="76" t="s">
        <v>13</v>
      </c>
      <c r="F73" s="30">
        <v>20000</v>
      </c>
    </row>
    <row r="74" spans="1:6" s="24" customFormat="1" x14ac:dyDescent="0.25">
      <c r="A74" s="28" t="s">
        <v>207</v>
      </c>
      <c r="B74" s="32">
        <v>2085</v>
      </c>
      <c r="C74" s="26" t="s">
        <v>19</v>
      </c>
      <c r="D74" s="27" t="s">
        <v>138</v>
      </c>
      <c r="E74" s="76" t="s">
        <v>11</v>
      </c>
      <c r="F74" s="30">
        <v>25000</v>
      </c>
    </row>
    <row r="75" spans="1:6" s="24" customFormat="1" x14ac:dyDescent="0.25">
      <c r="A75" s="28" t="s">
        <v>207</v>
      </c>
      <c r="B75" s="32">
        <v>2085</v>
      </c>
      <c r="C75" s="26" t="s">
        <v>19</v>
      </c>
      <c r="D75" s="27" t="s">
        <v>138</v>
      </c>
      <c r="E75" s="76" t="s">
        <v>199</v>
      </c>
      <c r="F75" s="30">
        <v>25000</v>
      </c>
    </row>
    <row r="76" spans="1:6" s="24" customFormat="1" x14ac:dyDescent="0.25">
      <c r="A76" s="28" t="s">
        <v>207</v>
      </c>
      <c r="B76" s="33">
        <v>1925</v>
      </c>
      <c r="C76" s="26" t="s">
        <v>66</v>
      </c>
      <c r="D76" s="27" t="s">
        <v>138</v>
      </c>
      <c r="E76" s="76" t="s">
        <v>13</v>
      </c>
      <c r="F76" s="30">
        <v>20000</v>
      </c>
    </row>
    <row r="77" spans="1:6" s="24" customFormat="1" x14ac:dyDescent="0.25">
      <c r="A77" s="28" t="s">
        <v>207</v>
      </c>
      <c r="B77" s="33">
        <v>1925</v>
      </c>
      <c r="C77" s="26" t="s">
        <v>66</v>
      </c>
      <c r="D77" s="27" t="s">
        <v>138</v>
      </c>
      <c r="E77" s="76" t="s">
        <v>41</v>
      </c>
      <c r="F77" s="30">
        <v>25000</v>
      </c>
    </row>
    <row r="78" spans="1:6" s="24" customFormat="1" x14ac:dyDescent="0.25">
      <c r="A78" s="28" t="s">
        <v>207</v>
      </c>
      <c r="B78" s="33">
        <v>1925</v>
      </c>
      <c r="C78" s="26" t="s">
        <v>66</v>
      </c>
      <c r="D78" s="27" t="s">
        <v>138</v>
      </c>
      <c r="E78" s="76" t="s">
        <v>11</v>
      </c>
      <c r="F78" s="30">
        <v>25000</v>
      </c>
    </row>
    <row r="79" spans="1:6" s="24" customFormat="1" x14ac:dyDescent="0.25">
      <c r="A79" s="28" t="s">
        <v>207</v>
      </c>
      <c r="B79" s="32">
        <v>1898</v>
      </c>
      <c r="C79" s="26" t="s">
        <v>212</v>
      </c>
      <c r="D79" s="27" t="s">
        <v>138</v>
      </c>
      <c r="E79" s="76" t="s">
        <v>11</v>
      </c>
      <c r="F79" s="30">
        <v>25000</v>
      </c>
    </row>
    <row r="80" spans="1:6" s="24" customFormat="1" x14ac:dyDescent="0.25">
      <c r="A80" s="28" t="s">
        <v>207</v>
      </c>
      <c r="B80" s="33">
        <v>2010</v>
      </c>
      <c r="C80" s="26" t="s">
        <v>126</v>
      </c>
      <c r="D80" s="27" t="s">
        <v>138</v>
      </c>
      <c r="E80" s="76" t="s">
        <v>199</v>
      </c>
      <c r="F80" s="30">
        <v>25000</v>
      </c>
    </row>
    <row r="81" spans="1:6" s="24" customFormat="1" x14ac:dyDescent="0.25">
      <c r="A81" s="28" t="s">
        <v>207</v>
      </c>
      <c r="B81" s="32">
        <v>2145</v>
      </c>
      <c r="C81" s="26" t="s">
        <v>165</v>
      </c>
      <c r="D81" s="27" t="s">
        <v>138</v>
      </c>
      <c r="E81" s="76" t="s">
        <v>199</v>
      </c>
      <c r="F81" s="30">
        <v>25000</v>
      </c>
    </row>
    <row r="82" spans="1:6" s="24" customFormat="1" x14ac:dyDescent="0.25">
      <c r="A82" s="28" t="s">
        <v>207</v>
      </c>
      <c r="B82" s="32">
        <v>2198</v>
      </c>
      <c r="C82" s="26" t="s">
        <v>186</v>
      </c>
      <c r="D82" s="27" t="s">
        <v>138</v>
      </c>
      <c r="E82" s="76" t="s">
        <v>199</v>
      </c>
      <c r="F82" s="30">
        <v>25000</v>
      </c>
    </row>
    <row r="83" spans="1:6" s="24" customFormat="1" x14ac:dyDescent="0.25">
      <c r="A83" s="28" t="s">
        <v>207</v>
      </c>
      <c r="B83" s="32">
        <v>2143</v>
      </c>
      <c r="C83" s="26" t="s">
        <v>53</v>
      </c>
      <c r="D83" s="27" t="s">
        <v>138</v>
      </c>
      <c r="E83" s="76" t="s">
        <v>199</v>
      </c>
      <c r="F83" s="30">
        <v>25000</v>
      </c>
    </row>
    <row r="84" spans="1:6" s="24" customFormat="1" x14ac:dyDescent="0.25">
      <c r="A84" s="28" t="s">
        <v>207</v>
      </c>
      <c r="B84" s="33">
        <v>4131</v>
      </c>
      <c r="C84" s="26" t="s">
        <v>93</v>
      </c>
      <c r="D84" s="27" t="s">
        <v>138</v>
      </c>
      <c r="E84" s="76" t="s">
        <v>199</v>
      </c>
      <c r="F84" s="30">
        <v>25000</v>
      </c>
    </row>
    <row r="85" spans="1:6" s="24" customFormat="1" x14ac:dyDescent="0.25">
      <c r="A85" s="28" t="s">
        <v>207</v>
      </c>
      <c r="B85" s="32">
        <v>2110</v>
      </c>
      <c r="C85" s="26" t="s">
        <v>213</v>
      </c>
      <c r="D85" s="27" t="s">
        <v>138</v>
      </c>
      <c r="E85" s="76" t="s">
        <v>11</v>
      </c>
      <c r="F85" s="30">
        <v>25000</v>
      </c>
    </row>
    <row r="86" spans="1:6" s="24" customFormat="1" x14ac:dyDescent="0.25">
      <c r="A86" s="28" t="s">
        <v>207</v>
      </c>
      <c r="B86" s="33">
        <v>1990</v>
      </c>
      <c r="C86" s="26" t="s">
        <v>79</v>
      </c>
      <c r="D86" s="27" t="s">
        <v>138</v>
      </c>
      <c r="E86" s="76" t="s">
        <v>13</v>
      </c>
      <c r="F86" s="30">
        <v>20000</v>
      </c>
    </row>
    <row r="87" spans="1:6" s="24" customFormat="1" x14ac:dyDescent="0.25">
      <c r="A87" s="28" t="s">
        <v>207</v>
      </c>
      <c r="B87" s="33">
        <v>1990</v>
      </c>
      <c r="C87" s="26" t="s">
        <v>79</v>
      </c>
      <c r="D87" s="27" t="s">
        <v>138</v>
      </c>
      <c r="E87" s="76" t="s">
        <v>41</v>
      </c>
      <c r="F87" s="30">
        <v>25000</v>
      </c>
    </row>
    <row r="88" spans="1:6" s="24" customFormat="1" x14ac:dyDescent="0.25">
      <c r="A88" s="28" t="s">
        <v>207</v>
      </c>
      <c r="B88" s="32">
        <v>1990</v>
      </c>
      <c r="C88" s="26" t="s">
        <v>79</v>
      </c>
      <c r="D88" s="27" t="s">
        <v>138</v>
      </c>
      <c r="E88" s="76" t="s">
        <v>11</v>
      </c>
      <c r="F88" s="30">
        <v>25000</v>
      </c>
    </row>
    <row r="89" spans="1:6" s="24" customFormat="1" x14ac:dyDescent="0.25">
      <c r="A89" s="28" t="s">
        <v>207</v>
      </c>
      <c r="B89" s="33">
        <v>1928</v>
      </c>
      <c r="C89" s="26" t="s">
        <v>54</v>
      </c>
      <c r="D89" s="27" t="s">
        <v>138</v>
      </c>
      <c r="E89" s="76" t="s">
        <v>41</v>
      </c>
      <c r="F89" s="30">
        <v>25000</v>
      </c>
    </row>
    <row r="90" spans="1:6" s="24" customFormat="1" x14ac:dyDescent="0.25">
      <c r="A90" s="28" t="s">
        <v>207</v>
      </c>
      <c r="B90" s="32">
        <v>2016</v>
      </c>
      <c r="C90" s="26" t="s">
        <v>170</v>
      </c>
      <c r="D90" s="27" t="s">
        <v>138</v>
      </c>
      <c r="E90" s="76" t="s">
        <v>199</v>
      </c>
      <c r="F90" s="30">
        <v>25000</v>
      </c>
    </row>
    <row r="91" spans="1:6" s="24" customFormat="1" x14ac:dyDescent="0.25">
      <c r="A91" s="28" t="s">
        <v>207</v>
      </c>
      <c r="B91" s="32">
        <v>1897</v>
      </c>
      <c r="C91" s="26" t="s">
        <v>185</v>
      </c>
      <c r="D91" s="27" t="s">
        <v>138</v>
      </c>
      <c r="E91" s="76" t="s">
        <v>13</v>
      </c>
      <c r="F91" s="30">
        <v>20000</v>
      </c>
    </row>
    <row r="92" spans="1:6" s="24" customFormat="1" x14ac:dyDescent="0.25">
      <c r="A92" s="28" t="s">
        <v>207</v>
      </c>
      <c r="B92" s="33">
        <v>1897</v>
      </c>
      <c r="C92" s="26" t="s">
        <v>185</v>
      </c>
      <c r="D92" s="27" t="s">
        <v>138</v>
      </c>
      <c r="E92" s="76" t="s">
        <v>41</v>
      </c>
      <c r="F92" s="30">
        <v>25000</v>
      </c>
    </row>
    <row r="93" spans="1:6" s="24" customFormat="1" x14ac:dyDescent="0.25">
      <c r="A93" s="28" t="s">
        <v>207</v>
      </c>
      <c r="B93" s="33">
        <v>1897</v>
      </c>
      <c r="C93" s="26" t="s">
        <v>185</v>
      </c>
      <c r="D93" s="27" t="s">
        <v>138</v>
      </c>
      <c r="E93" s="76" t="s">
        <v>11</v>
      </c>
      <c r="F93" s="30">
        <v>25000</v>
      </c>
    </row>
    <row r="94" spans="1:6" s="24" customFormat="1" x14ac:dyDescent="0.25">
      <c r="A94" s="28" t="s">
        <v>207</v>
      </c>
      <c r="B94" s="32">
        <v>2081</v>
      </c>
      <c r="C94" s="26" t="s">
        <v>130</v>
      </c>
      <c r="D94" s="27" t="s">
        <v>138</v>
      </c>
      <c r="E94" s="76" t="s">
        <v>11</v>
      </c>
      <c r="F94" s="30">
        <v>25000</v>
      </c>
    </row>
    <row r="95" spans="1:6" s="24" customFormat="1" x14ac:dyDescent="0.25">
      <c r="A95" s="28" t="s">
        <v>207</v>
      </c>
      <c r="B95" s="42">
        <v>2180</v>
      </c>
      <c r="C95" s="26" t="s">
        <v>172</v>
      </c>
      <c r="D95" s="27" t="s">
        <v>138</v>
      </c>
      <c r="E95" s="76" t="s">
        <v>13</v>
      </c>
      <c r="F95" s="30">
        <v>20000</v>
      </c>
    </row>
    <row r="96" spans="1:6" s="24" customFormat="1" x14ac:dyDescent="0.25">
      <c r="A96" s="28" t="s">
        <v>207</v>
      </c>
      <c r="B96" s="32">
        <v>2001</v>
      </c>
      <c r="C96" s="26" t="s">
        <v>174</v>
      </c>
      <c r="D96" s="27" t="s">
        <v>138</v>
      </c>
      <c r="E96" s="76" t="s">
        <v>13</v>
      </c>
      <c r="F96" s="30">
        <v>20000</v>
      </c>
    </row>
    <row r="97" spans="1:6" s="24" customFormat="1" x14ac:dyDescent="0.25">
      <c r="A97" s="28" t="s">
        <v>207</v>
      </c>
      <c r="B97" s="32">
        <v>2001</v>
      </c>
      <c r="C97" s="26" t="s">
        <v>174</v>
      </c>
      <c r="D97" s="27" t="s">
        <v>138</v>
      </c>
      <c r="E97" s="76" t="s">
        <v>41</v>
      </c>
      <c r="F97" s="30">
        <v>25000</v>
      </c>
    </row>
    <row r="98" spans="1:6" s="24" customFormat="1" x14ac:dyDescent="0.25">
      <c r="A98" s="28" t="s">
        <v>207</v>
      </c>
      <c r="B98" s="33">
        <v>2182</v>
      </c>
      <c r="C98" s="26" t="s">
        <v>97</v>
      </c>
      <c r="D98" s="27" t="s">
        <v>138</v>
      </c>
      <c r="E98" s="76" t="s">
        <v>199</v>
      </c>
      <c r="F98" s="30">
        <v>25000</v>
      </c>
    </row>
    <row r="99" spans="1:6" s="24" customFormat="1" x14ac:dyDescent="0.25">
      <c r="A99" s="28" t="s">
        <v>207</v>
      </c>
      <c r="B99" s="32">
        <v>1999</v>
      </c>
      <c r="C99" s="26" t="s">
        <v>184</v>
      </c>
      <c r="D99" s="27" t="s">
        <v>138</v>
      </c>
      <c r="E99" s="76" t="s">
        <v>199</v>
      </c>
      <c r="F99" s="30">
        <v>25000</v>
      </c>
    </row>
    <row r="100" spans="1:6" s="24" customFormat="1" x14ac:dyDescent="0.25">
      <c r="A100" s="28" t="s">
        <v>207</v>
      </c>
      <c r="B100" s="32">
        <v>2188</v>
      </c>
      <c r="C100" s="26" t="s">
        <v>183</v>
      </c>
      <c r="D100" s="27" t="s">
        <v>138</v>
      </c>
      <c r="E100" s="76" t="s">
        <v>199</v>
      </c>
      <c r="F100" s="30">
        <v>25000</v>
      </c>
    </row>
    <row r="101" spans="1:6" s="24" customFormat="1" x14ac:dyDescent="0.25">
      <c r="A101" s="28" t="s">
        <v>207</v>
      </c>
      <c r="B101" s="32">
        <v>1944</v>
      </c>
      <c r="C101" s="26" t="s">
        <v>56</v>
      </c>
      <c r="D101" s="27" t="s">
        <v>138</v>
      </c>
      <c r="E101" s="76" t="s">
        <v>199</v>
      </c>
      <c r="F101" s="30">
        <v>25000</v>
      </c>
    </row>
    <row r="102" spans="1:6" s="24" customFormat="1" x14ac:dyDescent="0.25">
      <c r="A102" s="28" t="s">
        <v>207</v>
      </c>
      <c r="B102" s="33">
        <v>2103</v>
      </c>
      <c r="C102" s="26" t="s">
        <v>176</v>
      </c>
      <c r="D102" s="27" t="s">
        <v>138</v>
      </c>
      <c r="E102" s="76" t="s">
        <v>199</v>
      </c>
      <c r="F102" s="30">
        <v>25000</v>
      </c>
    </row>
    <row r="103" spans="1:6" s="24" customFormat="1" x14ac:dyDescent="0.25">
      <c r="A103" s="28" t="s">
        <v>207</v>
      </c>
      <c r="B103" s="32">
        <v>1978</v>
      </c>
      <c r="C103" s="26" t="s">
        <v>214</v>
      </c>
      <c r="D103" s="27" t="s">
        <v>138</v>
      </c>
      <c r="E103" s="76" t="s">
        <v>199</v>
      </c>
      <c r="F103" s="30">
        <v>25000</v>
      </c>
    </row>
    <row r="104" spans="1:6" s="24" customFormat="1" x14ac:dyDescent="0.25">
      <c r="A104" s="28" t="s">
        <v>207</v>
      </c>
      <c r="B104" s="32">
        <v>2022</v>
      </c>
      <c r="C104" s="26" t="s">
        <v>177</v>
      </c>
      <c r="D104" s="27" t="s">
        <v>138</v>
      </c>
      <c r="E104" s="76" t="s">
        <v>199</v>
      </c>
      <c r="F104" s="30">
        <v>25000</v>
      </c>
    </row>
    <row r="105" spans="1:6" s="24" customFormat="1" x14ac:dyDescent="0.25">
      <c r="A105" s="28" t="s">
        <v>207</v>
      </c>
      <c r="B105" s="32">
        <v>2083</v>
      </c>
      <c r="C105" s="26" t="s">
        <v>58</v>
      </c>
      <c r="D105" s="27" t="s">
        <v>138</v>
      </c>
      <c r="E105" s="76" t="s">
        <v>199</v>
      </c>
      <c r="F105" s="30">
        <v>25000</v>
      </c>
    </row>
    <row r="106" spans="1:6" s="24" customFormat="1" x14ac:dyDescent="0.25">
      <c r="A106" s="28" t="s">
        <v>207</v>
      </c>
      <c r="B106" s="33">
        <v>1948</v>
      </c>
      <c r="C106" s="26" t="s">
        <v>36</v>
      </c>
      <c r="D106" s="27" t="s">
        <v>138</v>
      </c>
      <c r="E106" s="76" t="s">
        <v>13</v>
      </c>
      <c r="F106" s="30">
        <v>20000</v>
      </c>
    </row>
    <row r="107" spans="1:6" s="24" customFormat="1" x14ac:dyDescent="0.25">
      <c r="A107" s="28" t="s">
        <v>207</v>
      </c>
      <c r="B107" s="33">
        <v>1948</v>
      </c>
      <c r="C107" s="26" t="s">
        <v>36</v>
      </c>
      <c r="D107" s="27" t="s">
        <v>138</v>
      </c>
      <c r="E107" s="76" t="s">
        <v>41</v>
      </c>
      <c r="F107" s="30">
        <v>25000</v>
      </c>
    </row>
    <row r="108" spans="1:6" s="24" customFormat="1" x14ac:dyDescent="0.25">
      <c r="A108" s="28" t="s">
        <v>207</v>
      </c>
      <c r="B108" s="32">
        <v>2018</v>
      </c>
      <c r="C108" s="26" t="s">
        <v>179</v>
      </c>
      <c r="D108" s="27" t="s">
        <v>138</v>
      </c>
      <c r="E108" s="76" t="s">
        <v>199</v>
      </c>
      <c r="F108" s="30">
        <v>25000</v>
      </c>
    </row>
    <row r="109" spans="1:6" s="24" customFormat="1" x14ac:dyDescent="0.25">
      <c r="A109" s="28" t="s">
        <v>207</v>
      </c>
      <c r="B109" s="33">
        <v>2003</v>
      </c>
      <c r="C109" s="26" t="s">
        <v>59</v>
      </c>
      <c r="D109" s="27" t="s">
        <v>138</v>
      </c>
      <c r="E109" s="76" t="s">
        <v>13</v>
      </c>
      <c r="F109" s="30">
        <v>20000</v>
      </c>
    </row>
    <row r="110" spans="1:6" s="24" customFormat="1" x14ac:dyDescent="0.25">
      <c r="A110" s="28" t="s">
        <v>207</v>
      </c>
      <c r="B110" s="33">
        <v>2210</v>
      </c>
      <c r="C110" s="26" t="s">
        <v>143</v>
      </c>
      <c r="D110" s="27" t="s">
        <v>138</v>
      </c>
      <c r="E110" s="76" t="s">
        <v>13</v>
      </c>
      <c r="F110" s="30">
        <v>20000</v>
      </c>
    </row>
    <row r="111" spans="1:6" s="24" customFormat="1" x14ac:dyDescent="0.25">
      <c r="A111" s="28" t="s">
        <v>207</v>
      </c>
      <c r="B111" s="33">
        <v>2210</v>
      </c>
      <c r="C111" s="26" t="s">
        <v>143</v>
      </c>
      <c r="D111" s="27" t="s">
        <v>138</v>
      </c>
      <c r="E111" s="76" t="s">
        <v>41</v>
      </c>
      <c r="F111" s="30">
        <v>25000</v>
      </c>
    </row>
    <row r="112" spans="1:6" s="24" customFormat="1" x14ac:dyDescent="0.25">
      <c r="A112" s="28" t="s">
        <v>207</v>
      </c>
      <c r="B112" s="33">
        <v>2255</v>
      </c>
      <c r="C112" s="26" t="s">
        <v>60</v>
      </c>
      <c r="D112" s="27" t="s">
        <v>138</v>
      </c>
      <c r="E112" s="76" t="s">
        <v>13</v>
      </c>
      <c r="F112" s="30">
        <v>20000</v>
      </c>
    </row>
    <row r="113" spans="1:6" s="24" customFormat="1" x14ac:dyDescent="0.25">
      <c r="A113" s="28" t="s">
        <v>207</v>
      </c>
      <c r="B113" s="45">
        <v>2041</v>
      </c>
      <c r="C113" s="35" t="s">
        <v>40</v>
      </c>
      <c r="D113" s="36" t="s">
        <v>140</v>
      </c>
      <c r="E113" s="77" t="s">
        <v>11</v>
      </c>
      <c r="F113" s="46" t="s">
        <v>144</v>
      </c>
    </row>
    <row r="114" spans="1:6" s="24" customFormat="1" x14ac:dyDescent="0.25">
      <c r="A114" s="28" t="s">
        <v>207</v>
      </c>
      <c r="B114" s="45">
        <v>2042</v>
      </c>
      <c r="C114" s="35" t="s">
        <v>88</v>
      </c>
      <c r="D114" s="36" t="s">
        <v>140</v>
      </c>
      <c r="E114" s="77" t="s">
        <v>199</v>
      </c>
      <c r="F114" s="46" t="s">
        <v>144</v>
      </c>
    </row>
    <row r="115" spans="1:6" s="24" customFormat="1" x14ac:dyDescent="0.25">
      <c r="A115" s="28" t="s">
        <v>207</v>
      </c>
      <c r="B115" s="45">
        <v>2100</v>
      </c>
      <c r="C115" s="35" t="s">
        <v>47</v>
      </c>
      <c r="D115" s="36" t="s">
        <v>140</v>
      </c>
      <c r="E115" s="77" t="s">
        <v>13</v>
      </c>
      <c r="F115" s="46" t="s">
        <v>144</v>
      </c>
    </row>
    <row r="116" spans="1:6" s="24" customFormat="1" x14ac:dyDescent="0.25">
      <c r="A116" s="28" t="s">
        <v>207</v>
      </c>
      <c r="B116" s="45">
        <v>2100</v>
      </c>
      <c r="C116" s="35" t="s">
        <v>47</v>
      </c>
      <c r="D116" s="36" t="s">
        <v>140</v>
      </c>
      <c r="E116" s="77" t="s">
        <v>41</v>
      </c>
      <c r="F116" s="46" t="s">
        <v>144</v>
      </c>
    </row>
    <row r="117" spans="1:6" s="24" customFormat="1" x14ac:dyDescent="0.25">
      <c r="A117" s="28" t="s">
        <v>207</v>
      </c>
      <c r="B117" s="45">
        <v>2015</v>
      </c>
      <c r="C117" s="35" t="s">
        <v>162</v>
      </c>
      <c r="D117" s="36" t="s">
        <v>140</v>
      </c>
      <c r="E117" s="77" t="s">
        <v>199</v>
      </c>
      <c r="F117" s="46" t="s">
        <v>144</v>
      </c>
    </row>
    <row r="118" spans="1:6" s="24" customFormat="1" x14ac:dyDescent="0.25">
      <c r="A118" s="28" t="s">
        <v>207</v>
      </c>
      <c r="B118" s="45">
        <v>2023</v>
      </c>
      <c r="C118" s="35" t="s">
        <v>163</v>
      </c>
      <c r="D118" s="36" t="s">
        <v>140</v>
      </c>
      <c r="E118" s="77" t="s">
        <v>199</v>
      </c>
      <c r="F118" s="46" t="s">
        <v>144</v>
      </c>
    </row>
    <row r="119" spans="1:6" s="24" customFormat="1" x14ac:dyDescent="0.25">
      <c r="A119" s="28" t="s">
        <v>207</v>
      </c>
      <c r="B119" s="45">
        <v>2056</v>
      </c>
      <c r="C119" s="35" t="s">
        <v>85</v>
      </c>
      <c r="D119" s="36" t="s">
        <v>140</v>
      </c>
      <c r="E119" s="77" t="s">
        <v>199</v>
      </c>
      <c r="F119" s="46" t="s">
        <v>144</v>
      </c>
    </row>
    <row r="120" spans="1:6" s="24" customFormat="1" x14ac:dyDescent="0.25">
      <c r="A120" s="28" t="s">
        <v>207</v>
      </c>
      <c r="B120" s="45">
        <v>1923</v>
      </c>
      <c r="C120" s="35" t="s">
        <v>147</v>
      </c>
      <c r="D120" s="36" t="s">
        <v>140</v>
      </c>
      <c r="E120" s="77" t="s">
        <v>13</v>
      </c>
      <c r="F120" s="46" t="s">
        <v>144</v>
      </c>
    </row>
    <row r="121" spans="1:6" s="24" customFormat="1" x14ac:dyDescent="0.25">
      <c r="A121" s="28"/>
      <c r="B121" s="45">
        <v>2143</v>
      </c>
      <c r="C121" s="35" t="s">
        <v>53</v>
      </c>
      <c r="D121" s="36" t="s">
        <v>140</v>
      </c>
      <c r="E121" s="77" t="s">
        <v>13</v>
      </c>
      <c r="F121" s="46" t="s">
        <v>144</v>
      </c>
    </row>
    <row r="122" spans="1:6" s="24" customFormat="1" x14ac:dyDescent="0.25">
      <c r="A122" s="28" t="s">
        <v>207</v>
      </c>
      <c r="B122" s="45">
        <v>2143</v>
      </c>
      <c r="C122" s="35" t="s">
        <v>53</v>
      </c>
      <c r="D122" s="36" t="s">
        <v>140</v>
      </c>
      <c r="E122" s="77" t="s">
        <v>41</v>
      </c>
      <c r="F122" s="46" t="s">
        <v>144</v>
      </c>
    </row>
    <row r="123" spans="1:6" s="24" customFormat="1" x14ac:dyDescent="0.25">
      <c r="A123" s="28" t="s">
        <v>207</v>
      </c>
      <c r="B123" s="45">
        <v>2143</v>
      </c>
      <c r="C123" s="35" t="s">
        <v>53</v>
      </c>
      <c r="D123" s="36" t="s">
        <v>140</v>
      </c>
      <c r="E123" s="77" t="s">
        <v>11</v>
      </c>
      <c r="F123" s="46" t="s">
        <v>144</v>
      </c>
    </row>
    <row r="124" spans="1:6" s="24" customFormat="1" x14ac:dyDescent="0.25">
      <c r="A124" s="28"/>
      <c r="B124" s="45">
        <v>2045</v>
      </c>
      <c r="C124" s="35" t="s">
        <v>23</v>
      </c>
      <c r="D124" s="36" t="s">
        <v>140</v>
      </c>
      <c r="E124" s="77" t="s">
        <v>13</v>
      </c>
      <c r="F124" s="46" t="s">
        <v>144</v>
      </c>
    </row>
    <row r="125" spans="1:6" s="24" customFormat="1" x14ac:dyDescent="0.25">
      <c r="A125" s="28" t="s">
        <v>207</v>
      </c>
      <c r="B125" s="45">
        <v>2045</v>
      </c>
      <c r="C125" s="35" t="s">
        <v>23</v>
      </c>
      <c r="D125" s="36" t="s">
        <v>140</v>
      </c>
      <c r="E125" s="77" t="s">
        <v>41</v>
      </c>
      <c r="F125" s="46" t="s">
        <v>144</v>
      </c>
    </row>
    <row r="126" spans="1:6" s="24" customFormat="1" x14ac:dyDescent="0.25">
      <c r="A126" s="28" t="s">
        <v>207</v>
      </c>
      <c r="B126" s="45">
        <v>2001</v>
      </c>
      <c r="C126" s="35" t="s">
        <v>174</v>
      </c>
      <c r="D126" s="36" t="s">
        <v>140</v>
      </c>
      <c r="E126" s="77" t="s">
        <v>199</v>
      </c>
      <c r="F126" s="46" t="s">
        <v>144</v>
      </c>
    </row>
    <row r="127" spans="1:6" s="24" customFormat="1" x14ac:dyDescent="0.25">
      <c r="A127" s="28" t="s">
        <v>207</v>
      </c>
      <c r="B127" s="45">
        <v>2087</v>
      </c>
      <c r="C127" s="35" t="s">
        <v>25</v>
      </c>
      <c r="D127" s="36" t="s">
        <v>140</v>
      </c>
      <c r="E127" s="77" t="s">
        <v>199</v>
      </c>
      <c r="F127" s="46" t="s">
        <v>144</v>
      </c>
    </row>
    <row r="128" spans="1:6" s="24" customFormat="1" x14ac:dyDescent="0.25">
      <c r="A128" s="28"/>
      <c r="B128" s="45">
        <v>1947</v>
      </c>
      <c r="C128" s="35" t="s">
        <v>180</v>
      </c>
      <c r="D128" s="36" t="s">
        <v>140</v>
      </c>
      <c r="E128" s="77" t="s">
        <v>13</v>
      </c>
      <c r="F128" s="46" t="s">
        <v>144</v>
      </c>
    </row>
    <row r="129" spans="1:6" s="24" customFormat="1" x14ac:dyDescent="0.25">
      <c r="A129" s="28"/>
      <c r="B129" s="45">
        <v>1947</v>
      </c>
      <c r="C129" s="35" t="s">
        <v>180</v>
      </c>
      <c r="D129" s="36" t="s">
        <v>140</v>
      </c>
      <c r="E129" s="77" t="s">
        <v>41</v>
      </c>
      <c r="F129" s="46" t="s">
        <v>144</v>
      </c>
    </row>
    <row r="130" spans="1:6" s="24" customFormat="1" x14ac:dyDescent="0.25">
      <c r="A130" s="28"/>
      <c r="B130" s="45">
        <v>2255</v>
      </c>
      <c r="C130" s="35" t="s">
        <v>60</v>
      </c>
      <c r="D130" s="36" t="s">
        <v>140</v>
      </c>
      <c r="E130" s="77" t="s">
        <v>41</v>
      </c>
      <c r="F130" s="46" t="s">
        <v>144</v>
      </c>
    </row>
    <row r="131" spans="1:6" s="24" customFormat="1" x14ac:dyDescent="0.25">
      <c r="A131" s="23"/>
      <c r="B131" s="10"/>
      <c r="C131" s="10"/>
      <c r="D131" s="10"/>
      <c r="E131" s="15"/>
      <c r="F131" s="15"/>
    </row>
  </sheetData>
  <sheetProtection sheet="1" objects="1" scenarios="1"/>
  <phoneticPr fontId="17" type="noConversion"/>
  <pageMargins left="0.7" right="0.7" top="0.75" bottom="0.75" header="0.3" footer="0.3"/>
  <pageSetup scale="85" fitToHeight="0" orientation="portrait" r:id="rId1"/>
  <headerFooter scaleWithDoc="0"/>
  <ignoredErrors>
    <ignoredError sqref="D20" formulaRange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 fitToPage="1"/>
  </sheetPr>
  <dimension ref="A1:F149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197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SUMIF($E$25:$E$137,"Facilities Assessment",$F$25:$F$137)</f>
        <v>200000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SUMIF($E$25:$E$137,"Long-Range Facility Plan",$F$25:$F$137)</f>
        <v>275000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SUMIF($E$25:$E$137,"Seismic Assessment",$F$25:$F$137)</f>
        <v>550000</v>
      </c>
      <c r="E9" s="3"/>
      <c r="F9" s="3"/>
    </row>
    <row r="10" spans="1:6" ht="16.5" customHeight="1" x14ac:dyDescent="0.3">
      <c r="A10" s="41" t="s">
        <v>207</v>
      </c>
      <c r="B10" s="81" t="s">
        <v>198</v>
      </c>
      <c r="C10" s="7"/>
      <c r="D10" s="78">
        <f>SUMIF($E$25:$E$137,"Asbestos Hazard Assessment",$F$25:$F$137)</f>
        <v>1750000</v>
      </c>
      <c r="E10" s="3"/>
      <c r="F10" s="3"/>
    </row>
    <row r="11" spans="1:6" ht="16.5" customHeight="1" x14ac:dyDescent="0.3">
      <c r="A11" s="41" t="s">
        <v>207</v>
      </c>
      <c r="B11" s="79" t="s">
        <v>247</v>
      </c>
      <c r="C11" s="9"/>
      <c r="D11" s="80">
        <f>SUM(D7:D10)</f>
        <v>2775000</v>
      </c>
      <c r="E11" s="3"/>
      <c r="F11" s="31"/>
    </row>
    <row r="12" spans="1:6" ht="18.75" customHeight="1" x14ac:dyDescent="0.3">
      <c r="A12" s="41" t="s">
        <v>207</v>
      </c>
      <c r="E12" s="3"/>
      <c r="F12" s="3"/>
    </row>
    <row r="13" spans="1:6" ht="16.5" customHeight="1" x14ac:dyDescent="0.3">
      <c r="A13" s="41" t="s">
        <v>207</v>
      </c>
      <c r="B13" s="83" t="s">
        <v>249</v>
      </c>
      <c r="C13" s="11"/>
      <c r="D13" s="82" t="s">
        <v>248</v>
      </c>
      <c r="E13" s="3"/>
      <c r="F13" s="3"/>
    </row>
    <row r="14" spans="1:6" ht="16.5" customHeight="1" x14ac:dyDescent="0.3">
      <c r="A14" s="41" t="s">
        <v>207</v>
      </c>
      <c r="B14" s="81" t="s">
        <v>1</v>
      </c>
      <c r="C14" s="12"/>
      <c r="D14" s="86">
        <f>COUNTIF($E$25:$E$137,"Facilities Assessment")</f>
        <v>10</v>
      </c>
      <c r="E14" s="3"/>
      <c r="F14" s="3"/>
    </row>
    <row r="15" spans="1:6" ht="16.5" customHeight="1" x14ac:dyDescent="0.3">
      <c r="A15" s="41" t="s">
        <v>207</v>
      </c>
      <c r="B15" s="81" t="s">
        <v>137</v>
      </c>
      <c r="C15" s="12"/>
      <c r="D15" s="86">
        <f>COUNTIF($E$25:$E$137,"Long-Range Facility Plan")</f>
        <v>11</v>
      </c>
      <c r="E15" s="3"/>
      <c r="F15" s="3"/>
    </row>
    <row r="16" spans="1:6" ht="16.5" customHeight="1" x14ac:dyDescent="0.3">
      <c r="A16" s="41" t="s">
        <v>207</v>
      </c>
      <c r="B16" s="81" t="s">
        <v>2</v>
      </c>
      <c r="C16" s="12"/>
      <c r="D16" s="86">
        <f>COUNTIF($E$25:$E$137,"Seismic Assessment")</f>
        <v>22</v>
      </c>
      <c r="E16" s="3"/>
      <c r="F16" s="3"/>
    </row>
    <row r="17" spans="1:6" ht="16.5" customHeight="1" x14ac:dyDescent="0.3">
      <c r="A17" s="41" t="s">
        <v>207</v>
      </c>
      <c r="B17" s="81" t="s">
        <v>198</v>
      </c>
      <c r="C17" s="12"/>
      <c r="D17" s="86">
        <f>COUNTIF($E$25:$E$137,"Asbestos Hazard Assessment")</f>
        <v>70</v>
      </c>
      <c r="E17" s="3"/>
      <c r="F17" s="3"/>
    </row>
    <row r="18" spans="1:6" ht="16.5" customHeight="1" x14ac:dyDescent="0.3">
      <c r="A18" s="41" t="s">
        <v>207</v>
      </c>
      <c r="B18" s="79" t="s">
        <v>8</v>
      </c>
      <c r="C18" s="13"/>
      <c r="D18" s="85">
        <f>SUM(D14:D17)</f>
        <v>113</v>
      </c>
      <c r="E18" s="3"/>
      <c r="F18" s="3"/>
    </row>
    <row r="19" spans="1:6" ht="18.75" customHeight="1" x14ac:dyDescent="0.3">
      <c r="A19" s="41" t="s">
        <v>207</v>
      </c>
      <c r="E19" s="3"/>
      <c r="F19" s="3"/>
    </row>
    <row r="20" spans="1:6" ht="16.5" customHeight="1" x14ac:dyDescent="0.3">
      <c r="A20" s="41" t="s">
        <v>207</v>
      </c>
      <c r="B20" s="5" t="s">
        <v>254</v>
      </c>
      <c r="C20" s="13"/>
      <c r="D20" s="87" cm="1">
        <f t="array" ref="D20">SUMPRODUCT((B25:B137&lt;&gt;"")/COUNTIF(B25:B137,B25:B137&amp;""))</f>
        <v>82.999999999999957</v>
      </c>
      <c r="E20" s="3"/>
      <c r="F20" s="3"/>
    </row>
    <row r="21" spans="1:6" ht="16.5" customHeight="1" x14ac:dyDescent="0.3">
      <c r="A21" s="41" t="s">
        <v>207</v>
      </c>
      <c r="B21" s="88" t="s">
        <v>257</v>
      </c>
      <c r="C21" s="13"/>
      <c r="D21" s="90">
        <v>0</v>
      </c>
      <c r="E21" s="3"/>
      <c r="F21" s="3"/>
    </row>
    <row r="22" spans="1:6" ht="18.75" x14ac:dyDescent="0.3">
      <c r="A22" s="41" t="s">
        <v>207</v>
      </c>
      <c r="B22" s="14"/>
      <c r="C22" s="1"/>
      <c r="D22" s="15"/>
      <c r="E22" s="3"/>
      <c r="F22" s="3"/>
    </row>
    <row r="23" spans="1:6" ht="22.5" customHeight="1" x14ac:dyDescent="0.25">
      <c r="A23" s="41" t="s">
        <v>207</v>
      </c>
      <c r="B23" s="21" t="s">
        <v>238</v>
      </c>
      <c r="C23" s="20"/>
      <c r="D23" s="20"/>
      <c r="E23" s="20"/>
      <c r="F23" s="20"/>
    </row>
    <row r="24" spans="1:6" s="24" customFormat="1" x14ac:dyDescent="0.25">
      <c r="A24" s="41" t="s">
        <v>207</v>
      </c>
      <c r="B24" s="72" t="s">
        <v>3</v>
      </c>
      <c r="C24" s="75" t="s">
        <v>4</v>
      </c>
      <c r="D24" s="73" t="s">
        <v>9</v>
      </c>
      <c r="E24" s="75" t="s">
        <v>6</v>
      </c>
      <c r="F24" s="74" t="s">
        <v>5</v>
      </c>
    </row>
    <row r="25" spans="1:6" s="24" customFormat="1" x14ac:dyDescent="0.25">
      <c r="A25" s="41"/>
      <c r="B25" s="32">
        <v>1899</v>
      </c>
      <c r="C25" s="26" t="s">
        <v>75</v>
      </c>
      <c r="D25" s="27" t="s">
        <v>138</v>
      </c>
      <c r="E25" s="76" t="s">
        <v>199</v>
      </c>
      <c r="F25" s="30">
        <v>25000</v>
      </c>
    </row>
    <row r="26" spans="1:6" s="24" customFormat="1" x14ac:dyDescent="0.25">
      <c r="A26" s="23"/>
      <c r="B26" s="32">
        <v>2041</v>
      </c>
      <c r="C26" s="26" t="s">
        <v>40</v>
      </c>
      <c r="D26" s="27" t="s">
        <v>138</v>
      </c>
      <c r="E26" s="76" t="s">
        <v>199</v>
      </c>
      <c r="F26" s="30">
        <v>25000</v>
      </c>
    </row>
    <row r="27" spans="1:6" s="24" customFormat="1" x14ac:dyDescent="0.25">
      <c r="A27" s="23"/>
      <c r="B27" s="32">
        <v>2208</v>
      </c>
      <c r="C27" s="26" t="s">
        <v>29</v>
      </c>
      <c r="D27" s="27" t="s">
        <v>138</v>
      </c>
      <c r="E27" s="76" t="s">
        <v>199</v>
      </c>
      <c r="F27" s="30">
        <v>25000</v>
      </c>
    </row>
    <row r="28" spans="1:6" s="24" customFormat="1" x14ac:dyDescent="0.25">
      <c r="A28" s="23"/>
      <c r="B28" s="32">
        <v>2243</v>
      </c>
      <c r="C28" s="26" t="s">
        <v>30</v>
      </c>
      <c r="D28" s="27" t="s">
        <v>138</v>
      </c>
      <c r="E28" s="76" t="s">
        <v>199</v>
      </c>
      <c r="F28" s="30">
        <v>25000</v>
      </c>
    </row>
    <row r="29" spans="1:6" s="24" customFormat="1" x14ac:dyDescent="0.25">
      <c r="A29" s="23"/>
      <c r="B29" s="32">
        <v>1974</v>
      </c>
      <c r="C29" s="26" t="s">
        <v>63</v>
      </c>
      <c r="D29" s="27" t="s">
        <v>138</v>
      </c>
      <c r="E29" s="76" t="s">
        <v>199</v>
      </c>
      <c r="F29" s="30">
        <v>25000</v>
      </c>
    </row>
    <row r="30" spans="1:6" s="24" customFormat="1" x14ac:dyDescent="0.25">
      <c r="A30" s="23"/>
      <c r="B30" s="32">
        <v>1896</v>
      </c>
      <c r="C30" s="26" t="s">
        <v>151</v>
      </c>
      <c r="D30" s="27" t="s">
        <v>138</v>
      </c>
      <c r="E30" s="76" t="s">
        <v>199</v>
      </c>
      <c r="F30" s="30">
        <v>25000</v>
      </c>
    </row>
    <row r="31" spans="1:6" s="24" customFormat="1" x14ac:dyDescent="0.25">
      <c r="A31" s="23"/>
      <c r="B31" s="32">
        <v>2046</v>
      </c>
      <c r="C31" s="26" t="s">
        <v>152</v>
      </c>
      <c r="D31" s="27" t="s">
        <v>138</v>
      </c>
      <c r="E31" s="76" t="s">
        <v>199</v>
      </c>
      <c r="F31" s="30">
        <v>25000</v>
      </c>
    </row>
    <row r="32" spans="1:6" s="24" customFormat="1" x14ac:dyDescent="0.25">
      <c r="A32" s="23"/>
      <c r="B32" s="32">
        <v>1929</v>
      </c>
      <c r="C32" s="26" t="s">
        <v>73</v>
      </c>
      <c r="D32" s="27" t="s">
        <v>138</v>
      </c>
      <c r="E32" s="76" t="s">
        <v>199</v>
      </c>
      <c r="F32" s="30">
        <v>25000</v>
      </c>
    </row>
    <row r="33" spans="1:6" s="24" customFormat="1" x14ac:dyDescent="0.25">
      <c r="A33" s="23"/>
      <c r="B33" s="32">
        <v>2139</v>
      </c>
      <c r="C33" s="26" t="s">
        <v>78</v>
      </c>
      <c r="D33" s="27" t="s">
        <v>138</v>
      </c>
      <c r="E33" s="76" t="s">
        <v>11</v>
      </c>
      <c r="F33" s="30">
        <v>25000</v>
      </c>
    </row>
    <row r="34" spans="1:6" s="24" customFormat="1" x14ac:dyDescent="0.25">
      <c r="A34" s="23"/>
      <c r="B34" s="32">
        <v>2185</v>
      </c>
      <c r="C34" s="26" t="s">
        <v>103</v>
      </c>
      <c r="D34" s="27" t="s">
        <v>138</v>
      </c>
      <c r="E34" s="76" t="s">
        <v>199</v>
      </c>
      <c r="F34" s="30">
        <v>25000</v>
      </c>
    </row>
    <row r="35" spans="1:6" s="24" customFormat="1" x14ac:dyDescent="0.25">
      <c r="A35" s="23" t="s">
        <v>7</v>
      </c>
      <c r="B35" s="32">
        <v>1972</v>
      </c>
      <c r="C35" s="26" t="s">
        <v>42</v>
      </c>
      <c r="D35" s="27" t="s">
        <v>138</v>
      </c>
      <c r="E35" s="76" t="s">
        <v>199</v>
      </c>
      <c r="F35" s="30">
        <v>25000</v>
      </c>
    </row>
    <row r="36" spans="1:6" s="24" customFormat="1" x14ac:dyDescent="0.25">
      <c r="A36" s="23" t="s">
        <v>7</v>
      </c>
      <c r="B36" s="33">
        <v>2191</v>
      </c>
      <c r="C36" s="26" t="s">
        <v>153</v>
      </c>
      <c r="D36" s="29" t="s">
        <v>138</v>
      </c>
      <c r="E36" s="76" t="s">
        <v>41</v>
      </c>
      <c r="F36" s="30">
        <v>25000</v>
      </c>
    </row>
    <row r="37" spans="1:6" s="24" customFormat="1" x14ac:dyDescent="0.25">
      <c r="A37" s="23" t="s">
        <v>7</v>
      </c>
      <c r="B37" s="32">
        <v>1945</v>
      </c>
      <c r="C37" s="26" t="s">
        <v>69</v>
      </c>
      <c r="D37" s="27" t="s">
        <v>138</v>
      </c>
      <c r="E37" s="76" t="s">
        <v>199</v>
      </c>
      <c r="F37" s="30">
        <v>25000</v>
      </c>
    </row>
    <row r="38" spans="1:6" s="24" customFormat="1" x14ac:dyDescent="0.25">
      <c r="A38" s="23" t="s">
        <v>7</v>
      </c>
      <c r="B38" s="32">
        <v>1927</v>
      </c>
      <c r="C38" s="26" t="s">
        <v>154</v>
      </c>
      <c r="D38" s="27" t="s">
        <v>138</v>
      </c>
      <c r="E38" s="76" t="s">
        <v>11</v>
      </c>
      <c r="F38" s="30">
        <v>25000</v>
      </c>
    </row>
    <row r="39" spans="1:6" s="24" customFormat="1" x14ac:dyDescent="0.25">
      <c r="A39" s="23" t="s">
        <v>7</v>
      </c>
      <c r="B39" s="32">
        <v>1927</v>
      </c>
      <c r="C39" s="26" t="s">
        <v>154</v>
      </c>
      <c r="D39" s="27" t="s">
        <v>138</v>
      </c>
      <c r="E39" s="76" t="s">
        <v>199</v>
      </c>
      <c r="F39" s="30">
        <v>25000</v>
      </c>
    </row>
    <row r="40" spans="1:6" s="24" customFormat="1" x14ac:dyDescent="0.25">
      <c r="A40" s="23" t="s">
        <v>7</v>
      </c>
      <c r="B40" s="33">
        <v>2086</v>
      </c>
      <c r="C40" s="26" t="s">
        <v>90</v>
      </c>
      <c r="D40" s="27" t="s">
        <v>138</v>
      </c>
      <c r="E40" s="76" t="s">
        <v>199</v>
      </c>
      <c r="F40" s="30">
        <v>25000</v>
      </c>
    </row>
    <row r="41" spans="1:6" s="24" customFormat="1" x14ac:dyDescent="0.25">
      <c r="A41" s="23" t="s">
        <v>7</v>
      </c>
      <c r="B41" s="32">
        <v>1970</v>
      </c>
      <c r="C41" s="26" t="s">
        <v>141</v>
      </c>
      <c r="D41" s="27" t="s">
        <v>138</v>
      </c>
      <c r="E41" s="76" t="s">
        <v>199</v>
      </c>
      <c r="F41" s="30">
        <v>25000</v>
      </c>
    </row>
    <row r="42" spans="1:6" s="24" customFormat="1" x14ac:dyDescent="0.25">
      <c r="A42" s="23" t="s">
        <v>7</v>
      </c>
      <c r="B42" s="32">
        <v>2190</v>
      </c>
      <c r="C42" s="26" t="s">
        <v>44</v>
      </c>
      <c r="D42" s="27" t="s">
        <v>138</v>
      </c>
      <c r="E42" s="76" t="s">
        <v>199</v>
      </c>
      <c r="F42" s="30">
        <v>25000</v>
      </c>
    </row>
    <row r="43" spans="1:6" s="24" customFormat="1" x14ac:dyDescent="0.25">
      <c r="A43" s="23" t="s">
        <v>7</v>
      </c>
      <c r="B43" s="32">
        <v>2187</v>
      </c>
      <c r="C43" s="26" t="s">
        <v>31</v>
      </c>
      <c r="D43" s="27" t="s">
        <v>138</v>
      </c>
      <c r="E43" s="76" t="s">
        <v>199</v>
      </c>
      <c r="F43" s="30">
        <v>25000</v>
      </c>
    </row>
    <row r="44" spans="1:6" s="24" customFormat="1" x14ac:dyDescent="0.25">
      <c r="A44" s="23" t="s">
        <v>7</v>
      </c>
      <c r="B44" s="32">
        <v>2253</v>
      </c>
      <c r="C44" s="26" t="s">
        <v>83</v>
      </c>
      <c r="D44" s="27" t="s">
        <v>138</v>
      </c>
      <c r="E44" s="76" t="s">
        <v>199</v>
      </c>
      <c r="F44" s="30">
        <v>25000</v>
      </c>
    </row>
    <row r="45" spans="1:6" s="24" customFormat="1" x14ac:dyDescent="0.25">
      <c r="A45" s="23" t="s">
        <v>7</v>
      </c>
      <c r="B45" s="32">
        <v>1993</v>
      </c>
      <c r="C45" s="26" t="s">
        <v>16</v>
      </c>
      <c r="D45" s="27" t="s">
        <v>138</v>
      </c>
      <c r="E45" s="76" t="s">
        <v>11</v>
      </c>
      <c r="F45" s="30">
        <v>25000</v>
      </c>
    </row>
    <row r="46" spans="1:6" s="24" customFormat="1" x14ac:dyDescent="0.25">
      <c r="A46" s="23" t="s">
        <v>7</v>
      </c>
      <c r="B46" s="32">
        <v>1993</v>
      </c>
      <c r="C46" s="26" t="s">
        <v>16</v>
      </c>
      <c r="D46" s="27" t="s">
        <v>138</v>
      </c>
      <c r="E46" s="76" t="s">
        <v>199</v>
      </c>
      <c r="F46" s="30">
        <v>25000</v>
      </c>
    </row>
    <row r="47" spans="1:6" s="24" customFormat="1" x14ac:dyDescent="0.25">
      <c r="A47" s="23" t="s">
        <v>7</v>
      </c>
      <c r="B47" s="32">
        <v>1991</v>
      </c>
      <c r="C47" s="26" t="s">
        <v>45</v>
      </c>
      <c r="D47" s="27" t="s">
        <v>138</v>
      </c>
      <c r="E47" s="76" t="s">
        <v>199</v>
      </c>
      <c r="F47" s="30">
        <v>25000</v>
      </c>
    </row>
    <row r="48" spans="1:6" s="24" customFormat="1" x14ac:dyDescent="0.25">
      <c r="A48" s="23" t="s">
        <v>7</v>
      </c>
      <c r="B48" s="32">
        <v>2229</v>
      </c>
      <c r="C48" s="26" t="s">
        <v>91</v>
      </c>
      <c r="D48" s="27" t="s">
        <v>138</v>
      </c>
      <c r="E48" s="76" t="s">
        <v>199</v>
      </c>
      <c r="F48" s="30">
        <v>25000</v>
      </c>
    </row>
    <row r="49" spans="1:6" s="24" customFormat="1" x14ac:dyDescent="0.25">
      <c r="A49" s="23" t="s">
        <v>7</v>
      </c>
      <c r="B49" s="32">
        <v>2203</v>
      </c>
      <c r="C49" s="26" t="s">
        <v>108</v>
      </c>
      <c r="D49" s="27" t="s">
        <v>138</v>
      </c>
      <c r="E49" s="76" t="s">
        <v>13</v>
      </c>
      <c r="F49" s="30">
        <v>20000</v>
      </c>
    </row>
    <row r="50" spans="1:6" s="24" customFormat="1" x14ac:dyDescent="0.25">
      <c r="A50" s="23" t="s">
        <v>7</v>
      </c>
      <c r="B50" s="32">
        <v>2217</v>
      </c>
      <c r="C50" s="26" t="s">
        <v>109</v>
      </c>
      <c r="D50" s="27" t="s">
        <v>138</v>
      </c>
      <c r="E50" s="76" t="s">
        <v>199</v>
      </c>
      <c r="F50" s="30">
        <v>25000</v>
      </c>
    </row>
    <row r="51" spans="1:6" s="24" customFormat="1" x14ac:dyDescent="0.25">
      <c r="A51" s="23" t="s">
        <v>7</v>
      </c>
      <c r="B51" s="32">
        <v>1998</v>
      </c>
      <c r="C51" s="26" t="s">
        <v>46</v>
      </c>
      <c r="D51" s="27" t="s">
        <v>138</v>
      </c>
      <c r="E51" s="76" t="s">
        <v>199</v>
      </c>
      <c r="F51" s="30">
        <v>25000</v>
      </c>
    </row>
    <row r="52" spans="1:6" s="24" customFormat="1" x14ac:dyDescent="0.25">
      <c r="A52" s="23" t="s">
        <v>7</v>
      </c>
      <c r="B52" s="32">
        <v>2221</v>
      </c>
      <c r="C52" s="26" t="s">
        <v>110</v>
      </c>
      <c r="D52" s="27" t="s">
        <v>138</v>
      </c>
      <c r="E52" s="76" t="s">
        <v>199</v>
      </c>
      <c r="F52" s="30">
        <v>25000</v>
      </c>
    </row>
    <row r="53" spans="1:6" s="24" customFormat="1" x14ac:dyDescent="0.25">
      <c r="A53" s="23" t="s">
        <v>7</v>
      </c>
      <c r="B53" s="32">
        <v>1930</v>
      </c>
      <c r="C53" s="26" t="s">
        <v>111</v>
      </c>
      <c r="D53" s="27" t="s">
        <v>138</v>
      </c>
      <c r="E53" s="76" t="s">
        <v>199</v>
      </c>
      <c r="F53" s="30">
        <v>25000</v>
      </c>
    </row>
    <row r="54" spans="1:6" s="24" customFormat="1" x14ac:dyDescent="0.25">
      <c r="A54" s="23" t="s">
        <v>7</v>
      </c>
      <c r="B54" s="32">
        <v>2000</v>
      </c>
      <c r="C54" s="26" t="s">
        <v>114</v>
      </c>
      <c r="D54" s="27" t="s">
        <v>138</v>
      </c>
      <c r="E54" s="76" t="s">
        <v>199</v>
      </c>
      <c r="F54" s="30">
        <v>25000</v>
      </c>
    </row>
    <row r="55" spans="1:6" s="24" customFormat="1" x14ac:dyDescent="0.25">
      <c r="A55" s="23" t="s">
        <v>7</v>
      </c>
      <c r="B55" s="32">
        <v>2099</v>
      </c>
      <c r="C55" s="26" t="s">
        <v>48</v>
      </c>
      <c r="D55" s="27" t="s">
        <v>138</v>
      </c>
      <c r="E55" s="76" t="s">
        <v>11</v>
      </c>
      <c r="F55" s="30">
        <v>25000</v>
      </c>
    </row>
    <row r="56" spans="1:6" s="24" customFormat="1" x14ac:dyDescent="0.25">
      <c r="A56" s="23" t="s">
        <v>7</v>
      </c>
      <c r="B56" s="32">
        <v>2201</v>
      </c>
      <c r="C56" s="26" t="s">
        <v>116</v>
      </c>
      <c r="D56" s="27" t="s">
        <v>138</v>
      </c>
      <c r="E56" s="76" t="s">
        <v>11</v>
      </c>
      <c r="F56" s="30">
        <v>25000</v>
      </c>
    </row>
    <row r="57" spans="1:6" s="24" customFormat="1" x14ac:dyDescent="0.25">
      <c r="A57" s="23" t="s">
        <v>7</v>
      </c>
      <c r="B57" s="32">
        <v>2201</v>
      </c>
      <c r="C57" s="26" t="s">
        <v>116</v>
      </c>
      <c r="D57" s="27" t="s">
        <v>138</v>
      </c>
      <c r="E57" s="76" t="s">
        <v>199</v>
      </c>
      <c r="F57" s="30">
        <v>25000</v>
      </c>
    </row>
    <row r="58" spans="1:6" s="24" customFormat="1" x14ac:dyDescent="0.25">
      <c r="A58" s="23" t="s">
        <v>7</v>
      </c>
      <c r="B58" s="32">
        <v>2239</v>
      </c>
      <c r="C58" s="26" t="s">
        <v>200</v>
      </c>
      <c r="D58" s="27" t="s">
        <v>138</v>
      </c>
      <c r="E58" s="76" t="s">
        <v>13</v>
      </c>
      <c r="F58" s="30">
        <v>20000</v>
      </c>
    </row>
    <row r="59" spans="1:6" s="24" customFormat="1" x14ac:dyDescent="0.25">
      <c r="A59" s="23" t="s">
        <v>7</v>
      </c>
      <c r="B59" s="32">
        <v>2239</v>
      </c>
      <c r="C59" s="26" t="s">
        <v>200</v>
      </c>
      <c r="D59" s="27" t="s">
        <v>138</v>
      </c>
      <c r="E59" s="76" t="s">
        <v>199</v>
      </c>
      <c r="F59" s="30">
        <v>25000</v>
      </c>
    </row>
    <row r="60" spans="1:6" s="24" customFormat="1" x14ac:dyDescent="0.25">
      <c r="A60" s="23" t="s">
        <v>7</v>
      </c>
      <c r="B60" s="32">
        <v>2024</v>
      </c>
      <c r="C60" s="26" t="s">
        <v>117</v>
      </c>
      <c r="D60" s="27" t="s">
        <v>138</v>
      </c>
      <c r="E60" s="76" t="s">
        <v>13</v>
      </c>
      <c r="F60" s="30">
        <v>20000</v>
      </c>
    </row>
    <row r="61" spans="1:6" s="24" customFormat="1" x14ac:dyDescent="0.25">
      <c r="A61" s="23" t="s">
        <v>7</v>
      </c>
      <c r="B61" s="32">
        <v>3997</v>
      </c>
      <c r="C61" s="26" t="s">
        <v>33</v>
      </c>
      <c r="D61" s="27" t="s">
        <v>138</v>
      </c>
      <c r="E61" s="76" t="s">
        <v>11</v>
      </c>
      <c r="F61" s="30">
        <v>25000</v>
      </c>
    </row>
    <row r="62" spans="1:6" s="24" customFormat="1" x14ac:dyDescent="0.25">
      <c r="A62" s="23" t="s">
        <v>7</v>
      </c>
      <c r="B62" s="32">
        <v>3997</v>
      </c>
      <c r="C62" s="26" t="s">
        <v>33</v>
      </c>
      <c r="D62" s="27" t="s">
        <v>138</v>
      </c>
      <c r="E62" s="76" t="s">
        <v>199</v>
      </c>
      <c r="F62" s="30">
        <v>25000</v>
      </c>
    </row>
    <row r="63" spans="1:6" s="24" customFormat="1" x14ac:dyDescent="0.25">
      <c r="A63" s="23" t="s">
        <v>7</v>
      </c>
      <c r="B63" s="32">
        <v>2053</v>
      </c>
      <c r="C63" s="26" t="s">
        <v>95</v>
      </c>
      <c r="D63" s="27" t="s">
        <v>138</v>
      </c>
      <c r="E63" s="76" t="s">
        <v>199</v>
      </c>
      <c r="F63" s="30">
        <v>25000</v>
      </c>
    </row>
    <row r="64" spans="1:6" s="24" customFormat="1" x14ac:dyDescent="0.25">
      <c r="A64" s="23" t="s">
        <v>7</v>
      </c>
      <c r="B64" s="32">
        <v>2008</v>
      </c>
      <c r="C64" s="26" t="s">
        <v>120</v>
      </c>
      <c r="D64" s="27" t="s">
        <v>138</v>
      </c>
      <c r="E64" s="76" t="s">
        <v>199</v>
      </c>
      <c r="F64" s="30">
        <v>25000</v>
      </c>
    </row>
    <row r="65" spans="1:6" s="24" customFormat="1" x14ac:dyDescent="0.25">
      <c r="A65" s="23" t="s">
        <v>7</v>
      </c>
      <c r="B65" s="32">
        <v>2091</v>
      </c>
      <c r="C65" s="26" t="s">
        <v>146</v>
      </c>
      <c r="D65" s="27" t="s">
        <v>138</v>
      </c>
      <c r="E65" s="76" t="s">
        <v>13</v>
      </c>
      <c r="F65" s="30">
        <v>20000</v>
      </c>
    </row>
    <row r="66" spans="1:6" s="24" customFormat="1" x14ac:dyDescent="0.25">
      <c r="A66" s="23" t="s">
        <v>7</v>
      </c>
      <c r="B66" s="32">
        <v>2091</v>
      </c>
      <c r="C66" s="26" t="s">
        <v>146</v>
      </c>
      <c r="D66" s="27" t="s">
        <v>138</v>
      </c>
      <c r="E66" s="76" t="s">
        <v>41</v>
      </c>
      <c r="F66" s="30">
        <v>25000</v>
      </c>
    </row>
    <row r="67" spans="1:6" s="24" customFormat="1" x14ac:dyDescent="0.25">
      <c r="A67" s="23" t="s">
        <v>7</v>
      </c>
      <c r="B67" s="32">
        <v>2091</v>
      </c>
      <c r="C67" s="26" t="s">
        <v>146</v>
      </c>
      <c r="D67" s="27" t="s">
        <v>138</v>
      </c>
      <c r="E67" s="76" t="s">
        <v>11</v>
      </c>
      <c r="F67" s="30">
        <v>25000</v>
      </c>
    </row>
    <row r="68" spans="1:6" s="24" customFormat="1" x14ac:dyDescent="0.25">
      <c r="A68" s="23" t="s">
        <v>7</v>
      </c>
      <c r="B68" s="33">
        <v>2091</v>
      </c>
      <c r="C68" s="26" t="s">
        <v>146</v>
      </c>
      <c r="D68" s="29" t="s">
        <v>138</v>
      </c>
      <c r="E68" s="76" t="s">
        <v>199</v>
      </c>
      <c r="F68" s="30">
        <v>25000</v>
      </c>
    </row>
    <row r="69" spans="1:6" s="24" customFormat="1" x14ac:dyDescent="0.25">
      <c r="A69" s="23" t="s">
        <v>7</v>
      </c>
      <c r="B69" s="32">
        <v>2057</v>
      </c>
      <c r="C69" s="26" t="s">
        <v>49</v>
      </c>
      <c r="D69" s="27" t="s">
        <v>138</v>
      </c>
      <c r="E69" s="76" t="s">
        <v>199</v>
      </c>
      <c r="F69" s="30">
        <v>25000</v>
      </c>
    </row>
    <row r="70" spans="1:6" s="24" customFormat="1" x14ac:dyDescent="0.25">
      <c r="A70" s="23" t="s">
        <v>7</v>
      </c>
      <c r="B70" s="32">
        <v>2212</v>
      </c>
      <c r="C70" s="26" t="s">
        <v>121</v>
      </c>
      <c r="D70" s="27" t="s">
        <v>138</v>
      </c>
      <c r="E70" s="76" t="s">
        <v>11</v>
      </c>
      <c r="F70" s="30">
        <v>25000</v>
      </c>
    </row>
    <row r="71" spans="1:6" s="24" customFormat="1" x14ac:dyDescent="0.25">
      <c r="A71" s="23" t="s">
        <v>7</v>
      </c>
      <c r="B71" s="32">
        <v>2212</v>
      </c>
      <c r="C71" s="26" t="s">
        <v>121</v>
      </c>
      <c r="D71" s="27" t="s">
        <v>138</v>
      </c>
      <c r="E71" s="76" t="s">
        <v>199</v>
      </c>
      <c r="F71" s="30">
        <v>25000</v>
      </c>
    </row>
    <row r="72" spans="1:6" s="24" customFormat="1" x14ac:dyDescent="0.25">
      <c r="A72" s="23" t="s">
        <v>7</v>
      </c>
      <c r="B72" s="32">
        <v>1923</v>
      </c>
      <c r="C72" s="26" t="s">
        <v>147</v>
      </c>
      <c r="D72" s="27" t="s">
        <v>138</v>
      </c>
      <c r="E72" s="76" t="s">
        <v>199</v>
      </c>
      <c r="F72" s="30">
        <v>25000</v>
      </c>
    </row>
    <row r="73" spans="1:6" s="24" customFormat="1" x14ac:dyDescent="0.25">
      <c r="A73" s="23" t="s">
        <v>7</v>
      </c>
      <c r="B73" s="32">
        <v>2101</v>
      </c>
      <c r="C73" s="26" t="s">
        <v>86</v>
      </c>
      <c r="D73" s="27" t="s">
        <v>138</v>
      </c>
      <c r="E73" s="76" t="s">
        <v>199</v>
      </c>
      <c r="F73" s="30">
        <v>25000</v>
      </c>
    </row>
    <row r="74" spans="1:6" s="24" customFormat="1" x14ac:dyDescent="0.25">
      <c r="A74" s="23" t="s">
        <v>7</v>
      </c>
      <c r="B74" s="32">
        <v>2097</v>
      </c>
      <c r="C74" s="26" t="s">
        <v>122</v>
      </c>
      <c r="D74" s="27" t="s">
        <v>138</v>
      </c>
      <c r="E74" s="76" t="s">
        <v>199</v>
      </c>
      <c r="F74" s="30">
        <v>25000</v>
      </c>
    </row>
    <row r="75" spans="1:6" s="24" customFormat="1" x14ac:dyDescent="0.25">
      <c r="A75" s="23" t="s">
        <v>7</v>
      </c>
      <c r="B75" s="32">
        <v>2092</v>
      </c>
      <c r="C75" s="26" t="s">
        <v>51</v>
      </c>
      <c r="D75" s="27" t="s">
        <v>138</v>
      </c>
      <c r="E75" s="76" t="s">
        <v>199</v>
      </c>
      <c r="F75" s="30">
        <v>25000</v>
      </c>
    </row>
    <row r="76" spans="1:6" s="24" customFormat="1" x14ac:dyDescent="0.25">
      <c r="A76" s="23" t="s">
        <v>7</v>
      </c>
      <c r="B76" s="32">
        <v>2090</v>
      </c>
      <c r="C76" s="26" t="s">
        <v>124</v>
      </c>
      <c r="D76" s="27" t="s">
        <v>138</v>
      </c>
      <c r="E76" s="76" t="s">
        <v>199</v>
      </c>
      <c r="F76" s="30">
        <v>25000</v>
      </c>
    </row>
    <row r="77" spans="1:6" s="24" customFormat="1" x14ac:dyDescent="0.25">
      <c r="A77" s="23" t="s">
        <v>7</v>
      </c>
      <c r="B77" s="39">
        <v>2048</v>
      </c>
      <c r="C77" s="26" t="s">
        <v>125</v>
      </c>
      <c r="D77" s="29" t="s">
        <v>138</v>
      </c>
      <c r="E77" s="76" t="s">
        <v>199</v>
      </c>
      <c r="F77" s="30">
        <v>25000</v>
      </c>
    </row>
    <row r="78" spans="1:6" s="24" customFormat="1" x14ac:dyDescent="0.25">
      <c r="A78" s="23" t="s">
        <v>7</v>
      </c>
      <c r="B78" s="39">
        <v>2205</v>
      </c>
      <c r="C78" s="26" t="s">
        <v>34</v>
      </c>
      <c r="D78" s="29" t="s">
        <v>138</v>
      </c>
      <c r="E78" s="76" t="s">
        <v>11</v>
      </c>
      <c r="F78" s="30">
        <v>25000</v>
      </c>
    </row>
    <row r="79" spans="1:6" s="24" customFormat="1" x14ac:dyDescent="0.25">
      <c r="A79" s="23" t="s">
        <v>7</v>
      </c>
      <c r="B79" s="39">
        <v>2205</v>
      </c>
      <c r="C79" s="26" t="s">
        <v>34</v>
      </c>
      <c r="D79" s="29" t="s">
        <v>138</v>
      </c>
      <c r="E79" s="76" t="s">
        <v>199</v>
      </c>
      <c r="F79" s="30">
        <v>25000</v>
      </c>
    </row>
    <row r="80" spans="1:6" s="24" customFormat="1" x14ac:dyDescent="0.25">
      <c r="A80" s="23" t="s">
        <v>7</v>
      </c>
      <c r="B80" s="39">
        <v>2249</v>
      </c>
      <c r="C80" s="26" t="s">
        <v>201</v>
      </c>
      <c r="D80" s="29" t="s">
        <v>138</v>
      </c>
      <c r="E80" s="76" t="s">
        <v>11</v>
      </c>
      <c r="F80" s="30">
        <v>25000</v>
      </c>
    </row>
    <row r="81" spans="1:6" s="24" customFormat="1" x14ac:dyDescent="0.25">
      <c r="A81" s="23" t="s">
        <v>7</v>
      </c>
      <c r="B81" s="39">
        <v>1968</v>
      </c>
      <c r="C81" s="26" t="s">
        <v>166</v>
      </c>
      <c r="D81" s="29" t="s">
        <v>138</v>
      </c>
      <c r="E81" s="76" t="s">
        <v>41</v>
      </c>
      <c r="F81" s="30">
        <v>25000</v>
      </c>
    </row>
    <row r="82" spans="1:6" s="24" customFormat="1" x14ac:dyDescent="0.25">
      <c r="A82" s="23" t="s">
        <v>7</v>
      </c>
      <c r="B82" s="39">
        <v>1966</v>
      </c>
      <c r="C82" s="26" t="s">
        <v>76</v>
      </c>
      <c r="D82" s="29" t="s">
        <v>138</v>
      </c>
      <c r="E82" s="76" t="s">
        <v>199</v>
      </c>
      <c r="F82" s="30">
        <v>25000</v>
      </c>
    </row>
    <row r="83" spans="1:6" s="24" customFormat="1" x14ac:dyDescent="0.25">
      <c r="A83" s="23" t="s">
        <v>7</v>
      </c>
      <c r="B83" s="39">
        <v>1924</v>
      </c>
      <c r="C83" s="26" t="s">
        <v>87</v>
      </c>
      <c r="D83" s="29" t="s">
        <v>138</v>
      </c>
      <c r="E83" s="76" t="s">
        <v>13</v>
      </c>
      <c r="F83" s="30">
        <v>20000</v>
      </c>
    </row>
    <row r="84" spans="1:6" s="24" customFormat="1" x14ac:dyDescent="0.25">
      <c r="A84" s="23" t="s">
        <v>7</v>
      </c>
      <c r="B84" s="39">
        <v>1924</v>
      </c>
      <c r="C84" s="26" t="s">
        <v>87</v>
      </c>
      <c r="D84" s="29" t="s">
        <v>138</v>
      </c>
      <c r="E84" s="76" t="s">
        <v>41</v>
      </c>
      <c r="F84" s="30">
        <v>25000</v>
      </c>
    </row>
    <row r="85" spans="1:6" s="24" customFormat="1" x14ac:dyDescent="0.25">
      <c r="A85" s="23" t="s">
        <v>7</v>
      </c>
      <c r="B85" s="39">
        <v>1924</v>
      </c>
      <c r="C85" s="26" t="s">
        <v>87</v>
      </c>
      <c r="D85" s="29" t="s">
        <v>138</v>
      </c>
      <c r="E85" s="76" t="s">
        <v>199</v>
      </c>
      <c r="F85" s="30">
        <v>25000</v>
      </c>
    </row>
    <row r="86" spans="1:6" s="24" customFormat="1" x14ac:dyDescent="0.25">
      <c r="A86" s="23" t="s">
        <v>7</v>
      </c>
      <c r="B86" s="39">
        <v>1996</v>
      </c>
      <c r="C86" s="26" t="s">
        <v>167</v>
      </c>
      <c r="D86" s="29" t="s">
        <v>138</v>
      </c>
      <c r="E86" s="76" t="s">
        <v>199</v>
      </c>
      <c r="F86" s="30">
        <v>25000</v>
      </c>
    </row>
    <row r="87" spans="1:6" s="24" customFormat="1" x14ac:dyDescent="0.25">
      <c r="A87" s="23" t="s">
        <v>7</v>
      </c>
      <c r="B87" s="39">
        <v>2214</v>
      </c>
      <c r="C87" s="26" t="s">
        <v>21</v>
      </c>
      <c r="D87" s="29" t="s">
        <v>138</v>
      </c>
      <c r="E87" s="76" t="s">
        <v>11</v>
      </c>
      <c r="F87" s="30">
        <v>25000</v>
      </c>
    </row>
    <row r="88" spans="1:6" s="24" customFormat="1" x14ac:dyDescent="0.25">
      <c r="A88" s="23" t="s">
        <v>7</v>
      </c>
      <c r="B88" s="39">
        <v>2214</v>
      </c>
      <c r="C88" s="26" t="s">
        <v>21</v>
      </c>
      <c r="D88" s="29" t="s">
        <v>138</v>
      </c>
      <c r="E88" s="76" t="s">
        <v>199</v>
      </c>
      <c r="F88" s="30">
        <v>25000</v>
      </c>
    </row>
    <row r="89" spans="1:6" s="24" customFormat="1" x14ac:dyDescent="0.25">
      <c r="A89" s="23" t="s">
        <v>7</v>
      </c>
      <c r="B89" s="39">
        <v>4131</v>
      </c>
      <c r="C89" s="26" t="s">
        <v>93</v>
      </c>
      <c r="D89" s="29" t="s">
        <v>138</v>
      </c>
      <c r="E89" s="76" t="s">
        <v>11</v>
      </c>
      <c r="F89" s="30">
        <v>25000</v>
      </c>
    </row>
    <row r="90" spans="1:6" s="24" customFormat="1" x14ac:dyDescent="0.25">
      <c r="A90" s="23" t="s">
        <v>7</v>
      </c>
      <c r="B90" s="39">
        <v>1990</v>
      </c>
      <c r="C90" s="26" t="s">
        <v>79</v>
      </c>
      <c r="D90" s="29" t="s">
        <v>138</v>
      </c>
      <c r="E90" s="76" t="s">
        <v>199</v>
      </c>
      <c r="F90" s="30">
        <v>25000</v>
      </c>
    </row>
    <row r="91" spans="1:6" s="24" customFormat="1" x14ac:dyDescent="0.25">
      <c r="A91" s="23" t="s">
        <v>7</v>
      </c>
      <c r="B91" s="39">
        <v>2093</v>
      </c>
      <c r="C91" s="26" t="s">
        <v>22</v>
      </c>
      <c r="D91" s="29" t="s">
        <v>138</v>
      </c>
      <c r="E91" s="76" t="s">
        <v>199</v>
      </c>
      <c r="F91" s="30">
        <v>25000</v>
      </c>
    </row>
    <row r="92" spans="1:6" s="24" customFormat="1" x14ac:dyDescent="0.25">
      <c r="A92" s="23" t="s">
        <v>7</v>
      </c>
      <c r="B92" s="39">
        <v>2108</v>
      </c>
      <c r="C92" s="26" t="s">
        <v>149</v>
      </c>
      <c r="D92" s="29" t="s">
        <v>138</v>
      </c>
      <c r="E92" s="76" t="s">
        <v>199</v>
      </c>
      <c r="F92" s="30">
        <v>25000</v>
      </c>
    </row>
    <row r="93" spans="1:6" s="24" customFormat="1" x14ac:dyDescent="0.25">
      <c r="A93" s="23" t="s">
        <v>7</v>
      </c>
      <c r="B93" s="39">
        <v>1928</v>
      </c>
      <c r="C93" s="26" t="s">
        <v>54</v>
      </c>
      <c r="D93" s="29" t="s">
        <v>138</v>
      </c>
      <c r="E93" s="76" t="s">
        <v>199</v>
      </c>
      <c r="F93" s="30">
        <v>25000</v>
      </c>
    </row>
    <row r="94" spans="1:6" s="24" customFormat="1" x14ac:dyDescent="0.25">
      <c r="A94" s="23" t="s">
        <v>7</v>
      </c>
      <c r="B94" s="39">
        <v>2181</v>
      </c>
      <c r="C94" s="26" t="s">
        <v>169</v>
      </c>
      <c r="D94" s="29" t="s">
        <v>138</v>
      </c>
      <c r="E94" s="76" t="s">
        <v>11</v>
      </c>
      <c r="F94" s="30">
        <v>25000</v>
      </c>
    </row>
    <row r="95" spans="1:6" s="24" customFormat="1" x14ac:dyDescent="0.25">
      <c r="A95" s="23" t="s">
        <v>7</v>
      </c>
      <c r="B95" s="39">
        <v>2181</v>
      </c>
      <c r="C95" s="26" t="s">
        <v>169</v>
      </c>
      <c r="D95" s="29" t="s">
        <v>138</v>
      </c>
      <c r="E95" s="76" t="s">
        <v>199</v>
      </c>
      <c r="F95" s="30">
        <v>25000</v>
      </c>
    </row>
    <row r="96" spans="1:6" s="24" customFormat="1" x14ac:dyDescent="0.25">
      <c r="A96" s="23" t="s">
        <v>7</v>
      </c>
      <c r="B96" s="39">
        <v>1900</v>
      </c>
      <c r="C96" s="26" t="s">
        <v>128</v>
      </c>
      <c r="D96" s="29" t="s">
        <v>138</v>
      </c>
      <c r="E96" s="76" t="s">
        <v>199</v>
      </c>
      <c r="F96" s="30">
        <v>25000</v>
      </c>
    </row>
    <row r="97" spans="1:6" s="24" customFormat="1" x14ac:dyDescent="0.25">
      <c r="A97" s="23" t="s">
        <v>7</v>
      </c>
      <c r="B97" s="39">
        <v>2202</v>
      </c>
      <c r="C97" s="26" t="s">
        <v>35</v>
      </c>
      <c r="D97" s="29" t="s">
        <v>138</v>
      </c>
      <c r="E97" s="76" t="s">
        <v>199</v>
      </c>
      <c r="F97" s="30">
        <v>25000</v>
      </c>
    </row>
    <row r="98" spans="1:6" s="24" customFormat="1" x14ac:dyDescent="0.25">
      <c r="A98" s="23" t="s">
        <v>7</v>
      </c>
      <c r="B98" s="39">
        <v>2081</v>
      </c>
      <c r="C98" s="26" t="s">
        <v>130</v>
      </c>
      <c r="D98" s="29" t="s">
        <v>138</v>
      </c>
      <c r="E98" s="76" t="s">
        <v>199</v>
      </c>
      <c r="F98" s="30">
        <v>25000</v>
      </c>
    </row>
    <row r="99" spans="1:6" s="24" customFormat="1" x14ac:dyDescent="0.25">
      <c r="A99" s="23" t="s">
        <v>7</v>
      </c>
      <c r="B99" s="39">
        <v>2180</v>
      </c>
      <c r="C99" s="26" t="s">
        <v>172</v>
      </c>
      <c r="D99" s="29" t="s">
        <v>138</v>
      </c>
      <c r="E99" s="76" t="s">
        <v>199</v>
      </c>
      <c r="F99" s="30">
        <v>25000</v>
      </c>
    </row>
    <row r="100" spans="1:6" s="24" customFormat="1" x14ac:dyDescent="0.25">
      <c r="A100" s="23" t="s">
        <v>7</v>
      </c>
      <c r="B100" s="39">
        <v>2045</v>
      </c>
      <c r="C100" s="26" t="s">
        <v>23</v>
      </c>
      <c r="D100" s="29" t="s">
        <v>138</v>
      </c>
      <c r="E100" s="76" t="s">
        <v>199</v>
      </c>
      <c r="F100" s="30">
        <v>25000</v>
      </c>
    </row>
    <row r="101" spans="1:6" s="24" customFormat="1" x14ac:dyDescent="0.25">
      <c r="A101" s="23" t="s">
        <v>7</v>
      </c>
      <c r="B101" s="39">
        <v>1946</v>
      </c>
      <c r="C101" s="26" t="s">
        <v>55</v>
      </c>
      <c r="D101" s="29" t="s">
        <v>138</v>
      </c>
      <c r="E101" s="76" t="s">
        <v>11</v>
      </c>
      <c r="F101" s="30">
        <v>25000</v>
      </c>
    </row>
    <row r="102" spans="1:6" s="24" customFormat="1" x14ac:dyDescent="0.25">
      <c r="A102" s="23" t="s">
        <v>7</v>
      </c>
      <c r="B102" s="39">
        <v>1946</v>
      </c>
      <c r="C102" s="26" t="s">
        <v>55</v>
      </c>
      <c r="D102" s="29" t="s">
        <v>138</v>
      </c>
      <c r="E102" s="76" t="s">
        <v>199</v>
      </c>
      <c r="F102" s="30">
        <v>25000</v>
      </c>
    </row>
    <row r="103" spans="1:6" s="24" customFormat="1" x14ac:dyDescent="0.25">
      <c r="A103" s="23" t="s">
        <v>7</v>
      </c>
      <c r="B103" s="39">
        <v>1977</v>
      </c>
      <c r="C103" s="26" t="s">
        <v>81</v>
      </c>
      <c r="D103" s="29" t="s">
        <v>138</v>
      </c>
      <c r="E103" s="76" t="s">
        <v>13</v>
      </c>
      <c r="F103" s="30">
        <v>20000</v>
      </c>
    </row>
    <row r="104" spans="1:6" s="24" customFormat="1" x14ac:dyDescent="0.25">
      <c r="A104" s="23" t="s">
        <v>7</v>
      </c>
      <c r="B104" s="39">
        <v>1977</v>
      </c>
      <c r="C104" s="26" t="s">
        <v>81</v>
      </c>
      <c r="D104" s="29" t="s">
        <v>138</v>
      </c>
      <c r="E104" s="76" t="s">
        <v>41</v>
      </c>
      <c r="F104" s="30">
        <v>25000</v>
      </c>
    </row>
    <row r="105" spans="1:6" s="24" customFormat="1" x14ac:dyDescent="0.25">
      <c r="A105" s="23" t="s">
        <v>7</v>
      </c>
      <c r="B105" s="39">
        <v>1977</v>
      </c>
      <c r="C105" s="26" t="s">
        <v>81</v>
      </c>
      <c r="D105" s="29" t="s">
        <v>138</v>
      </c>
      <c r="E105" s="76" t="s">
        <v>11</v>
      </c>
      <c r="F105" s="30">
        <v>25000</v>
      </c>
    </row>
    <row r="106" spans="1:6" s="24" customFormat="1" x14ac:dyDescent="0.25">
      <c r="A106" s="23" t="s">
        <v>7</v>
      </c>
      <c r="B106" s="39">
        <v>1977</v>
      </c>
      <c r="C106" s="26" t="s">
        <v>81</v>
      </c>
      <c r="D106" s="29" t="s">
        <v>138</v>
      </c>
      <c r="E106" s="76" t="s">
        <v>199</v>
      </c>
      <c r="F106" s="30">
        <v>25000</v>
      </c>
    </row>
    <row r="107" spans="1:6" s="24" customFormat="1" x14ac:dyDescent="0.25">
      <c r="A107" s="23" t="s">
        <v>7</v>
      </c>
      <c r="B107" s="39">
        <v>2182</v>
      </c>
      <c r="C107" s="26" t="s">
        <v>97</v>
      </c>
      <c r="D107" s="29" t="s">
        <v>138</v>
      </c>
      <c r="E107" s="76" t="s">
        <v>11</v>
      </c>
      <c r="F107" s="30">
        <v>25000</v>
      </c>
    </row>
    <row r="108" spans="1:6" s="24" customFormat="1" x14ac:dyDescent="0.25">
      <c r="A108" s="23" t="s">
        <v>7</v>
      </c>
      <c r="B108" s="39">
        <v>2142</v>
      </c>
      <c r="C108" s="26" t="s">
        <v>202</v>
      </c>
      <c r="D108" s="29" t="s">
        <v>138</v>
      </c>
      <c r="E108" s="76" t="s">
        <v>199</v>
      </c>
      <c r="F108" s="30">
        <v>25000</v>
      </c>
    </row>
    <row r="109" spans="1:6" s="24" customFormat="1" x14ac:dyDescent="0.25">
      <c r="A109" s="23" t="s">
        <v>7</v>
      </c>
      <c r="B109" s="39">
        <v>2257</v>
      </c>
      <c r="C109" s="26" t="s">
        <v>132</v>
      </c>
      <c r="D109" s="29" t="s">
        <v>138</v>
      </c>
      <c r="E109" s="76" t="s">
        <v>11</v>
      </c>
      <c r="F109" s="30">
        <v>25000</v>
      </c>
    </row>
    <row r="110" spans="1:6" s="24" customFormat="1" x14ac:dyDescent="0.25">
      <c r="A110" s="23" t="s">
        <v>7</v>
      </c>
      <c r="B110" s="39">
        <v>2257</v>
      </c>
      <c r="C110" s="26" t="s">
        <v>132</v>
      </c>
      <c r="D110" s="29" t="s">
        <v>138</v>
      </c>
      <c r="E110" s="76" t="s">
        <v>199</v>
      </c>
      <c r="F110" s="30">
        <v>25000</v>
      </c>
    </row>
    <row r="111" spans="1:6" s="24" customFormat="1" x14ac:dyDescent="0.25">
      <c r="A111" s="23" t="s">
        <v>7</v>
      </c>
      <c r="B111" s="39">
        <v>2244</v>
      </c>
      <c r="C111" s="26" t="s">
        <v>57</v>
      </c>
      <c r="D111" s="29" t="s">
        <v>138</v>
      </c>
      <c r="E111" s="76" t="s">
        <v>13</v>
      </c>
      <c r="F111" s="30">
        <v>20000</v>
      </c>
    </row>
    <row r="112" spans="1:6" s="24" customFormat="1" x14ac:dyDescent="0.25">
      <c r="A112" s="23" t="s">
        <v>7</v>
      </c>
      <c r="B112" s="39">
        <v>2244</v>
      </c>
      <c r="C112" s="26" t="s">
        <v>57</v>
      </c>
      <c r="D112" s="29" t="s">
        <v>138</v>
      </c>
      <c r="E112" s="76" t="s">
        <v>41</v>
      </c>
      <c r="F112" s="30">
        <v>25000</v>
      </c>
    </row>
    <row r="113" spans="1:6" s="24" customFormat="1" x14ac:dyDescent="0.25">
      <c r="A113" s="23" t="s">
        <v>7</v>
      </c>
      <c r="B113" s="39">
        <v>2138</v>
      </c>
      <c r="C113" s="26" t="s">
        <v>96</v>
      </c>
      <c r="D113" s="29" t="s">
        <v>138</v>
      </c>
      <c r="E113" s="76" t="s">
        <v>11</v>
      </c>
      <c r="F113" s="30">
        <v>25000</v>
      </c>
    </row>
    <row r="114" spans="1:6" s="24" customFormat="1" x14ac:dyDescent="0.25">
      <c r="A114" s="23" t="s">
        <v>7</v>
      </c>
      <c r="B114" s="39">
        <v>2138</v>
      </c>
      <c r="C114" s="26" t="s">
        <v>96</v>
      </c>
      <c r="D114" s="29" t="s">
        <v>138</v>
      </c>
      <c r="E114" s="76" t="s">
        <v>199</v>
      </c>
      <c r="F114" s="30">
        <v>25000</v>
      </c>
    </row>
    <row r="115" spans="1:6" s="24" customFormat="1" x14ac:dyDescent="0.25">
      <c r="A115" s="23" t="s">
        <v>7</v>
      </c>
      <c r="B115" s="39">
        <v>2087</v>
      </c>
      <c r="C115" s="26" t="s">
        <v>25</v>
      </c>
      <c r="D115" s="29" t="s">
        <v>138</v>
      </c>
      <c r="E115" s="76" t="s">
        <v>13</v>
      </c>
      <c r="F115" s="30">
        <v>20000</v>
      </c>
    </row>
    <row r="116" spans="1:6" s="24" customFormat="1" x14ac:dyDescent="0.25">
      <c r="A116" s="23" t="s">
        <v>7</v>
      </c>
      <c r="B116" s="39">
        <v>2087</v>
      </c>
      <c r="C116" s="26" t="s">
        <v>25</v>
      </c>
      <c r="D116" s="29" t="s">
        <v>138</v>
      </c>
      <c r="E116" s="76" t="s">
        <v>41</v>
      </c>
      <c r="F116" s="30">
        <v>25000</v>
      </c>
    </row>
    <row r="117" spans="1:6" s="24" customFormat="1" x14ac:dyDescent="0.25">
      <c r="A117" s="23" t="s">
        <v>7</v>
      </c>
      <c r="B117" s="39">
        <v>2225</v>
      </c>
      <c r="C117" s="26" t="s">
        <v>65</v>
      </c>
      <c r="D117" s="29" t="s">
        <v>138</v>
      </c>
      <c r="E117" s="76" t="s">
        <v>199</v>
      </c>
      <c r="F117" s="30">
        <v>25000</v>
      </c>
    </row>
    <row r="118" spans="1:6" s="24" customFormat="1" x14ac:dyDescent="0.25">
      <c r="A118" s="23" t="s">
        <v>7</v>
      </c>
      <c r="B118" s="39">
        <v>1948</v>
      </c>
      <c r="C118" s="26" t="s">
        <v>36</v>
      </c>
      <c r="D118" s="29" t="s">
        <v>138</v>
      </c>
      <c r="E118" s="76" t="s">
        <v>199</v>
      </c>
      <c r="F118" s="30">
        <v>25000</v>
      </c>
    </row>
    <row r="119" spans="1:6" s="24" customFormat="1" x14ac:dyDescent="0.25">
      <c r="A119" s="23" t="s">
        <v>7</v>
      </c>
      <c r="B119" s="39">
        <v>2003</v>
      </c>
      <c r="C119" s="26" t="s">
        <v>59</v>
      </c>
      <c r="D119" s="29" t="s">
        <v>138</v>
      </c>
      <c r="E119" s="76" t="s">
        <v>41</v>
      </c>
      <c r="F119" s="30">
        <v>25000</v>
      </c>
    </row>
    <row r="120" spans="1:6" s="24" customFormat="1" x14ac:dyDescent="0.25">
      <c r="A120" s="23" t="s">
        <v>7</v>
      </c>
      <c r="B120" s="39">
        <v>2003</v>
      </c>
      <c r="C120" s="26" t="s">
        <v>59</v>
      </c>
      <c r="D120" s="29" t="s">
        <v>138</v>
      </c>
      <c r="E120" s="76" t="s">
        <v>11</v>
      </c>
      <c r="F120" s="30">
        <v>25000</v>
      </c>
    </row>
    <row r="121" spans="1:6" s="24" customFormat="1" x14ac:dyDescent="0.25">
      <c r="A121" s="23" t="s">
        <v>7</v>
      </c>
      <c r="B121" s="39">
        <v>2102</v>
      </c>
      <c r="C121" s="26" t="s">
        <v>37</v>
      </c>
      <c r="D121" s="29" t="s">
        <v>138</v>
      </c>
      <c r="E121" s="76" t="s">
        <v>11</v>
      </c>
      <c r="F121" s="30">
        <v>25000</v>
      </c>
    </row>
    <row r="122" spans="1:6" s="24" customFormat="1" x14ac:dyDescent="0.25">
      <c r="A122" s="23" t="s">
        <v>7</v>
      </c>
      <c r="B122" s="39">
        <v>2055</v>
      </c>
      <c r="C122" s="26" t="s">
        <v>38</v>
      </c>
      <c r="D122" s="29" t="s">
        <v>138</v>
      </c>
      <c r="E122" s="76" t="s">
        <v>13</v>
      </c>
      <c r="F122" s="30">
        <v>20000</v>
      </c>
    </row>
    <row r="123" spans="1:6" s="24" customFormat="1" x14ac:dyDescent="0.25">
      <c r="A123" s="23" t="s">
        <v>7</v>
      </c>
      <c r="B123" s="39">
        <v>2055</v>
      </c>
      <c r="C123" s="26" t="s">
        <v>38</v>
      </c>
      <c r="D123" s="29" t="s">
        <v>138</v>
      </c>
      <c r="E123" s="76" t="s">
        <v>41</v>
      </c>
      <c r="F123" s="30">
        <v>25000</v>
      </c>
    </row>
    <row r="124" spans="1:6" s="24" customFormat="1" x14ac:dyDescent="0.25">
      <c r="A124" s="23" t="s">
        <v>7</v>
      </c>
      <c r="B124" s="39">
        <v>2055</v>
      </c>
      <c r="C124" s="26" t="s">
        <v>38</v>
      </c>
      <c r="D124" s="29" t="s">
        <v>138</v>
      </c>
      <c r="E124" s="76" t="s">
        <v>199</v>
      </c>
      <c r="F124" s="30">
        <v>25000</v>
      </c>
    </row>
    <row r="125" spans="1:6" s="24" customFormat="1" x14ac:dyDescent="0.25">
      <c r="A125" s="23" t="s">
        <v>7</v>
      </c>
      <c r="B125" s="39">
        <v>2242</v>
      </c>
      <c r="C125" s="26" t="s">
        <v>203</v>
      </c>
      <c r="D125" s="29" t="s">
        <v>138</v>
      </c>
      <c r="E125" s="76" t="s">
        <v>41</v>
      </c>
      <c r="F125" s="30">
        <v>25000</v>
      </c>
    </row>
    <row r="126" spans="1:6" s="24" customFormat="1" x14ac:dyDescent="0.25">
      <c r="A126" s="23" t="s">
        <v>7</v>
      </c>
      <c r="B126" s="39">
        <v>2242</v>
      </c>
      <c r="C126" s="26" t="s">
        <v>203</v>
      </c>
      <c r="D126" s="29" t="s">
        <v>138</v>
      </c>
      <c r="E126" s="76" t="s">
        <v>11</v>
      </c>
      <c r="F126" s="30">
        <v>25000</v>
      </c>
    </row>
    <row r="127" spans="1:6" s="24" customFormat="1" x14ac:dyDescent="0.25">
      <c r="A127" s="23" t="s">
        <v>7</v>
      </c>
      <c r="B127" s="39">
        <v>2242</v>
      </c>
      <c r="C127" s="26" t="s">
        <v>203</v>
      </c>
      <c r="D127" s="29" t="s">
        <v>138</v>
      </c>
      <c r="E127" s="76" t="s">
        <v>199</v>
      </c>
      <c r="F127" s="30">
        <v>25000</v>
      </c>
    </row>
    <row r="128" spans="1:6" s="24" customFormat="1" x14ac:dyDescent="0.25">
      <c r="A128" s="23" t="s">
        <v>7</v>
      </c>
      <c r="B128" s="39">
        <v>2197</v>
      </c>
      <c r="C128" s="26" t="s">
        <v>39</v>
      </c>
      <c r="D128" s="29" t="s">
        <v>138</v>
      </c>
      <c r="E128" s="76" t="s">
        <v>199</v>
      </c>
      <c r="F128" s="30">
        <v>25000</v>
      </c>
    </row>
    <row r="129" spans="1:6" s="24" customFormat="1" x14ac:dyDescent="0.25">
      <c r="A129" s="23" t="s">
        <v>7</v>
      </c>
      <c r="B129" s="39">
        <v>2210</v>
      </c>
      <c r="C129" s="26" t="s">
        <v>143</v>
      </c>
      <c r="D129" s="29" t="s">
        <v>138</v>
      </c>
      <c r="E129" s="76" t="s">
        <v>11</v>
      </c>
      <c r="F129" s="30">
        <v>25000</v>
      </c>
    </row>
    <row r="130" spans="1:6" s="24" customFormat="1" x14ac:dyDescent="0.25">
      <c r="A130" s="23" t="s">
        <v>7</v>
      </c>
      <c r="B130" s="39">
        <v>2210</v>
      </c>
      <c r="C130" s="26" t="s">
        <v>143</v>
      </c>
      <c r="D130" s="29" t="s">
        <v>138</v>
      </c>
      <c r="E130" s="76" t="s">
        <v>199</v>
      </c>
      <c r="F130" s="30">
        <v>25000</v>
      </c>
    </row>
    <row r="131" spans="1:6" s="24" customFormat="1" x14ac:dyDescent="0.25">
      <c r="A131" s="23" t="s">
        <v>7</v>
      </c>
      <c r="B131" s="39">
        <v>2204</v>
      </c>
      <c r="C131" s="26" t="s">
        <v>134</v>
      </c>
      <c r="D131" s="29" t="s">
        <v>138</v>
      </c>
      <c r="E131" s="76" t="s">
        <v>199</v>
      </c>
      <c r="F131" s="30">
        <v>25000</v>
      </c>
    </row>
    <row r="132" spans="1:6" s="24" customFormat="1" x14ac:dyDescent="0.25">
      <c r="A132" s="23" t="s">
        <v>7</v>
      </c>
      <c r="B132" s="39">
        <v>1947</v>
      </c>
      <c r="C132" s="26" t="s">
        <v>180</v>
      </c>
      <c r="D132" s="29" t="s">
        <v>138</v>
      </c>
      <c r="E132" s="76" t="s">
        <v>199</v>
      </c>
      <c r="F132" s="30">
        <v>25000</v>
      </c>
    </row>
    <row r="133" spans="1:6" s="24" customFormat="1" x14ac:dyDescent="0.25">
      <c r="A133" s="23" t="s">
        <v>7</v>
      </c>
      <c r="B133" s="39">
        <v>2002</v>
      </c>
      <c r="C133" s="26" t="s">
        <v>70</v>
      </c>
      <c r="D133" s="29" t="s">
        <v>138</v>
      </c>
      <c r="E133" s="76" t="s">
        <v>199</v>
      </c>
      <c r="F133" s="30">
        <v>25000</v>
      </c>
    </row>
    <row r="134" spans="1:6" s="24" customFormat="1" x14ac:dyDescent="0.25">
      <c r="A134" s="23" t="s">
        <v>7</v>
      </c>
      <c r="B134" s="39">
        <v>2146</v>
      </c>
      <c r="C134" s="26" t="s">
        <v>61</v>
      </c>
      <c r="D134" s="29" t="s">
        <v>138</v>
      </c>
      <c r="E134" s="76" t="s">
        <v>199</v>
      </c>
      <c r="F134" s="30">
        <v>25000</v>
      </c>
    </row>
    <row r="135" spans="1:6" s="24" customFormat="1" x14ac:dyDescent="0.25">
      <c r="A135" s="23" t="s">
        <v>7</v>
      </c>
      <c r="B135" s="39">
        <v>2251</v>
      </c>
      <c r="C135" s="26" t="s">
        <v>136</v>
      </c>
      <c r="D135" s="29" t="s">
        <v>138</v>
      </c>
      <c r="E135" s="76" t="s">
        <v>13</v>
      </c>
      <c r="F135" s="30">
        <v>20000</v>
      </c>
    </row>
    <row r="136" spans="1:6" s="24" customFormat="1" x14ac:dyDescent="0.25">
      <c r="A136" s="23" t="s">
        <v>7</v>
      </c>
      <c r="B136" s="39">
        <v>2251</v>
      </c>
      <c r="C136" s="26" t="s">
        <v>136</v>
      </c>
      <c r="D136" s="29" t="s">
        <v>138</v>
      </c>
      <c r="E136" s="76" t="s">
        <v>41</v>
      </c>
      <c r="F136" s="30">
        <v>25000</v>
      </c>
    </row>
    <row r="137" spans="1:6" s="24" customFormat="1" x14ac:dyDescent="0.25">
      <c r="A137" s="23" t="s">
        <v>7</v>
      </c>
      <c r="B137" s="39">
        <v>2251</v>
      </c>
      <c r="C137" s="26" t="s">
        <v>136</v>
      </c>
      <c r="D137" s="29" t="s">
        <v>138</v>
      </c>
      <c r="E137" s="76" t="s">
        <v>199</v>
      </c>
      <c r="F137" s="30">
        <v>25000</v>
      </c>
    </row>
    <row r="138" spans="1:6" s="24" customFormat="1" x14ac:dyDescent="0.25">
      <c r="A138" s="23" t="s">
        <v>7</v>
      </c>
      <c r="B138" s="47">
        <v>2046</v>
      </c>
      <c r="C138" s="35" t="s">
        <v>152</v>
      </c>
      <c r="D138" s="48" t="s">
        <v>140</v>
      </c>
      <c r="E138" s="77" t="s">
        <v>13</v>
      </c>
      <c r="F138" s="46" t="s">
        <v>144</v>
      </c>
    </row>
    <row r="139" spans="1:6" s="24" customFormat="1" x14ac:dyDescent="0.25">
      <c r="A139" s="23" t="s">
        <v>7</v>
      </c>
      <c r="B139" s="49">
        <v>2046</v>
      </c>
      <c r="C139" s="50" t="s">
        <v>152</v>
      </c>
      <c r="D139" s="51" t="s">
        <v>140</v>
      </c>
      <c r="E139" s="89" t="s">
        <v>41</v>
      </c>
      <c r="F139" s="52" t="s">
        <v>144</v>
      </c>
    </row>
    <row r="140" spans="1:6" s="24" customFormat="1" x14ac:dyDescent="0.25">
      <c r="A140" s="23" t="s">
        <v>7</v>
      </c>
      <c r="B140" s="47">
        <v>2105</v>
      </c>
      <c r="C140" s="35" t="s">
        <v>104</v>
      </c>
      <c r="D140" s="36" t="s">
        <v>140</v>
      </c>
      <c r="E140" s="77" t="s">
        <v>199</v>
      </c>
      <c r="F140" s="46" t="s">
        <v>144</v>
      </c>
    </row>
    <row r="141" spans="1:6" s="24" customFormat="1" x14ac:dyDescent="0.25">
      <c r="A141" s="23" t="s">
        <v>7</v>
      </c>
      <c r="B141" s="47">
        <v>1965</v>
      </c>
      <c r="C141" s="35" t="s">
        <v>72</v>
      </c>
      <c r="D141" s="36" t="s">
        <v>140</v>
      </c>
      <c r="E141" s="77" t="s">
        <v>11</v>
      </c>
      <c r="F141" s="46" t="s">
        <v>144</v>
      </c>
    </row>
    <row r="142" spans="1:6" s="24" customFormat="1" x14ac:dyDescent="0.25">
      <c r="A142" s="23" t="s">
        <v>7</v>
      </c>
      <c r="B142" s="45">
        <v>2186</v>
      </c>
      <c r="C142" s="35" t="s">
        <v>67</v>
      </c>
      <c r="D142" s="36" t="s">
        <v>140</v>
      </c>
      <c r="E142" s="77" t="s">
        <v>13</v>
      </c>
      <c r="F142" s="46" t="s">
        <v>144</v>
      </c>
    </row>
    <row r="143" spans="1:6" s="24" customFormat="1" x14ac:dyDescent="0.25">
      <c r="A143" s="23" t="s">
        <v>7</v>
      </c>
      <c r="B143" s="45">
        <v>2186</v>
      </c>
      <c r="C143" s="35" t="s">
        <v>67</v>
      </c>
      <c r="D143" s="36" t="s">
        <v>140</v>
      </c>
      <c r="E143" s="77" t="s">
        <v>41</v>
      </c>
      <c r="F143" s="46" t="s">
        <v>144</v>
      </c>
    </row>
    <row r="144" spans="1:6" s="24" customFormat="1" x14ac:dyDescent="0.25">
      <c r="A144" s="23" t="s">
        <v>7</v>
      </c>
      <c r="B144" s="47">
        <v>2239</v>
      </c>
      <c r="C144" s="35" t="s">
        <v>200</v>
      </c>
      <c r="D144" s="36" t="s">
        <v>140</v>
      </c>
      <c r="E144" s="77" t="s">
        <v>41</v>
      </c>
      <c r="F144" s="46" t="s">
        <v>144</v>
      </c>
    </row>
    <row r="145" spans="1:6" s="24" customFormat="1" x14ac:dyDescent="0.25">
      <c r="A145" s="23" t="s">
        <v>7</v>
      </c>
      <c r="B145" s="47">
        <v>2024</v>
      </c>
      <c r="C145" s="35" t="s">
        <v>117</v>
      </c>
      <c r="D145" s="36" t="s">
        <v>140</v>
      </c>
      <c r="E145" s="77" t="s">
        <v>41</v>
      </c>
      <c r="F145" s="46" t="s">
        <v>144</v>
      </c>
    </row>
    <row r="146" spans="1:6" s="24" customFormat="1" x14ac:dyDescent="0.25">
      <c r="A146" s="23" t="s">
        <v>7</v>
      </c>
      <c r="B146" s="47">
        <v>2024</v>
      </c>
      <c r="C146" s="35" t="s">
        <v>117</v>
      </c>
      <c r="D146" s="36" t="s">
        <v>140</v>
      </c>
      <c r="E146" s="77" t="s">
        <v>11</v>
      </c>
      <c r="F146" s="46" t="s">
        <v>144</v>
      </c>
    </row>
    <row r="147" spans="1:6" s="24" customFormat="1" x14ac:dyDescent="0.25">
      <c r="A147" s="23" t="s">
        <v>7</v>
      </c>
      <c r="B147" s="47">
        <v>2053</v>
      </c>
      <c r="C147" s="35" t="s">
        <v>95</v>
      </c>
      <c r="D147" s="36" t="s">
        <v>140</v>
      </c>
      <c r="E147" s="77" t="s">
        <v>11</v>
      </c>
      <c r="F147" s="46" t="s">
        <v>144</v>
      </c>
    </row>
    <row r="148" spans="1:6" s="24" customFormat="1" x14ac:dyDescent="0.25">
      <c r="A148" s="23" t="s">
        <v>7</v>
      </c>
      <c r="B148" s="53">
        <v>2242</v>
      </c>
      <c r="C148" s="35" t="s">
        <v>203</v>
      </c>
      <c r="D148" s="48" t="s">
        <v>140</v>
      </c>
      <c r="E148" s="77" t="s">
        <v>13</v>
      </c>
      <c r="F148" s="46" t="s">
        <v>144</v>
      </c>
    </row>
    <row r="149" spans="1:6" s="24" customFormat="1" x14ac:dyDescent="0.25">
      <c r="A149" s="23" t="s">
        <v>7</v>
      </c>
      <c r="B149" s="53">
        <v>1922</v>
      </c>
      <c r="C149" s="35" t="s">
        <v>204</v>
      </c>
      <c r="D149" s="48" t="s">
        <v>140</v>
      </c>
      <c r="E149" s="77" t="s">
        <v>199</v>
      </c>
      <c r="F149" s="46" t="s">
        <v>144</v>
      </c>
    </row>
  </sheetData>
  <sheetProtection sheet="1" objects="1" scenarios="1"/>
  <pageMargins left="0.7" right="0.7" top="0.75" bottom="0.75" header="0.3" footer="0.3"/>
  <pageSetup scale="85" fitToHeight="0" orientation="portrait" r:id="rId1"/>
  <headerFooter scaleWithDoc="0"/>
  <ignoredErrors>
    <ignoredError sqref="D20" formulaRange="1"/>
  </ignoredError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 fitToPage="1"/>
  </sheetPr>
  <dimension ref="A1:F8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191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SUMIF($E$25:$E$86,"Facilities Assessment",$F$25:$F$86)</f>
        <v>160000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SUMIF($E$25:$E$86,"Long-Range Facility Plan",$F$25:$F$86)</f>
        <v>300000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SUMIF($E$25:$E$86,"Seismic Assessment",$F$25:$F$86)</f>
        <v>425000</v>
      </c>
      <c r="E9" s="3"/>
      <c r="F9" s="3"/>
    </row>
    <row r="10" spans="1:6" ht="16.5" customHeight="1" x14ac:dyDescent="0.3">
      <c r="A10" s="41" t="s">
        <v>207</v>
      </c>
      <c r="B10" s="81" t="s">
        <v>205</v>
      </c>
      <c r="C10" s="7"/>
      <c r="D10" s="78">
        <f>SUMIF($E$25:$E$86,"Radon Hazard Assessment",$F$25:$F$86)</f>
        <v>375000</v>
      </c>
      <c r="E10" s="3"/>
      <c r="F10" s="3"/>
    </row>
    <row r="11" spans="1:6" ht="16.5" customHeight="1" x14ac:dyDescent="0.3">
      <c r="A11" s="41" t="s">
        <v>207</v>
      </c>
      <c r="B11" s="79" t="s">
        <v>247</v>
      </c>
      <c r="C11" s="9"/>
      <c r="D11" s="80">
        <f>SUM(D7:D10)</f>
        <v>1260000</v>
      </c>
      <c r="E11" s="3"/>
      <c r="F11" s="31"/>
    </row>
    <row r="12" spans="1:6" ht="18.75" customHeight="1" x14ac:dyDescent="0.3">
      <c r="A12" s="41" t="s">
        <v>207</v>
      </c>
      <c r="E12" s="3"/>
      <c r="F12" s="3"/>
    </row>
    <row r="13" spans="1:6" ht="16.5" customHeight="1" x14ac:dyDescent="0.3">
      <c r="A13" s="41" t="s">
        <v>207</v>
      </c>
      <c r="B13" s="83" t="s">
        <v>249</v>
      </c>
      <c r="C13" s="11"/>
      <c r="D13" s="82" t="s">
        <v>248</v>
      </c>
      <c r="E13" s="3"/>
      <c r="F13" s="3"/>
    </row>
    <row r="14" spans="1:6" ht="16.5" customHeight="1" x14ac:dyDescent="0.3">
      <c r="A14" s="41" t="s">
        <v>207</v>
      </c>
      <c r="B14" s="81" t="s">
        <v>1</v>
      </c>
      <c r="C14" s="12"/>
      <c r="D14" s="86">
        <f>COUNTIFS(Recipients2021[Grant Awarded],"Yes",Recipients2021[Grant Type],"Facilities Assessment")</f>
        <v>8</v>
      </c>
      <c r="E14" s="3"/>
      <c r="F14" s="3"/>
    </row>
    <row r="15" spans="1:6" ht="16.5" customHeight="1" x14ac:dyDescent="0.3">
      <c r="A15" s="41" t="s">
        <v>207</v>
      </c>
      <c r="B15" s="81" t="s">
        <v>137</v>
      </c>
      <c r="C15" s="12"/>
      <c r="D15" s="86">
        <f>COUNTIFS(Recipients2021[Grant Awarded],"Yes",Recipients2021[Grant Type],"Long-range Facility Plan")</f>
        <v>12</v>
      </c>
      <c r="E15" s="3"/>
      <c r="F15" s="3"/>
    </row>
    <row r="16" spans="1:6" ht="16.5" customHeight="1" x14ac:dyDescent="0.3">
      <c r="A16" s="41" t="s">
        <v>207</v>
      </c>
      <c r="B16" s="81" t="s">
        <v>2</v>
      </c>
      <c r="C16" s="12"/>
      <c r="D16" s="86">
        <f>COUNTIFS(Recipients2021[Grant Awarded],"Yes",Recipients2021[Grant Type],"Seismic Assessment")</f>
        <v>17</v>
      </c>
      <c r="E16" s="3"/>
      <c r="F16" s="3"/>
    </row>
    <row r="17" spans="1:6" ht="16.5" customHeight="1" x14ac:dyDescent="0.3">
      <c r="A17" s="41" t="s">
        <v>207</v>
      </c>
      <c r="B17" s="81" t="s">
        <v>205</v>
      </c>
      <c r="C17" s="12"/>
      <c r="D17" s="86">
        <f>COUNTIFS(Recipients2021[Grant Awarded],"Yes",Recipients2021[Grant Type],"Radon Hazard Assessment")</f>
        <v>15</v>
      </c>
      <c r="E17" s="3"/>
      <c r="F17" s="3"/>
    </row>
    <row r="18" spans="1:6" ht="16.5" customHeight="1" x14ac:dyDescent="0.3">
      <c r="A18" s="41" t="s">
        <v>207</v>
      </c>
      <c r="B18" s="79" t="s">
        <v>8</v>
      </c>
      <c r="C18" s="13"/>
      <c r="D18" s="85">
        <f>SUM(D14:D17)</f>
        <v>52</v>
      </c>
      <c r="E18" s="3"/>
      <c r="F18" s="3"/>
    </row>
    <row r="19" spans="1:6" ht="18.75" customHeight="1" x14ac:dyDescent="0.3">
      <c r="A19" s="41" t="s">
        <v>207</v>
      </c>
      <c r="E19" s="3"/>
      <c r="F19" s="3"/>
    </row>
    <row r="20" spans="1:6" ht="16.5" customHeight="1" x14ac:dyDescent="0.3">
      <c r="A20" s="41" t="s">
        <v>207</v>
      </c>
      <c r="B20" s="5" t="s">
        <v>254</v>
      </c>
      <c r="C20" s="13"/>
      <c r="D20" s="87">
        <f>SUMPRODUCT(1/COUNTIF($C$25:$C$76,$C$25:$C$76))</f>
        <v>42.000000000000007</v>
      </c>
      <c r="E20" s="3"/>
      <c r="F20" s="3"/>
    </row>
    <row r="21" spans="1:6" ht="16.5" customHeight="1" x14ac:dyDescent="0.3">
      <c r="A21" s="41" t="s">
        <v>207</v>
      </c>
      <c r="B21" s="88" t="s">
        <v>257</v>
      </c>
      <c r="C21" s="13"/>
      <c r="D21" s="90">
        <v>0</v>
      </c>
      <c r="E21" s="3"/>
      <c r="F21" s="3"/>
    </row>
    <row r="22" spans="1:6" ht="18.75" x14ac:dyDescent="0.3">
      <c r="A22" s="41" t="s">
        <v>207</v>
      </c>
      <c r="B22" s="14"/>
      <c r="C22" s="1"/>
      <c r="D22" s="15"/>
      <c r="E22" s="3"/>
      <c r="F22" s="3"/>
    </row>
    <row r="23" spans="1:6" ht="22.5" customHeight="1" x14ac:dyDescent="0.25">
      <c r="A23" s="41" t="s">
        <v>207</v>
      </c>
      <c r="B23" s="21" t="s">
        <v>239</v>
      </c>
      <c r="C23" s="20"/>
      <c r="D23" s="20"/>
      <c r="E23" s="20"/>
      <c r="F23" s="20"/>
    </row>
    <row r="24" spans="1:6" s="24" customFormat="1" x14ac:dyDescent="0.25">
      <c r="A24" s="41" t="s">
        <v>207</v>
      </c>
      <c r="B24" s="72" t="s">
        <v>3</v>
      </c>
      <c r="C24" s="75" t="s">
        <v>4</v>
      </c>
      <c r="D24" s="73" t="s">
        <v>9</v>
      </c>
      <c r="E24" s="75" t="s">
        <v>6</v>
      </c>
      <c r="F24" s="74" t="s">
        <v>5</v>
      </c>
    </row>
    <row r="25" spans="1:6" s="24" customFormat="1" x14ac:dyDescent="0.25">
      <c r="A25" s="41"/>
      <c r="B25" s="32">
        <v>2243</v>
      </c>
      <c r="C25" s="26" t="s">
        <v>30</v>
      </c>
      <c r="D25" s="27" t="s">
        <v>138</v>
      </c>
      <c r="E25" s="76" t="s">
        <v>41</v>
      </c>
      <c r="F25" s="30">
        <v>25000</v>
      </c>
    </row>
    <row r="26" spans="1:6" s="24" customFormat="1" x14ac:dyDescent="0.25">
      <c r="A26" s="23"/>
      <c r="B26" s="32">
        <v>2243</v>
      </c>
      <c r="C26" s="26" t="s">
        <v>30</v>
      </c>
      <c r="D26" s="27" t="s">
        <v>138</v>
      </c>
      <c r="E26" s="76" t="s">
        <v>13</v>
      </c>
      <c r="F26" s="30">
        <v>20000</v>
      </c>
    </row>
    <row r="27" spans="1:6" s="24" customFormat="1" x14ac:dyDescent="0.25">
      <c r="A27" s="23"/>
      <c r="B27" s="32">
        <v>1976</v>
      </c>
      <c r="C27" s="26" t="s">
        <v>74</v>
      </c>
      <c r="D27" s="27" t="s">
        <v>138</v>
      </c>
      <c r="E27" s="76" t="s">
        <v>41</v>
      </c>
      <c r="F27" s="30">
        <v>25000</v>
      </c>
    </row>
    <row r="28" spans="1:6" s="24" customFormat="1" x14ac:dyDescent="0.25">
      <c r="A28" s="23"/>
      <c r="B28" s="32">
        <v>1976</v>
      </c>
      <c r="C28" s="26" t="s">
        <v>74</v>
      </c>
      <c r="D28" s="27" t="s">
        <v>138</v>
      </c>
      <c r="E28" s="76" t="s">
        <v>206</v>
      </c>
      <c r="F28" s="30">
        <v>25000</v>
      </c>
    </row>
    <row r="29" spans="1:6" s="24" customFormat="1" x14ac:dyDescent="0.25">
      <c r="A29" s="23"/>
      <c r="B29" s="32">
        <v>2095</v>
      </c>
      <c r="C29" s="26" t="s">
        <v>190</v>
      </c>
      <c r="D29" s="27" t="s">
        <v>138</v>
      </c>
      <c r="E29" s="76" t="s">
        <v>13</v>
      </c>
      <c r="F29" s="30">
        <v>20000</v>
      </c>
    </row>
    <row r="30" spans="1:6" s="24" customFormat="1" x14ac:dyDescent="0.25">
      <c r="A30" s="23" t="s">
        <v>7</v>
      </c>
      <c r="B30" s="32">
        <v>2095</v>
      </c>
      <c r="C30" s="26" t="s">
        <v>190</v>
      </c>
      <c r="D30" s="27" t="s">
        <v>138</v>
      </c>
      <c r="E30" s="76" t="s">
        <v>41</v>
      </c>
      <c r="F30" s="30">
        <v>25000</v>
      </c>
    </row>
    <row r="31" spans="1:6" s="24" customFormat="1" x14ac:dyDescent="0.25">
      <c r="A31" s="23" t="s">
        <v>7</v>
      </c>
      <c r="B31" s="32">
        <v>2052</v>
      </c>
      <c r="C31" s="26" t="s">
        <v>150</v>
      </c>
      <c r="D31" s="27" t="s">
        <v>138</v>
      </c>
      <c r="E31" s="76" t="s">
        <v>41</v>
      </c>
      <c r="F31" s="30">
        <v>25000</v>
      </c>
    </row>
    <row r="32" spans="1:6" s="24" customFormat="1" x14ac:dyDescent="0.25">
      <c r="A32" s="23" t="s">
        <v>7</v>
      </c>
      <c r="B32" s="32">
        <v>1929</v>
      </c>
      <c r="C32" s="26" t="s">
        <v>73</v>
      </c>
      <c r="D32" s="27" t="s">
        <v>138</v>
      </c>
      <c r="E32" s="76" t="s">
        <v>11</v>
      </c>
      <c r="F32" s="30">
        <v>25000</v>
      </c>
    </row>
    <row r="33" spans="1:6" s="24" customFormat="1" x14ac:dyDescent="0.25">
      <c r="A33" s="23" t="s">
        <v>7</v>
      </c>
      <c r="B33" s="32">
        <v>1927</v>
      </c>
      <c r="C33" s="26" t="s">
        <v>154</v>
      </c>
      <c r="D33" s="27" t="s">
        <v>138</v>
      </c>
      <c r="E33" s="76" t="s">
        <v>206</v>
      </c>
      <c r="F33" s="30">
        <v>25000</v>
      </c>
    </row>
    <row r="34" spans="1:6" s="24" customFormat="1" x14ac:dyDescent="0.25">
      <c r="A34" s="23" t="s">
        <v>7</v>
      </c>
      <c r="B34" s="32">
        <v>2216</v>
      </c>
      <c r="C34" s="26" t="s">
        <v>106</v>
      </c>
      <c r="D34" s="27" t="s">
        <v>138</v>
      </c>
      <c r="E34" s="76" t="s">
        <v>41</v>
      </c>
      <c r="F34" s="30">
        <v>25000</v>
      </c>
    </row>
    <row r="35" spans="1:6" s="24" customFormat="1" x14ac:dyDescent="0.25">
      <c r="A35" s="23" t="s">
        <v>7</v>
      </c>
      <c r="B35" s="32">
        <v>1970</v>
      </c>
      <c r="C35" s="26" t="s">
        <v>141</v>
      </c>
      <c r="D35" s="27" t="s">
        <v>138</v>
      </c>
      <c r="E35" s="76" t="s">
        <v>11</v>
      </c>
      <c r="F35" s="30">
        <v>25000</v>
      </c>
    </row>
    <row r="36" spans="1:6" s="24" customFormat="1" x14ac:dyDescent="0.25">
      <c r="A36" s="23" t="s">
        <v>7</v>
      </c>
      <c r="B36" s="32">
        <v>2187</v>
      </c>
      <c r="C36" s="26" t="s">
        <v>31</v>
      </c>
      <c r="D36" s="27" t="s">
        <v>138</v>
      </c>
      <c r="E36" s="76" t="s">
        <v>11</v>
      </c>
      <c r="F36" s="30">
        <v>25000</v>
      </c>
    </row>
    <row r="37" spans="1:6" s="24" customFormat="1" x14ac:dyDescent="0.25">
      <c r="A37" s="23" t="s">
        <v>7</v>
      </c>
      <c r="B37" s="32">
        <v>1991</v>
      </c>
      <c r="C37" s="26" t="s">
        <v>45</v>
      </c>
      <c r="D37" s="27" t="s">
        <v>138</v>
      </c>
      <c r="E37" s="76" t="s">
        <v>11</v>
      </c>
      <c r="F37" s="30">
        <v>25000</v>
      </c>
    </row>
    <row r="38" spans="1:6" s="24" customFormat="1" x14ac:dyDescent="0.25">
      <c r="A38" s="23" t="s">
        <v>7</v>
      </c>
      <c r="B38" s="32">
        <v>2203</v>
      </c>
      <c r="C38" s="26" t="s">
        <v>108</v>
      </c>
      <c r="D38" s="29" t="s">
        <v>138</v>
      </c>
      <c r="E38" s="76" t="s">
        <v>41</v>
      </c>
      <c r="F38" s="30">
        <v>25000</v>
      </c>
    </row>
    <row r="39" spans="1:6" s="24" customFormat="1" x14ac:dyDescent="0.25">
      <c r="A39" s="23" t="s">
        <v>7</v>
      </c>
      <c r="B39" s="32">
        <v>1998</v>
      </c>
      <c r="C39" s="26" t="s">
        <v>46</v>
      </c>
      <c r="D39" s="27" t="s">
        <v>138</v>
      </c>
      <c r="E39" s="76" t="s">
        <v>11</v>
      </c>
      <c r="F39" s="30">
        <v>25000</v>
      </c>
    </row>
    <row r="40" spans="1:6" s="24" customFormat="1" x14ac:dyDescent="0.25">
      <c r="A40" s="23" t="s">
        <v>7</v>
      </c>
      <c r="B40" s="32">
        <v>2221</v>
      </c>
      <c r="C40" s="26" t="s">
        <v>110</v>
      </c>
      <c r="D40" s="27" t="s">
        <v>138</v>
      </c>
      <c r="E40" s="76" t="s">
        <v>11</v>
      </c>
      <c r="F40" s="30">
        <v>25000</v>
      </c>
    </row>
    <row r="41" spans="1:6" s="24" customFormat="1" x14ac:dyDescent="0.25">
      <c r="A41" s="23" t="s">
        <v>7</v>
      </c>
      <c r="B41" s="32">
        <v>2241</v>
      </c>
      <c r="C41" s="26" t="s">
        <v>145</v>
      </c>
      <c r="D41" s="27" t="s">
        <v>138</v>
      </c>
      <c r="E41" s="76" t="s">
        <v>13</v>
      </c>
      <c r="F41" s="30">
        <v>20000</v>
      </c>
    </row>
    <row r="42" spans="1:6" s="24" customFormat="1" x14ac:dyDescent="0.25">
      <c r="A42" s="23" t="s">
        <v>7</v>
      </c>
      <c r="B42" s="32">
        <v>2241</v>
      </c>
      <c r="C42" s="26" t="s">
        <v>145</v>
      </c>
      <c r="D42" s="27" t="s">
        <v>138</v>
      </c>
      <c r="E42" s="76" t="s">
        <v>41</v>
      </c>
      <c r="F42" s="30">
        <v>25000</v>
      </c>
    </row>
    <row r="43" spans="1:6" s="24" customFormat="1" x14ac:dyDescent="0.25">
      <c r="A43" s="23" t="s">
        <v>7</v>
      </c>
      <c r="B43" s="32">
        <v>2000</v>
      </c>
      <c r="C43" s="26" t="s">
        <v>114</v>
      </c>
      <c r="D43" s="27" t="s">
        <v>138</v>
      </c>
      <c r="E43" s="76" t="s">
        <v>11</v>
      </c>
      <c r="F43" s="30">
        <v>25000</v>
      </c>
    </row>
    <row r="44" spans="1:6" s="24" customFormat="1" x14ac:dyDescent="0.25">
      <c r="A44" s="23" t="s">
        <v>7</v>
      </c>
      <c r="B44" s="32">
        <v>2014</v>
      </c>
      <c r="C44" s="26" t="s">
        <v>94</v>
      </c>
      <c r="D44" s="27" t="s">
        <v>138</v>
      </c>
      <c r="E44" s="76" t="s">
        <v>11</v>
      </c>
      <c r="F44" s="30">
        <v>25000</v>
      </c>
    </row>
    <row r="45" spans="1:6" s="24" customFormat="1" x14ac:dyDescent="0.25">
      <c r="A45" s="23" t="s">
        <v>7</v>
      </c>
      <c r="B45" s="32">
        <v>2014</v>
      </c>
      <c r="C45" s="26" t="s">
        <v>94</v>
      </c>
      <c r="D45" s="27" t="s">
        <v>138</v>
      </c>
      <c r="E45" s="76" t="s">
        <v>206</v>
      </c>
      <c r="F45" s="30">
        <v>25000</v>
      </c>
    </row>
    <row r="46" spans="1:6" s="24" customFormat="1" x14ac:dyDescent="0.25">
      <c r="A46" s="23" t="s">
        <v>7</v>
      </c>
      <c r="B46" s="32">
        <v>1934</v>
      </c>
      <c r="C46" s="26" t="s">
        <v>17</v>
      </c>
      <c r="D46" s="27" t="s">
        <v>138</v>
      </c>
      <c r="E46" s="76" t="s">
        <v>11</v>
      </c>
      <c r="F46" s="30">
        <v>25000</v>
      </c>
    </row>
    <row r="47" spans="1:6" s="24" customFormat="1" x14ac:dyDescent="0.25">
      <c r="A47" s="23" t="s">
        <v>7</v>
      </c>
      <c r="B47" s="32">
        <v>2219</v>
      </c>
      <c r="C47" s="26" t="s">
        <v>187</v>
      </c>
      <c r="D47" s="27" t="s">
        <v>138</v>
      </c>
      <c r="E47" s="76" t="s">
        <v>11</v>
      </c>
      <c r="F47" s="30">
        <v>25000</v>
      </c>
    </row>
    <row r="48" spans="1:6" s="24" customFormat="1" x14ac:dyDescent="0.25">
      <c r="A48" s="23" t="s">
        <v>7</v>
      </c>
      <c r="B48" s="32">
        <v>2057</v>
      </c>
      <c r="C48" s="26" t="s">
        <v>49</v>
      </c>
      <c r="D48" s="27" t="s">
        <v>138</v>
      </c>
      <c r="E48" s="76" t="s">
        <v>11</v>
      </c>
      <c r="F48" s="30">
        <v>25000</v>
      </c>
    </row>
    <row r="49" spans="1:6" s="24" customFormat="1" x14ac:dyDescent="0.25">
      <c r="A49" s="23" t="s">
        <v>7</v>
      </c>
      <c r="B49" s="32">
        <v>2059</v>
      </c>
      <c r="C49" s="26" t="s">
        <v>18</v>
      </c>
      <c r="D49" s="27" t="s">
        <v>138</v>
      </c>
      <c r="E49" s="76" t="s">
        <v>11</v>
      </c>
      <c r="F49" s="30">
        <v>25000</v>
      </c>
    </row>
    <row r="50" spans="1:6" s="24" customFormat="1" x14ac:dyDescent="0.25">
      <c r="A50" s="23" t="s">
        <v>7</v>
      </c>
      <c r="B50" s="32">
        <v>2085</v>
      </c>
      <c r="C50" s="26" t="s">
        <v>19</v>
      </c>
      <c r="D50" s="27" t="s">
        <v>138</v>
      </c>
      <c r="E50" s="76" t="s">
        <v>206</v>
      </c>
      <c r="F50" s="30">
        <v>25000</v>
      </c>
    </row>
    <row r="51" spans="1:6" s="24" customFormat="1" x14ac:dyDescent="0.25">
      <c r="A51" s="23" t="s">
        <v>7</v>
      </c>
      <c r="B51" s="32">
        <v>2094</v>
      </c>
      <c r="C51" s="26" t="s">
        <v>123</v>
      </c>
      <c r="D51" s="27" t="s">
        <v>138</v>
      </c>
      <c r="E51" s="76" t="s">
        <v>206</v>
      </c>
      <c r="F51" s="30">
        <v>25000</v>
      </c>
    </row>
    <row r="52" spans="1:6" s="24" customFormat="1" x14ac:dyDescent="0.25">
      <c r="A52" s="23" t="s">
        <v>7</v>
      </c>
      <c r="B52" s="32">
        <v>2094</v>
      </c>
      <c r="C52" s="26" t="s">
        <v>123</v>
      </c>
      <c r="D52" s="27" t="s">
        <v>138</v>
      </c>
      <c r="E52" s="76" t="s">
        <v>13</v>
      </c>
      <c r="F52" s="30">
        <v>20000</v>
      </c>
    </row>
    <row r="53" spans="1:6" s="24" customFormat="1" x14ac:dyDescent="0.25">
      <c r="A53" s="23" t="s">
        <v>7</v>
      </c>
      <c r="B53" s="32">
        <v>2094</v>
      </c>
      <c r="C53" s="26" t="s">
        <v>123</v>
      </c>
      <c r="D53" s="27" t="s">
        <v>138</v>
      </c>
      <c r="E53" s="76" t="s">
        <v>41</v>
      </c>
      <c r="F53" s="30">
        <v>25000</v>
      </c>
    </row>
    <row r="54" spans="1:6" s="24" customFormat="1" x14ac:dyDescent="0.25">
      <c r="A54" s="23" t="s">
        <v>7</v>
      </c>
      <c r="B54" s="32">
        <v>1925</v>
      </c>
      <c r="C54" s="26" t="s">
        <v>66</v>
      </c>
      <c r="D54" s="27" t="s">
        <v>138</v>
      </c>
      <c r="E54" s="76" t="s">
        <v>206</v>
      </c>
      <c r="F54" s="30">
        <v>25000</v>
      </c>
    </row>
    <row r="55" spans="1:6" s="24" customFormat="1" x14ac:dyDescent="0.25">
      <c r="A55" s="23" t="s">
        <v>7</v>
      </c>
      <c r="B55" s="32">
        <v>2198</v>
      </c>
      <c r="C55" s="26" t="s">
        <v>186</v>
      </c>
      <c r="D55" s="27" t="s">
        <v>138</v>
      </c>
      <c r="E55" s="76" t="s">
        <v>206</v>
      </c>
      <c r="F55" s="30">
        <v>25000</v>
      </c>
    </row>
    <row r="56" spans="1:6" s="24" customFormat="1" x14ac:dyDescent="0.25">
      <c r="A56" s="23" t="s">
        <v>7</v>
      </c>
      <c r="B56" s="32">
        <v>4131</v>
      </c>
      <c r="C56" s="26" t="s">
        <v>93</v>
      </c>
      <c r="D56" s="27" t="s">
        <v>138</v>
      </c>
      <c r="E56" s="76" t="s">
        <v>206</v>
      </c>
      <c r="F56" s="30">
        <v>25000</v>
      </c>
    </row>
    <row r="57" spans="1:6" s="24" customFormat="1" x14ac:dyDescent="0.25">
      <c r="A57" s="23" t="s">
        <v>7</v>
      </c>
      <c r="B57" s="32">
        <v>1928</v>
      </c>
      <c r="C57" s="26" t="s">
        <v>54</v>
      </c>
      <c r="D57" s="27" t="s">
        <v>138</v>
      </c>
      <c r="E57" s="76" t="s">
        <v>13</v>
      </c>
      <c r="F57" s="30">
        <v>20000</v>
      </c>
    </row>
    <row r="58" spans="1:6" s="24" customFormat="1" x14ac:dyDescent="0.25">
      <c r="A58" s="23" t="s">
        <v>7</v>
      </c>
      <c r="B58" s="32">
        <v>2181</v>
      </c>
      <c r="C58" s="26" t="s">
        <v>169</v>
      </c>
      <c r="D58" s="27" t="s">
        <v>138</v>
      </c>
      <c r="E58" s="76" t="s">
        <v>206</v>
      </c>
      <c r="F58" s="30">
        <v>25000</v>
      </c>
    </row>
    <row r="59" spans="1:6" s="24" customFormat="1" x14ac:dyDescent="0.25">
      <c r="A59" s="23" t="s">
        <v>7</v>
      </c>
      <c r="B59" s="32">
        <v>1897</v>
      </c>
      <c r="C59" s="26" t="s">
        <v>185</v>
      </c>
      <c r="D59" s="27" t="s">
        <v>138</v>
      </c>
      <c r="E59" s="76" t="s">
        <v>206</v>
      </c>
      <c r="F59" s="30">
        <v>25000</v>
      </c>
    </row>
    <row r="60" spans="1:6" s="24" customFormat="1" x14ac:dyDescent="0.25">
      <c r="A60" s="23" t="s">
        <v>7</v>
      </c>
      <c r="B60" s="32">
        <v>2081</v>
      </c>
      <c r="C60" s="26" t="s">
        <v>130</v>
      </c>
      <c r="D60" s="27" t="s">
        <v>138</v>
      </c>
      <c r="E60" s="76" t="s">
        <v>206</v>
      </c>
      <c r="F60" s="30">
        <v>25000</v>
      </c>
    </row>
    <row r="61" spans="1:6" s="24" customFormat="1" x14ac:dyDescent="0.25">
      <c r="A61" s="23" t="s">
        <v>7</v>
      </c>
      <c r="B61" s="32">
        <v>2045</v>
      </c>
      <c r="C61" s="26" t="s">
        <v>23</v>
      </c>
      <c r="D61" s="27" t="s">
        <v>138</v>
      </c>
      <c r="E61" s="76" t="s">
        <v>206</v>
      </c>
      <c r="F61" s="30">
        <v>25000</v>
      </c>
    </row>
    <row r="62" spans="1:6" s="24" customFormat="1" x14ac:dyDescent="0.25">
      <c r="A62" s="23" t="s">
        <v>7</v>
      </c>
      <c r="B62" s="32">
        <v>1946</v>
      </c>
      <c r="C62" s="26" t="s">
        <v>55</v>
      </c>
      <c r="D62" s="27" t="s">
        <v>138</v>
      </c>
      <c r="E62" s="76" t="s">
        <v>13</v>
      </c>
      <c r="F62" s="30">
        <v>20000</v>
      </c>
    </row>
    <row r="63" spans="1:6" s="24" customFormat="1" x14ac:dyDescent="0.25">
      <c r="A63" s="23" t="s">
        <v>7</v>
      </c>
      <c r="B63" s="32">
        <v>1999</v>
      </c>
      <c r="C63" s="26" t="s">
        <v>184</v>
      </c>
      <c r="D63" s="27" t="s">
        <v>138</v>
      </c>
      <c r="E63" s="76" t="s">
        <v>206</v>
      </c>
      <c r="F63" s="30">
        <v>25000</v>
      </c>
    </row>
    <row r="64" spans="1:6" s="24" customFormat="1" x14ac:dyDescent="0.25">
      <c r="A64" s="23" t="s">
        <v>7</v>
      </c>
      <c r="B64" s="32">
        <v>1944</v>
      </c>
      <c r="C64" s="26" t="s">
        <v>56</v>
      </c>
      <c r="D64" s="27" t="s">
        <v>138</v>
      </c>
      <c r="E64" s="76" t="s">
        <v>13</v>
      </c>
      <c r="F64" s="30">
        <v>20000</v>
      </c>
    </row>
    <row r="65" spans="1:6" s="24" customFormat="1" x14ac:dyDescent="0.25">
      <c r="A65" s="23" t="s">
        <v>7</v>
      </c>
      <c r="B65" s="32">
        <v>1944</v>
      </c>
      <c r="C65" s="26" t="s">
        <v>56</v>
      </c>
      <c r="D65" s="27" t="s">
        <v>138</v>
      </c>
      <c r="E65" s="76" t="s">
        <v>41</v>
      </c>
      <c r="F65" s="30">
        <v>25000</v>
      </c>
    </row>
    <row r="66" spans="1:6" s="24" customFormat="1" x14ac:dyDescent="0.25">
      <c r="A66" s="23" t="s">
        <v>7</v>
      </c>
      <c r="B66" s="37">
        <v>2087</v>
      </c>
      <c r="C66" s="26" t="s">
        <v>25</v>
      </c>
      <c r="D66" s="29" t="s">
        <v>138</v>
      </c>
      <c r="E66" s="76" t="s">
        <v>206</v>
      </c>
      <c r="F66" s="30">
        <v>25000</v>
      </c>
    </row>
    <row r="67" spans="1:6" s="24" customFormat="1" x14ac:dyDescent="0.25">
      <c r="A67" s="23" t="s">
        <v>7</v>
      </c>
      <c r="B67" s="32">
        <v>2247</v>
      </c>
      <c r="C67" s="26" t="s">
        <v>178</v>
      </c>
      <c r="D67" s="27" t="s">
        <v>138</v>
      </c>
      <c r="E67" s="76" t="s">
        <v>11</v>
      </c>
      <c r="F67" s="30">
        <v>25000</v>
      </c>
    </row>
    <row r="68" spans="1:6" s="24" customFormat="1" x14ac:dyDescent="0.25">
      <c r="A68" s="23" t="s">
        <v>7</v>
      </c>
      <c r="B68" s="32">
        <v>1948</v>
      </c>
      <c r="C68" s="26" t="s">
        <v>36</v>
      </c>
      <c r="D68" s="27" t="s">
        <v>138</v>
      </c>
      <c r="E68" s="76" t="s">
        <v>11</v>
      </c>
      <c r="F68" s="30">
        <v>25000</v>
      </c>
    </row>
    <row r="69" spans="1:6" s="24" customFormat="1" x14ac:dyDescent="0.25">
      <c r="A69" s="23" t="s">
        <v>7</v>
      </c>
      <c r="B69" s="32">
        <v>2102</v>
      </c>
      <c r="C69" s="26" t="s">
        <v>37</v>
      </c>
      <c r="D69" s="27" t="s">
        <v>138</v>
      </c>
      <c r="E69" s="76" t="s">
        <v>41</v>
      </c>
      <c r="F69" s="30">
        <v>25000</v>
      </c>
    </row>
    <row r="70" spans="1:6" s="24" customFormat="1" x14ac:dyDescent="0.25">
      <c r="A70" s="23" t="s">
        <v>7</v>
      </c>
      <c r="B70" s="32">
        <v>2055</v>
      </c>
      <c r="C70" s="26" t="s">
        <v>38</v>
      </c>
      <c r="D70" s="27" t="s">
        <v>138</v>
      </c>
      <c r="E70" s="76" t="s">
        <v>11</v>
      </c>
      <c r="F70" s="30">
        <v>25000</v>
      </c>
    </row>
    <row r="71" spans="1:6" s="24" customFormat="1" x14ac:dyDescent="0.25">
      <c r="A71" s="23" t="s">
        <v>7</v>
      </c>
      <c r="B71" s="32">
        <v>2197</v>
      </c>
      <c r="C71" s="26" t="s">
        <v>39</v>
      </c>
      <c r="D71" s="27" t="s">
        <v>138</v>
      </c>
      <c r="E71" s="76" t="s">
        <v>11</v>
      </c>
      <c r="F71" s="30">
        <v>25000</v>
      </c>
    </row>
    <row r="72" spans="1:6" s="24" customFormat="1" x14ac:dyDescent="0.25">
      <c r="A72" s="23" t="s">
        <v>7</v>
      </c>
      <c r="B72" s="32">
        <v>2204</v>
      </c>
      <c r="C72" s="26" t="s">
        <v>134</v>
      </c>
      <c r="D72" s="27" t="s">
        <v>138</v>
      </c>
      <c r="E72" s="76" t="s">
        <v>11</v>
      </c>
      <c r="F72" s="30">
        <v>25000</v>
      </c>
    </row>
    <row r="73" spans="1:6" s="24" customFormat="1" x14ac:dyDescent="0.25">
      <c r="A73" s="23" t="s">
        <v>7</v>
      </c>
      <c r="B73" s="32">
        <v>2204</v>
      </c>
      <c r="C73" s="26" t="s">
        <v>134</v>
      </c>
      <c r="D73" s="27" t="s">
        <v>138</v>
      </c>
      <c r="E73" s="76" t="s">
        <v>13</v>
      </c>
      <c r="F73" s="30">
        <v>20000</v>
      </c>
    </row>
    <row r="74" spans="1:6" s="24" customFormat="1" x14ac:dyDescent="0.25">
      <c r="A74" s="23" t="s">
        <v>7</v>
      </c>
      <c r="B74" s="32">
        <v>2204</v>
      </c>
      <c r="C74" s="26" t="s">
        <v>134</v>
      </c>
      <c r="D74" s="27" t="s">
        <v>138</v>
      </c>
      <c r="E74" s="76" t="s">
        <v>41</v>
      </c>
      <c r="F74" s="30">
        <v>25000</v>
      </c>
    </row>
    <row r="75" spans="1:6" s="24" customFormat="1" x14ac:dyDescent="0.25">
      <c r="A75" s="23" t="s">
        <v>7</v>
      </c>
      <c r="B75" s="32">
        <v>2116</v>
      </c>
      <c r="C75" s="26" t="s">
        <v>182</v>
      </c>
      <c r="D75" s="27" t="s">
        <v>138</v>
      </c>
      <c r="E75" s="76" t="s">
        <v>206</v>
      </c>
      <c r="F75" s="30">
        <v>25000</v>
      </c>
    </row>
    <row r="76" spans="1:6" s="24" customFormat="1" x14ac:dyDescent="0.25">
      <c r="A76" s="23" t="s">
        <v>7</v>
      </c>
      <c r="B76" s="32">
        <v>2146</v>
      </c>
      <c r="C76" s="26" t="s">
        <v>61</v>
      </c>
      <c r="D76" s="27" t="s">
        <v>138</v>
      </c>
      <c r="E76" s="76" t="s">
        <v>41</v>
      </c>
      <c r="F76" s="30">
        <v>25000</v>
      </c>
    </row>
    <row r="77" spans="1:6" s="24" customFormat="1" x14ac:dyDescent="0.25">
      <c r="A77" s="23" t="s">
        <v>7</v>
      </c>
      <c r="B77" s="49">
        <v>1976</v>
      </c>
      <c r="C77" s="50" t="s">
        <v>74</v>
      </c>
      <c r="D77" s="51" t="s">
        <v>140</v>
      </c>
      <c r="E77" s="89" t="s">
        <v>13</v>
      </c>
      <c r="F77" s="46" t="s">
        <v>144</v>
      </c>
    </row>
    <row r="78" spans="1:6" s="24" customFormat="1" x14ac:dyDescent="0.25">
      <c r="A78" s="23" t="s">
        <v>7</v>
      </c>
      <c r="B78" s="49">
        <v>1931</v>
      </c>
      <c r="C78" s="50" t="s">
        <v>189</v>
      </c>
      <c r="D78" s="51" t="s">
        <v>140</v>
      </c>
      <c r="E78" s="89" t="s">
        <v>13</v>
      </c>
      <c r="F78" s="46" t="s">
        <v>144</v>
      </c>
    </row>
    <row r="79" spans="1:6" s="24" customFormat="1" x14ac:dyDescent="0.25">
      <c r="A79" s="23" t="s">
        <v>7</v>
      </c>
      <c r="B79" s="47">
        <v>1931</v>
      </c>
      <c r="C79" s="35" t="s">
        <v>189</v>
      </c>
      <c r="D79" s="51" t="s">
        <v>140</v>
      </c>
      <c r="E79" s="77" t="s">
        <v>41</v>
      </c>
      <c r="F79" s="46" t="s">
        <v>144</v>
      </c>
    </row>
    <row r="80" spans="1:6" s="24" customFormat="1" x14ac:dyDescent="0.25">
      <c r="A80" s="23" t="s">
        <v>7</v>
      </c>
      <c r="B80" s="49">
        <v>1931</v>
      </c>
      <c r="C80" s="50" t="s">
        <v>189</v>
      </c>
      <c r="D80" s="51" t="s">
        <v>140</v>
      </c>
      <c r="E80" s="89" t="s">
        <v>11</v>
      </c>
      <c r="F80" s="52" t="s">
        <v>144</v>
      </c>
    </row>
    <row r="81" spans="1:6" s="24" customFormat="1" x14ac:dyDescent="0.25">
      <c r="A81" s="23" t="s">
        <v>7</v>
      </c>
      <c r="B81" s="49">
        <v>2114</v>
      </c>
      <c r="C81" s="50" t="s">
        <v>188</v>
      </c>
      <c r="D81" s="51" t="s">
        <v>140</v>
      </c>
      <c r="E81" s="89" t="s">
        <v>206</v>
      </c>
      <c r="F81" s="52" t="s">
        <v>144</v>
      </c>
    </row>
    <row r="82" spans="1:6" s="24" customFormat="1" x14ac:dyDescent="0.25">
      <c r="A82" s="23" t="s">
        <v>7</v>
      </c>
      <c r="B82" s="49">
        <v>2219</v>
      </c>
      <c r="C82" s="50" t="s">
        <v>187</v>
      </c>
      <c r="D82" s="51" t="s">
        <v>140</v>
      </c>
      <c r="E82" s="89" t="s">
        <v>13</v>
      </c>
      <c r="F82" s="52" t="s">
        <v>144</v>
      </c>
    </row>
    <row r="83" spans="1:6" s="24" customFormat="1" x14ac:dyDescent="0.25">
      <c r="A83" s="23" t="s">
        <v>7</v>
      </c>
      <c r="B83" s="49">
        <v>1928</v>
      </c>
      <c r="C83" s="50" t="s">
        <v>54</v>
      </c>
      <c r="D83" s="51" t="s">
        <v>140</v>
      </c>
      <c r="E83" s="89" t="s">
        <v>41</v>
      </c>
      <c r="F83" s="52" t="s">
        <v>144</v>
      </c>
    </row>
    <row r="84" spans="1:6" s="24" customFormat="1" x14ac:dyDescent="0.25">
      <c r="A84" s="23" t="s">
        <v>7</v>
      </c>
      <c r="B84" s="49">
        <v>2188</v>
      </c>
      <c r="C84" s="50" t="s">
        <v>183</v>
      </c>
      <c r="D84" s="51" t="s">
        <v>140</v>
      </c>
      <c r="E84" s="89" t="s">
        <v>11</v>
      </c>
      <c r="F84" s="52" t="s">
        <v>144</v>
      </c>
    </row>
    <row r="85" spans="1:6" s="24" customFormat="1" x14ac:dyDescent="0.25">
      <c r="A85" s="23" t="s">
        <v>7</v>
      </c>
      <c r="B85" s="49">
        <v>2096</v>
      </c>
      <c r="C85" s="50" t="s">
        <v>24</v>
      </c>
      <c r="D85" s="51" t="s">
        <v>140</v>
      </c>
      <c r="E85" s="89" t="s">
        <v>11</v>
      </c>
      <c r="F85" s="52" t="s">
        <v>144</v>
      </c>
    </row>
    <row r="86" spans="1:6" s="24" customFormat="1" x14ac:dyDescent="0.25">
      <c r="A86" s="23" t="s">
        <v>7</v>
      </c>
      <c r="B86" s="49">
        <v>2087</v>
      </c>
      <c r="C86" s="50" t="s">
        <v>25</v>
      </c>
      <c r="D86" s="51" t="s">
        <v>140</v>
      </c>
      <c r="E86" s="89" t="s">
        <v>11</v>
      </c>
      <c r="F86" s="52" t="s">
        <v>144</v>
      </c>
    </row>
    <row r="87" spans="1:6" s="24" customFormat="1" x14ac:dyDescent="0.25">
      <c r="A87" s="23" t="s">
        <v>7</v>
      </c>
      <c r="B87" s="10"/>
      <c r="C87" s="10"/>
      <c r="D87" s="10"/>
      <c r="E87" s="15"/>
      <c r="F87" s="15"/>
    </row>
  </sheetData>
  <sheetProtection sheet="1" objects="1" scenarios="1"/>
  <pageMargins left="0.7" right="0.7" top="0.75" bottom="0.75" header="0.3" footer="0.3"/>
  <pageSetup scale="85" fitToHeight="0" orientation="portrait" r:id="rId1"/>
  <headerFooter scaleWithDoc="0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 fitToPage="1"/>
  </sheetPr>
  <dimension ref="A1:F154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192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SUMIF(Recipients2020[Grant Type],"Facilities Assessment",Recipients2020[Grant Amount])</f>
        <v>420000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SUMIF(Recipients2020[Grant Type],"Long-Range Facility Plan",Recipients2020[Grant Amount])</f>
        <v>550000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SUMIF(Recipients2020[Grant Type],"Seismic Assessment",Recipients2020[Grant Amount])</f>
        <v>525000</v>
      </c>
      <c r="E9" s="3"/>
      <c r="F9" s="3"/>
    </row>
    <row r="10" spans="1:6" ht="16.5" customHeight="1" x14ac:dyDescent="0.3">
      <c r="A10" s="41" t="s">
        <v>207</v>
      </c>
      <c r="B10" s="81" t="s">
        <v>205</v>
      </c>
      <c r="C10" s="7"/>
      <c r="D10" s="78">
        <f>SUMIF(Recipients2020[Grant Type],"Radon Hazard Assessment",Recipients2020[Grant Amount])</f>
        <v>975000</v>
      </c>
      <c r="E10" s="3"/>
      <c r="F10" s="3"/>
    </row>
    <row r="11" spans="1:6" ht="16.5" customHeight="1" x14ac:dyDescent="0.3">
      <c r="A11" s="41" t="s">
        <v>207</v>
      </c>
      <c r="B11" s="79" t="s">
        <v>247</v>
      </c>
      <c r="C11" s="9"/>
      <c r="D11" s="80">
        <f>SUM(D7:D10)</f>
        <v>2470000</v>
      </c>
      <c r="E11" s="3"/>
      <c r="F11" s="3"/>
    </row>
    <row r="12" spans="1:6" ht="18.75" customHeight="1" x14ac:dyDescent="0.3">
      <c r="A12" s="41" t="s">
        <v>207</v>
      </c>
      <c r="E12" s="3"/>
      <c r="F12" s="3"/>
    </row>
    <row r="13" spans="1:6" ht="16.5" customHeight="1" x14ac:dyDescent="0.3">
      <c r="A13" s="41" t="s">
        <v>207</v>
      </c>
      <c r="B13" s="83" t="s">
        <v>249</v>
      </c>
      <c r="C13" s="11"/>
      <c r="D13" s="82" t="s">
        <v>248</v>
      </c>
      <c r="E13" s="3"/>
      <c r="F13" s="3"/>
    </row>
    <row r="14" spans="1:6" ht="16.5" customHeight="1" x14ac:dyDescent="0.3">
      <c r="A14" s="41" t="s">
        <v>207</v>
      </c>
      <c r="B14" s="81" t="s">
        <v>1</v>
      </c>
      <c r="C14" s="12"/>
      <c r="D14" s="86">
        <f>COUNTIFS(Recipients2020[Grant Awarded],"Yes",Recipients2020[Grant Type],"Facilities Assessment")</f>
        <v>21</v>
      </c>
      <c r="E14" s="3"/>
      <c r="F14" s="3"/>
    </row>
    <row r="15" spans="1:6" ht="16.5" customHeight="1" x14ac:dyDescent="0.3">
      <c r="A15" s="41" t="s">
        <v>207</v>
      </c>
      <c r="B15" s="81" t="s">
        <v>137</v>
      </c>
      <c r="C15" s="12"/>
      <c r="D15" s="86">
        <f>COUNTIFS(Recipients2020[Grant Awarded],"Yes",Recipients2020[Grant Type],"Long-range Facility Plan")</f>
        <v>22</v>
      </c>
      <c r="E15" s="3"/>
      <c r="F15" s="3"/>
    </row>
    <row r="16" spans="1:6" ht="16.5" customHeight="1" x14ac:dyDescent="0.3">
      <c r="A16" s="41" t="s">
        <v>207</v>
      </c>
      <c r="B16" s="81" t="s">
        <v>2</v>
      </c>
      <c r="C16" s="12"/>
      <c r="D16" s="86">
        <f>COUNTIFS(Recipients2020[Grant Awarded],"Yes",Recipients2020[Grant Type],"Seismic Assessment")</f>
        <v>21</v>
      </c>
      <c r="E16" s="3"/>
      <c r="F16" s="3"/>
    </row>
    <row r="17" spans="1:6" ht="16.5" customHeight="1" x14ac:dyDescent="0.3">
      <c r="A17" s="41" t="s">
        <v>207</v>
      </c>
      <c r="B17" s="81" t="s">
        <v>205</v>
      </c>
      <c r="C17" s="12"/>
      <c r="D17" s="86">
        <f>COUNTIFS(Recipients2020[Grant Awarded],"Yes",Recipients2020[Grant Type],"Radon Hazard Assessment")</f>
        <v>39</v>
      </c>
      <c r="E17" s="3"/>
      <c r="F17" s="3"/>
    </row>
    <row r="18" spans="1:6" ht="16.5" customHeight="1" x14ac:dyDescent="0.3">
      <c r="A18" s="41" t="s">
        <v>207</v>
      </c>
      <c r="B18" s="79" t="s">
        <v>8</v>
      </c>
      <c r="C18" s="13"/>
      <c r="D18" s="85">
        <f>SUM(D14:D17)</f>
        <v>103</v>
      </c>
      <c r="E18" s="3"/>
      <c r="F18" s="3"/>
    </row>
    <row r="19" spans="1:6" ht="18.75" customHeight="1" x14ac:dyDescent="0.3">
      <c r="A19" s="41" t="s">
        <v>207</v>
      </c>
      <c r="E19" s="3"/>
      <c r="F19" s="3"/>
    </row>
    <row r="20" spans="1:6" ht="16.5" customHeight="1" x14ac:dyDescent="0.3">
      <c r="A20" s="41" t="s">
        <v>207</v>
      </c>
      <c r="B20" s="5" t="s">
        <v>254</v>
      </c>
      <c r="C20" s="13"/>
      <c r="D20" s="87">
        <f>SUMPRODUCT(1/COUNTIF($C$25:$C$127,$C$25:$C$127))</f>
        <v>68</v>
      </c>
      <c r="E20" s="3"/>
      <c r="F20" s="3"/>
    </row>
    <row r="21" spans="1:6" ht="16.5" customHeight="1" x14ac:dyDescent="0.3">
      <c r="A21" s="41" t="s">
        <v>207</v>
      </c>
      <c r="B21" s="88" t="s">
        <v>257</v>
      </c>
      <c r="C21" s="13"/>
      <c r="D21" s="90">
        <f>SUMPRODUCT(1/COUNTIF($C$128:$C$141,$C$128:$C$141))</f>
        <v>6.9999999999999991</v>
      </c>
      <c r="E21" s="3"/>
      <c r="F21" s="3"/>
    </row>
    <row r="22" spans="1:6" ht="18.75" x14ac:dyDescent="0.3">
      <c r="A22" s="41" t="s">
        <v>207</v>
      </c>
      <c r="B22" s="14"/>
      <c r="C22" s="1"/>
      <c r="D22" s="15"/>
      <c r="E22" s="3"/>
      <c r="F22" s="3"/>
    </row>
    <row r="23" spans="1:6" ht="22.5" customHeight="1" x14ac:dyDescent="0.25">
      <c r="A23" s="41" t="s">
        <v>207</v>
      </c>
      <c r="B23" s="21" t="s">
        <v>240</v>
      </c>
      <c r="C23" s="20"/>
      <c r="D23" s="20"/>
      <c r="E23" s="20"/>
      <c r="F23" s="20"/>
    </row>
    <row r="24" spans="1:6" s="24" customFormat="1" x14ac:dyDescent="0.25">
      <c r="A24" s="41" t="s">
        <v>207</v>
      </c>
      <c r="B24" s="72" t="s">
        <v>3</v>
      </c>
      <c r="C24" s="75" t="s">
        <v>4</v>
      </c>
      <c r="D24" s="73" t="s">
        <v>9</v>
      </c>
      <c r="E24" s="75" t="s">
        <v>6</v>
      </c>
      <c r="F24" s="74" t="s">
        <v>5</v>
      </c>
    </row>
    <row r="25" spans="1:6" s="24" customFormat="1" x14ac:dyDescent="0.25">
      <c r="A25" s="41"/>
      <c r="B25" s="32">
        <v>1899</v>
      </c>
      <c r="C25" s="26" t="s">
        <v>75</v>
      </c>
      <c r="D25" s="27" t="s">
        <v>138</v>
      </c>
      <c r="E25" s="76" t="s">
        <v>41</v>
      </c>
      <c r="F25" s="30">
        <v>25000</v>
      </c>
    </row>
    <row r="26" spans="1:6" s="24" customFormat="1" x14ac:dyDescent="0.25">
      <c r="A26" s="23"/>
      <c r="B26" s="32">
        <v>1899</v>
      </c>
      <c r="C26" s="26" t="s">
        <v>75</v>
      </c>
      <c r="D26" s="27" t="s">
        <v>138</v>
      </c>
      <c r="E26" s="76" t="s">
        <v>11</v>
      </c>
      <c r="F26" s="30">
        <v>25000</v>
      </c>
    </row>
    <row r="27" spans="1:6" s="24" customFormat="1" x14ac:dyDescent="0.25">
      <c r="A27" s="23"/>
      <c r="B27" s="32">
        <v>1894</v>
      </c>
      <c r="C27" s="26" t="s">
        <v>12</v>
      </c>
      <c r="D27" s="27" t="s">
        <v>138</v>
      </c>
      <c r="E27" s="76" t="s">
        <v>11</v>
      </c>
      <c r="F27" s="30">
        <v>25000</v>
      </c>
    </row>
    <row r="28" spans="1:6" s="24" customFormat="1" x14ac:dyDescent="0.25">
      <c r="A28" s="23"/>
      <c r="B28" s="32">
        <v>1894</v>
      </c>
      <c r="C28" s="26" t="s">
        <v>12</v>
      </c>
      <c r="D28" s="27" t="s">
        <v>138</v>
      </c>
      <c r="E28" s="76" t="s">
        <v>206</v>
      </c>
      <c r="F28" s="30">
        <v>25000</v>
      </c>
    </row>
    <row r="29" spans="1:6" s="24" customFormat="1" x14ac:dyDescent="0.25">
      <c r="A29" s="23"/>
      <c r="B29" s="32">
        <v>2243</v>
      </c>
      <c r="C29" s="26" t="s">
        <v>30</v>
      </c>
      <c r="D29" s="27" t="s">
        <v>138</v>
      </c>
      <c r="E29" s="76" t="s">
        <v>11</v>
      </c>
      <c r="F29" s="30">
        <v>25000</v>
      </c>
    </row>
    <row r="30" spans="1:6" s="24" customFormat="1" x14ac:dyDescent="0.25">
      <c r="A30" s="23"/>
      <c r="B30" s="32">
        <v>2052</v>
      </c>
      <c r="C30" s="26" t="s">
        <v>150</v>
      </c>
      <c r="D30" s="27" t="s">
        <v>138</v>
      </c>
      <c r="E30" s="76" t="s">
        <v>13</v>
      </c>
      <c r="F30" s="30">
        <v>20000</v>
      </c>
    </row>
    <row r="31" spans="1:6" s="24" customFormat="1" x14ac:dyDescent="0.25">
      <c r="A31" s="23"/>
      <c r="B31" s="32">
        <v>2052</v>
      </c>
      <c r="C31" s="26" t="s">
        <v>150</v>
      </c>
      <c r="D31" s="27" t="s">
        <v>138</v>
      </c>
      <c r="E31" s="76" t="s">
        <v>206</v>
      </c>
      <c r="F31" s="30">
        <v>25000</v>
      </c>
    </row>
    <row r="32" spans="1:6" s="24" customFormat="1" x14ac:dyDescent="0.25">
      <c r="A32" s="23"/>
      <c r="B32" s="32">
        <v>1896</v>
      </c>
      <c r="C32" s="26" t="s">
        <v>151</v>
      </c>
      <c r="D32" s="27" t="s">
        <v>138</v>
      </c>
      <c r="E32" s="76" t="s">
        <v>13</v>
      </c>
      <c r="F32" s="30">
        <v>20000</v>
      </c>
    </row>
    <row r="33" spans="1:6" s="24" customFormat="1" x14ac:dyDescent="0.25">
      <c r="A33" s="23"/>
      <c r="B33" s="32">
        <v>1896</v>
      </c>
      <c r="C33" s="26" t="s">
        <v>151</v>
      </c>
      <c r="D33" s="27" t="s">
        <v>138</v>
      </c>
      <c r="E33" s="76" t="s">
        <v>41</v>
      </c>
      <c r="F33" s="30">
        <v>25000</v>
      </c>
    </row>
    <row r="34" spans="1:6" s="24" customFormat="1" x14ac:dyDescent="0.25">
      <c r="A34" s="23"/>
      <c r="B34" s="32">
        <v>1896</v>
      </c>
      <c r="C34" s="26" t="s">
        <v>151</v>
      </c>
      <c r="D34" s="27" t="s">
        <v>138</v>
      </c>
      <c r="E34" s="76" t="s">
        <v>11</v>
      </c>
      <c r="F34" s="30">
        <v>25000</v>
      </c>
    </row>
    <row r="35" spans="1:6" s="24" customFormat="1" x14ac:dyDescent="0.25">
      <c r="A35" s="23"/>
      <c r="B35" s="32">
        <v>1896</v>
      </c>
      <c r="C35" s="26" t="s">
        <v>151</v>
      </c>
      <c r="D35" s="27" t="s">
        <v>138</v>
      </c>
      <c r="E35" s="76" t="s">
        <v>206</v>
      </c>
      <c r="F35" s="30">
        <v>25000</v>
      </c>
    </row>
    <row r="36" spans="1:6" s="24" customFormat="1" x14ac:dyDescent="0.25">
      <c r="A36" s="23"/>
      <c r="B36" s="32">
        <v>2046</v>
      </c>
      <c r="C36" s="26" t="s">
        <v>152</v>
      </c>
      <c r="D36" s="27" t="s">
        <v>138</v>
      </c>
      <c r="E36" s="76" t="s">
        <v>11</v>
      </c>
      <c r="F36" s="30">
        <v>25000</v>
      </c>
    </row>
    <row r="37" spans="1:6" s="24" customFormat="1" x14ac:dyDescent="0.25">
      <c r="A37" s="23"/>
      <c r="B37" s="32">
        <v>2046</v>
      </c>
      <c r="C37" s="26" t="s">
        <v>152</v>
      </c>
      <c r="D37" s="27" t="s">
        <v>138</v>
      </c>
      <c r="E37" s="76" t="s">
        <v>206</v>
      </c>
      <c r="F37" s="30">
        <v>25000</v>
      </c>
    </row>
    <row r="38" spans="1:6" s="24" customFormat="1" x14ac:dyDescent="0.25">
      <c r="A38" s="23"/>
      <c r="B38" s="32">
        <v>1995</v>
      </c>
      <c r="C38" s="26" t="s">
        <v>15</v>
      </c>
      <c r="D38" s="27" t="s">
        <v>138</v>
      </c>
      <c r="E38" s="76" t="s">
        <v>41</v>
      </c>
      <c r="F38" s="30">
        <v>25000</v>
      </c>
    </row>
    <row r="39" spans="1:6" s="24" customFormat="1" x14ac:dyDescent="0.25">
      <c r="A39" s="23"/>
      <c r="B39" s="32">
        <v>2139</v>
      </c>
      <c r="C39" s="26" t="s">
        <v>78</v>
      </c>
      <c r="D39" s="27" t="s">
        <v>138</v>
      </c>
      <c r="E39" s="76" t="s">
        <v>206</v>
      </c>
      <c r="F39" s="30">
        <v>25000</v>
      </c>
    </row>
    <row r="40" spans="1:6" s="24" customFormat="1" x14ac:dyDescent="0.25">
      <c r="A40" s="23"/>
      <c r="B40" s="32">
        <v>2191</v>
      </c>
      <c r="C40" s="26" t="s">
        <v>153</v>
      </c>
      <c r="D40" s="27" t="s">
        <v>138</v>
      </c>
      <c r="E40" s="76" t="s">
        <v>13</v>
      </c>
      <c r="F40" s="30">
        <v>20000</v>
      </c>
    </row>
    <row r="41" spans="1:6" s="24" customFormat="1" x14ac:dyDescent="0.25">
      <c r="A41" s="23"/>
      <c r="B41" s="32">
        <v>1927</v>
      </c>
      <c r="C41" s="26" t="s">
        <v>154</v>
      </c>
      <c r="D41" s="27" t="s">
        <v>138</v>
      </c>
      <c r="E41" s="76" t="s">
        <v>13</v>
      </c>
      <c r="F41" s="30">
        <v>20000</v>
      </c>
    </row>
    <row r="42" spans="1:6" s="24" customFormat="1" x14ac:dyDescent="0.25">
      <c r="A42" s="23"/>
      <c r="B42" s="32">
        <v>1927</v>
      </c>
      <c r="C42" s="26" t="s">
        <v>154</v>
      </c>
      <c r="D42" s="27" t="s">
        <v>138</v>
      </c>
      <c r="E42" s="76" t="s">
        <v>41</v>
      </c>
      <c r="F42" s="30">
        <v>25000</v>
      </c>
    </row>
    <row r="43" spans="1:6" s="24" customFormat="1" x14ac:dyDescent="0.25">
      <c r="A43" s="23"/>
      <c r="B43" s="32">
        <v>1964</v>
      </c>
      <c r="C43" s="26" t="s">
        <v>155</v>
      </c>
      <c r="D43" s="27" t="s">
        <v>138</v>
      </c>
      <c r="E43" s="76" t="s">
        <v>13</v>
      </c>
      <c r="F43" s="30">
        <v>20000</v>
      </c>
    </row>
    <row r="44" spans="1:6" s="24" customFormat="1" x14ac:dyDescent="0.25">
      <c r="A44" s="23"/>
      <c r="B44" s="32">
        <v>1964</v>
      </c>
      <c r="C44" s="26" t="s">
        <v>155</v>
      </c>
      <c r="D44" s="27" t="s">
        <v>138</v>
      </c>
      <c r="E44" s="76" t="s">
        <v>41</v>
      </c>
      <c r="F44" s="30">
        <v>25000</v>
      </c>
    </row>
    <row r="45" spans="1:6" s="24" customFormat="1" x14ac:dyDescent="0.25">
      <c r="A45" s="23"/>
      <c r="B45" s="32">
        <v>1964</v>
      </c>
      <c r="C45" s="26" t="s">
        <v>155</v>
      </c>
      <c r="D45" s="27" t="s">
        <v>138</v>
      </c>
      <c r="E45" s="76" t="s">
        <v>11</v>
      </c>
      <c r="F45" s="30">
        <v>25000</v>
      </c>
    </row>
    <row r="46" spans="1:6" s="24" customFormat="1" x14ac:dyDescent="0.25">
      <c r="A46" s="23"/>
      <c r="B46" s="32">
        <v>1970</v>
      </c>
      <c r="C46" s="26" t="s">
        <v>141</v>
      </c>
      <c r="D46" s="27" t="s">
        <v>138</v>
      </c>
      <c r="E46" s="76" t="s">
        <v>41</v>
      </c>
      <c r="F46" s="30">
        <v>25000</v>
      </c>
    </row>
    <row r="47" spans="1:6" s="24" customFormat="1" x14ac:dyDescent="0.25">
      <c r="A47" s="23"/>
      <c r="B47" s="32">
        <v>2017</v>
      </c>
      <c r="C47" s="26" t="s">
        <v>156</v>
      </c>
      <c r="D47" s="27" t="s">
        <v>138</v>
      </c>
      <c r="E47" s="76" t="s">
        <v>206</v>
      </c>
      <c r="F47" s="30">
        <v>25000</v>
      </c>
    </row>
    <row r="48" spans="1:6" s="24" customFormat="1" x14ac:dyDescent="0.25">
      <c r="A48" s="23"/>
      <c r="B48" s="32">
        <v>2021</v>
      </c>
      <c r="C48" s="26" t="s">
        <v>157</v>
      </c>
      <c r="D48" s="27" t="s">
        <v>138</v>
      </c>
      <c r="E48" s="76" t="s">
        <v>206</v>
      </c>
      <c r="F48" s="30">
        <v>25000</v>
      </c>
    </row>
    <row r="49" spans="1:6" s="24" customFormat="1" x14ac:dyDescent="0.25">
      <c r="A49" s="23"/>
      <c r="B49" s="32">
        <v>1993</v>
      </c>
      <c r="C49" s="26" t="s">
        <v>16</v>
      </c>
      <c r="D49" s="27" t="s">
        <v>138</v>
      </c>
      <c r="E49" s="76" t="s">
        <v>13</v>
      </c>
      <c r="F49" s="30">
        <v>20000</v>
      </c>
    </row>
    <row r="50" spans="1:6" s="24" customFormat="1" x14ac:dyDescent="0.25">
      <c r="A50" s="23"/>
      <c r="B50" s="32">
        <v>1993</v>
      </c>
      <c r="C50" s="26" t="s">
        <v>16</v>
      </c>
      <c r="D50" s="27" t="s">
        <v>138</v>
      </c>
      <c r="E50" s="76" t="s">
        <v>41</v>
      </c>
      <c r="F50" s="30">
        <v>25000</v>
      </c>
    </row>
    <row r="51" spans="1:6" s="24" customFormat="1" x14ac:dyDescent="0.25">
      <c r="A51" s="23"/>
      <c r="B51" s="32">
        <v>1993</v>
      </c>
      <c r="C51" s="26" t="s">
        <v>16</v>
      </c>
      <c r="D51" s="27" t="s">
        <v>138</v>
      </c>
      <c r="E51" s="76" t="s">
        <v>206</v>
      </c>
      <c r="F51" s="30">
        <v>25000</v>
      </c>
    </row>
    <row r="52" spans="1:6" s="24" customFormat="1" x14ac:dyDescent="0.25">
      <c r="A52" s="23"/>
      <c r="B52" s="32">
        <v>1991</v>
      </c>
      <c r="C52" s="26" t="s">
        <v>45</v>
      </c>
      <c r="D52" s="27" t="s">
        <v>138</v>
      </c>
      <c r="E52" s="76" t="s">
        <v>206</v>
      </c>
      <c r="F52" s="30">
        <v>25000</v>
      </c>
    </row>
    <row r="53" spans="1:6" s="24" customFormat="1" x14ac:dyDescent="0.25">
      <c r="A53" s="23"/>
      <c r="B53" s="32">
        <v>2019</v>
      </c>
      <c r="C53" s="26" t="s">
        <v>158</v>
      </c>
      <c r="D53" s="27" t="s">
        <v>138</v>
      </c>
      <c r="E53" s="76" t="s">
        <v>206</v>
      </c>
      <c r="F53" s="30">
        <v>25000</v>
      </c>
    </row>
    <row r="54" spans="1:6" s="24" customFormat="1" x14ac:dyDescent="0.25">
      <c r="A54" s="23"/>
      <c r="B54" s="32">
        <v>2229</v>
      </c>
      <c r="C54" s="26" t="s">
        <v>91</v>
      </c>
      <c r="D54" s="27" t="s">
        <v>138</v>
      </c>
      <c r="E54" s="76" t="s">
        <v>11</v>
      </c>
      <c r="F54" s="30">
        <v>25000</v>
      </c>
    </row>
    <row r="55" spans="1:6" s="24" customFormat="1" x14ac:dyDescent="0.25">
      <c r="A55" s="23"/>
      <c r="B55" s="32">
        <v>2043</v>
      </c>
      <c r="C55" s="26" t="s">
        <v>107</v>
      </c>
      <c r="D55" s="27" t="s">
        <v>138</v>
      </c>
      <c r="E55" s="76" t="s">
        <v>13</v>
      </c>
      <c r="F55" s="30">
        <v>20000</v>
      </c>
    </row>
    <row r="56" spans="1:6" s="24" customFormat="1" x14ac:dyDescent="0.25">
      <c r="A56" s="23"/>
      <c r="B56" s="32">
        <v>1930</v>
      </c>
      <c r="C56" s="26" t="s">
        <v>111</v>
      </c>
      <c r="D56" s="27" t="s">
        <v>138</v>
      </c>
      <c r="E56" s="76" t="s">
        <v>11</v>
      </c>
      <c r="F56" s="30">
        <v>25000</v>
      </c>
    </row>
    <row r="57" spans="1:6" s="24" customFormat="1" x14ac:dyDescent="0.25">
      <c r="A57" s="23"/>
      <c r="B57" s="32">
        <v>2084</v>
      </c>
      <c r="C57" s="26" t="s">
        <v>159</v>
      </c>
      <c r="D57" s="27" t="s">
        <v>138</v>
      </c>
      <c r="E57" s="76" t="s">
        <v>13</v>
      </c>
      <c r="F57" s="30">
        <v>20000</v>
      </c>
    </row>
    <row r="58" spans="1:6" s="24" customFormat="1" x14ac:dyDescent="0.25">
      <c r="A58" s="23"/>
      <c r="B58" s="32">
        <v>2084</v>
      </c>
      <c r="C58" s="26" t="s">
        <v>159</v>
      </c>
      <c r="D58" s="27" t="s">
        <v>138</v>
      </c>
      <c r="E58" s="76" t="s">
        <v>41</v>
      </c>
      <c r="F58" s="30">
        <v>25000</v>
      </c>
    </row>
    <row r="59" spans="1:6" s="24" customFormat="1" x14ac:dyDescent="0.25">
      <c r="A59" s="23"/>
      <c r="B59" s="32">
        <v>2084</v>
      </c>
      <c r="C59" s="26" t="s">
        <v>159</v>
      </c>
      <c r="D59" s="27" t="s">
        <v>138</v>
      </c>
      <c r="E59" s="76" t="s">
        <v>206</v>
      </c>
      <c r="F59" s="30">
        <v>25000</v>
      </c>
    </row>
    <row r="60" spans="1:6" s="24" customFormat="1" x14ac:dyDescent="0.25">
      <c r="A60" s="23"/>
      <c r="B60" s="32">
        <v>2020</v>
      </c>
      <c r="C60" s="26" t="s">
        <v>160</v>
      </c>
      <c r="D60" s="27" t="s">
        <v>138</v>
      </c>
      <c r="E60" s="76" t="s">
        <v>206</v>
      </c>
      <c r="F60" s="30">
        <v>25000</v>
      </c>
    </row>
    <row r="61" spans="1:6" s="24" customFormat="1" x14ac:dyDescent="0.25">
      <c r="A61" s="23"/>
      <c r="B61" s="32">
        <v>2137</v>
      </c>
      <c r="C61" s="26" t="s">
        <v>161</v>
      </c>
      <c r="D61" s="27" t="s">
        <v>138</v>
      </c>
      <c r="E61" s="76" t="s">
        <v>13</v>
      </c>
      <c r="F61" s="30">
        <v>20000</v>
      </c>
    </row>
    <row r="62" spans="1:6" s="24" customFormat="1" x14ac:dyDescent="0.25">
      <c r="A62" s="23"/>
      <c r="B62" s="32">
        <v>2137</v>
      </c>
      <c r="C62" s="26" t="s">
        <v>161</v>
      </c>
      <c r="D62" s="27" t="s">
        <v>138</v>
      </c>
      <c r="E62" s="76" t="s">
        <v>41</v>
      </c>
      <c r="F62" s="30">
        <v>25000</v>
      </c>
    </row>
    <row r="63" spans="1:6" s="24" customFormat="1" x14ac:dyDescent="0.25">
      <c r="A63" s="23"/>
      <c r="B63" s="32">
        <v>2137</v>
      </c>
      <c r="C63" s="26" t="s">
        <v>161</v>
      </c>
      <c r="D63" s="27" t="s">
        <v>138</v>
      </c>
      <c r="E63" s="76" t="s">
        <v>11</v>
      </c>
      <c r="F63" s="30">
        <v>25000</v>
      </c>
    </row>
    <row r="64" spans="1:6" s="24" customFormat="1" x14ac:dyDescent="0.25">
      <c r="A64" s="23"/>
      <c r="B64" s="32">
        <v>2015</v>
      </c>
      <c r="C64" s="26" t="s">
        <v>162</v>
      </c>
      <c r="D64" s="27" t="s">
        <v>138</v>
      </c>
      <c r="E64" s="76" t="s">
        <v>206</v>
      </c>
      <c r="F64" s="30">
        <v>25000</v>
      </c>
    </row>
    <row r="65" spans="1:6" s="24" customFormat="1" x14ac:dyDescent="0.25">
      <c r="A65" s="23"/>
      <c r="B65" s="32">
        <v>2023</v>
      </c>
      <c r="C65" s="26" t="s">
        <v>163</v>
      </c>
      <c r="D65" s="27" t="s">
        <v>138</v>
      </c>
      <c r="E65" s="76" t="s">
        <v>206</v>
      </c>
      <c r="F65" s="30">
        <v>25000</v>
      </c>
    </row>
    <row r="66" spans="1:6" s="24" customFormat="1" x14ac:dyDescent="0.25">
      <c r="A66" s="23"/>
      <c r="B66" s="32">
        <v>2206</v>
      </c>
      <c r="C66" s="26" t="s">
        <v>92</v>
      </c>
      <c r="D66" s="27" t="s">
        <v>138</v>
      </c>
      <c r="E66" s="76" t="s">
        <v>206</v>
      </c>
      <c r="F66" s="30">
        <v>25000</v>
      </c>
    </row>
    <row r="67" spans="1:6" s="24" customFormat="1" x14ac:dyDescent="0.25">
      <c r="A67" s="23"/>
      <c r="B67" s="32">
        <v>3997</v>
      </c>
      <c r="C67" s="26" t="s">
        <v>33</v>
      </c>
      <c r="D67" s="27" t="s">
        <v>138</v>
      </c>
      <c r="E67" s="76" t="s">
        <v>13</v>
      </c>
      <c r="F67" s="30">
        <v>20000</v>
      </c>
    </row>
    <row r="68" spans="1:6" s="24" customFormat="1" x14ac:dyDescent="0.25">
      <c r="A68" s="23"/>
      <c r="B68" s="32">
        <v>2053</v>
      </c>
      <c r="C68" s="26" t="s">
        <v>95</v>
      </c>
      <c r="D68" s="27" t="s">
        <v>138</v>
      </c>
      <c r="E68" s="76" t="s">
        <v>13</v>
      </c>
      <c r="F68" s="30">
        <v>20000</v>
      </c>
    </row>
    <row r="69" spans="1:6" s="24" customFormat="1" x14ac:dyDescent="0.25">
      <c r="A69" s="23"/>
      <c r="B69" s="32">
        <v>2053</v>
      </c>
      <c r="C69" s="26" t="s">
        <v>95</v>
      </c>
      <c r="D69" s="27" t="s">
        <v>138</v>
      </c>
      <c r="E69" s="76" t="s">
        <v>41</v>
      </c>
      <c r="F69" s="30">
        <v>25000</v>
      </c>
    </row>
    <row r="70" spans="1:6" s="24" customFormat="1" x14ac:dyDescent="0.25">
      <c r="A70" s="23"/>
      <c r="B70" s="32">
        <v>2140</v>
      </c>
      <c r="C70" s="26" t="s">
        <v>119</v>
      </c>
      <c r="D70" s="27" t="s">
        <v>138</v>
      </c>
      <c r="E70" s="76" t="s">
        <v>11</v>
      </c>
      <c r="F70" s="30">
        <v>25000</v>
      </c>
    </row>
    <row r="71" spans="1:6" s="24" customFormat="1" x14ac:dyDescent="0.25">
      <c r="A71" s="23"/>
      <c r="B71" s="32">
        <v>2008</v>
      </c>
      <c r="C71" s="26" t="s">
        <v>120</v>
      </c>
      <c r="D71" s="27" t="s">
        <v>138</v>
      </c>
      <c r="E71" s="76" t="s">
        <v>206</v>
      </c>
      <c r="F71" s="30">
        <v>25000</v>
      </c>
    </row>
    <row r="72" spans="1:6" s="24" customFormat="1" x14ac:dyDescent="0.25">
      <c r="A72" s="23"/>
      <c r="B72" s="32">
        <v>2091</v>
      </c>
      <c r="C72" s="26" t="s">
        <v>146</v>
      </c>
      <c r="D72" s="27" t="s">
        <v>138</v>
      </c>
      <c r="E72" s="76" t="s">
        <v>206</v>
      </c>
      <c r="F72" s="30">
        <v>25000</v>
      </c>
    </row>
    <row r="73" spans="1:6" s="24" customFormat="1" x14ac:dyDescent="0.25">
      <c r="A73" s="23"/>
      <c r="B73" s="32">
        <v>2057</v>
      </c>
      <c r="C73" s="26" t="s">
        <v>49</v>
      </c>
      <c r="D73" s="27" t="s">
        <v>138</v>
      </c>
      <c r="E73" s="76" t="s">
        <v>13</v>
      </c>
      <c r="F73" s="30">
        <v>20000</v>
      </c>
    </row>
    <row r="74" spans="1:6" s="24" customFormat="1" x14ac:dyDescent="0.25">
      <c r="A74" s="23"/>
      <c r="B74" s="32">
        <v>2057</v>
      </c>
      <c r="C74" s="26" t="s">
        <v>49</v>
      </c>
      <c r="D74" s="27" t="s">
        <v>138</v>
      </c>
      <c r="E74" s="76" t="s">
        <v>41</v>
      </c>
      <c r="F74" s="30">
        <v>25000</v>
      </c>
    </row>
    <row r="75" spans="1:6" s="24" customFormat="1" x14ac:dyDescent="0.25">
      <c r="A75" s="23"/>
      <c r="B75" s="32">
        <v>2057</v>
      </c>
      <c r="C75" s="26" t="s">
        <v>49</v>
      </c>
      <c r="D75" s="27" t="s">
        <v>138</v>
      </c>
      <c r="E75" s="76" t="s">
        <v>206</v>
      </c>
      <c r="F75" s="30">
        <v>25000</v>
      </c>
    </row>
    <row r="76" spans="1:6" s="24" customFormat="1" x14ac:dyDescent="0.25">
      <c r="A76" s="23"/>
      <c r="B76" s="32">
        <v>2212</v>
      </c>
      <c r="C76" s="26" t="s">
        <v>121</v>
      </c>
      <c r="D76" s="27" t="s">
        <v>138</v>
      </c>
      <c r="E76" s="76" t="s">
        <v>13</v>
      </c>
      <c r="F76" s="30">
        <v>20000</v>
      </c>
    </row>
    <row r="77" spans="1:6" s="24" customFormat="1" x14ac:dyDescent="0.25">
      <c r="A77" s="23"/>
      <c r="B77" s="32">
        <v>2212</v>
      </c>
      <c r="C77" s="26" t="s">
        <v>121</v>
      </c>
      <c r="D77" s="27" t="s">
        <v>138</v>
      </c>
      <c r="E77" s="76" t="s">
        <v>41</v>
      </c>
      <c r="F77" s="30">
        <v>25000</v>
      </c>
    </row>
    <row r="78" spans="1:6" s="24" customFormat="1" x14ac:dyDescent="0.25">
      <c r="A78" s="23"/>
      <c r="B78" s="32">
        <v>2012</v>
      </c>
      <c r="C78" s="26" t="s">
        <v>164</v>
      </c>
      <c r="D78" s="27" t="s">
        <v>138</v>
      </c>
      <c r="E78" s="76" t="s">
        <v>206</v>
      </c>
      <c r="F78" s="30">
        <v>25000</v>
      </c>
    </row>
    <row r="79" spans="1:6" s="24" customFormat="1" x14ac:dyDescent="0.25">
      <c r="A79" s="23"/>
      <c r="B79" s="32">
        <v>2092</v>
      </c>
      <c r="C79" s="26" t="s">
        <v>51</v>
      </c>
      <c r="D79" s="27" t="s">
        <v>138</v>
      </c>
      <c r="E79" s="76" t="s">
        <v>206</v>
      </c>
      <c r="F79" s="30">
        <v>25000</v>
      </c>
    </row>
    <row r="80" spans="1:6" s="24" customFormat="1" x14ac:dyDescent="0.25">
      <c r="A80" s="23"/>
      <c r="B80" s="32">
        <v>2256</v>
      </c>
      <c r="C80" s="26" t="s">
        <v>142</v>
      </c>
      <c r="D80" s="27" t="s">
        <v>138</v>
      </c>
      <c r="E80" s="76" t="s">
        <v>11</v>
      </c>
      <c r="F80" s="30">
        <v>25000</v>
      </c>
    </row>
    <row r="81" spans="1:6" s="24" customFormat="1" x14ac:dyDescent="0.25">
      <c r="A81" s="23"/>
      <c r="B81" s="32">
        <v>2048</v>
      </c>
      <c r="C81" s="26" t="s">
        <v>125</v>
      </c>
      <c r="D81" s="27" t="s">
        <v>138</v>
      </c>
      <c r="E81" s="76" t="s">
        <v>11</v>
      </c>
      <c r="F81" s="30">
        <v>25000</v>
      </c>
    </row>
    <row r="82" spans="1:6" s="24" customFormat="1" x14ac:dyDescent="0.25">
      <c r="A82" s="23"/>
      <c r="B82" s="32">
        <v>2145</v>
      </c>
      <c r="C82" s="26" t="s">
        <v>165</v>
      </c>
      <c r="D82" s="27" t="s">
        <v>138</v>
      </c>
      <c r="E82" s="76" t="s">
        <v>13</v>
      </c>
      <c r="F82" s="30">
        <v>20000</v>
      </c>
    </row>
    <row r="83" spans="1:6" s="24" customFormat="1" x14ac:dyDescent="0.25">
      <c r="A83" s="23"/>
      <c r="B83" s="32">
        <v>2145</v>
      </c>
      <c r="C83" s="26" t="s">
        <v>165</v>
      </c>
      <c r="D83" s="27" t="s">
        <v>138</v>
      </c>
      <c r="E83" s="76" t="s">
        <v>41</v>
      </c>
      <c r="F83" s="30">
        <v>25000</v>
      </c>
    </row>
    <row r="84" spans="1:6" s="24" customFormat="1" x14ac:dyDescent="0.25">
      <c r="A84" s="23"/>
      <c r="B84" s="32">
        <v>2145</v>
      </c>
      <c r="C84" s="26" t="s">
        <v>165</v>
      </c>
      <c r="D84" s="27" t="s">
        <v>138</v>
      </c>
      <c r="E84" s="76" t="s">
        <v>11</v>
      </c>
      <c r="F84" s="30">
        <v>25000</v>
      </c>
    </row>
    <row r="85" spans="1:6" s="24" customFormat="1" x14ac:dyDescent="0.25">
      <c r="A85" s="23"/>
      <c r="B85" s="32">
        <v>2145</v>
      </c>
      <c r="C85" s="26" t="s">
        <v>165</v>
      </c>
      <c r="D85" s="27" t="s">
        <v>138</v>
      </c>
      <c r="E85" s="76" t="s">
        <v>206</v>
      </c>
      <c r="F85" s="30">
        <v>25000</v>
      </c>
    </row>
    <row r="86" spans="1:6" s="24" customFormat="1" x14ac:dyDescent="0.25">
      <c r="A86" s="23"/>
      <c r="B86" s="32">
        <v>1968</v>
      </c>
      <c r="C86" s="26" t="s">
        <v>166</v>
      </c>
      <c r="D86" s="27" t="s">
        <v>138</v>
      </c>
      <c r="E86" s="76" t="s">
        <v>13</v>
      </c>
      <c r="F86" s="30">
        <v>20000</v>
      </c>
    </row>
    <row r="87" spans="1:6" s="24" customFormat="1" x14ac:dyDescent="0.25">
      <c r="A87" s="23"/>
      <c r="B87" s="32">
        <v>2199</v>
      </c>
      <c r="C87" s="26" t="s">
        <v>84</v>
      </c>
      <c r="D87" s="27" t="s">
        <v>138</v>
      </c>
      <c r="E87" s="76" t="s">
        <v>206</v>
      </c>
      <c r="F87" s="30">
        <v>25000</v>
      </c>
    </row>
    <row r="88" spans="1:6" s="24" customFormat="1" x14ac:dyDescent="0.25">
      <c r="A88" s="23"/>
      <c r="B88" s="32">
        <v>1996</v>
      </c>
      <c r="C88" s="26" t="s">
        <v>167</v>
      </c>
      <c r="D88" s="27" t="s">
        <v>138</v>
      </c>
      <c r="E88" s="76" t="s">
        <v>13</v>
      </c>
      <c r="F88" s="30">
        <v>20000</v>
      </c>
    </row>
    <row r="89" spans="1:6" s="24" customFormat="1" x14ac:dyDescent="0.25">
      <c r="A89" s="23"/>
      <c r="B89" s="32">
        <v>1996</v>
      </c>
      <c r="C89" s="26" t="s">
        <v>167</v>
      </c>
      <c r="D89" s="27" t="s">
        <v>138</v>
      </c>
      <c r="E89" s="76" t="s">
        <v>41</v>
      </c>
      <c r="F89" s="30">
        <v>25000</v>
      </c>
    </row>
    <row r="90" spans="1:6" s="24" customFormat="1" x14ac:dyDescent="0.25">
      <c r="A90" s="23"/>
      <c r="B90" s="32">
        <v>1996</v>
      </c>
      <c r="C90" s="26" t="s">
        <v>167</v>
      </c>
      <c r="D90" s="27" t="s">
        <v>138</v>
      </c>
      <c r="E90" s="76" t="s">
        <v>11</v>
      </c>
      <c r="F90" s="30">
        <v>25000</v>
      </c>
    </row>
    <row r="91" spans="1:6" s="24" customFormat="1" x14ac:dyDescent="0.25">
      <c r="A91" s="23"/>
      <c r="B91" s="32">
        <v>1996</v>
      </c>
      <c r="C91" s="26" t="s">
        <v>167</v>
      </c>
      <c r="D91" s="27" t="s">
        <v>138</v>
      </c>
      <c r="E91" s="76" t="s">
        <v>206</v>
      </c>
      <c r="F91" s="30">
        <v>25000</v>
      </c>
    </row>
    <row r="92" spans="1:6" s="24" customFormat="1" x14ac:dyDescent="0.25">
      <c r="A92" s="23"/>
      <c r="B92" s="32">
        <v>1990</v>
      </c>
      <c r="C92" s="26" t="s">
        <v>79</v>
      </c>
      <c r="D92" s="27" t="s">
        <v>138</v>
      </c>
      <c r="E92" s="76" t="s">
        <v>206</v>
      </c>
      <c r="F92" s="30">
        <v>25000</v>
      </c>
    </row>
    <row r="93" spans="1:6" s="24" customFormat="1" x14ac:dyDescent="0.25">
      <c r="A93" s="23"/>
      <c r="B93" s="32">
        <v>2108</v>
      </c>
      <c r="C93" s="26" t="s">
        <v>149</v>
      </c>
      <c r="D93" s="27" t="s">
        <v>138</v>
      </c>
      <c r="E93" s="76" t="s">
        <v>11</v>
      </c>
      <c r="F93" s="30">
        <v>25000</v>
      </c>
    </row>
    <row r="94" spans="1:6" s="24" customFormat="1" x14ac:dyDescent="0.25">
      <c r="A94" s="23"/>
      <c r="B94" s="32">
        <v>2060</v>
      </c>
      <c r="C94" s="26" t="s">
        <v>168</v>
      </c>
      <c r="D94" s="27" t="s">
        <v>138</v>
      </c>
      <c r="E94" s="76" t="s">
        <v>13</v>
      </c>
      <c r="F94" s="30">
        <v>20000</v>
      </c>
    </row>
    <row r="95" spans="1:6" s="24" customFormat="1" x14ac:dyDescent="0.25">
      <c r="A95" s="23"/>
      <c r="B95" s="32">
        <v>2060</v>
      </c>
      <c r="C95" s="26" t="s">
        <v>168</v>
      </c>
      <c r="D95" s="27" t="s">
        <v>138</v>
      </c>
      <c r="E95" s="76" t="s">
        <v>41</v>
      </c>
      <c r="F95" s="30">
        <v>25000</v>
      </c>
    </row>
    <row r="96" spans="1:6" s="24" customFormat="1" x14ac:dyDescent="0.25">
      <c r="A96" s="23"/>
      <c r="B96" s="32">
        <v>2181</v>
      </c>
      <c r="C96" s="26" t="s">
        <v>169</v>
      </c>
      <c r="D96" s="27" t="s">
        <v>138</v>
      </c>
      <c r="E96" s="76" t="s">
        <v>13</v>
      </c>
      <c r="F96" s="30">
        <v>20000</v>
      </c>
    </row>
    <row r="97" spans="1:6" s="24" customFormat="1" x14ac:dyDescent="0.25">
      <c r="A97" s="23"/>
      <c r="B97" s="32">
        <v>2181</v>
      </c>
      <c r="C97" s="26" t="s">
        <v>169</v>
      </c>
      <c r="D97" s="27" t="s">
        <v>138</v>
      </c>
      <c r="E97" s="76" t="s">
        <v>41</v>
      </c>
      <c r="F97" s="30">
        <v>25000</v>
      </c>
    </row>
    <row r="98" spans="1:6" s="24" customFormat="1" x14ac:dyDescent="0.25">
      <c r="A98" s="23"/>
      <c r="B98" s="32">
        <v>2016</v>
      </c>
      <c r="C98" s="26" t="s">
        <v>170</v>
      </c>
      <c r="D98" s="27" t="s">
        <v>138</v>
      </c>
      <c r="E98" s="76" t="s">
        <v>206</v>
      </c>
      <c r="F98" s="30">
        <v>25000</v>
      </c>
    </row>
    <row r="99" spans="1:6" s="24" customFormat="1" x14ac:dyDescent="0.25">
      <c r="A99" s="23"/>
      <c r="B99" s="32">
        <v>1973</v>
      </c>
      <c r="C99" s="26" t="s">
        <v>171</v>
      </c>
      <c r="D99" s="27" t="s">
        <v>138</v>
      </c>
      <c r="E99" s="76" t="s">
        <v>206</v>
      </c>
      <c r="F99" s="30">
        <v>25000</v>
      </c>
    </row>
    <row r="100" spans="1:6" s="24" customFormat="1" x14ac:dyDescent="0.25">
      <c r="A100" s="23"/>
      <c r="B100" s="32">
        <v>2180</v>
      </c>
      <c r="C100" s="26" t="s">
        <v>172</v>
      </c>
      <c r="D100" s="27" t="s">
        <v>138</v>
      </c>
      <c r="E100" s="76" t="s">
        <v>41</v>
      </c>
      <c r="F100" s="30">
        <v>25000</v>
      </c>
    </row>
    <row r="101" spans="1:6" s="24" customFormat="1" x14ac:dyDescent="0.25">
      <c r="A101" s="23"/>
      <c r="B101" s="32">
        <v>1967</v>
      </c>
      <c r="C101" s="26" t="s">
        <v>173</v>
      </c>
      <c r="D101" s="27" t="s">
        <v>138</v>
      </c>
      <c r="E101" s="76" t="s">
        <v>206</v>
      </c>
      <c r="F101" s="30">
        <v>25000</v>
      </c>
    </row>
    <row r="102" spans="1:6" s="24" customFormat="1" x14ac:dyDescent="0.25">
      <c r="A102" s="23"/>
      <c r="B102" s="32">
        <v>2045</v>
      </c>
      <c r="C102" s="26" t="s">
        <v>23</v>
      </c>
      <c r="D102" s="27" t="s">
        <v>138</v>
      </c>
      <c r="E102" s="76" t="s">
        <v>11</v>
      </c>
      <c r="F102" s="30">
        <v>25000</v>
      </c>
    </row>
    <row r="103" spans="1:6" s="24" customFormat="1" x14ac:dyDescent="0.25">
      <c r="A103" s="23"/>
      <c r="B103" s="32">
        <v>1946</v>
      </c>
      <c r="C103" s="26" t="s">
        <v>55</v>
      </c>
      <c r="D103" s="27" t="s">
        <v>138</v>
      </c>
      <c r="E103" s="76" t="s">
        <v>41</v>
      </c>
      <c r="F103" s="30">
        <v>25000</v>
      </c>
    </row>
    <row r="104" spans="1:6" s="24" customFormat="1" x14ac:dyDescent="0.25">
      <c r="A104" s="23"/>
      <c r="B104" s="32">
        <v>1977</v>
      </c>
      <c r="C104" s="26" t="s">
        <v>81</v>
      </c>
      <c r="D104" s="27" t="s">
        <v>138</v>
      </c>
      <c r="E104" s="76" t="s">
        <v>206</v>
      </c>
      <c r="F104" s="30">
        <v>25000</v>
      </c>
    </row>
    <row r="105" spans="1:6" s="24" customFormat="1" x14ac:dyDescent="0.25">
      <c r="A105" s="23"/>
      <c r="B105" s="32">
        <v>2001</v>
      </c>
      <c r="C105" s="26" t="s">
        <v>174</v>
      </c>
      <c r="D105" s="27" t="s">
        <v>138</v>
      </c>
      <c r="E105" s="76" t="s">
        <v>11</v>
      </c>
      <c r="F105" s="30">
        <v>25000</v>
      </c>
    </row>
    <row r="106" spans="1:6" s="24" customFormat="1" x14ac:dyDescent="0.25">
      <c r="A106" s="23"/>
      <c r="B106" s="32">
        <v>2044</v>
      </c>
      <c r="C106" s="26" t="s">
        <v>175</v>
      </c>
      <c r="D106" s="27" t="s">
        <v>138</v>
      </c>
      <c r="E106" s="76" t="s">
        <v>13</v>
      </c>
      <c r="F106" s="30">
        <v>20000</v>
      </c>
    </row>
    <row r="107" spans="1:6" s="24" customFormat="1" x14ac:dyDescent="0.25">
      <c r="A107" s="23"/>
      <c r="B107" s="32">
        <v>2044</v>
      </c>
      <c r="C107" s="26" t="s">
        <v>175</v>
      </c>
      <c r="D107" s="27" t="s">
        <v>138</v>
      </c>
      <c r="E107" s="76" t="s">
        <v>41</v>
      </c>
      <c r="F107" s="30">
        <v>25000</v>
      </c>
    </row>
    <row r="108" spans="1:6" s="24" customFormat="1" x14ac:dyDescent="0.25">
      <c r="A108" s="23"/>
      <c r="B108" s="32">
        <v>2044</v>
      </c>
      <c r="C108" s="26" t="s">
        <v>175</v>
      </c>
      <c r="D108" s="27" t="s">
        <v>138</v>
      </c>
      <c r="E108" s="76" t="s">
        <v>206</v>
      </c>
      <c r="F108" s="30">
        <v>25000</v>
      </c>
    </row>
    <row r="109" spans="1:6" s="24" customFormat="1" x14ac:dyDescent="0.25">
      <c r="A109" s="23"/>
      <c r="B109" s="32">
        <v>1944</v>
      </c>
      <c r="C109" s="26" t="s">
        <v>56</v>
      </c>
      <c r="D109" s="27" t="s">
        <v>138</v>
      </c>
      <c r="E109" s="76" t="s">
        <v>11</v>
      </c>
      <c r="F109" s="30">
        <v>25000</v>
      </c>
    </row>
    <row r="110" spans="1:6" s="24" customFormat="1" x14ac:dyDescent="0.25">
      <c r="A110" s="23"/>
      <c r="B110" s="32">
        <v>1944</v>
      </c>
      <c r="C110" s="26" t="s">
        <v>56</v>
      </c>
      <c r="D110" s="27" t="s">
        <v>138</v>
      </c>
      <c r="E110" s="76" t="s">
        <v>206</v>
      </c>
      <c r="F110" s="30">
        <v>25000</v>
      </c>
    </row>
    <row r="111" spans="1:6" s="24" customFormat="1" x14ac:dyDescent="0.25">
      <c r="A111" s="23"/>
      <c r="B111" s="32">
        <v>2103</v>
      </c>
      <c r="C111" s="26" t="s">
        <v>176</v>
      </c>
      <c r="D111" s="27" t="s">
        <v>138</v>
      </c>
      <c r="E111" s="76" t="s">
        <v>13</v>
      </c>
      <c r="F111" s="30">
        <v>20000</v>
      </c>
    </row>
    <row r="112" spans="1:6" s="24" customFormat="1" x14ac:dyDescent="0.25">
      <c r="A112" s="23"/>
      <c r="B112" s="32">
        <v>2103</v>
      </c>
      <c r="C112" s="26" t="s">
        <v>176</v>
      </c>
      <c r="D112" s="27" t="s">
        <v>138</v>
      </c>
      <c r="E112" s="76" t="s">
        <v>41</v>
      </c>
      <c r="F112" s="30">
        <v>25000</v>
      </c>
    </row>
    <row r="113" spans="1:6" s="24" customFormat="1" x14ac:dyDescent="0.25">
      <c r="A113" s="23"/>
      <c r="B113" s="32">
        <v>2138</v>
      </c>
      <c r="C113" s="26" t="s">
        <v>96</v>
      </c>
      <c r="D113" s="27" t="s">
        <v>138</v>
      </c>
      <c r="E113" s="76" t="s">
        <v>41</v>
      </c>
      <c r="F113" s="30">
        <v>25000</v>
      </c>
    </row>
    <row r="114" spans="1:6" s="24" customFormat="1" x14ac:dyDescent="0.25">
      <c r="A114" s="23"/>
      <c r="B114" s="32">
        <v>2096</v>
      </c>
      <c r="C114" s="26" t="s">
        <v>24</v>
      </c>
      <c r="D114" s="27" t="s">
        <v>138</v>
      </c>
      <c r="E114" s="76" t="s">
        <v>13</v>
      </c>
      <c r="F114" s="30">
        <v>20000</v>
      </c>
    </row>
    <row r="115" spans="1:6" s="24" customFormat="1" x14ac:dyDescent="0.25">
      <c r="A115" s="23"/>
      <c r="B115" s="32">
        <v>2096</v>
      </c>
      <c r="C115" s="26" t="s">
        <v>24</v>
      </c>
      <c r="D115" s="27" t="s">
        <v>138</v>
      </c>
      <c r="E115" s="76" t="s">
        <v>41</v>
      </c>
      <c r="F115" s="30">
        <v>25000</v>
      </c>
    </row>
    <row r="116" spans="1:6" s="24" customFormat="1" x14ac:dyDescent="0.25">
      <c r="A116" s="23"/>
      <c r="B116" s="32">
        <v>2096</v>
      </c>
      <c r="C116" s="26" t="s">
        <v>24</v>
      </c>
      <c r="D116" s="27" t="s">
        <v>138</v>
      </c>
      <c r="E116" s="76" t="s">
        <v>206</v>
      </c>
      <c r="F116" s="30">
        <v>25000</v>
      </c>
    </row>
    <row r="117" spans="1:6" s="24" customFormat="1" x14ac:dyDescent="0.25">
      <c r="A117" s="23"/>
      <c r="B117" s="32">
        <v>2022</v>
      </c>
      <c r="C117" s="26" t="s">
        <v>177</v>
      </c>
      <c r="D117" s="27" t="s">
        <v>138</v>
      </c>
      <c r="E117" s="76" t="s">
        <v>206</v>
      </c>
      <c r="F117" s="30">
        <v>25000</v>
      </c>
    </row>
    <row r="118" spans="1:6" s="24" customFormat="1" x14ac:dyDescent="0.25">
      <c r="A118" s="23"/>
      <c r="B118" s="32">
        <v>2225</v>
      </c>
      <c r="C118" s="26" t="s">
        <v>65</v>
      </c>
      <c r="D118" s="27" t="s">
        <v>138</v>
      </c>
      <c r="E118" s="76" t="s">
        <v>11</v>
      </c>
      <c r="F118" s="30">
        <v>25000</v>
      </c>
    </row>
    <row r="119" spans="1:6" s="24" customFormat="1" x14ac:dyDescent="0.25">
      <c r="A119" s="23"/>
      <c r="B119" s="32">
        <v>2225</v>
      </c>
      <c r="C119" s="26" t="s">
        <v>65</v>
      </c>
      <c r="D119" s="27" t="s">
        <v>138</v>
      </c>
      <c r="E119" s="76" t="s">
        <v>206</v>
      </c>
      <c r="F119" s="30">
        <v>25000</v>
      </c>
    </row>
    <row r="120" spans="1:6" s="24" customFormat="1" x14ac:dyDescent="0.25">
      <c r="A120" s="23"/>
      <c r="B120" s="32">
        <v>2083</v>
      </c>
      <c r="C120" s="26" t="s">
        <v>58</v>
      </c>
      <c r="D120" s="27" t="s">
        <v>138</v>
      </c>
      <c r="E120" s="76" t="s">
        <v>206</v>
      </c>
      <c r="F120" s="30">
        <v>25000</v>
      </c>
    </row>
    <row r="121" spans="1:6" s="24" customFormat="1" x14ac:dyDescent="0.25">
      <c r="A121" s="23"/>
      <c r="B121" s="32">
        <v>2144</v>
      </c>
      <c r="C121" s="26" t="s">
        <v>26</v>
      </c>
      <c r="D121" s="27" t="s">
        <v>138</v>
      </c>
      <c r="E121" s="76" t="s">
        <v>206</v>
      </c>
      <c r="F121" s="30">
        <v>25000</v>
      </c>
    </row>
    <row r="122" spans="1:6" s="24" customFormat="1" x14ac:dyDescent="0.25">
      <c r="A122" s="23"/>
      <c r="B122" s="32">
        <v>2018</v>
      </c>
      <c r="C122" s="26" t="s">
        <v>179</v>
      </c>
      <c r="D122" s="27" t="s">
        <v>138</v>
      </c>
      <c r="E122" s="76" t="s">
        <v>206</v>
      </c>
      <c r="F122" s="30">
        <v>25000</v>
      </c>
    </row>
    <row r="123" spans="1:6" s="24" customFormat="1" x14ac:dyDescent="0.25">
      <c r="A123" s="23"/>
      <c r="B123" s="32">
        <v>2003</v>
      </c>
      <c r="C123" s="26" t="s">
        <v>59</v>
      </c>
      <c r="D123" s="27" t="s">
        <v>138</v>
      </c>
      <c r="E123" s="76" t="s">
        <v>206</v>
      </c>
      <c r="F123" s="30">
        <v>25000</v>
      </c>
    </row>
    <row r="124" spans="1:6" s="24" customFormat="1" x14ac:dyDescent="0.25">
      <c r="A124" s="23"/>
      <c r="B124" s="32">
        <v>2210</v>
      </c>
      <c r="C124" s="26" t="s">
        <v>143</v>
      </c>
      <c r="D124" s="27" t="s">
        <v>138</v>
      </c>
      <c r="E124" s="76" t="s">
        <v>206</v>
      </c>
      <c r="F124" s="30">
        <v>25000</v>
      </c>
    </row>
    <row r="125" spans="1:6" s="24" customFormat="1" x14ac:dyDescent="0.25">
      <c r="A125" s="23"/>
      <c r="B125" s="32">
        <v>2213</v>
      </c>
      <c r="C125" s="26" t="s">
        <v>28</v>
      </c>
      <c r="D125" s="27" t="s">
        <v>138</v>
      </c>
      <c r="E125" s="76" t="s">
        <v>11</v>
      </c>
      <c r="F125" s="30">
        <v>25000</v>
      </c>
    </row>
    <row r="126" spans="1:6" s="24" customFormat="1" x14ac:dyDescent="0.25">
      <c r="A126" s="23"/>
      <c r="B126" s="32">
        <v>1947</v>
      </c>
      <c r="C126" s="26" t="s">
        <v>180</v>
      </c>
      <c r="D126" s="27" t="s">
        <v>138</v>
      </c>
      <c r="E126" s="76" t="s">
        <v>206</v>
      </c>
      <c r="F126" s="30">
        <v>25000</v>
      </c>
    </row>
    <row r="127" spans="1:6" s="24" customFormat="1" x14ac:dyDescent="0.25">
      <c r="A127" s="23"/>
      <c r="B127" s="32">
        <v>2251</v>
      </c>
      <c r="C127" s="26" t="s">
        <v>136</v>
      </c>
      <c r="D127" s="27" t="s">
        <v>138</v>
      </c>
      <c r="E127" s="76" t="s">
        <v>11</v>
      </c>
      <c r="F127" s="30">
        <v>25000</v>
      </c>
    </row>
    <row r="128" spans="1:6" s="24" customFormat="1" x14ac:dyDescent="0.25">
      <c r="A128" s="23"/>
      <c r="B128" s="33">
        <v>2243</v>
      </c>
      <c r="C128" s="26" t="s">
        <v>30</v>
      </c>
      <c r="D128" s="38" t="s">
        <v>139</v>
      </c>
      <c r="E128" s="76" t="s">
        <v>13</v>
      </c>
      <c r="F128" s="30" t="s">
        <v>144</v>
      </c>
    </row>
    <row r="129" spans="1:6" s="24" customFormat="1" x14ac:dyDescent="0.25">
      <c r="A129" s="23"/>
      <c r="B129" s="33">
        <v>2243</v>
      </c>
      <c r="C129" s="26" t="s">
        <v>30</v>
      </c>
      <c r="D129" s="38" t="s">
        <v>139</v>
      </c>
      <c r="E129" s="76" t="s">
        <v>41</v>
      </c>
      <c r="F129" s="30" t="s">
        <v>144</v>
      </c>
    </row>
    <row r="130" spans="1:6" s="24" customFormat="1" x14ac:dyDescent="0.25">
      <c r="A130" s="23"/>
      <c r="B130" s="32">
        <v>2243</v>
      </c>
      <c r="C130" s="26" t="s">
        <v>30</v>
      </c>
      <c r="D130" s="38" t="s">
        <v>139</v>
      </c>
      <c r="E130" s="76" t="s">
        <v>206</v>
      </c>
      <c r="F130" s="30" t="s">
        <v>144</v>
      </c>
    </row>
    <row r="131" spans="1:6" s="24" customFormat="1" x14ac:dyDescent="0.25">
      <c r="A131" s="23"/>
      <c r="B131" s="33">
        <v>2088</v>
      </c>
      <c r="C131" s="26" t="s">
        <v>102</v>
      </c>
      <c r="D131" s="38" t="s">
        <v>139</v>
      </c>
      <c r="E131" s="76" t="s">
        <v>13</v>
      </c>
      <c r="F131" s="30" t="s">
        <v>144</v>
      </c>
    </row>
    <row r="132" spans="1:6" s="24" customFormat="1" x14ac:dyDescent="0.25">
      <c r="A132" s="23"/>
      <c r="B132" s="33">
        <v>2088</v>
      </c>
      <c r="C132" s="26" t="s">
        <v>102</v>
      </c>
      <c r="D132" s="27" t="s">
        <v>139</v>
      </c>
      <c r="E132" s="76" t="s">
        <v>41</v>
      </c>
      <c r="F132" s="30" t="s">
        <v>144</v>
      </c>
    </row>
    <row r="133" spans="1:6" s="24" customFormat="1" x14ac:dyDescent="0.25">
      <c r="A133" s="23"/>
      <c r="B133" s="33">
        <v>2088</v>
      </c>
      <c r="C133" s="26" t="s">
        <v>102</v>
      </c>
      <c r="D133" s="27" t="s">
        <v>139</v>
      </c>
      <c r="E133" s="76" t="s">
        <v>206</v>
      </c>
      <c r="F133" s="30" t="s">
        <v>144</v>
      </c>
    </row>
    <row r="134" spans="1:6" s="24" customFormat="1" x14ac:dyDescent="0.25">
      <c r="A134" s="23"/>
      <c r="B134" s="33">
        <v>2042</v>
      </c>
      <c r="C134" s="26" t="s">
        <v>88</v>
      </c>
      <c r="D134" s="27" t="s">
        <v>139</v>
      </c>
      <c r="E134" s="76" t="s">
        <v>206</v>
      </c>
      <c r="F134" s="30" t="s">
        <v>144</v>
      </c>
    </row>
    <row r="135" spans="1:6" s="24" customFormat="1" x14ac:dyDescent="0.25">
      <c r="A135" s="23"/>
      <c r="B135" s="33">
        <v>1970</v>
      </c>
      <c r="C135" s="26" t="s">
        <v>141</v>
      </c>
      <c r="D135" s="27" t="s">
        <v>139</v>
      </c>
      <c r="E135" s="76" t="s">
        <v>13</v>
      </c>
      <c r="F135" s="30" t="s">
        <v>144</v>
      </c>
    </row>
    <row r="136" spans="1:6" s="24" customFormat="1" x14ac:dyDescent="0.25">
      <c r="A136" s="23"/>
      <c r="B136" s="32">
        <v>2187</v>
      </c>
      <c r="C136" s="26" t="s">
        <v>31</v>
      </c>
      <c r="D136" s="27" t="s">
        <v>139</v>
      </c>
      <c r="E136" s="76" t="s">
        <v>41</v>
      </c>
      <c r="F136" s="30" t="s">
        <v>144</v>
      </c>
    </row>
    <row r="137" spans="1:6" s="24" customFormat="1" x14ac:dyDescent="0.25">
      <c r="A137" s="23"/>
      <c r="B137" s="32">
        <v>1923</v>
      </c>
      <c r="C137" s="26" t="s">
        <v>147</v>
      </c>
      <c r="D137" s="27" t="s">
        <v>139</v>
      </c>
      <c r="E137" s="76" t="s">
        <v>13</v>
      </c>
      <c r="F137" s="30" t="s">
        <v>144</v>
      </c>
    </row>
    <row r="138" spans="1:6" s="24" customFormat="1" x14ac:dyDescent="0.25">
      <c r="A138" s="23"/>
      <c r="B138" s="32">
        <v>1923</v>
      </c>
      <c r="C138" s="26" t="s">
        <v>147</v>
      </c>
      <c r="D138" s="27" t="s">
        <v>139</v>
      </c>
      <c r="E138" s="76" t="s">
        <v>41</v>
      </c>
      <c r="F138" s="30" t="s">
        <v>144</v>
      </c>
    </row>
    <row r="139" spans="1:6" s="24" customFormat="1" x14ac:dyDescent="0.25">
      <c r="A139" s="23"/>
      <c r="B139" s="32">
        <v>2256</v>
      </c>
      <c r="C139" s="26" t="s">
        <v>142</v>
      </c>
      <c r="D139" s="27" t="s">
        <v>139</v>
      </c>
      <c r="E139" s="76" t="s">
        <v>13</v>
      </c>
      <c r="F139" s="30" t="s">
        <v>144</v>
      </c>
    </row>
    <row r="140" spans="1:6" s="24" customFormat="1" x14ac:dyDescent="0.25">
      <c r="A140" s="23"/>
      <c r="B140" s="32">
        <v>2256</v>
      </c>
      <c r="C140" s="26" t="s">
        <v>142</v>
      </c>
      <c r="D140" s="27" t="s">
        <v>139</v>
      </c>
      <c r="E140" s="76" t="s">
        <v>41</v>
      </c>
      <c r="F140" s="30" t="s">
        <v>144</v>
      </c>
    </row>
    <row r="141" spans="1:6" s="24" customFormat="1" x14ac:dyDescent="0.25">
      <c r="A141" s="23"/>
      <c r="B141" s="32">
        <v>2256</v>
      </c>
      <c r="C141" s="26" t="s">
        <v>142</v>
      </c>
      <c r="D141" s="27" t="s">
        <v>139</v>
      </c>
      <c r="E141" s="76" t="s">
        <v>206</v>
      </c>
      <c r="F141" s="30" t="s">
        <v>144</v>
      </c>
    </row>
    <row r="142" spans="1:6" s="24" customFormat="1" x14ac:dyDescent="0.25">
      <c r="A142" s="23"/>
      <c r="B142" s="47">
        <v>2046</v>
      </c>
      <c r="C142" s="35" t="s">
        <v>152</v>
      </c>
      <c r="D142" s="48" t="s">
        <v>140</v>
      </c>
      <c r="E142" s="77" t="s">
        <v>13</v>
      </c>
      <c r="F142" s="46" t="s">
        <v>144</v>
      </c>
    </row>
    <row r="143" spans="1:6" x14ac:dyDescent="0.25">
      <c r="B143" s="47">
        <v>2046</v>
      </c>
      <c r="C143" s="35" t="s">
        <v>152</v>
      </c>
      <c r="D143" s="48" t="s">
        <v>140</v>
      </c>
      <c r="E143" s="77" t="s">
        <v>41</v>
      </c>
      <c r="F143" s="46" t="s">
        <v>144</v>
      </c>
    </row>
    <row r="144" spans="1:6" x14ac:dyDescent="0.25">
      <c r="B144" s="47">
        <v>2191</v>
      </c>
      <c r="C144" s="35" t="s">
        <v>153</v>
      </c>
      <c r="D144" s="48" t="s">
        <v>140</v>
      </c>
      <c r="E144" s="77" t="s">
        <v>41</v>
      </c>
      <c r="F144" s="46" t="s">
        <v>144</v>
      </c>
    </row>
    <row r="145" spans="2:6" x14ac:dyDescent="0.25">
      <c r="B145" s="47">
        <v>2190</v>
      </c>
      <c r="C145" s="35" t="s">
        <v>44</v>
      </c>
      <c r="D145" s="36" t="s">
        <v>140</v>
      </c>
      <c r="E145" s="77" t="s">
        <v>206</v>
      </c>
      <c r="F145" s="46" t="s">
        <v>144</v>
      </c>
    </row>
    <row r="146" spans="2:6" x14ac:dyDescent="0.25">
      <c r="B146" s="47">
        <v>2043</v>
      </c>
      <c r="C146" s="35" t="s">
        <v>107</v>
      </c>
      <c r="D146" s="36" t="s">
        <v>140</v>
      </c>
      <c r="E146" s="77" t="s">
        <v>41</v>
      </c>
      <c r="F146" s="46" t="s">
        <v>144</v>
      </c>
    </row>
    <row r="147" spans="2:6" x14ac:dyDescent="0.25">
      <c r="B147" s="47">
        <v>1923</v>
      </c>
      <c r="C147" s="35" t="s">
        <v>147</v>
      </c>
      <c r="D147" s="36" t="s">
        <v>140</v>
      </c>
      <c r="E147" s="77" t="s">
        <v>11</v>
      </c>
      <c r="F147" s="46" t="s">
        <v>144</v>
      </c>
    </row>
    <row r="148" spans="2:6" x14ac:dyDescent="0.25">
      <c r="B148" s="47">
        <v>2012</v>
      </c>
      <c r="C148" s="35" t="s">
        <v>164</v>
      </c>
      <c r="D148" s="36" t="s">
        <v>140</v>
      </c>
      <c r="E148" s="77" t="s">
        <v>13</v>
      </c>
      <c r="F148" s="46" t="s">
        <v>144</v>
      </c>
    </row>
    <row r="149" spans="2:6" x14ac:dyDescent="0.25">
      <c r="B149" s="47">
        <v>2012</v>
      </c>
      <c r="C149" s="35" t="s">
        <v>164</v>
      </c>
      <c r="D149" s="36" t="s">
        <v>140</v>
      </c>
      <c r="E149" s="77" t="s">
        <v>41</v>
      </c>
      <c r="F149" s="46" t="s">
        <v>144</v>
      </c>
    </row>
    <row r="150" spans="2:6" x14ac:dyDescent="0.25">
      <c r="B150" s="47">
        <v>2012</v>
      </c>
      <c r="C150" s="35" t="s">
        <v>164</v>
      </c>
      <c r="D150" s="36" t="s">
        <v>140</v>
      </c>
      <c r="E150" s="77" t="s">
        <v>11</v>
      </c>
      <c r="F150" s="46" t="s">
        <v>144</v>
      </c>
    </row>
    <row r="151" spans="2:6" x14ac:dyDescent="0.25">
      <c r="B151" s="47">
        <v>1968</v>
      </c>
      <c r="C151" s="35" t="s">
        <v>166</v>
      </c>
      <c r="D151" s="36" t="s">
        <v>140</v>
      </c>
      <c r="E151" s="77" t="s">
        <v>41</v>
      </c>
      <c r="F151" s="46" t="s">
        <v>144</v>
      </c>
    </row>
    <row r="152" spans="2:6" x14ac:dyDescent="0.25">
      <c r="B152" s="47">
        <v>2247</v>
      </c>
      <c r="C152" s="35" t="s">
        <v>178</v>
      </c>
      <c r="D152" s="48" t="s">
        <v>140</v>
      </c>
      <c r="E152" s="77" t="s">
        <v>41</v>
      </c>
      <c r="F152" s="46" t="s">
        <v>144</v>
      </c>
    </row>
    <row r="153" spans="2:6" x14ac:dyDescent="0.25">
      <c r="B153" s="49">
        <v>2251</v>
      </c>
      <c r="C153" s="50" t="s">
        <v>136</v>
      </c>
      <c r="D153" s="48" t="s">
        <v>140</v>
      </c>
      <c r="E153" s="77" t="s">
        <v>13</v>
      </c>
      <c r="F153" s="46" t="s">
        <v>144</v>
      </c>
    </row>
    <row r="154" spans="2:6" x14ac:dyDescent="0.25">
      <c r="B154" s="49">
        <v>2251</v>
      </c>
      <c r="C154" s="50" t="s">
        <v>136</v>
      </c>
      <c r="D154" s="48" t="s">
        <v>140</v>
      </c>
      <c r="E154" s="77" t="s">
        <v>41</v>
      </c>
      <c r="F154" s="46" t="s">
        <v>144</v>
      </c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F170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193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SUMIF(Recipients2019[Grant Type],"Facilities Assessment",Recipients2019[Grant Amount])</f>
        <v>480000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SUMIF(Recipients2019[Grant Type],"Long-Range Facility Plan",Recipients2019[Grant Amount])</f>
        <v>600000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SUMIF(Recipients2019[Grant Type],"Seismic Assessment",Recipients2019[Grant Amount])</f>
        <v>600000</v>
      </c>
      <c r="E9" s="3"/>
      <c r="F9" s="3"/>
    </row>
    <row r="10" spans="1:6" ht="16.5" customHeight="1" x14ac:dyDescent="0.3">
      <c r="A10" s="41" t="s">
        <v>207</v>
      </c>
      <c r="B10" s="81" t="s">
        <v>205</v>
      </c>
      <c r="C10" s="7"/>
      <c r="D10" s="78">
        <f>SUMIF(Recipients2019[Grant Type],"Radon Hazard Assessment",Recipients2019[Grant Amount])</f>
        <v>1050000</v>
      </c>
      <c r="E10" s="3"/>
      <c r="F10" s="3"/>
    </row>
    <row r="11" spans="1:6" ht="16.5" customHeight="1" x14ac:dyDescent="0.3">
      <c r="A11" s="41" t="s">
        <v>207</v>
      </c>
      <c r="B11" s="79" t="s">
        <v>247</v>
      </c>
      <c r="C11" s="9"/>
      <c r="D11" s="80">
        <f>SUM(D7:D10)</f>
        <v>2730000</v>
      </c>
      <c r="E11" s="3"/>
      <c r="F11" s="31"/>
    </row>
    <row r="12" spans="1:6" ht="18.75" customHeight="1" x14ac:dyDescent="0.3">
      <c r="A12" s="41" t="s">
        <v>207</v>
      </c>
      <c r="E12" s="3"/>
      <c r="F12" s="3"/>
    </row>
    <row r="13" spans="1:6" ht="16.5" customHeight="1" x14ac:dyDescent="0.3">
      <c r="A13" s="41" t="s">
        <v>207</v>
      </c>
      <c r="B13" s="83" t="s">
        <v>249</v>
      </c>
      <c r="C13" s="11"/>
      <c r="D13" s="82" t="s">
        <v>248</v>
      </c>
      <c r="E13" s="3"/>
      <c r="F13" s="3"/>
    </row>
    <row r="14" spans="1:6" ht="16.5" customHeight="1" x14ac:dyDescent="0.3">
      <c r="A14" s="41" t="s">
        <v>207</v>
      </c>
      <c r="B14" s="81" t="s">
        <v>1</v>
      </c>
      <c r="C14" s="12"/>
      <c r="D14" s="86">
        <f>COUNTIFS(Recipients2019[Grant Awarded],"Yes",Recipients2019[Grant Type],"Facilities Assessment")</f>
        <v>24</v>
      </c>
      <c r="E14" s="3"/>
      <c r="F14" s="3"/>
    </row>
    <row r="15" spans="1:6" ht="16.5" customHeight="1" x14ac:dyDescent="0.3">
      <c r="A15" s="41" t="s">
        <v>207</v>
      </c>
      <c r="B15" s="81" t="s">
        <v>137</v>
      </c>
      <c r="C15" s="12"/>
      <c r="D15" s="86">
        <f>COUNTIFS(Recipients2019[Grant Awarded],"Yes",Recipients2019[Grant Type],"Long-range Facility Plan")</f>
        <v>24</v>
      </c>
      <c r="E15" s="3"/>
      <c r="F15" s="3"/>
    </row>
    <row r="16" spans="1:6" ht="16.5" customHeight="1" x14ac:dyDescent="0.3">
      <c r="A16" s="41" t="s">
        <v>207</v>
      </c>
      <c r="B16" s="81" t="s">
        <v>2</v>
      </c>
      <c r="C16" s="12"/>
      <c r="D16" s="86">
        <f>COUNTIFS(Recipients2019[Grant Awarded],"Yes",Recipients2019[Grant Type],"Seismic Assessment")</f>
        <v>24</v>
      </c>
      <c r="E16" s="3"/>
      <c r="F16" s="3"/>
    </row>
    <row r="17" spans="1:6" ht="16.5" customHeight="1" x14ac:dyDescent="0.3">
      <c r="A17" s="41" t="s">
        <v>207</v>
      </c>
      <c r="B17" s="81" t="s">
        <v>205</v>
      </c>
      <c r="C17" s="12"/>
      <c r="D17" s="86">
        <f>COUNTIFS(Recipients2019[Grant Awarded],"Yes",Recipients2019[Grant Type],"Radon Hazard Assessment")</f>
        <v>42</v>
      </c>
      <c r="E17" s="3"/>
      <c r="F17" s="3"/>
    </row>
    <row r="18" spans="1:6" ht="16.5" customHeight="1" x14ac:dyDescent="0.3">
      <c r="A18" s="41" t="s">
        <v>207</v>
      </c>
      <c r="B18" s="79" t="s">
        <v>8</v>
      </c>
      <c r="C18" s="13"/>
      <c r="D18" s="85">
        <f>SUM(D14:D17)</f>
        <v>114</v>
      </c>
      <c r="E18" s="3"/>
      <c r="F18" s="3"/>
    </row>
    <row r="19" spans="1:6" ht="18.75" customHeight="1" x14ac:dyDescent="0.3">
      <c r="A19" s="41" t="s">
        <v>207</v>
      </c>
      <c r="E19" s="3"/>
      <c r="F19" s="3"/>
    </row>
    <row r="20" spans="1:6" ht="16.5" customHeight="1" x14ac:dyDescent="0.3">
      <c r="A20" s="41" t="s">
        <v>207</v>
      </c>
      <c r="B20" s="5" t="s">
        <v>254</v>
      </c>
      <c r="C20" s="13"/>
      <c r="D20" s="87">
        <f>SUMPRODUCT(1/COUNTIF($C$25:$C$138,$C$25:$C$138))</f>
        <v>62</v>
      </c>
      <c r="E20" s="3"/>
      <c r="F20" s="3"/>
    </row>
    <row r="21" spans="1:6" ht="16.5" customHeight="1" x14ac:dyDescent="0.3">
      <c r="A21" s="41" t="s">
        <v>207</v>
      </c>
      <c r="B21" s="88" t="s">
        <v>257</v>
      </c>
      <c r="C21" s="13"/>
      <c r="D21" s="90">
        <f>SUMPRODUCT(1/COUNTIF($C$139:$C$164,$C$139:$C$164))</f>
        <v>18</v>
      </c>
      <c r="E21" s="3"/>
      <c r="F21" s="3"/>
    </row>
    <row r="22" spans="1:6" ht="18.75" x14ac:dyDescent="0.3">
      <c r="A22" s="41" t="s">
        <v>207</v>
      </c>
      <c r="B22" s="14"/>
      <c r="C22" s="1"/>
      <c r="D22" s="15"/>
      <c r="E22" s="3"/>
      <c r="F22" s="3"/>
    </row>
    <row r="23" spans="1:6" ht="22.5" customHeight="1" x14ac:dyDescent="0.25">
      <c r="A23" s="41" t="s">
        <v>207</v>
      </c>
      <c r="B23" s="21" t="s">
        <v>241</v>
      </c>
      <c r="C23" s="20"/>
      <c r="D23" s="20"/>
      <c r="E23" s="20"/>
      <c r="F23" s="20"/>
    </row>
    <row r="24" spans="1:6" s="24" customFormat="1" x14ac:dyDescent="0.25">
      <c r="A24" s="41" t="s">
        <v>207</v>
      </c>
      <c r="B24" s="72" t="s">
        <v>3</v>
      </c>
      <c r="C24" s="75" t="s">
        <v>4</v>
      </c>
      <c r="D24" s="73" t="s">
        <v>9</v>
      </c>
      <c r="E24" s="75" t="s">
        <v>6</v>
      </c>
      <c r="F24" s="74" t="s">
        <v>5</v>
      </c>
    </row>
    <row r="25" spans="1:6" s="24" customFormat="1" x14ac:dyDescent="0.25">
      <c r="A25" s="41"/>
      <c r="B25" s="25">
        <v>2113</v>
      </c>
      <c r="C25" s="26" t="s">
        <v>99</v>
      </c>
      <c r="D25" s="29" t="s">
        <v>138</v>
      </c>
      <c r="E25" s="76" t="s">
        <v>13</v>
      </c>
      <c r="F25" s="27">
        <v>20000</v>
      </c>
    </row>
    <row r="26" spans="1:6" s="24" customFormat="1" x14ac:dyDescent="0.25">
      <c r="A26" s="23"/>
      <c r="B26" s="25">
        <v>2113</v>
      </c>
      <c r="C26" s="26" t="s">
        <v>99</v>
      </c>
      <c r="D26" s="29" t="s">
        <v>138</v>
      </c>
      <c r="E26" s="76" t="s">
        <v>41</v>
      </c>
      <c r="F26" s="27">
        <v>25000</v>
      </c>
    </row>
    <row r="27" spans="1:6" s="24" customFormat="1" x14ac:dyDescent="0.25">
      <c r="A27" s="23"/>
      <c r="B27" s="25">
        <v>2113</v>
      </c>
      <c r="C27" s="26" t="s">
        <v>99</v>
      </c>
      <c r="D27" s="29" t="s">
        <v>138</v>
      </c>
      <c r="E27" s="76" t="s">
        <v>11</v>
      </c>
      <c r="F27" s="27">
        <v>25000</v>
      </c>
    </row>
    <row r="28" spans="1:6" s="24" customFormat="1" x14ac:dyDescent="0.25">
      <c r="A28" s="23"/>
      <c r="B28" s="25">
        <v>2252</v>
      </c>
      <c r="C28" s="26" t="s">
        <v>100</v>
      </c>
      <c r="D28" s="29" t="s">
        <v>138</v>
      </c>
      <c r="E28" s="76" t="s">
        <v>13</v>
      </c>
      <c r="F28" s="27">
        <v>20000</v>
      </c>
    </row>
    <row r="29" spans="1:6" s="24" customFormat="1" x14ac:dyDescent="0.25">
      <c r="A29" s="23"/>
      <c r="B29" s="25">
        <v>2252</v>
      </c>
      <c r="C29" s="26" t="s">
        <v>100</v>
      </c>
      <c r="D29" s="29" t="s">
        <v>138</v>
      </c>
      <c r="E29" s="76" t="s">
        <v>41</v>
      </c>
      <c r="F29" s="27">
        <v>25000</v>
      </c>
    </row>
    <row r="30" spans="1:6" s="24" customFormat="1" x14ac:dyDescent="0.25">
      <c r="A30" s="23"/>
      <c r="B30" s="25">
        <v>2252</v>
      </c>
      <c r="C30" s="26" t="s">
        <v>100</v>
      </c>
      <c r="D30" s="29" t="s">
        <v>138</v>
      </c>
      <c r="E30" s="76" t="s">
        <v>11</v>
      </c>
      <c r="F30" s="27">
        <v>25000</v>
      </c>
    </row>
    <row r="31" spans="1:6" s="24" customFormat="1" x14ac:dyDescent="0.25">
      <c r="A31" s="23"/>
      <c r="B31" s="25">
        <v>2252</v>
      </c>
      <c r="C31" s="26" t="s">
        <v>100</v>
      </c>
      <c r="D31" s="29" t="s">
        <v>138</v>
      </c>
      <c r="E31" s="76" t="s">
        <v>206</v>
      </c>
      <c r="F31" s="27">
        <v>25000</v>
      </c>
    </row>
    <row r="32" spans="1:6" s="24" customFormat="1" x14ac:dyDescent="0.25">
      <c r="A32" s="23"/>
      <c r="B32" s="25">
        <v>2051</v>
      </c>
      <c r="C32" s="26" t="s">
        <v>101</v>
      </c>
      <c r="D32" s="29" t="s">
        <v>138</v>
      </c>
      <c r="E32" s="76" t="s">
        <v>13</v>
      </c>
      <c r="F32" s="27">
        <v>20000</v>
      </c>
    </row>
    <row r="33" spans="1:6" s="24" customFormat="1" x14ac:dyDescent="0.25">
      <c r="A33" s="23"/>
      <c r="B33" s="25">
        <v>2051</v>
      </c>
      <c r="C33" s="26" t="s">
        <v>101</v>
      </c>
      <c r="D33" s="29" t="s">
        <v>138</v>
      </c>
      <c r="E33" s="76" t="s">
        <v>41</v>
      </c>
      <c r="F33" s="27">
        <v>25000</v>
      </c>
    </row>
    <row r="34" spans="1:6" s="24" customFormat="1" x14ac:dyDescent="0.25">
      <c r="A34" s="23"/>
      <c r="B34" s="25">
        <v>2051</v>
      </c>
      <c r="C34" s="26" t="s">
        <v>101</v>
      </c>
      <c r="D34" s="29" t="s">
        <v>138</v>
      </c>
      <c r="E34" s="76" t="s">
        <v>206</v>
      </c>
      <c r="F34" s="27">
        <v>25000</v>
      </c>
    </row>
    <row r="35" spans="1:6" s="24" customFormat="1" x14ac:dyDescent="0.25">
      <c r="A35" s="23"/>
      <c r="B35" s="25">
        <v>2208</v>
      </c>
      <c r="C35" s="26" t="s">
        <v>29</v>
      </c>
      <c r="D35" s="29" t="s">
        <v>138</v>
      </c>
      <c r="E35" s="76" t="s">
        <v>206</v>
      </c>
      <c r="F35" s="27">
        <v>25000</v>
      </c>
    </row>
    <row r="36" spans="1:6" s="24" customFormat="1" x14ac:dyDescent="0.25">
      <c r="A36" s="23"/>
      <c r="B36" s="25">
        <v>2088</v>
      </c>
      <c r="C36" s="26" t="s">
        <v>102</v>
      </c>
      <c r="D36" s="29" t="s">
        <v>138</v>
      </c>
      <c r="E36" s="76" t="s">
        <v>11</v>
      </c>
      <c r="F36" s="27">
        <v>25000</v>
      </c>
    </row>
    <row r="37" spans="1:6" s="24" customFormat="1" x14ac:dyDescent="0.25">
      <c r="A37" s="23"/>
      <c r="B37" s="25">
        <v>2185</v>
      </c>
      <c r="C37" s="26" t="s">
        <v>103</v>
      </c>
      <c r="D37" s="29" t="s">
        <v>138</v>
      </c>
      <c r="E37" s="76" t="s">
        <v>13</v>
      </c>
      <c r="F37" s="27">
        <v>20000</v>
      </c>
    </row>
    <row r="38" spans="1:6" s="24" customFormat="1" x14ac:dyDescent="0.25">
      <c r="A38" s="23"/>
      <c r="B38" s="25">
        <v>2185</v>
      </c>
      <c r="C38" s="26" t="s">
        <v>103</v>
      </c>
      <c r="D38" s="29" t="s">
        <v>138</v>
      </c>
      <c r="E38" s="76" t="s">
        <v>41</v>
      </c>
      <c r="F38" s="27">
        <v>25000</v>
      </c>
    </row>
    <row r="39" spans="1:6" s="24" customFormat="1" x14ac:dyDescent="0.25">
      <c r="A39" s="23"/>
      <c r="B39" s="25">
        <v>2185</v>
      </c>
      <c r="C39" s="26" t="s">
        <v>103</v>
      </c>
      <c r="D39" s="29" t="s">
        <v>138</v>
      </c>
      <c r="E39" s="76" t="s">
        <v>11</v>
      </c>
      <c r="F39" s="27">
        <v>25000</v>
      </c>
    </row>
    <row r="40" spans="1:6" s="24" customFormat="1" x14ac:dyDescent="0.25">
      <c r="A40" s="23"/>
      <c r="B40" s="25">
        <v>2185</v>
      </c>
      <c r="C40" s="26" t="s">
        <v>103</v>
      </c>
      <c r="D40" s="29" t="s">
        <v>138</v>
      </c>
      <c r="E40" s="76" t="s">
        <v>206</v>
      </c>
      <c r="F40" s="27">
        <v>25000</v>
      </c>
    </row>
    <row r="41" spans="1:6" s="24" customFormat="1" x14ac:dyDescent="0.25">
      <c r="A41" s="23"/>
      <c r="B41" s="25">
        <v>1972</v>
      </c>
      <c r="C41" s="26" t="s">
        <v>42</v>
      </c>
      <c r="D41" s="29" t="s">
        <v>138</v>
      </c>
      <c r="E41" s="76" t="s">
        <v>206</v>
      </c>
      <c r="F41" s="27">
        <v>25000</v>
      </c>
    </row>
    <row r="42" spans="1:6" s="24" customFormat="1" x14ac:dyDescent="0.25">
      <c r="A42" s="23"/>
      <c r="B42" s="25">
        <v>2105</v>
      </c>
      <c r="C42" s="26" t="s">
        <v>104</v>
      </c>
      <c r="D42" s="29" t="s">
        <v>138</v>
      </c>
      <c r="E42" s="76" t="s">
        <v>13</v>
      </c>
      <c r="F42" s="27">
        <v>20000</v>
      </c>
    </row>
    <row r="43" spans="1:6" s="24" customFormat="1" x14ac:dyDescent="0.25">
      <c r="A43" s="23"/>
      <c r="B43" s="25">
        <v>2105</v>
      </c>
      <c r="C43" s="26" t="s">
        <v>104</v>
      </c>
      <c r="D43" s="29" t="s">
        <v>138</v>
      </c>
      <c r="E43" s="76" t="s">
        <v>41</v>
      </c>
      <c r="F43" s="27">
        <v>25000</v>
      </c>
    </row>
    <row r="44" spans="1:6" s="24" customFormat="1" x14ac:dyDescent="0.25">
      <c r="A44" s="23"/>
      <c r="B44" s="25">
        <v>2105</v>
      </c>
      <c r="C44" s="26" t="s">
        <v>104</v>
      </c>
      <c r="D44" s="29" t="s">
        <v>138</v>
      </c>
      <c r="E44" s="76" t="s">
        <v>11</v>
      </c>
      <c r="F44" s="27">
        <v>25000</v>
      </c>
    </row>
    <row r="45" spans="1:6" s="24" customFormat="1" x14ac:dyDescent="0.25">
      <c r="A45" s="23"/>
      <c r="B45" s="25">
        <v>1901</v>
      </c>
      <c r="C45" s="26" t="s">
        <v>105</v>
      </c>
      <c r="D45" s="29" t="s">
        <v>138</v>
      </c>
      <c r="E45" s="76" t="s">
        <v>11</v>
      </c>
      <c r="F45" s="27">
        <v>25000</v>
      </c>
    </row>
    <row r="46" spans="1:6" s="24" customFormat="1" x14ac:dyDescent="0.25">
      <c r="A46" s="23"/>
      <c r="B46" s="25">
        <v>1901</v>
      </c>
      <c r="C46" s="26" t="s">
        <v>105</v>
      </c>
      <c r="D46" s="29" t="s">
        <v>138</v>
      </c>
      <c r="E46" s="76" t="s">
        <v>206</v>
      </c>
      <c r="F46" s="27">
        <v>25000</v>
      </c>
    </row>
    <row r="47" spans="1:6" s="24" customFormat="1" x14ac:dyDescent="0.25">
      <c r="A47" s="23"/>
      <c r="B47" s="25">
        <v>2216</v>
      </c>
      <c r="C47" s="26" t="s">
        <v>106</v>
      </c>
      <c r="D47" s="29" t="s">
        <v>138</v>
      </c>
      <c r="E47" s="76" t="s">
        <v>13</v>
      </c>
      <c r="F47" s="27">
        <v>20000</v>
      </c>
    </row>
    <row r="48" spans="1:6" s="24" customFormat="1" x14ac:dyDescent="0.25">
      <c r="A48" s="23"/>
      <c r="B48" s="25">
        <v>2216</v>
      </c>
      <c r="C48" s="26" t="s">
        <v>106</v>
      </c>
      <c r="D48" s="29" t="s">
        <v>138</v>
      </c>
      <c r="E48" s="76" t="s">
        <v>11</v>
      </c>
      <c r="F48" s="27">
        <v>25000</v>
      </c>
    </row>
    <row r="49" spans="1:6" s="24" customFormat="1" x14ac:dyDescent="0.25">
      <c r="A49" s="23"/>
      <c r="B49" s="25">
        <v>2216</v>
      </c>
      <c r="C49" s="26" t="s">
        <v>106</v>
      </c>
      <c r="D49" s="29" t="s">
        <v>138</v>
      </c>
      <c r="E49" s="76" t="s">
        <v>206</v>
      </c>
      <c r="F49" s="27">
        <v>25000</v>
      </c>
    </row>
    <row r="50" spans="1:6" s="24" customFormat="1" x14ac:dyDescent="0.25">
      <c r="A50" s="23"/>
      <c r="B50" s="25">
        <v>2190</v>
      </c>
      <c r="C50" s="26" t="s">
        <v>44</v>
      </c>
      <c r="D50" s="29" t="s">
        <v>138</v>
      </c>
      <c r="E50" s="76" t="s">
        <v>11</v>
      </c>
      <c r="F50" s="27">
        <v>25000</v>
      </c>
    </row>
    <row r="51" spans="1:6" s="24" customFormat="1" x14ac:dyDescent="0.25">
      <c r="A51" s="23"/>
      <c r="B51" s="25">
        <v>2011</v>
      </c>
      <c r="C51" s="26" t="s">
        <v>89</v>
      </c>
      <c r="D51" s="29" t="s">
        <v>138</v>
      </c>
      <c r="E51" s="76" t="s">
        <v>11</v>
      </c>
      <c r="F51" s="27">
        <v>25000</v>
      </c>
    </row>
    <row r="52" spans="1:6" s="24" customFormat="1" x14ac:dyDescent="0.25">
      <c r="A52" s="23"/>
      <c r="B52" s="25">
        <v>2043</v>
      </c>
      <c r="C52" s="26" t="s">
        <v>107</v>
      </c>
      <c r="D52" s="29" t="s">
        <v>138</v>
      </c>
      <c r="E52" s="76" t="s">
        <v>206</v>
      </c>
      <c r="F52" s="27">
        <v>25000</v>
      </c>
    </row>
    <row r="53" spans="1:6" s="24" customFormat="1" x14ac:dyDescent="0.25">
      <c r="A53" s="23"/>
      <c r="B53" s="25">
        <v>2203</v>
      </c>
      <c r="C53" s="26" t="s">
        <v>108</v>
      </c>
      <c r="D53" s="29" t="s">
        <v>138</v>
      </c>
      <c r="E53" s="76" t="s">
        <v>206</v>
      </c>
      <c r="F53" s="27">
        <v>25000</v>
      </c>
    </row>
    <row r="54" spans="1:6" s="24" customFormat="1" x14ac:dyDescent="0.25">
      <c r="A54" s="23"/>
      <c r="B54" s="25">
        <v>2217</v>
      </c>
      <c r="C54" s="26" t="s">
        <v>109</v>
      </c>
      <c r="D54" s="29" t="s">
        <v>138</v>
      </c>
      <c r="E54" s="76" t="s">
        <v>13</v>
      </c>
      <c r="F54" s="27">
        <v>20000</v>
      </c>
    </row>
    <row r="55" spans="1:6" s="24" customFormat="1" x14ac:dyDescent="0.25">
      <c r="A55" s="23"/>
      <c r="B55" s="25">
        <v>2217</v>
      </c>
      <c r="C55" s="26" t="s">
        <v>109</v>
      </c>
      <c r="D55" s="29" t="s">
        <v>138</v>
      </c>
      <c r="E55" s="76" t="s">
        <v>41</v>
      </c>
      <c r="F55" s="27">
        <v>25000</v>
      </c>
    </row>
    <row r="56" spans="1:6" s="24" customFormat="1" x14ac:dyDescent="0.25">
      <c r="A56" s="23"/>
      <c r="B56" s="25">
        <v>2217</v>
      </c>
      <c r="C56" s="26" t="s">
        <v>109</v>
      </c>
      <c r="D56" s="29" t="s">
        <v>138</v>
      </c>
      <c r="E56" s="76" t="s">
        <v>11</v>
      </c>
      <c r="F56" s="27">
        <v>25000</v>
      </c>
    </row>
    <row r="57" spans="1:6" s="24" customFormat="1" x14ac:dyDescent="0.25">
      <c r="A57" s="23"/>
      <c r="B57" s="25">
        <v>2217</v>
      </c>
      <c r="C57" s="26" t="s">
        <v>109</v>
      </c>
      <c r="D57" s="29" t="s">
        <v>138</v>
      </c>
      <c r="E57" s="76" t="s">
        <v>206</v>
      </c>
      <c r="F57" s="27">
        <v>25000</v>
      </c>
    </row>
    <row r="58" spans="1:6" s="24" customFormat="1" x14ac:dyDescent="0.25">
      <c r="A58" s="23"/>
      <c r="B58" s="25">
        <v>1998</v>
      </c>
      <c r="C58" s="26" t="s">
        <v>46</v>
      </c>
      <c r="D58" s="29" t="s">
        <v>138</v>
      </c>
      <c r="E58" s="76" t="s">
        <v>206</v>
      </c>
      <c r="F58" s="27">
        <v>25000</v>
      </c>
    </row>
    <row r="59" spans="1:6" s="24" customFormat="1" x14ac:dyDescent="0.25">
      <c r="A59" s="23"/>
      <c r="B59" s="25">
        <v>2221</v>
      </c>
      <c r="C59" s="26" t="s">
        <v>110</v>
      </c>
      <c r="D59" s="29" t="s">
        <v>138</v>
      </c>
      <c r="E59" s="76" t="s">
        <v>13</v>
      </c>
      <c r="F59" s="27">
        <v>20000</v>
      </c>
    </row>
    <row r="60" spans="1:6" s="24" customFormat="1" x14ac:dyDescent="0.25">
      <c r="A60" s="23"/>
      <c r="B60" s="25">
        <v>2221</v>
      </c>
      <c r="C60" s="26" t="s">
        <v>110</v>
      </c>
      <c r="D60" s="29" t="s">
        <v>138</v>
      </c>
      <c r="E60" s="76" t="s">
        <v>41</v>
      </c>
      <c r="F60" s="27">
        <v>25000</v>
      </c>
    </row>
    <row r="61" spans="1:6" s="24" customFormat="1" x14ac:dyDescent="0.25">
      <c r="A61" s="23"/>
      <c r="B61" s="25">
        <v>1930</v>
      </c>
      <c r="C61" s="26" t="s">
        <v>111</v>
      </c>
      <c r="D61" s="29" t="s">
        <v>138</v>
      </c>
      <c r="E61" s="76" t="s">
        <v>13</v>
      </c>
      <c r="F61" s="27">
        <v>20000</v>
      </c>
    </row>
    <row r="62" spans="1:6" s="24" customFormat="1" x14ac:dyDescent="0.25">
      <c r="A62" s="23"/>
      <c r="B62" s="25">
        <v>1930</v>
      </c>
      <c r="C62" s="26" t="s">
        <v>111</v>
      </c>
      <c r="D62" s="29" t="s">
        <v>138</v>
      </c>
      <c r="E62" s="76" t="s">
        <v>41</v>
      </c>
      <c r="F62" s="27">
        <v>25000</v>
      </c>
    </row>
    <row r="63" spans="1:6" s="24" customFormat="1" x14ac:dyDescent="0.25">
      <c r="A63" s="23"/>
      <c r="B63" s="25">
        <v>2193</v>
      </c>
      <c r="C63" s="26" t="s">
        <v>112</v>
      </c>
      <c r="D63" s="29" t="s">
        <v>138</v>
      </c>
      <c r="E63" s="76" t="s">
        <v>11</v>
      </c>
      <c r="F63" s="27">
        <v>25000</v>
      </c>
    </row>
    <row r="64" spans="1:6" s="24" customFormat="1" x14ac:dyDescent="0.25">
      <c r="A64" s="23"/>
      <c r="B64" s="25">
        <v>2193</v>
      </c>
      <c r="C64" s="26" t="s">
        <v>112</v>
      </c>
      <c r="D64" s="29" t="s">
        <v>138</v>
      </c>
      <c r="E64" s="76" t="s">
        <v>206</v>
      </c>
      <c r="F64" s="27">
        <v>25000</v>
      </c>
    </row>
    <row r="65" spans="1:6" s="24" customFormat="1" x14ac:dyDescent="0.25">
      <c r="A65" s="23"/>
      <c r="B65" s="25">
        <v>2245</v>
      </c>
      <c r="C65" s="26" t="s">
        <v>113</v>
      </c>
      <c r="D65" s="29" t="s">
        <v>138</v>
      </c>
      <c r="E65" s="76" t="s">
        <v>206</v>
      </c>
      <c r="F65" s="27">
        <v>25000</v>
      </c>
    </row>
    <row r="66" spans="1:6" s="24" customFormat="1" x14ac:dyDescent="0.25">
      <c r="A66" s="23"/>
      <c r="B66" s="25">
        <v>2000</v>
      </c>
      <c r="C66" s="26" t="s">
        <v>114</v>
      </c>
      <c r="D66" s="29" t="s">
        <v>138</v>
      </c>
      <c r="E66" s="76" t="s">
        <v>13</v>
      </c>
      <c r="F66" s="27">
        <v>20000</v>
      </c>
    </row>
    <row r="67" spans="1:6" s="24" customFormat="1" x14ac:dyDescent="0.25">
      <c r="A67" s="23"/>
      <c r="B67" s="25">
        <v>2000</v>
      </c>
      <c r="C67" s="26" t="s">
        <v>114</v>
      </c>
      <c r="D67" s="29" t="s">
        <v>138</v>
      </c>
      <c r="E67" s="76" t="s">
        <v>41</v>
      </c>
      <c r="F67" s="27">
        <v>25000</v>
      </c>
    </row>
    <row r="68" spans="1:6" s="24" customFormat="1" x14ac:dyDescent="0.25">
      <c r="A68" s="23"/>
      <c r="B68" s="25">
        <v>2054</v>
      </c>
      <c r="C68" s="26" t="s">
        <v>115</v>
      </c>
      <c r="D68" s="29" t="s">
        <v>138</v>
      </c>
      <c r="E68" s="76" t="s">
        <v>13</v>
      </c>
      <c r="F68" s="27">
        <v>20000</v>
      </c>
    </row>
    <row r="69" spans="1:6" s="24" customFormat="1" x14ac:dyDescent="0.25">
      <c r="A69" s="23"/>
      <c r="B69" s="25">
        <v>2054</v>
      </c>
      <c r="C69" s="26" t="s">
        <v>115</v>
      </c>
      <c r="D69" s="29" t="s">
        <v>138</v>
      </c>
      <c r="E69" s="76" t="s">
        <v>41</v>
      </c>
      <c r="F69" s="27">
        <v>25000</v>
      </c>
    </row>
    <row r="70" spans="1:6" s="24" customFormat="1" x14ac:dyDescent="0.25">
      <c r="A70" s="23"/>
      <c r="B70" s="25">
        <v>2054</v>
      </c>
      <c r="C70" s="26" t="s">
        <v>115</v>
      </c>
      <c r="D70" s="29" t="s">
        <v>138</v>
      </c>
      <c r="E70" s="76" t="s">
        <v>206</v>
      </c>
      <c r="F70" s="27">
        <v>25000</v>
      </c>
    </row>
    <row r="71" spans="1:6" s="24" customFormat="1" x14ac:dyDescent="0.25">
      <c r="A71" s="23"/>
      <c r="B71" s="25">
        <v>2099</v>
      </c>
      <c r="C71" s="26" t="s">
        <v>48</v>
      </c>
      <c r="D71" s="29" t="s">
        <v>138</v>
      </c>
      <c r="E71" s="76" t="s">
        <v>206</v>
      </c>
      <c r="F71" s="27">
        <v>25000</v>
      </c>
    </row>
    <row r="72" spans="1:6" s="24" customFormat="1" x14ac:dyDescent="0.25">
      <c r="A72" s="23"/>
      <c r="B72" s="25">
        <v>2201</v>
      </c>
      <c r="C72" s="26" t="s">
        <v>116</v>
      </c>
      <c r="D72" s="29" t="s">
        <v>138</v>
      </c>
      <c r="E72" s="76" t="s">
        <v>206</v>
      </c>
      <c r="F72" s="27">
        <v>25000</v>
      </c>
    </row>
    <row r="73" spans="1:6" s="24" customFormat="1" x14ac:dyDescent="0.25">
      <c r="A73" s="23"/>
      <c r="B73" s="25">
        <v>2215</v>
      </c>
      <c r="C73" s="26" t="s">
        <v>118</v>
      </c>
      <c r="D73" s="29" t="s">
        <v>138</v>
      </c>
      <c r="E73" s="76" t="s">
        <v>206</v>
      </c>
      <c r="F73" s="27">
        <v>25000</v>
      </c>
    </row>
    <row r="74" spans="1:6" s="24" customFormat="1" x14ac:dyDescent="0.25">
      <c r="A74" s="23"/>
      <c r="B74" s="25">
        <v>2053</v>
      </c>
      <c r="C74" s="26" t="s">
        <v>95</v>
      </c>
      <c r="D74" s="29" t="s">
        <v>138</v>
      </c>
      <c r="E74" s="76" t="s">
        <v>206</v>
      </c>
      <c r="F74" s="27">
        <v>25000</v>
      </c>
    </row>
    <row r="75" spans="1:6" s="24" customFormat="1" x14ac:dyDescent="0.25">
      <c r="A75" s="23"/>
      <c r="B75" s="25">
        <v>2140</v>
      </c>
      <c r="C75" s="26" t="s">
        <v>119</v>
      </c>
      <c r="D75" s="29" t="s">
        <v>138</v>
      </c>
      <c r="E75" s="76" t="s">
        <v>13</v>
      </c>
      <c r="F75" s="27">
        <v>20000</v>
      </c>
    </row>
    <row r="76" spans="1:6" s="24" customFormat="1" x14ac:dyDescent="0.25">
      <c r="A76" s="23"/>
      <c r="B76" s="25">
        <v>2140</v>
      </c>
      <c r="C76" s="26" t="s">
        <v>119</v>
      </c>
      <c r="D76" s="29" t="s">
        <v>138</v>
      </c>
      <c r="E76" s="76" t="s">
        <v>206</v>
      </c>
      <c r="F76" s="27">
        <v>25000</v>
      </c>
    </row>
    <row r="77" spans="1:6" s="24" customFormat="1" x14ac:dyDescent="0.25">
      <c r="A77" s="23"/>
      <c r="B77" s="25">
        <v>2008</v>
      </c>
      <c r="C77" s="26" t="s">
        <v>120</v>
      </c>
      <c r="D77" s="29" t="s">
        <v>138</v>
      </c>
      <c r="E77" s="76" t="s">
        <v>13</v>
      </c>
      <c r="F77" s="27">
        <v>20000</v>
      </c>
    </row>
    <row r="78" spans="1:6" s="24" customFormat="1" x14ac:dyDescent="0.25">
      <c r="A78" s="23"/>
      <c r="B78" s="25">
        <v>2008</v>
      </c>
      <c r="C78" s="26" t="s">
        <v>120</v>
      </c>
      <c r="D78" s="29" t="s">
        <v>138</v>
      </c>
      <c r="E78" s="76" t="s">
        <v>41</v>
      </c>
      <c r="F78" s="27">
        <v>25000</v>
      </c>
    </row>
    <row r="79" spans="1:6" s="24" customFormat="1" x14ac:dyDescent="0.25">
      <c r="A79" s="23"/>
      <c r="B79" s="25">
        <v>2008</v>
      </c>
      <c r="C79" s="26" t="s">
        <v>120</v>
      </c>
      <c r="D79" s="29" t="s">
        <v>138</v>
      </c>
      <c r="E79" s="76" t="s">
        <v>11</v>
      </c>
      <c r="F79" s="27">
        <v>25000</v>
      </c>
    </row>
    <row r="80" spans="1:6" s="24" customFormat="1" x14ac:dyDescent="0.25">
      <c r="A80" s="23"/>
      <c r="B80" s="25">
        <v>2262</v>
      </c>
      <c r="C80" s="26" t="s">
        <v>50</v>
      </c>
      <c r="D80" s="29" t="s">
        <v>138</v>
      </c>
      <c r="E80" s="76" t="s">
        <v>11</v>
      </c>
      <c r="F80" s="27">
        <v>25000</v>
      </c>
    </row>
    <row r="81" spans="1:6" s="24" customFormat="1" x14ac:dyDescent="0.25">
      <c r="A81" s="23"/>
      <c r="B81" s="25">
        <v>2212</v>
      </c>
      <c r="C81" s="26" t="s">
        <v>121</v>
      </c>
      <c r="D81" s="29" t="s">
        <v>138</v>
      </c>
      <c r="E81" s="76" t="s">
        <v>206</v>
      </c>
      <c r="F81" s="27">
        <v>25000</v>
      </c>
    </row>
    <row r="82" spans="1:6" s="24" customFormat="1" x14ac:dyDescent="0.25">
      <c r="A82" s="23"/>
      <c r="B82" s="25">
        <v>2059</v>
      </c>
      <c r="C82" s="26" t="s">
        <v>18</v>
      </c>
      <c r="D82" s="29" t="s">
        <v>138</v>
      </c>
      <c r="E82" s="76" t="s">
        <v>41</v>
      </c>
      <c r="F82" s="27">
        <v>25000</v>
      </c>
    </row>
    <row r="83" spans="1:6" s="24" customFormat="1" x14ac:dyDescent="0.25">
      <c r="A83" s="23"/>
      <c r="B83" s="25">
        <v>2101</v>
      </c>
      <c r="C83" s="26" t="s">
        <v>86</v>
      </c>
      <c r="D83" s="29" t="s">
        <v>138</v>
      </c>
      <c r="E83" s="76" t="s">
        <v>206</v>
      </c>
      <c r="F83" s="27">
        <v>25000</v>
      </c>
    </row>
    <row r="84" spans="1:6" s="24" customFormat="1" x14ac:dyDescent="0.25">
      <c r="A84" s="23"/>
      <c r="B84" s="25">
        <v>2097</v>
      </c>
      <c r="C84" s="26" t="s">
        <v>122</v>
      </c>
      <c r="D84" s="29" t="s">
        <v>138</v>
      </c>
      <c r="E84" s="76" t="s">
        <v>13</v>
      </c>
      <c r="F84" s="27">
        <v>20000</v>
      </c>
    </row>
    <row r="85" spans="1:6" s="24" customFormat="1" x14ac:dyDescent="0.25">
      <c r="A85" s="23"/>
      <c r="B85" s="25">
        <v>2097</v>
      </c>
      <c r="C85" s="26" t="s">
        <v>122</v>
      </c>
      <c r="D85" s="29" t="s">
        <v>138</v>
      </c>
      <c r="E85" s="76" t="s">
        <v>41</v>
      </c>
      <c r="F85" s="27">
        <v>25000</v>
      </c>
    </row>
    <row r="86" spans="1:6" s="24" customFormat="1" x14ac:dyDescent="0.25">
      <c r="A86" s="23"/>
      <c r="B86" s="25">
        <v>2097</v>
      </c>
      <c r="C86" s="26" t="s">
        <v>122</v>
      </c>
      <c r="D86" s="29" t="s">
        <v>138</v>
      </c>
      <c r="E86" s="76" t="s">
        <v>11</v>
      </c>
      <c r="F86" s="27">
        <v>25000</v>
      </c>
    </row>
    <row r="87" spans="1:6" s="24" customFormat="1" x14ac:dyDescent="0.25">
      <c r="A87" s="23"/>
      <c r="B87" s="25">
        <v>2097</v>
      </c>
      <c r="C87" s="26" t="s">
        <v>122</v>
      </c>
      <c r="D87" s="29" t="s">
        <v>138</v>
      </c>
      <c r="E87" s="76" t="s">
        <v>206</v>
      </c>
      <c r="F87" s="27">
        <v>25000</v>
      </c>
    </row>
    <row r="88" spans="1:6" s="24" customFormat="1" x14ac:dyDescent="0.25">
      <c r="A88" s="23"/>
      <c r="B88" s="25">
        <v>2094</v>
      </c>
      <c r="C88" s="26" t="s">
        <v>123</v>
      </c>
      <c r="D88" s="29" t="s">
        <v>138</v>
      </c>
      <c r="E88" s="76" t="s">
        <v>11</v>
      </c>
      <c r="F88" s="27">
        <v>25000</v>
      </c>
    </row>
    <row r="89" spans="1:6" s="24" customFormat="1" x14ac:dyDescent="0.25">
      <c r="A89" s="23"/>
      <c r="B89" s="25">
        <v>2090</v>
      </c>
      <c r="C89" s="26" t="s">
        <v>124</v>
      </c>
      <c r="D89" s="29" t="s">
        <v>138</v>
      </c>
      <c r="E89" s="76" t="s">
        <v>13</v>
      </c>
      <c r="F89" s="27">
        <v>20000</v>
      </c>
    </row>
    <row r="90" spans="1:6" s="24" customFormat="1" x14ac:dyDescent="0.25">
      <c r="A90" s="23"/>
      <c r="B90" s="25">
        <v>2090</v>
      </c>
      <c r="C90" s="26" t="s">
        <v>124</v>
      </c>
      <c r="D90" s="29" t="s">
        <v>138</v>
      </c>
      <c r="E90" s="76" t="s">
        <v>41</v>
      </c>
      <c r="F90" s="27">
        <v>25000</v>
      </c>
    </row>
    <row r="91" spans="1:6" s="24" customFormat="1" x14ac:dyDescent="0.25">
      <c r="A91" s="23"/>
      <c r="B91" s="25">
        <v>2090</v>
      </c>
      <c r="C91" s="26" t="s">
        <v>124</v>
      </c>
      <c r="D91" s="29" t="s">
        <v>138</v>
      </c>
      <c r="E91" s="76" t="s">
        <v>11</v>
      </c>
      <c r="F91" s="27">
        <v>25000</v>
      </c>
    </row>
    <row r="92" spans="1:6" s="24" customFormat="1" x14ac:dyDescent="0.25">
      <c r="A92" s="23"/>
      <c r="B92" s="25">
        <v>2090</v>
      </c>
      <c r="C92" s="26" t="s">
        <v>124</v>
      </c>
      <c r="D92" s="29" t="s">
        <v>138</v>
      </c>
      <c r="E92" s="76" t="s">
        <v>206</v>
      </c>
      <c r="F92" s="27">
        <v>25000</v>
      </c>
    </row>
    <row r="93" spans="1:6" s="24" customFormat="1" x14ac:dyDescent="0.25">
      <c r="A93" s="23"/>
      <c r="B93" s="25">
        <v>2048</v>
      </c>
      <c r="C93" s="26" t="s">
        <v>125</v>
      </c>
      <c r="D93" s="29" t="s">
        <v>138</v>
      </c>
      <c r="E93" s="76" t="s">
        <v>206</v>
      </c>
      <c r="F93" s="27">
        <v>25000</v>
      </c>
    </row>
    <row r="94" spans="1:6" s="24" customFormat="1" x14ac:dyDescent="0.25">
      <c r="A94" s="23"/>
      <c r="B94" s="25">
        <v>2205</v>
      </c>
      <c r="C94" s="26" t="s">
        <v>34</v>
      </c>
      <c r="D94" s="29" t="s">
        <v>138</v>
      </c>
      <c r="E94" s="76" t="s">
        <v>206</v>
      </c>
      <c r="F94" s="27">
        <v>25000</v>
      </c>
    </row>
    <row r="95" spans="1:6" s="24" customFormat="1" x14ac:dyDescent="0.25">
      <c r="A95" s="23"/>
      <c r="B95" s="25">
        <v>2010</v>
      </c>
      <c r="C95" s="26" t="s">
        <v>126</v>
      </c>
      <c r="D95" s="29" t="s">
        <v>138</v>
      </c>
      <c r="E95" s="76" t="s">
        <v>13</v>
      </c>
      <c r="F95" s="27">
        <v>20000</v>
      </c>
    </row>
    <row r="96" spans="1:6" s="24" customFormat="1" x14ac:dyDescent="0.25">
      <c r="A96" s="23"/>
      <c r="B96" s="25">
        <v>2010</v>
      </c>
      <c r="C96" s="26" t="s">
        <v>126</v>
      </c>
      <c r="D96" s="29" t="s">
        <v>138</v>
      </c>
      <c r="E96" s="76" t="s">
        <v>41</v>
      </c>
      <c r="F96" s="27">
        <v>25000</v>
      </c>
    </row>
    <row r="97" spans="1:6" s="24" customFormat="1" x14ac:dyDescent="0.25">
      <c r="A97" s="23"/>
      <c r="B97" s="25">
        <v>2010</v>
      </c>
      <c r="C97" s="26" t="s">
        <v>126</v>
      </c>
      <c r="D97" s="29" t="s">
        <v>138</v>
      </c>
      <c r="E97" s="76" t="s">
        <v>11</v>
      </c>
      <c r="F97" s="27">
        <v>25000</v>
      </c>
    </row>
    <row r="98" spans="1:6" s="24" customFormat="1" x14ac:dyDescent="0.25">
      <c r="A98" s="23"/>
      <c r="B98" s="25">
        <v>2147</v>
      </c>
      <c r="C98" s="26" t="s">
        <v>127</v>
      </c>
      <c r="D98" s="29" t="s">
        <v>138</v>
      </c>
      <c r="E98" s="76" t="s">
        <v>13</v>
      </c>
      <c r="F98" s="27">
        <v>20000</v>
      </c>
    </row>
    <row r="99" spans="1:6" s="24" customFormat="1" x14ac:dyDescent="0.25">
      <c r="A99" s="23"/>
      <c r="B99" s="25">
        <v>2147</v>
      </c>
      <c r="C99" s="26" t="s">
        <v>127</v>
      </c>
      <c r="D99" s="29" t="s">
        <v>138</v>
      </c>
      <c r="E99" s="76" t="s">
        <v>41</v>
      </c>
      <c r="F99" s="27">
        <v>25000</v>
      </c>
    </row>
    <row r="100" spans="1:6" s="24" customFormat="1" x14ac:dyDescent="0.25">
      <c r="A100" s="23"/>
      <c r="B100" s="25">
        <v>2214</v>
      </c>
      <c r="C100" s="26" t="s">
        <v>21</v>
      </c>
      <c r="D100" s="29" t="s">
        <v>138</v>
      </c>
      <c r="E100" s="76" t="s">
        <v>206</v>
      </c>
      <c r="F100" s="27">
        <v>25000</v>
      </c>
    </row>
    <row r="101" spans="1:6" s="24" customFormat="1" x14ac:dyDescent="0.25">
      <c r="A101" s="23"/>
      <c r="B101" s="25">
        <v>4131</v>
      </c>
      <c r="C101" s="26" t="s">
        <v>93</v>
      </c>
      <c r="D101" s="29" t="s">
        <v>138</v>
      </c>
      <c r="E101" s="76" t="s">
        <v>13</v>
      </c>
      <c r="F101" s="27">
        <v>20000</v>
      </c>
    </row>
    <row r="102" spans="1:6" s="24" customFormat="1" x14ac:dyDescent="0.25">
      <c r="A102" s="23"/>
      <c r="B102" s="25">
        <v>4131</v>
      </c>
      <c r="C102" s="26" t="s">
        <v>93</v>
      </c>
      <c r="D102" s="29" t="s">
        <v>138</v>
      </c>
      <c r="E102" s="76" t="s">
        <v>41</v>
      </c>
      <c r="F102" s="27">
        <v>25000</v>
      </c>
    </row>
    <row r="103" spans="1:6" s="24" customFormat="1" x14ac:dyDescent="0.25">
      <c r="A103" s="23"/>
      <c r="B103" s="25">
        <v>1990</v>
      </c>
      <c r="C103" s="26" t="s">
        <v>79</v>
      </c>
      <c r="D103" s="29" t="s">
        <v>138</v>
      </c>
      <c r="E103" s="76" t="s">
        <v>11</v>
      </c>
      <c r="F103" s="27">
        <v>25000</v>
      </c>
    </row>
    <row r="104" spans="1:6" s="24" customFormat="1" x14ac:dyDescent="0.25">
      <c r="A104" s="23"/>
      <c r="B104" s="25">
        <v>1928</v>
      </c>
      <c r="C104" s="26" t="s">
        <v>54</v>
      </c>
      <c r="D104" s="29" t="s">
        <v>138</v>
      </c>
      <c r="E104" s="76" t="s">
        <v>11</v>
      </c>
      <c r="F104" s="27">
        <v>25000</v>
      </c>
    </row>
    <row r="105" spans="1:6" s="24" customFormat="1" x14ac:dyDescent="0.25">
      <c r="A105" s="23"/>
      <c r="B105" s="25">
        <v>1926</v>
      </c>
      <c r="C105" s="26" t="s">
        <v>82</v>
      </c>
      <c r="D105" s="29" t="s">
        <v>138</v>
      </c>
      <c r="E105" s="76" t="s">
        <v>206</v>
      </c>
      <c r="F105" s="27">
        <v>25000</v>
      </c>
    </row>
    <row r="106" spans="1:6" s="24" customFormat="1" x14ac:dyDescent="0.25">
      <c r="A106" s="23"/>
      <c r="B106" s="25">
        <v>1900</v>
      </c>
      <c r="C106" s="26" t="s">
        <v>128</v>
      </c>
      <c r="D106" s="29" t="s">
        <v>138</v>
      </c>
      <c r="E106" s="76" t="s">
        <v>13</v>
      </c>
      <c r="F106" s="27">
        <v>20000</v>
      </c>
    </row>
    <row r="107" spans="1:6" s="24" customFormat="1" x14ac:dyDescent="0.25">
      <c r="A107" s="23"/>
      <c r="B107" s="25">
        <v>1900</v>
      </c>
      <c r="C107" s="26" t="s">
        <v>128</v>
      </c>
      <c r="D107" s="29" t="s">
        <v>138</v>
      </c>
      <c r="E107" s="76" t="s">
        <v>41</v>
      </c>
      <c r="F107" s="27">
        <v>25000</v>
      </c>
    </row>
    <row r="108" spans="1:6" s="24" customFormat="1" x14ac:dyDescent="0.25">
      <c r="A108" s="23"/>
      <c r="B108" s="25">
        <v>1900</v>
      </c>
      <c r="C108" s="26" t="s">
        <v>128</v>
      </c>
      <c r="D108" s="29" t="s">
        <v>138</v>
      </c>
      <c r="E108" s="76" t="s">
        <v>11</v>
      </c>
      <c r="F108" s="27">
        <v>25000</v>
      </c>
    </row>
    <row r="109" spans="1:6" s="24" customFormat="1" x14ac:dyDescent="0.25">
      <c r="A109" s="23"/>
      <c r="B109" s="25">
        <v>1900</v>
      </c>
      <c r="C109" s="26" t="s">
        <v>128</v>
      </c>
      <c r="D109" s="29" t="s">
        <v>138</v>
      </c>
      <c r="E109" s="76" t="s">
        <v>206</v>
      </c>
      <c r="F109" s="27">
        <v>25000</v>
      </c>
    </row>
    <row r="110" spans="1:6" s="24" customFormat="1" x14ac:dyDescent="0.25">
      <c r="A110" s="23"/>
      <c r="B110" s="25">
        <v>2039</v>
      </c>
      <c r="C110" s="26" t="s">
        <v>129</v>
      </c>
      <c r="D110" s="29" t="s">
        <v>138</v>
      </c>
      <c r="E110" s="76" t="s">
        <v>206</v>
      </c>
      <c r="F110" s="27">
        <v>25000</v>
      </c>
    </row>
    <row r="111" spans="1:6" s="24" customFormat="1" x14ac:dyDescent="0.25">
      <c r="A111" s="23"/>
      <c r="B111" s="25">
        <v>2202</v>
      </c>
      <c r="C111" s="26" t="s">
        <v>35</v>
      </c>
      <c r="D111" s="29" t="s">
        <v>138</v>
      </c>
      <c r="E111" s="76" t="s">
        <v>206</v>
      </c>
      <c r="F111" s="27">
        <v>25000</v>
      </c>
    </row>
    <row r="112" spans="1:6" s="24" customFormat="1" x14ac:dyDescent="0.25">
      <c r="A112" s="23"/>
      <c r="B112" s="25">
        <v>2081</v>
      </c>
      <c r="C112" s="26" t="s">
        <v>130</v>
      </c>
      <c r="D112" s="29" t="s">
        <v>138</v>
      </c>
      <c r="E112" s="76" t="s">
        <v>41</v>
      </c>
      <c r="F112" s="27">
        <v>25000</v>
      </c>
    </row>
    <row r="113" spans="1:6" s="24" customFormat="1" x14ac:dyDescent="0.25">
      <c r="A113" s="23"/>
      <c r="B113" s="25">
        <v>2081</v>
      </c>
      <c r="C113" s="26" t="s">
        <v>130</v>
      </c>
      <c r="D113" s="29" t="s">
        <v>138</v>
      </c>
      <c r="E113" s="76" t="s">
        <v>11</v>
      </c>
      <c r="F113" s="27">
        <v>25000</v>
      </c>
    </row>
    <row r="114" spans="1:6" s="24" customFormat="1" x14ac:dyDescent="0.25">
      <c r="A114" s="23"/>
      <c r="B114" s="25">
        <v>2009</v>
      </c>
      <c r="C114" s="26" t="s">
        <v>131</v>
      </c>
      <c r="D114" s="29" t="s">
        <v>138</v>
      </c>
      <c r="E114" s="76" t="s">
        <v>13</v>
      </c>
      <c r="F114" s="27">
        <v>20000</v>
      </c>
    </row>
    <row r="115" spans="1:6" s="24" customFormat="1" x14ac:dyDescent="0.25">
      <c r="A115" s="23"/>
      <c r="B115" s="25">
        <v>2009</v>
      </c>
      <c r="C115" s="26" t="s">
        <v>131</v>
      </c>
      <c r="D115" s="29" t="s">
        <v>138</v>
      </c>
      <c r="E115" s="76" t="s">
        <v>41</v>
      </c>
      <c r="F115" s="27">
        <v>25000</v>
      </c>
    </row>
    <row r="116" spans="1:6" s="24" customFormat="1" x14ac:dyDescent="0.25">
      <c r="A116" s="23"/>
      <c r="B116" s="25">
        <v>2009</v>
      </c>
      <c r="C116" s="26" t="s">
        <v>131</v>
      </c>
      <c r="D116" s="29" t="s">
        <v>138</v>
      </c>
      <c r="E116" s="76" t="s">
        <v>11</v>
      </c>
      <c r="F116" s="27">
        <v>25000</v>
      </c>
    </row>
    <row r="117" spans="1:6" s="24" customFormat="1" x14ac:dyDescent="0.25">
      <c r="A117" s="23"/>
      <c r="B117" s="25">
        <v>2009</v>
      </c>
      <c r="C117" s="26" t="s">
        <v>131</v>
      </c>
      <c r="D117" s="29" t="s">
        <v>138</v>
      </c>
      <c r="E117" s="76" t="s">
        <v>206</v>
      </c>
      <c r="F117" s="27">
        <v>25000</v>
      </c>
    </row>
    <row r="118" spans="1:6" s="24" customFormat="1" x14ac:dyDescent="0.25">
      <c r="A118" s="23"/>
      <c r="B118" s="25">
        <v>2257</v>
      </c>
      <c r="C118" s="26" t="s">
        <v>132</v>
      </c>
      <c r="D118" s="29" t="s">
        <v>138</v>
      </c>
      <c r="E118" s="76" t="s">
        <v>13</v>
      </c>
      <c r="F118" s="27">
        <v>20000</v>
      </c>
    </row>
    <row r="119" spans="1:6" s="24" customFormat="1" x14ac:dyDescent="0.25">
      <c r="A119" s="23"/>
      <c r="B119" s="25">
        <v>2257</v>
      </c>
      <c r="C119" s="26" t="s">
        <v>132</v>
      </c>
      <c r="D119" s="29" t="s">
        <v>138</v>
      </c>
      <c r="E119" s="76" t="s">
        <v>41</v>
      </c>
      <c r="F119" s="27">
        <v>25000</v>
      </c>
    </row>
    <row r="120" spans="1:6" s="24" customFormat="1" x14ac:dyDescent="0.25">
      <c r="A120" s="23"/>
      <c r="B120" s="25">
        <v>1994</v>
      </c>
      <c r="C120" s="26" t="s">
        <v>133</v>
      </c>
      <c r="D120" s="29" t="s">
        <v>138</v>
      </c>
      <c r="E120" s="76" t="s">
        <v>13</v>
      </c>
      <c r="F120" s="27">
        <v>20000</v>
      </c>
    </row>
    <row r="121" spans="1:6" s="24" customFormat="1" x14ac:dyDescent="0.25">
      <c r="A121" s="23"/>
      <c r="B121" s="25">
        <v>1994</v>
      </c>
      <c r="C121" s="26" t="s">
        <v>133</v>
      </c>
      <c r="D121" s="29" t="s">
        <v>138</v>
      </c>
      <c r="E121" s="76" t="s">
        <v>41</v>
      </c>
      <c r="F121" s="27">
        <v>25000</v>
      </c>
    </row>
    <row r="122" spans="1:6" s="24" customFormat="1" x14ac:dyDescent="0.25">
      <c r="A122" s="23"/>
      <c r="B122" s="25">
        <v>1994</v>
      </c>
      <c r="C122" s="26" t="s">
        <v>133</v>
      </c>
      <c r="D122" s="29" t="s">
        <v>138</v>
      </c>
      <c r="E122" s="76" t="s">
        <v>11</v>
      </c>
      <c r="F122" s="27">
        <v>25000</v>
      </c>
    </row>
    <row r="123" spans="1:6" s="24" customFormat="1" x14ac:dyDescent="0.25">
      <c r="A123" s="23"/>
      <c r="B123" s="25">
        <v>1994</v>
      </c>
      <c r="C123" s="26" t="s">
        <v>133</v>
      </c>
      <c r="D123" s="29" t="s">
        <v>138</v>
      </c>
      <c r="E123" s="76" t="s">
        <v>206</v>
      </c>
      <c r="F123" s="27">
        <v>25000</v>
      </c>
    </row>
    <row r="124" spans="1:6" s="24" customFormat="1" x14ac:dyDescent="0.25">
      <c r="A124" s="23"/>
      <c r="B124" s="25">
        <v>2144</v>
      </c>
      <c r="C124" s="26" t="s">
        <v>26</v>
      </c>
      <c r="D124" s="29" t="s">
        <v>138</v>
      </c>
      <c r="E124" s="76" t="s">
        <v>13</v>
      </c>
      <c r="F124" s="27">
        <v>20000</v>
      </c>
    </row>
    <row r="125" spans="1:6" s="24" customFormat="1" x14ac:dyDescent="0.25">
      <c r="A125" s="23"/>
      <c r="B125" s="25">
        <v>2144</v>
      </c>
      <c r="C125" s="26" t="s">
        <v>26</v>
      </c>
      <c r="D125" s="29" t="s">
        <v>138</v>
      </c>
      <c r="E125" s="76" t="s">
        <v>41</v>
      </c>
      <c r="F125" s="27">
        <v>25000</v>
      </c>
    </row>
    <row r="126" spans="1:6" s="24" customFormat="1" x14ac:dyDescent="0.25">
      <c r="A126" s="23"/>
      <c r="B126" s="25">
        <v>2209</v>
      </c>
      <c r="C126" s="26" t="s">
        <v>27</v>
      </c>
      <c r="D126" s="29" t="s">
        <v>138</v>
      </c>
      <c r="E126" s="76" t="s">
        <v>206</v>
      </c>
      <c r="F126" s="27">
        <v>25000</v>
      </c>
    </row>
    <row r="127" spans="1:6" s="24" customFormat="1" x14ac:dyDescent="0.25">
      <c r="A127" s="23"/>
      <c r="B127" s="25">
        <v>2102</v>
      </c>
      <c r="C127" s="26" t="s">
        <v>37</v>
      </c>
      <c r="D127" s="29" t="s">
        <v>138</v>
      </c>
      <c r="E127" s="76" t="s">
        <v>206</v>
      </c>
      <c r="F127" s="27">
        <v>25000</v>
      </c>
    </row>
    <row r="128" spans="1:6" s="24" customFormat="1" x14ac:dyDescent="0.25">
      <c r="A128" s="23"/>
      <c r="B128" s="25">
        <v>2055</v>
      </c>
      <c r="C128" s="26" t="s">
        <v>38</v>
      </c>
      <c r="D128" s="29" t="s">
        <v>138</v>
      </c>
      <c r="E128" s="76" t="s">
        <v>206</v>
      </c>
      <c r="F128" s="27">
        <v>25000</v>
      </c>
    </row>
    <row r="129" spans="1:6" s="24" customFormat="1" x14ac:dyDescent="0.25">
      <c r="A129" s="23"/>
      <c r="B129" s="25">
        <v>2197</v>
      </c>
      <c r="C129" s="26" t="s">
        <v>39</v>
      </c>
      <c r="D129" s="29" t="s">
        <v>138</v>
      </c>
      <c r="E129" s="76" t="s">
        <v>206</v>
      </c>
      <c r="F129" s="27">
        <v>25000</v>
      </c>
    </row>
    <row r="130" spans="1:6" s="24" customFormat="1" x14ac:dyDescent="0.25">
      <c r="A130" s="23"/>
      <c r="B130" s="25">
        <v>2204</v>
      </c>
      <c r="C130" s="26" t="s">
        <v>134</v>
      </c>
      <c r="D130" s="29" t="s">
        <v>138</v>
      </c>
      <c r="E130" s="76" t="s">
        <v>206</v>
      </c>
      <c r="F130" s="27">
        <v>25000</v>
      </c>
    </row>
    <row r="131" spans="1:6" s="24" customFormat="1" x14ac:dyDescent="0.25">
      <c r="A131" s="23"/>
      <c r="B131" s="25">
        <v>2213</v>
      </c>
      <c r="C131" s="26" t="s">
        <v>28</v>
      </c>
      <c r="D131" s="29" t="s">
        <v>138</v>
      </c>
      <c r="E131" s="76" t="s">
        <v>206</v>
      </c>
      <c r="F131" s="27">
        <v>25000</v>
      </c>
    </row>
    <row r="132" spans="1:6" s="24" customFormat="1" x14ac:dyDescent="0.25">
      <c r="A132" s="23"/>
      <c r="B132" s="25">
        <v>2220</v>
      </c>
      <c r="C132" s="26" t="s">
        <v>135</v>
      </c>
      <c r="D132" s="29" t="s">
        <v>138</v>
      </c>
      <c r="E132" s="76" t="s">
        <v>13</v>
      </c>
      <c r="F132" s="27">
        <v>20000</v>
      </c>
    </row>
    <row r="133" spans="1:6" s="24" customFormat="1" x14ac:dyDescent="0.25">
      <c r="A133" s="23"/>
      <c r="B133" s="25">
        <v>2220</v>
      </c>
      <c r="C133" s="26" t="s">
        <v>135</v>
      </c>
      <c r="D133" s="29" t="s">
        <v>138</v>
      </c>
      <c r="E133" s="76" t="s">
        <v>41</v>
      </c>
      <c r="F133" s="27">
        <v>25000</v>
      </c>
    </row>
    <row r="134" spans="1:6" s="24" customFormat="1" x14ac:dyDescent="0.25">
      <c r="A134" s="23"/>
      <c r="B134" s="25">
        <v>2220</v>
      </c>
      <c r="C134" s="26" t="s">
        <v>135</v>
      </c>
      <c r="D134" s="29" t="s">
        <v>138</v>
      </c>
      <c r="E134" s="76" t="s">
        <v>11</v>
      </c>
      <c r="F134" s="27">
        <v>25000</v>
      </c>
    </row>
    <row r="135" spans="1:6" s="24" customFormat="1" x14ac:dyDescent="0.25">
      <c r="A135" s="23"/>
      <c r="B135" s="25">
        <v>2220</v>
      </c>
      <c r="C135" s="26" t="s">
        <v>135</v>
      </c>
      <c r="D135" s="29" t="s">
        <v>138</v>
      </c>
      <c r="E135" s="76" t="s">
        <v>206</v>
      </c>
      <c r="F135" s="27">
        <v>25000</v>
      </c>
    </row>
    <row r="136" spans="1:6" s="24" customFormat="1" x14ac:dyDescent="0.25">
      <c r="A136" s="23"/>
      <c r="B136" s="25">
        <v>1936</v>
      </c>
      <c r="C136" s="26" t="s">
        <v>71</v>
      </c>
      <c r="D136" s="29" t="s">
        <v>138</v>
      </c>
      <c r="E136" s="76" t="s">
        <v>206</v>
      </c>
      <c r="F136" s="27">
        <v>25000</v>
      </c>
    </row>
    <row r="137" spans="1:6" s="24" customFormat="1" x14ac:dyDescent="0.25">
      <c r="A137" s="23"/>
      <c r="B137" s="25">
        <v>2146</v>
      </c>
      <c r="C137" s="26" t="s">
        <v>61</v>
      </c>
      <c r="D137" s="29" t="s">
        <v>138</v>
      </c>
      <c r="E137" s="76" t="s">
        <v>206</v>
      </c>
      <c r="F137" s="27">
        <v>25000</v>
      </c>
    </row>
    <row r="138" spans="1:6" s="24" customFormat="1" x14ac:dyDescent="0.25">
      <c r="A138" s="23"/>
      <c r="B138" s="25">
        <v>2251</v>
      </c>
      <c r="C138" s="26" t="s">
        <v>136</v>
      </c>
      <c r="D138" s="29" t="s">
        <v>138</v>
      </c>
      <c r="E138" s="76" t="s">
        <v>206</v>
      </c>
      <c r="F138" s="27">
        <v>25000</v>
      </c>
    </row>
    <row r="139" spans="1:6" s="24" customFormat="1" x14ac:dyDescent="0.25">
      <c r="A139" s="23"/>
      <c r="B139" s="25">
        <v>2041</v>
      </c>
      <c r="C139" s="26" t="s">
        <v>40</v>
      </c>
      <c r="D139" s="29" t="s">
        <v>139</v>
      </c>
      <c r="E139" s="76" t="s">
        <v>206</v>
      </c>
      <c r="F139" s="30" t="s">
        <v>144</v>
      </c>
    </row>
    <row r="140" spans="1:6" s="24" customFormat="1" x14ac:dyDescent="0.25">
      <c r="A140" s="23"/>
      <c r="B140" s="25">
        <v>1894</v>
      </c>
      <c r="C140" s="26" t="s">
        <v>12</v>
      </c>
      <c r="D140" s="29" t="s">
        <v>139</v>
      </c>
      <c r="E140" s="76" t="s">
        <v>11</v>
      </c>
      <c r="F140" s="30" t="s">
        <v>144</v>
      </c>
    </row>
    <row r="141" spans="1:6" s="24" customFormat="1" x14ac:dyDescent="0.25">
      <c r="A141" s="23"/>
      <c r="B141" s="25">
        <v>2243</v>
      </c>
      <c r="C141" s="26" t="s">
        <v>30</v>
      </c>
      <c r="D141" s="29" t="s">
        <v>139</v>
      </c>
      <c r="E141" s="76" t="s">
        <v>13</v>
      </c>
      <c r="F141" s="30" t="s">
        <v>144</v>
      </c>
    </row>
    <row r="142" spans="1:6" s="24" customFormat="1" x14ac:dyDescent="0.25">
      <c r="A142" s="23"/>
      <c r="B142" s="25">
        <v>1976</v>
      </c>
      <c r="C142" s="26" t="s">
        <v>74</v>
      </c>
      <c r="D142" s="29" t="s">
        <v>139</v>
      </c>
      <c r="E142" s="76" t="s">
        <v>41</v>
      </c>
      <c r="F142" s="30" t="s">
        <v>144</v>
      </c>
    </row>
    <row r="143" spans="1:6" s="24" customFormat="1" x14ac:dyDescent="0.25">
      <c r="A143"/>
      <c r="B143" s="25">
        <v>1976</v>
      </c>
      <c r="C143" s="26" t="s">
        <v>74</v>
      </c>
      <c r="D143" s="29" t="s">
        <v>139</v>
      </c>
      <c r="E143" s="76" t="s">
        <v>206</v>
      </c>
      <c r="F143" s="30" t="s">
        <v>144</v>
      </c>
    </row>
    <row r="144" spans="1:6" s="24" customFormat="1" x14ac:dyDescent="0.25">
      <c r="A144"/>
      <c r="B144" s="25">
        <v>2088</v>
      </c>
      <c r="C144" s="26" t="s">
        <v>102</v>
      </c>
      <c r="D144" s="29" t="s">
        <v>139</v>
      </c>
      <c r="E144" s="76" t="s">
        <v>13</v>
      </c>
      <c r="F144" s="30" t="s">
        <v>144</v>
      </c>
    </row>
    <row r="145" spans="1:6" s="24" customFormat="1" x14ac:dyDescent="0.25">
      <c r="A145"/>
      <c r="B145" s="25">
        <v>2088</v>
      </c>
      <c r="C145" s="26" t="s">
        <v>102</v>
      </c>
      <c r="D145" s="29" t="s">
        <v>139</v>
      </c>
      <c r="E145" s="76" t="s">
        <v>41</v>
      </c>
      <c r="F145" s="30" t="s">
        <v>144</v>
      </c>
    </row>
    <row r="146" spans="1:6" s="24" customFormat="1" x14ac:dyDescent="0.25">
      <c r="A146"/>
      <c r="B146" s="25">
        <v>2088</v>
      </c>
      <c r="C146" s="26" t="s">
        <v>102</v>
      </c>
      <c r="D146" s="29" t="s">
        <v>139</v>
      </c>
      <c r="E146" s="76" t="s">
        <v>206</v>
      </c>
      <c r="F146" s="30" t="s">
        <v>144</v>
      </c>
    </row>
    <row r="147" spans="1:6" s="24" customFormat="1" x14ac:dyDescent="0.25">
      <c r="A147"/>
      <c r="B147" s="25">
        <v>1929</v>
      </c>
      <c r="C147" s="26" t="s">
        <v>73</v>
      </c>
      <c r="D147" s="29" t="s">
        <v>139</v>
      </c>
      <c r="E147" s="76" t="s">
        <v>206</v>
      </c>
      <c r="F147" s="30" t="s">
        <v>144</v>
      </c>
    </row>
    <row r="148" spans="1:6" s="24" customFormat="1" x14ac:dyDescent="0.25">
      <c r="A148"/>
      <c r="B148" s="25">
        <v>1965</v>
      </c>
      <c r="C148" s="26" t="s">
        <v>72</v>
      </c>
      <c r="D148" s="29" t="s">
        <v>139</v>
      </c>
      <c r="E148" s="76" t="s">
        <v>11</v>
      </c>
      <c r="F148" s="30" t="s">
        <v>144</v>
      </c>
    </row>
    <row r="149" spans="1:6" s="24" customFormat="1" x14ac:dyDescent="0.25">
      <c r="A149"/>
      <c r="B149" s="25">
        <v>1970</v>
      </c>
      <c r="C149" s="26" t="s">
        <v>141</v>
      </c>
      <c r="D149" s="29" t="s">
        <v>139</v>
      </c>
      <c r="E149" s="76" t="s">
        <v>13</v>
      </c>
      <c r="F149" s="30" t="s">
        <v>144</v>
      </c>
    </row>
    <row r="150" spans="1:6" s="24" customFormat="1" x14ac:dyDescent="0.25">
      <c r="A150"/>
      <c r="B150" s="25">
        <v>1970</v>
      </c>
      <c r="C150" s="26" t="s">
        <v>141</v>
      </c>
      <c r="D150" s="29" t="s">
        <v>139</v>
      </c>
      <c r="E150" s="76" t="s">
        <v>41</v>
      </c>
      <c r="F150" s="30" t="s">
        <v>144</v>
      </c>
    </row>
    <row r="151" spans="1:6" s="24" customFormat="1" x14ac:dyDescent="0.25">
      <c r="A151"/>
      <c r="B151" s="25">
        <v>1991</v>
      </c>
      <c r="C151" s="26" t="s">
        <v>45</v>
      </c>
      <c r="D151" s="29" t="s">
        <v>139</v>
      </c>
      <c r="E151" s="76" t="s">
        <v>206</v>
      </c>
      <c r="F151" s="30" t="s">
        <v>144</v>
      </c>
    </row>
    <row r="152" spans="1:6" s="24" customFormat="1" x14ac:dyDescent="0.25">
      <c r="A152"/>
      <c r="B152" s="25">
        <v>2082</v>
      </c>
      <c r="C152" s="26" t="s">
        <v>80</v>
      </c>
      <c r="D152" s="29" t="s">
        <v>139</v>
      </c>
      <c r="E152" s="76" t="s">
        <v>206</v>
      </c>
      <c r="F152" s="30" t="s">
        <v>144</v>
      </c>
    </row>
    <row r="153" spans="1:6" s="24" customFormat="1" x14ac:dyDescent="0.25">
      <c r="A153"/>
      <c r="B153" s="25">
        <v>2024</v>
      </c>
      <c r="C153" s="26" t="s">
        <v>117</v>
      </c>
      <c r="D153" s="29" t="s">
        <v>139</v>
      </c>
      <c r="E153" s="76" t="s">
        <v>11</v>
      </c>
      <c r="F153" s="30" t="s">
        <v>144</v>
      </c>
    </row>
    <row r="154" spans="1:6" s="24" customFormat="1" x14ac:dyDescent="0.25">
      <c r="A154"/>
      <c r="B154" s="25">
        <v>3997</v>
      </c>
      <c r="C154" s="26" t="s">
        <v>33</v>
      </c>
      <c r="D154" s="29" t="s">
        <v>139</v>
      </c>
      <c r="E154" s="76" t="s">
        <v>206</v>
      </c>
      <c r="F154" s="30" t="s">
        <v>144</v>
      </c>
    </row>
    <row r="155" spans="1:6" s="24" customFormat="1" x14ac:dyDescent="0.25">
      <c r="A155"/>
      <c r="B155" s="25">
        <v>2256</v>
      </c>
      <c r="C155" s="26" t="s">
        <v>142</v>
      </c>
      <c r="D155" s="29" t="s">
        <v>139</v>
      </c>
      <c r="E155" s="76" t="s">
        <v>13</v>
      </c>
      <c r="F155" s="30" t="s">
        <v>144</v>
      </c>
    </row>
    <row r="156" spans="1:6" s="24" customFormat="1" x14ac:dyDescent="0.25">
      <c r="A156"/>
      <c r="B156" s="25">
        <v>2256</v>
      </c>
      <c r="C156" s="26" t="s">
        <v>142</v>
      </c>
      <c r="D156" s="29" t="s">
        <v>139</v>
      </c>
      <c r="E156" s="76" t="s">
        <v>41</v>
      </c>
      <c r="F156" s="30" t="s">
        <v>144</v>
      </c>
    </row>
    <row r="157" spans="1:6" s="24" customFormat="1" x14ac:dyDescent="0.25">
      <c r="A157"/>
      <c r="B157" s="25">
        <v>2256</v>
      </c>
      <c r="C157" s="26" t="s">
        <v>142</v>
      </c>
      <c r="D157" s="29" t="s">
        <v>139</v>
      </c>
      <c r="E157" s="76" t="s">
        <v>11</v>
      </c>
      <c r="F157" s="30" t="s">
        <v>144</v>
      </c>
    </row>
    <row r="158" spans="1:6" s="24" customFormat="1" x14ac:dyDescent="0.25">
      <c r="A158"/>
      <c r="B158" s="25">
        <v>2256</v>
      </c>
      <c r="C158" s="26" t="s">
        <v>142</v>
      </c>
      <c r="D158" s="29" t="s">
        <v>139</v>
      </c>
      <c r="E158" s="76" t="s">
        <v>206</v>
      </c>
      <c r="F158" s="30" t="s">
        <v>144</v>
      </c>
    </row>
    <row r="159" spans="1:6" s="24" customFormat="1" x14ac:dyDescent="0.25">
      <c r="A159"/>
      <c r="B159" s="25">
        <v>1966</v>
      </c>
      <c r="C159" s="26" t="s">
        <v>76</v>
      </c>
      <c r="D159" s="29" t="s">
        <v>139</v>
      </c>
      <c r="E159" s="76" t="s">
        <v>206</v>
      </c>
      <c r="F159" s="30" t="s">
        <v>144</v>
      </c>
    </row>
    <row r="160" spans="1:6" s="24" customFormat="1" x14ac:dyDescent="0.25">
      <c r="A160"/>
      <c r="B160" s="25">
        <v>1924</v>
      </c>
      <c r="C160" s="26" t="s">
        <v>87</v>
      </c>
      <c r="D160" s="29" t="s">
        <v>139</v>
      </c>
      <c r="E160" s="76" t="s">
        <v>11</v>
      </c>
      <c r="F160" s="30" t="s">
        <v>144</v>
      </c>
    </row>
    <row r="161" spans="1:6" s="24" customFormat="1" x14ac:dyDescent="0.25">
      <c r="A161"/>
      <c r="B161" s="25">
        <v>2207</v>
      </c>
      <c r="C161" s="26" t="s">
        <v>68</v>
      </c>
      <c r="D161" s="29" t="s">
        <v>139</v>
      </c>
      <c r="E161" s="76" t="s">
        <v>206</v>
      </c>
      <c r="F161" s="30" t="s">
        <v>144</v>
      </c>
    </row>
    <row r="162" spans="1:6" s="24" customFormat="1" x14ac:dyDescent="0.25">
      <c r="A162"/>
      <c r="B162" s="25">
        <v>2244</v>
      </c>
      <c r="C162" s="26" t="s">
        <v>57</v>
      </c>
      <c r="D162" s="29" t="s">
        <v>139</v>
      </c>
      <c r="E162" s="76" t="s">
        <v>41</v>
      </c>
      <c r="F162" s="30" t="s">
        <v>144</v>
      </c>
    </row>
    <row r="163" spans="1:6" s="24" customFormat="1" x14ac:dyDescent="0.25">
      <c r="A163"/>
      <c r="B163" s="25">
        <v>2244</v>
      </c>
      <c r="C163" s="26" t="s">
        <v>57</v>
      </c>
      <c r="D163" s="29" t="s">
        <v>139</v>
      </c>
      <c r="E163" s="76" t="s">
        <v>206</v>
      </c>
      <c r="F163" s="30" t="s">
        <v>144</v>
      </c>
    </row>
    <row r="164" spans="1:6" s="24" customFormat="1" x14ac:dyDescent="0.25">
      <c r="A164"/>
      <c r="B164" s="25">
        <v>2210</v>
      </c>
      <c r="C164" s="26" t="s">
        <v>143</v>
      </c>
      <c r="D164" s="29" t="s">
        <v>139</v>
      </c>
      <c r="E164" s="76" t="s">
        <v>206</v>
      </c>
      <c r="F164" s="30" t="s">
        <v>144</v>
      </c>
    </row>
    <row r="165" spans="1:6" x14ac:dyDescent="0.25">
      <c r="B165" s="54">
        <v>1976</v>
      </c>
      <c r="C165" s="35" t="s">
        <v>74</v>
      </c>
      <c r="D165" s="51" t="s">
        <v>140</v>
      </c>
      <c r="E165" s="77" t="s">
        <v>13</v>
      </c>
      <c r="F165" s="46" t="s">
        <v>144</v>
      </c>
    </row>
    <row r="166" spans="1:6" x14ac:dyDescent="0.25">
      <c r="B166" s="54">
        <v>2216</v>
      </c>
      <c r="C166" s="35" t="s">
        <v>106</v>
      </c>
      <c r="D166" s="51" t="s">
        <v>140</v>
      </c>
      <c r="E166" s="77" t="s">
        <v>41</v>
      </c>
      <c r="F166" s="46" t="s">
        <v>144</v>
      </c>
    </row>
    <row r="167" spans="1:6" x14ac:dyDescent="0.25">
      <c r="B167" s="54">
        <v>2024</v>
      </c>
      <c r="C167" s="35" t="s">
        <v>117</v>
      </c>
      <c r="D167" s="51" t="s">
        <v>140</v>
      </c>
      <c r="E167" s="77" t="s">
        <v>206</v>
      </c>
      <c r="F167" s="46" t="s">
        <v>144</v>
      </c>
    </row>
    <row r="168" spans="1:6" x14ac:dyDescent="0.25">
      <c r="B168" s="54">
        <v>2140</v>
      </c>
      <c r="C168" s="35" t="s">
        <v>119</v>
      </c>
      <c r="D168" s="51" t="s">
        <v>140</v>
      </c>
      <c r="E168" s="77" t="s">
        <v>41</v>
      </c>
      <c r="F168" s="46" t="s">
        <v>144</v>
      </c>
    </row>
    <row r="169" spans="1:6" x14ac:dyDescent="0.25">
      <c r="B169" s="54">
        <v>2059</v>
      </c>
      <c r="C169" s="35" t="s">
        <v>18</v>
      </c>
      <c r="D169" s="51" t="s">
        <v>140</v>
      </c>
      <c r="E169" s="77" t="s">
        <v>206</v>
      </c>
      <c r="F169" s="46" t="s">
        <v>144</v>
      </c>
    </row>
    <row r="170" spans="1:6" x14ac:dyDescent="0.25">
      <c r="B170" s="55">
        <v>2102</v>
      </c>
      <c r="C170" s="50" t="s">
        <v>37</v>
      </c>
      <c r="D170" s="51" t="s">
        <v>140</v>
      </c>
      <c r="E170" s="89" t="s">
        <v>41</v>
      </c>
      <c r="F170" s="46" t="s">
        <v>144</v>
      </c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 fitToPage="1"/>
  </sheetPr>
  <dimension ref="A1:F147"/>
  <sheetViews>
    <sheetView showGridLines="0" showRowColHeaders="0" zoomScaleNormal="100" workbookViewId="0"/>
  </sheetViews>
  <sheetFormatPr defaultColWidth="9.140625" defaultRowHeight="15" x14ac:dyDescent="0.25"/>
  <cols>
    <col min="1" max="1" width="2.7109375" customWidth="1"/>
    <col min="2" max="2" width="10.5703125" style="10" customWidth="1"/>
    <col min="3" max="3" width="34.7109375" style="10" customWidth="1"/>
    <col min="4" max="4" width="14.5703125" style="10" bestFit="1" customWidth="1"/>
    <col min="5" max="5" width="29.7109375" style="15" customWidth="1"/>
    <col min="6" max="6" width="13.7109375" style="15" bestFit="1" customWidth="1"/>
    <col min="7" max="7" width="9.140625" customWidth="1"/>
  </cols>
  <sheetData>
    <row r="1" spans="1:6" s="1" customFormat="1" ht="27" customHeight="1" x14ac:dyDescent="0.35">
      <c r="A1" s="40" t="s">
        <v>207</v>
      </c>
      <c r="C1" s="34" t="s">
        <v>0</v>
      </c>
      <c r="D1" s="16"/>
      <c r="E1" s="16"/>
      <c r="F1" s="16"/>
    </row>
    <row r="2" spans="1:6" s="2" customFormat="1" ht="27" customHeight="1" x14ac:dyDescent="0.35">
      <c r="A2" s="41" t="s">
        <v>207</v>
      </c>
      <c r="C2" s="17" t="s">
        <v>208</v>
      </c>
      <c r="D2" s="17"/>
      <c r="E2" s="17"/>
      <c r="F2" s="17"/>
    </row>
    <row r="3" spans="1:6" ht="18.75" customHeight="1" x14ac:dyDescent="0.3">
      <c r="A3" s="41" t="s">
        <v>207</v>
      </c>
      <c r="B3" s="3"/>
      <c r="C3"/>
      <c r="D3" s="18"/>
      <c r="E3" s="18"/>
      <c r="F3" s="18"/>
    </row>
    <row r="4" spans="1:6" ht="23.25" customHeight="1" x14ac:dyDescent="0.25">
      <c r="A4" s="41" t="s">
        <v>207</v>
      </c>
      <c r="B4" s="4"/>
      <c r="C4" s="22" t="s">
        <v>194</v>
      </c>
      <c r="D4" s="19"/>
      <c r="E4" s="19"/>
      <c r="F4" s="19"/>
    </row>
    <row r="5" spans="1:6" ht="18.75" customHeight="1" x14ac:dyDescent="0.3">
      <c r="A5" s="41" t="s">
        <v>207</v>
      </c>
      <c r="B5" s="3"/>
      <c r="C5" s="3"/>
      <c r="D5" s="3"/>
      <c r="E5" s="3"/>
      <c r="F5" s="3"/>
    </row>
    <row r="6" spans="1:6" ht="16.5" customHeight="1" x14ac:dyDescent="0.3">
      <c r="A6" s="41" t="s">
        <v>207</v>
      </c>
      <c r="B6" s="79" t="s">
        <v>249</v>
      </c>
      <c r="C6" s="6"/>
      <c r="D6" s="82" t="s">
        <v>248</v>
      </c>
      <c r="E6" s="3"/>
      <c r="F6" s="3"/>
    </row>
    <row r="7" spans="1:6" ht="16.5" customHeight="1" x14ac:dyDescent="0.3">
      <c r="A7" s="41" t="s">
        <v>207</v>
      </c>
      <c r="B7" s="81" t="s">
        <v>1</v>
      </c>
      <c r="C7" s="7"/>
      <c r="D7" s="78">
        <f>SUMIF(Recipients2018[Grant Type],"Facilities Assessment",Recipients2018[Grant Amount])</f>
        <v>680000</v>
      </c>
      <c r="E7" s="3"/>
      <c r="F7" s="3"/>
    </row>
    <row r="8" spans="1:6" ht="16.5" customHeight="1" x14ac:dyDescent="0.3">
      <c r="A8" s="41" t="s">
        <v>207</v>
      </c>
      <c r="B8" s="81" t="s">
        <v>137</v>
      </c>
      <c r="C8" s="7"/>
      <c r="D8" s="78">
        <f>SUMIF(Recipients2018[Grant Type],"Long-Range Facility Plan",Recipients2018[Grant Amount])</f>
        <v>875000</v>
      </c>
      <c r="E8" s="3"/>
      <c r="F8" s="3"/>
    </row>
    <row r="9" spans="1:6" ht="16.5" customHeight="1" x14ac:dyDescent="0.3">
      <c r="A9" s="41" t="s">
        <v>207</v>
      </c>
      <c r="B9" s="81" t="s">
        <v>2</v>
      </c>
      <c r="C9" s="7"/>
      <c r="D9" s="78">
        <f>SUMIF(Recipients2018[Grant Type],"Seismic Assessment",Recipients2018[Grant Amount])</f>
        <v>475000</v>
      </c>
      <c r="E9" s="3"/>
      <c r="F9" s="3"/>
    </row>
    <row r="10" spans="1:6" ht="16.5" customHeight="1" x14ac:dyDescent="0.3">
      <c r="A10" s="41" t="s">
        <v>207</v>
      </c>
      <c r="B10" s="79" t="s">
        <v>247</v>
      </c>
      <c r="C10" s="9"/>
      <c r="D10" s="80">
        <f>SUM(D7:D9)</f>
        <v>2030000</v>
      </c>
      <c r="E10" s="3"/>
      <c r="F10" s="3"/>
    </row>
    <row r="11" spans="1:6" ht="18.75" customHeight="1" x14ac:dyDescent="0.3">
      <c r="A11" s="41" t="s">
        <v>207</v>
      </c>
      <c r="E11" s="3"/>
      <c r="F11" s="3"/>
    </row>
    <row r="12" spans="1:6" ht="16.5" customHeight="1" x14ac:dyDescent="0.3">
      <c r="A12" s="41" t="s">
        <v>207</v>
      </c>
      <c r="B12" s="83" t="s">
        <v>249</v>
      </c>
      <c r="C12" s="11"/>
      <c r="D12" s="82" t="s">
        <v>248</v>
      </c>
      <c r="E12" s="3"/>
      <c r="F12" s="3"/>
    </row>
    <row r="13" spans="1:6" ht="16.5" customHeight="1" x14ac:dyDescent="0.3">
      <c r="A13" s="41" t="s">
        <v>207</v>
      </c>
      <c r="B13" s="81" t="s">
        <v>1</v>
      </c>
      <c r="C13" s="12"/>
      <c r="D13" s="86">
        <f>COUNTIFS(Recipients2018[Grant Awarded],"Yes",Recipients2018[Grant Type],"Facilities Assessment")</f>
        <v>34</v>
      </c>
      <c r="E13" s="3"/>
      <c r="F13" s="3"/>
    </row>
    <row r="14" spans="1:6" ht="16.5" customHeight="1" x14ac:dyDescent="0.3">
      <c r="A14" s="41" t="s">
        <v>207</v>
      </c>
      <c r="B14" s="81" t="s">
        <v>137</v>
      </c>
      <c r="C14" s="12"/>
      <c r="D14" s="86">
        <f>COUNTIFS(Recipients2018[Grant Awarded],"Yes",Recipients2018[Grant Type],"Long-range Facility Plan")</f>
        <v>35</v>
      </c>
      <c r="E14" s="3"/>
      <c r="F14" s="3"/>
    </row>
    <row r="15" spans="1:6" ht="16.5" customHeight="1" x14ac:dyDescent="0.3">
      <c r="A15" s="41" t="s">
        <v>207</v>
      </c>
      <c r="B15" s="81" t="s">
        <v>2</v>
      </c>
      <c r="C15" s="12"/>
      <c r="D15" s="86">
        <f>COUNTIFS(Recipients2018[Grant Awarded],"Yes",Recipients2018[Grant Type],"Seismic Assessment")</f>
        <v>19</v>
      </c>
      <c r="E15" s="3"/>
      <c r="F15" s="3"/>
    </row>
    <row r="16" spans="1:6" ht="16.5" customHeight="1" x14ac:dyDescent="0.3">
      <c r="A16" s="41" t="s">
        <v>207</v>
      </c>
      <c r="B16" s="79" t="s">
        <v>8</v>
      </c>
      <c r="C16" s="13"/>
      <c r="D16" s="85">
        <f>SUM(D13:D15)</f>
        <v>88</v>
      </c>
      <c r="E16" s="3"/>
      <c r="F16" s="3"/>
    </row>
    <row r="17" spans="1:6" ht="18.75" customHeight="1" x14ac:dyDescent="0.3">
      <c r="A17" s="41" t="s">
        <v>207</v>
      </c>
      <c r="E17" s="3"/>
      <c r="F17" s="3"/>
    </row>
    <row r="18" spans="1:6" ht="16.5" customHeight="1" x14ac:dyDescent="0.3">
      <c r="A18" s="41" t="s">
        <v>207</v>
      </c>
      <c r="B18" s="79" t="s">
        <v>254</v>
      </c>
      <c r="C18" s="84"/>
      <c r="D18" s="87">
        <f>SUMPRODUCT(1/COUNTIF($C$23:$C$110,$C$23:$C$110))</f>
        <v>44.000000000000021</v>
      </c>
      <c r="E18" s="3"/>
      <c r="F18" s="3"/>
    </row>
    <row r="19" spans="1:6" ht="16.5" customHeight="1" x14ac:dyDescent="0.3">
      <c r="A19" s="41" t="s">
        <v>207</v>
      </c>
      <c r="B19" s="91" t="s">
        <v>257</v>
      </c>
      <c r="C19" s="84"/>
      <c r="D19" s="90">
        <v>0</v>
      </c>
      <c r="E19" s="3"/>
      <c r="F19" s="3"/>
    </row>
    <row r="20" spans="1:6" ht="18.75" x14ac:dyDescent="0.3">
      <c r="A20" s="41" t="s">
        <v>207</v>
      </c>
      <c r="B20" s="14"/>
      <c r="C20" s="1"/>
      <c r="D20" s="15"/>
      <c r="E20" s="3"/>
      <c r="F20" s="3"/>
    </row>
    <row r="21" spans="1:6" ht="22.5" customHeight="1" x14ac:dyDescent="0.25">
      <c r="A21" s="41" t="s">
        <v>207</v>
      </c>
      <c r="B21" s="21" t="s">
        <v>242</v>
      </c>
      <c r="C21" s="20"/>
      <c r="D21" s="20"/>
      <c r="E21" s="20"/>
      <c r="F21" s="20"/>
    </row>
    <row r="22" spans="1:6" s="24" customFormat="1" x14ac:dyDescent="0.25">
      <c r="A22" s="41" t="s">
        <v>207</v>
      </c>
      <c r="B22" s="72" t="s">
        <v>3</v>
      </c>
      <c r="C22" s="75" t="s">
        <v>4</v>
      </c>
      <c r="D22" s="73" t="s">
        <v>9</v>
      </c>
      <c r="E22" s="75" t="s">
        <v>6</v>
      </c>
      <c r="F22" s="74" t="s">
        <v>5</v>
      </c>
    </row>
    <row r="23" spans="1:6" s="24" customFormat="1" x14ac:dyDescent="0.25">
      <c r="A23" s="41"/>
      <c r="B23" s="32">
        <v>1899</v>
      </c>
      <c r="C23" s="26" t="s">
        <v>75</v>
      </c>
      <c r="D23" s="27" t="s">
        <v>138</v>
      </c>
      <c r="E23" s="76" t="s">
        <v>13</v>
      </c>
      <c r="F23" s="30">
        <v>20000</v>
      </c>
    </row>
    <row r="24" spans="1:6" s="24" customFormat="1" x14ac:dyDescent="0.25">
      <c r="A24" s="41"/>
      <c r="B24" s="32">
        <v>2208</v>
      </c>
      <c r="C24" s="26" t="s">
        <v>29</v>
      </c>
      <c r="D24" s="27" t="s">
        <v>138</v>
      </c>
      <c r="E24" s="76" t="s">
        <v>13</v>
      </c>
      <c r="F24" s="30">
        <v>20000</v>
      </c>
    </row>
    <row r="25" spans="1:6" s="24" customFormat="1" x14ac:dyDescent="0.25">
      <c r="A25" s="41"/>
      <c r="B25" s="32">
        <v>2208</v>
      </c>
      <c r="C25" s="26" t="s">
        <v>29</v>
      </c>
      <c r="D25" s="27" t="s">
        <v>138</v>
      </c>
      <c r="E25" s="76" t="s">
        <v>11</v>
      </c>
      <c r="F25" s="30">
        <v>25000</v>
      </c>
    </row>
    <row r="26" spans="1:6" s="24" customFormat="1" x14ac:dyDescent="0.25">
      <c r="A26" s="23"/>
      <c r="B26" s="32">
        <v>1969</v>
      </c>
      <c r="C26" s="26" t="s">
        <v>98</v>
      </c>
      <c r="D26" s="27" t="s">
        <v>138</v>
      </c>
      <c r="E26" s="76" t="s">
        <v>13</v>
      </c>
      <c r="F26" s="30">
        <v>20000</v>
      </c>
    </row>
    <row r="27" spans="1:6" s="24" customFormat="1" x14ac:dyDescent="0.25">
      <c r="A27" s="23"/>
      <c r="B27" s="32">
        <v>1969</v>
      </c>
      <c r="C27" s="26" t="s">
        <v>98</v>
      </c>
      <c r="D27" s="27" t="s">
        <v>138</v>
      </c>
      <c r="E27" s="76" t="s">
        <v>41</v>
      </c>
      <c r="F27" s="30">
        <v>25000</v>
      </c>
    </row>
    <row r="28" spans="1:6" s="24" customFormat="1" x14ac:dyDescent="0.25">
      <c r="A28" s="23"/>
      <c r="B28" s="32">
        <v>2240</v>
      </c>
      <c r="C28" s="26" t="s">
        <v>77</v>
      </c>
      <c r="D28" s="27" t="s">
        <v>138</v>
      </c>
      <c r="E28" s="76" t="s">
        <v>13</v>
      </c>
      <c r="F28" s="30">
        <v>20000</v>
      </c>
    </row>
    <row r="29" spans="1:6" s="24" customFormat="1" x14ac:dyDescent="0.25">
      <c r="A29" s="23"/>
      <c r="B29" s="32">
        <v>2240</v>
      </c>
      <c r="C29" s="26" t="s">
        <v>77</v>
      </c>
      <c r="D29" s="27" t="s">
        <v>138</v>
      </c>
      <c r="E29" s="76" t="s">
        <v>41</v>
      </c>
      <c r="F29" s="30">
        <v>25000</v>
      </c>
    </row>
    <row r="30" spans="1:6" s="24" customFormat="1" x14ac:dyDescent="0.25">
      <c r="A30" s="23"/>
      <c r="B30" s="32">
        <v>1976</v>
      </c>
      <c r="C30" s="26" t="s">
        <v>74</v>
      </c>
      <c r="D30" s="27" t="s">
        <v>138</v>
      </c>
      <c r="E30" s="76" t="s">
        <v>11</v>
      </c>
      <c r="F30" s="30">
        <v>25000</v>
      </c>
    </row>
    <row r="31" spans="1:6" s="24" customFormat="1" x14ac:dyDescent="0.25">
      <c r="A31" s="23"/>
      <c r="B31" s="32">
        <v>1974</v>
      </c>
      <c r="C31" s="26" t="s">
        <v>63</v>
      </c>
      <c r="D31" s="27" t="s">
        <v>138</v>
      </c>
      <c r="E31" s="76" t="s">
        <v>13</v>
      </c>
      <c r="F31" s="30">
        <v>20000</v>
      </c>
    </row>
    <row r="32" spans="1:6" s="24" customFormat="1" x14ac:dyDescent="0.25">
      <c r="A32" s="23"/>
      <c r="B32" s="32">
        <v>1974</v>
      </c>
      <c r="C32" s="26" t="s">
        <v>63</v>
      </c>
      <c r="D32" s="27" t="s">
        <v>138</v>
      </c>
      <c r="E32" s="76" t="s">
        <v>41</v>
      </c>
      <c r="F32" s="30">
        <v>25000</v>
      </c>
    </row>
    <row r="33" spans="1:6" s="24" customFormat="1" x14ac:dyDescent="0.25">
      <c r="A33" s="23"/>
      <c r="B33" s="32">
        <v>1929</v>
      </c>
      <c r="C33" s="26" t="s">
        <v>73</v>
      </c>
      <c r="D33" s="27" t="s">
        <v>138</v>
      </c>
      <c r="E33" s="76" t="s">
        <v>13</v>
      </c>
      <c r="F33" s="30">
        <v>20000</v>
      </c>
    </row>
    <row r="34" spans="1:6" s="24" customFormat="1" x14ac:dyDescent="0.25">
      <c r="A34" s="23"/>
      <c r="B34" s="32">
        <v>1929</v>
      </c>
      <c r="C34" s="26" t="s">
        <v>73</v>
      </c>
      <c r="D34" s="27" t="s">
        <v>138</v>
      </c>
      <c r="E34" s="76" t="s">
        <v>41</v>
      </c>
      <c r="F34" s="30">
        <v>25000</v>
      </c>
    </row>
    <row r="35" spans="1:6" s="24" customFormat="1" x14ac:dyDescent="0.25">
      <c r="A35" s="23"/>
      <c r="B35" s="32">
        <v>2139</v>
      </c>
      <c r="C35" s="26" t="s">
        <v>78</v>
      </c>
      <c r="D35" s="27" t="s">
        <v>138</v>
      </c>
      <c r="E35" s="76" t="s">
        <v>13</v>
      </c>
      <c r="F35" s="30">
        <v>20000</v>
      </c>
    </row>
    <row r="36" spans="1:6" s="24" customFormat="1" x14ac:dyDescent="0.25">
      <c r="A36" s="23"/>
      <c r="B36" s="32">
        <v>2139</v>
      </c>
      <c r="C36" s="26" t="s">
        <v>78</v>
      </c>
      <c r="D36" s="27" t="s">
        <v>138</v>
      </c>
      <c r="E36" s="76" t="s">
        <v>41</v>
      </c>
      <c r="F36" s="30">
        <v>25000</v>
      </c>
    </row>
    <row r="37" spans="1:6" s="24" customFormat="1" x14ac:dyDescent="0.25">
      <c r="A37" s="23"/>
      <c r="B37" s="32">
        <v>2139</v>
      </c>
      <c r="C37" s="26" t="s">
        <v>78</v>
      </c>
      <c r="D37" s="27" t="s">
        <v>138</v>
      </c>
      <c r="E37" s="76" t="s">
        <v>11</v>
      </c>
      <c r="F37" s="30">
        <v>25000</v>
      </c>
    </row>
    <row r="38" spans="1:6" s="24" customFormat="1" x14ac:dyDescent="0.25">
      <c r="A38" s="23"/>
      <c r="B38" s="32">
        <v>1972</v>
      </c>
      <c r="C38" s="26" t="s">
        <v>42</v>
      </c>
      <c r="D38" s="27" t="s">
        <v>138</v>
      </c>
      <c r="E38" s="76" t="s">
        <v>41</v>
      </c>
      <c r="F38" s="30">
        <v>25000</v>
      </c>
    </row>
    <row r="39" spans="1:6" s="24" customFormat="1" x14ac:dyDescent="0.25">
      <c r="A39" s="23"/>
      <c r="B39" s="32">
        <v>2042</v>
      </c>
      <c r="C39" s="26" t="s">
        <v>88</v>
      </c>
      <c r="D39" s="27" t="s">
        <v>138</v>
      </c>
      <c r="E39" s="76" t="s">
        <v>13</v>
      </c>
      <c r="F39" s="30">
        <v>20000</v>
      </c>
    </row>
    <row r="40" spans="1:6" s="24" customFormat="1" x14ac:dyDescent="0.25">
      <c r="A40" s="23"/>
      <c r="B40" s="32">
        <v>2042</v>
      </c>
      <c r="C40" s="26" t="s">
        <v>88</v>
      </c>
      <c r="D40" s="27" t="s">
        <v>138</v>
      </c>
      <c r="E40" s="76" t="s">
        <v>41</v>
      </c>
      <c r="F40" s="30">
        <v>25000</v>
      </c>
    </row>
    <row r="41" spans="1:6" s="24" customFormat="1" x14ac:dyDescent="0.25">
      <c r="A41" s="23"/>
      <c r="B41" s="32">
        <v>2042</v>
      </c>
      <c r="C41" s="26" t="s">
        <v>88</v>
      </c>
      <c r="D41" s="27" t="s">
        <v>138</v>
      </c>
      <c r="E41" s="76" t="s">
        <v>11</v>
      </c>
      <c r="F41" s="30">
        <v>25000</v>
      </c>
    </row>
    <row r="42" spans="1:6" s="24" customFormat="1" x14ac:dyDescent="0.25">
      <c r="A42" s="23"/>
      <c r="B42" s="32">
        <v>1945</v>
      </c>
      <c r="C42" s="26" t="s">
        <v>69</v>
      </c>
      <c r="D42" s="27" t="s">
        <v>138</v>
      </c>
      <c r="E42" s="76" t="s">
        <v>13</v>
      </c>
      <c r="F42" s="30">
        <v>20000</v>
      </c>
    </row>
    <row r="43" spans="1:6" s="24" customFormat="1" x14ac:dyDescent="0.25">
      <c r="A43" s="23"/>
      <c r="B43" s="32">
        <v>1945</v>
      </c>
      <c r="C43" s="26" t="s">
        <v>69</v>
      </c>
      <c r="D43" s="27" t="s">
        <v>138</v>
      </c>
      <c r="E43" s="76" t="s">
        <v>41</v>
      </c>
      <c r="F43" s="30">
        <v>25000</v>
      </c>
    </row>
    <row r="44" spans="1:6" s="24" customFormat="1" x14ac:dyDescent="0.25">
      <c r="A44" s="23"/>
      <c r="B44" s="32">
        <v>1945</v>
      </c>
      <c r="C44" s="26" t="s">
        <v>69</v>
      </c>
      <c r="D44" s="27" t="s">
        <v>138</v>
      </c>
      <c r="E44" s="76" t="s">
        <v>11</v>
      </c>
      <c r="F44" s="30">
        <v>25000</v>
      </c>
    </row>
    <row r="45" spans="1:6" s="24" customFormat="1" x14ac:dyDescent="0.25">
      <c r="A45" s="23"/>
      <c r="B45" s="32">
        <v>1965</v>
      </c>
      <c r="C45" s="26" t="s">
        <v>72</v>
      </c>
      <c r="D45" s="27" t="s">
        <v>138</v>
      </c>
      <c r="E45" s="76" t="s">
        <v>13</v>
      </c>
      <c r="F45" s="30">
        <v>20000</v>
      </c>
    </row>
    <row r="46" spans="1:6" s="24" customFormat="1" x14ac:dyDescent="0.25">
      <c r="A46" s="23"/>
      <c r="B46" s="32">
        <v>1965</v>
      </c>
      <c r="C46" s="26" t="s">
        <v>72</v>
      </c>
      <c r="D46" s="27" t="s">
        <v>138</v>
      </c>
      <c r="E46" s="76" t="s">
        <v>41</v>
      </c>
      <c r="F46" s="30">
        <v>25000</v>
      </c>
    </row>
    <row r="47" spans="1:6" s="24" customFormat="1" x14ac:dyDescent="0.25">
      <c r="A47" s="23"/>
      <c r="B47" s="32">
        <v>1965</v>
      </c>
      <c r="C47" s="26" t="s">
        <v>72</v>
      </c>
      <c r="D47" s="27" t="s">
        <v>138</v>
      </c>
      <c r="E47" s="76" t="s">
        <v>11</v>
      </c>
      <c r="F47" s="30">
        <v>25000</v>
      </c>
    </row>
    <row r="48" spans="1:6" s="24" customFormat="1" x14ac:dyDescent="0.25">
      <c r="A48" s="23"/>
      <c r="B48" s="32">
        <v>2186</v>
      </c>
      <c r="C48" s="26" t="s">
        <v>67</v>
      </c>
      <c r="D48" s="27" t="s">
        <v>138</v>
      </c>
      <c r="E48" s="76" t="s">
        <v>13</v>
      </c>
      <c r="F48" s="30">
        <v>20000</v>
      </c>
    </row>
    <row r="49" spans="1:6" s="24" customFormat="1" x14ac:dyDescent="0.25">
      <c r="A49" s="23"/>
      <c r="B49" s="32">
        <v>2186</v>
      </c>
      <c r="C49" s="26" t="s">
        <v>67</v>
      </c>
      <c r="D49" s="27" t="s">
        <v>138</v>
      </c>
      <c r="E49" s="76" t="s">
        <v>41</v>
      </c>
      <c r="F49" s="30">
        <v>25000</v>
      </c>
    </row>
    <row r="50" spans="1:6" s="24" customFormat="1" x14ac:dyDescent="0.25">
      <c r="A50" s="23"/>
      <c r="B50" s="32">
        <v>2086</v>
      </c>
      <c r="C50" s="26" t="s">
        <v>90</v>
      </c>
      <c r="D50" s="27" t="s">
        <v>138</v>
      </c>
      <c r="E50" s="76" t="s">
        <v>13</v>
      </c>
      <c r="F50" s="30">
        <v>20000</v>
      </c>
    </row>
    <row r="51" spans="1:6" s="24" customFormat="1" x14ac:dyDescent="0.25">
      <c r="A51" s="23"/>
      <c r="B51" s="32">
        <v>2086</v>
      </c>
      <c r="C51" s="26" t="s">
        <v>90</v>
      </c>
      <c r="D51" s="27" t="s">
        <v>138</v>
      </c>
      <c r="E51" s="76" t="s">
        <v>41</v>
      </c>
      <c r="F51" s="30">
        <v>25000</v>
      </c>
    </row>
    <row r="52" spans="1:6" s="24" customFormat="1" x14ac:dyDescent="0.25">
      <c r="A52" s="23"/>
      <c r="B52" s="32">
        <v>2086</v>
      </c>
      <c r="C52" s="26" t="s">
        <v>90</v>
      </c>
      <c r="D52" s="27" t="s">
        <v>138</v>
      </c>
      <c r="E52" s="76" t="s">
        <v>11</v>
      </c>
      <c r="F52" s="30">
        <v>25000</v>
      </c>
    </row>
    <row r="53" spans="1:6" s="24" customFormat="1" x14ac:dyDescent="0.25">
      <c r="A53" s="23"/>
      <c r="B53" s="32">
        <v>2190</v>
      </c>
      <c r="C53" s="26" t="s">
        <v>44</v>
      </c>
      <c r="D53" s="27" t="s">
        <v>138</v>
      </c>
      <c r="E53" s="76" t="s">
        <v>41</v>
      </c>
      <c r="F53" s="30">
        <v>25000</v>
      </c>
    </row>
    <row r="54" spans="1:6" s="24" customFormat="1" x14ac:dyDescent="0.25">
      <c r="A54" s="23"/>
      <c r="B54" s="32">
        <v>2253</v>
      </c>
      <c r="C54" s="26" t="s">
        <v>83</v>
      </c>
      <c r="D54" s="27" t="s">
        <v>138</v>
      </c>
      <c r="E54" s="76" t="s">
        <v>41</v>
      </c>
      <c r="F54" s="30">
        <v>25000</v>
      </c>
    </row>
    <row r="55" spans="1:6" s="24" customFormat="1" x14ac:dyDescent="0.25">
      <c r="A55" s="23"/>
      <c r="B55" s="32">
        <v>2253</v>
      </c>
      <c r="C55" s="26" t="s">
        <v>83</v>
      </c>
      <c r="D55" s="27" t="s">
        <v>138</v>
      </c>
      <c r="E55" s="76" t="s">
        <v>11</v>
      </c>
      <c r="F55" s="30">
        <v>25000</v>
      </c>
    </row>
    <row r="56" spans="1:6" s="24" customFormat="1" x14ac:dyDescent="0.25">
      <c r="A56" s="23"/>
      <c r="B56" s="32">
        <v>2011</v>
      </c>
      <c r="C56" s="26" t="s">
        <v>89</v>
      </c>
      <c r="D56" s="27" t="s">
        <v>138</v>
      </c>
      <c r="E56" s="76" t="s">
        <v>13</v>
      </c>
      <c r="F56" s="30">
        <v>20000</v>
      </c>
    </row>
    <row r="57" spans="1:6" s="24" customFormat="1" x14ac:dyDescent="0.25">
      <c r="A57" s="23"/>
      <c r="B57" s="32">
        <v>2011</v>
      </c>
      <c r="C57" s="26" t="s">
        <v>89</v>
      </c>
      <c r="D57" s="27" t="s">
        <v>138</v>
      </c>
      <c r="E57" s="76" t="s">
        <v>41</v>
      </c>
      <c r="F57" s="30">
        <v>25000</v>
      </c>
    </row>
    <row r="58" spans="1:6" s="24" customFormat="1" x14ac:dyDescent="0.25">
      <c r="A58" s="23"/>
      <c r="B58" s="32">
        <v>1991</v>
      </c>
      <c r="C58" s="26" t="s">
        <v>45</v>
      </c>
      <c r="D58" s="27" t="s">
        <v>138</v>
      </c>
      <c r="E58" s="76" t="s">
        <v>41</v>
      </c>
      <c r="F58" s="30">
        <v>25000</v>
      </c>
    </row>
    <row r="59" spans="1:6" s="24" customFormat="1" x14ac:dyDescent="0.25">
      <c r="A59" s="23"/>
      <c r="B59" s="32">
        <v>2229</v>
      </c>
      <c r="C59" s="26" t="s">
        <v>91</v>
      </c>
      <c r="D59" s="27" t="s">
        <v>138</v>
      </c>
      <c r="E59" s="76" t="s">
        <v>13</v>
      </c>
      <c r="F59" s="30">
        <v>20000</v>
      </c>
    </row>
    <row r="60" spans="1:6" s="24" customFormat="1" x14ac:dyDescent="0.25">
      <c r="A60" s="23"/>
      <c r="B60" s="32">
        <v>2229</v>
      </c>
      <c r="C60" s="26" t="s">
        <v>91</v>
      </c>
      <c r="D60" s="27" t="s">
        <v>138</v>
      </c>
      <c r="E60" s="76" t="s">
        <v>41</v>
      </c>
      <c r="F60" s="30">
        <v>25000</v>
      </c>
    </row>
    <row r="61" spans="1:6" s="24" customFormat="1" x14ac:dyDescent="0.25">
      <c r="A61" s="23"/>
      <c r="B61" s="32">
        <v>2082</v>
      </c>
      <c r="C61" s="26" t="s">
        <v>80</v>
      </c>
      <c r="D61" s="27" t="s">
        <v>138</v>
      </c>
      <c r="E61" s="76" t="s">
        <v>13</v>
      </c>
      <c r="F61" s="30">
        <v>20000</v>
      </c>
    </row>
    <row r="62" spans="1:6" s="24" customFormat="1" x14ac:dyDescent="0.25">
      <c r="A62" s="23"/>
      <c r="B62" s="32">
        <v>2082</v>
      </c>
      <c r="C62" s="26" t="s">
        <v>80</v>
      </c>
      <c r="D62" s="27" t="s">
        <v>138</v>
      </c>
      <c r="E62" s="76" t="s">
        <v>41</v>
      </c>
      <c r="F62" s="30">
        <v>25000</v>
      </c>
    </row>
    <row r="63" spans="1:6" s="24" customFormat="1" x14ac:dyDescent="0.25">
      <c r="A63" s="23"/>
      <c r="B63" s="32">
        <v>2014</v>
      </c>
      <c r="C63" s="26" t="s">
        <v>94</v>
      </c>
      <c r="D63" s="27" t="s">
        <v>138</v>
      </c>
      <c r="E63" s="76" t="s">
        <v>13</v>
      </c>
      <c r="F63" s="30">
        <v>20000</v>
      </c>
    </row>
    <row r="64" spans="1:6" s="24" customFormat="1" x14ac:dyDescent="0.25">
      <c r="A64" s="23"/>
      <c r="B64" s="32">
        <v>2014</v>
      </c>
      <c r="C64" s="26" t="s">
        <v>94</v>
      </c>
      <c r="D64" s="27" t="s">
        <v>138</v>
      </c>
      <c r="E64" s="76" t="s">
        <v>41</v>
      </c>
      <c r="F64" s="30">
        <v>25000</v>
      </c>
    </row>
    <row r="65" spans="1:6" s="24" customFormat="1" x14ac:dyDescent="0.25">
      <c r="A65" s="23"/>
      <c r="B65" s="32">
        <v>2206</v>
      </c>
      <c r="C65" s="26" t="s">
        <v>92</v>
      </c>
      <c r="D65" s="27" t="s">
        <v>138</v>
      </c>
      <c r="E65" s="76" t="s">
        <v>13</v>
      </c>
      <c r="F65" s="30">
        <v>20000</v>
      </c>
    </row>
    <row r="66" spans="1:6" s="24" customFormat="1" x14ac:dyDescent="0.25">
      <c r="A66" s="23"/>
      <c r="B66" s="32">
        <v>2206</v>
      </c>
      <c r="C66" s="26" t="s">
        <v>92</v>
      </c>
      <c r="D66" s="27" t="s">
        <v>138</v>
      </c>
      <c r="E66" s="76" t="s">
        <v>41</v>
      </c>
      <c r="F66" s="30">
        <v>25000</v>
      </c>
    </row>
    <row r="67" spans="1:6" s="24" customFormat="1" x14ac:dyDescent="0.25">
      <c r="A67" s="23"/>
      <c r="B67" s="32">
        <v>2053</v>
      </c>
      <c r="C67" s="26" t="s">
        <v>95</v>
      </c>
      <c r="D67" s="27" t="s">
        <v>138</v>
      </c>
      <c r="E67" s="76" t="s">
        <v>11</v>
      </c>
      <c r="F67" s="30">
        <v>25000</v>
      </c>
    </row>
    <row r="68" spans="1:6" s="24" customFormat="1" x14ac:dyDescent="0.25">
      <c r="A68" s="23"/>
      <c r="B68" s="32">
        <v>2056</v>
      </c>
      <c r="C68" s="26" t="s">
        <v>85</v>
      </c>
      <c r="D68" s="27" t="s">
        <v>138</v>
      </c>
      <c r="E68" s="76" t="s">
        <v>13</v>
      </c>
      <c r="F68" s="30">
        <v>20000</v>
      </c>
    </row>
    <row r="69" spans="1:6" s="24" customFormat="1" x14ac:dyDescent="0.25">
      <c r="A69" s="23"/>
      <c r="B69" s="32">
        <v>2056</v>
      </c>
      <c r="C69" s="26" t="s">
        <v>85</v>
      </c>
      <c r="D69" s="27" t="s">
        <v>138</v>
      </c>
      <c r="E69" s="76" t="s">
        <v>41</v>
      </c>
      <c r="F69" s="30">
        <v>25000</v>
      </c>
    </row>
    <row r="70" spans="1:6" s="24" customFormat="1" x14ac:dyDescent="0.25">
      <c r="A70" s="23"/>
      <c r="B70" s="32">
        <v>2056</v>
      </c>
      <c r="C70" s="26" t="s">
        <v>85</v>
      </c>
      <c r="D70" s="27" t="s">
        <v>138</v>
      </c>
      <c r="E70" s="76" t="s">
        <v>11</v>
      </c>
      <c r="F70" s="30">
        <v>25000</v>
      </c>
    </row>
    <row r="71" spans="1:6" s="24" customFormat="1" x14ac:dyDescent="0.25">
      <c r="A71" s="23"/>
      <c r="B71" s="32">
        <v>2101</v>
      </c>
      <c r="C71" s="26" t="s">
        <v>86</v>
      </c>
      <c r="D71" s="27" t="s">
        <v>138</v>
      </c>
      <c r="E71" s="76" t="s">
        <v>13</v>
      </c>
      <c r="F71" s="30">
        <v>20000</v>
      </c>
    </row>
    <row r="72" spans="1:6" s="24" customFormat="1" x14ac:dyDescent="0.25">
      <c r="A72" s="23"/>
      <c r="B72" s="32">
        <v>2101</v>
      </c>
      <c r="C72" s="26" t="s">
        <v>86</v>
      </c>
      <c r="D72" s="27" t="s">
        <v>138</v>
      </c>
      <c r="E72" s="76" t="s">
        <v>41</v>
      </c>
      <c r="F72" s="30">
        <v>25000</v>
      </c>
    </row>
    <row r="73" spans="1:6" s="24" customFormat="1" x14ac:dyDescent="0.25">
      <c r="A73" s="23"/>
      <c r="B73" s="32">
        <v>2101</v>
      </c>
      <c r="C73" s="26" t="s">
        <v>86</v>
      </c>
      <c r="D73" s="27" t="s">
        <v>138</v>
      </c>
      <c r="E73" s="76" t="s">
        <v>11</v>
      </c>
      <c r="F73" s="30">
        <v>25000</v>
      </c>
    </row>
    <row r="74" spans="1:6" s="24" customFormat="1" x14ac:dyDescent="0.25">
      <c r="A74" s="23"/>
      <c r="B74" s="32">
        <v>1925</v>
      </c>
      <c r="C74" s="26" t="s">
        <v>66</v>
      </c>
      <c r="D74" s="27" t="s">
        <v>138</v>
      </c>
      <c r="E74" s="76" t="s">
        <v>11</v>
      </c>
      <c r="F74" s="30">
        <v>25000</v>
      </c>
    </row>
    <row r="75" spans="1:6" s="24" customFormat="1" x14ac:dyDescent="0.25">
      <c r="A75" s="23"/>
      <c r="B75" s="32">
        <v>2199</v>
      </c>
      <c r="C75" s="26" t="s">
        <v>84</v>
      </c>
      <c r="D75" s="27" t="s">
        <v>138</v>
      </c>
      <c r="E75" s="76" t="s">
        <v>13</v>
      </c>
      <c r="F75" s="30">
        <v>20000</v>
      </c>
    </row>
    <row r="76" spans="1:6" s="24" customFormat="1" x14ac:dyDescent="0.25">
      <c r="A76" s="23"/>
      <c r="B76" s="32">
        <v>2199</v>
      </c>
      <c r="C76" s="26" t="s">
        <v>84</v>
      </c>
      <c r="D76" s="27" t="s">
        <v>138</v>
      </c>
      <c r="E76" s="76" t="s">
        <v>41</v>
      </c>
      <c r="F76" s="30">
        <v>25000</v>
      </c>
    </row>
    <row r="77" spans="1:6" s="24" customFormat="1" x14ac:dyDescent="0.25">
      <c r="A77" s="23"/>
      <c r="B77" s="32">
        <v>2254</v>
      </c>
      <c r="C77" s="26" t="s">
        <v>20</v>
      </c>
      <c r="D77" s="27" t="s">
        <v>138</v>
      </c>
      <c r="E77" s="76" t="s">
        <v>13</v>
      </c>
      <c r="F77" s="30">
        <v>20000</v>
      </c>
    </row>
    <row r="78" spans="1:6" s="24" customFormat="1" x14ac:dyDescent="0.25">
      <c r="A78" s="23"/>
      <c r="B78" s="32">
        <v>2254</v>
      </c>
      <c r="C78" s="26" t="s">
        <v>20</v>
      </c>
      <c r="D78" s="27" t="s">
        <v>138</v>
      </c>
      <c r="E78" s="76" t="s">
        <v>41</v>
      </c>
      <c r="F78" s="30">
        <v>25000</v>
      </c>
    </row>
    <row r="79" spans="1:6" s="24" customFormat="1" x14ac:dyDescent="0.25">
      <c r="A79" s="23"/>
      <c r="B79" s="32">
        <v>1966</v>
      </c>
      <c r="C79" s="26" t="s">
        <v>76</v>
      </c>
      <c r="D79" s="27" t="s">
        <v>138</v>
      </c>
      <c r="E79" s="76" t="s">
        <v>13</v>
      </c>
      <c r="F79" s="30">
        <v>20000</v>
      </c>
    </row>
    <row r="80" spans="1:6" s="24" customFormat="1" x14ac:dyDescent="0.25">
      <c r="A80" s="23"/>
      <c r="B80" s="32">
        <v>1966</v>
      </c>
      <c r="C80" s="26" t="s">
        <v>76</v>
      </c>
      <c r="D80" s="27" t="s">
        <v>138</v>
      </c>
      <c r="E80" s="76" t="s">
        <v>41</v>
      </c>
      <c r="F80" s="30">
        <v>25000</v>
      </c>
    </row>
    <row r="81" spans="1:6" s="24" customFormat="1" x14ac:dyDescent="0.25">
      <c r="A81" s="23"/>
      <c r="B81" s="32">
        <v>1966</v>
      </c>
      <c r="C81" s="26" t="s">
        <v>76</v>
      </c>
      <c r="D81" s="27" t="s">
        <v>138</v>
      </c>
      <c r="E81" s="76" t="s">
        <v>11</v>
      </c>
      <c r="F81" s="30">
        <v>25000</v>
      </c>
    </row>
    <row r="82" spans="1:6" s="24" customFormat="1" x14ac:dyDescent="0.25">
      <c r="A82" s="23"/>
      <c r="B82" s="32">
        <v>1924</v>
      </c>
      <c r="C82" s="26" t="s">
        <v>87</v>
      </c>
      <c r="D82" s="27" t="s">
        <v>138</v>
      </c>
      <c r="E82" s="76" t="s">
        <v>11</v>
      </c>
      <c r="F82" s="30">
        <v>25000</v>
      </c>
    </row>
    <row r="83" spans="1:6" s="24" customFormat="1" x14ac:dyDescent="0.25">
      <c r="A83" s="23"/>
      <c r="B83" s="32">
        <v>4131</v>
      </c>
      <c r="C83" s="26" t="s">
        <v>93</v>
      </c>
      <c r="D83" s="27" t="s">
        <v>138</v>
      </c>
      <c r="E83" s="76" t="s">
        <v>11</v>
      </c>
      <c r="F83" s="30">
        <v>25000</v>
      </c>
    </row>
    <row r="84" spans="1:6" s="24" customFormat="1" x14ac:dyDescent="0.25">
      <c r="A84" s="23"/>
      <c r="B84" s="32">
        <v>1990</v>
      </c>
      <c r="C84" s="26" t="s">
        <v>79</v>
      </c>
      <c r="D84" s="27" t="s">
        <v>138</v>
      </c>
      <c r="E84" s="76" t="s">
        <v>13</v>
      </c>
      <c r="F84" s="30">
        <v>20000</v>
      </c>
    </row>
    <row r="85" spans="1:6" s="24" customFormat="1" x14ac:dyDescent="0.25">
      <c r="A85" s="23"/>
      <c r="B85" s="32">
        <v>1990</v>
      </c>
      <c r="C85" s="26" t="s">
        <v>79</v>
      </c>
      <c r="D85" s="27" t="s">
        <v>138</v>
      </c>
      <c r="E85" s="76" t="s">
        <v>41</v>
      </c>
      <c r="F85" s="30">
        <v>25000</v>
      </c>
    </row>
    <row r="86" spans="1:6" s="24" customFormat="1" x14ac:dyDescent="0.25">
      <c r="A86" s="23"/>
      <c r="B86" s="32">
        <v>1926</v>
      </c>
      <c r="C86" s="26" t="s">
        <v>82</v>
      </c>
      <c r="D86" s="27" t="s">
        <v>138</v>
      </c>
      <c r="E86" s="76" t="s">
        <v>13</v>
      </c>
      <c r="F86" s="30">
        <v>20000</v>
      </c>
    </row>
    <row r="87" spans="1:6" s="24" customFormat="1" x14ac:dyDescent="0.25">
      <c r="A87" s="23"/>
      <c r="B87" s="32">
        <v>1926</v>
      </c>
      <c r="C87" s="26" t="s">
        <v>82</v>
      </c>
      <c r="D87" s="27" t="s">
        <v>138</v>
      </c>
      <c r="E87" s="76" t="s">
        <v>41</v>
      </c>
      <c r="F87" s="30">
        <v>25000</v>
      </c>
    </row>
    <row r="88" spans="1:6" s="24" customFormat="1" x14ac:dyDescent="0.25">
      <c r="A88" s="23"/>
      <c r="B88" s="32">
        <v>2207</v>
      </c>
      <c r="C88" s="26" t="s">
        <v>68</v>
      </c>
      <c r="D88" s="27" t="s">
        <v>138</v>
      </c>
      <c r="E88" s="76" t="s">
        <v>13</v>
      </c>
      <c r="F88" s="30">
        <v>20000</v>
      </c>
    </row>
    <row r="89" spans="1:6" s="24" customFormat="1" x14ac:dyDescent="0.25">
      <c r="A89" s="23"/>
      <c r="B89" s="32">
        <v>2207</v>
      </c>
      <c r="C89" s="26" t="s">
        <v>68</v>
      </c>
      <c r="D89" s="27" t="s">
        <v>138</v>
      </c>
      <c r="E89" s="76" t="s">
        <v>41</v>
      </c>
      <c r="F89" s="30">
        <v>25000</v>
      </c>
    </row>
    <row r="90" spans="1:6" s="24" customFormat="1" x14ac:dyDescent="0.25">
      <c r="A90" s="23"/>
      <c r="B90" s="32">
        <v>2192</v>
      </c>
      <c r="C90" s="26" t="s">
        <v>64</v>
      </c>
      <c r="D90" s="27" t="s">
        <v>138</v>
      </c>
      <c r="E90" s="76" t="s">
        <v>13</v>
      </c>
      <c r="F90" s="30">
        <v>20000</v>
      </c>
    </row>
    <row r="91" spans="1:6" s="24" customFormat="1" x14ac:dyDescent="0.25">
      <c r="A91" s="23"/>
      <c r="B91" s="32">
        <v>2192</v>
      </c>
      <c r="C91" s="26" t="s">
        <v>64</v>
      </c>
      <c r="D91" s="27" t="s">
        <v>138</v>
      </c>
      <c r="E91" s="76" t="s">
        <v>41</v>
      </c>
      <c r="F91" s="30">
        <v>25000</v>
      </c>
    </row>
    <row r="92" spans="1:6" s="24" customFormat="1" x14ac:dyDescent="0.25">
      <c r="A92" s="23"/>
      <c r="B92" s="32">
        <v>2192</v>
      </c>
      <c r="C92" s="26" t="s">
        <v>64</v>
      </c>
      <c r="D92" s="27" t="s">
        <v>138</v>
      </c>
      <c r="E92" s="76" t="s">
        <v>11</v>
      </c>
      <c r="F92" s="30">
        <v>25000</v>
      </c>
    </row>
    <row r="93" spans="1:6" s="24" customFormat="1" x14ac:dyDescent="0.25">
      <c r="A93" s="23"/>
      <c r="B93" s="32">
        <v>2202</v>
      </c>
      <c r="C93" s="26" t="s">
        <v>35</v>
      </c>
      <c r="D93" s="27" t="s">
        <v>138</v>
      </c>
      <c r="E93" s="76" t="s">
        <v>13</v>
      </c>
      <c r="F93" s="30">
        <v>20000</v>
      </c>
    </row>
    <row r="94" spans="1:6" s="24" customFormat="1" x14ac:dyDescent="0.25">
      <c r="A94" s="23"/>
      <c r="B94" s="32">
        <v>2202</v>
      </c>
      <c r="C94" s="26" t="s">
        <v>35</v>
      </c>
      <c r="D94" s="27" t="s">
        <v>138</v>
      </c>
      <c r="E94" s="76" t="s">
        <v>41</v>
      </c>
      <c r="F94" s="30">
        <v>25000</v>
      </c>
    </row>
    <row r="95" spans="1:6" s="24" customFormat="1" x14ac:dyDescent="0.25">
      <c r="A95" s="23"/>
      <c r="B95" s="32">
        <v>1977</v>
      </c>
      <c r="C95" s="26" t="s">
        <v>81</v>
      </c>
      <c r="D95" s="27" t="s">
        <v>138</v>
      </c>
      <c r="E95" s="76" t="s">
        <v>13</v>
      </c>
      <c r="F95" s="30">
        <v>20000</v>
      </c>
    </row>
    <row r="96" spans="1:6" s="24" customFormat="1" x14ac:dyDescent="0.25">
      <c r="A96" s="23"/>
      <c r="B96" s="32">
        <v>1977</v>
      </c>
      <c r="C96" s="26" t="s">
        <v>81</v>
      </c>
      <c r="D96" s="27" t="s">
        <v>138</v>
      </c>
      <c r="E96" s="76" t="s">
        <v>41</v>
      </c>
      <c r="F96" s="30">
        <v>25000</v>
      </c>
    </row>
    <row r="97" spans="1:6" s="24" customFormat="1" x14ac:dyDescent="0.25">
      <c r="A97" s="23"/>
      <c r="B97" s="32">
        <v>2182</v>
      </c>
      <c r="C97" s="26" t="s">
        <v>97</v>
      </c>
      <c r="D97" s="27" t="s">
        <v>138</v>
      </c>
      <c r="E97" s="76" t="s">
        <v>13</v>
      </c>
      <c r="F97" s="30">
        <v>20000</v>
      </c>
    </row>
    <row r="98" spans="1:6" s="24" customFormat="1" x14ac:dyDescent="0.25">
      <c r="A98" s="23"/>
      <c r="B98" s="32">
        <v>2182</v>
      </c>
      <c r="C98" s="26" t="s">
        <v>97</v>
      </c>
      <c r="D98" s="27" t="s">
        <v>138</v>
      </c>
      <c r="E98" s="76" t="s">
        <v>41</v>
      </c>
      <c r="F98" s="30">
        <v>25000</v>
      </c>
    </row>
    <row r="99" spans="1:6" s="24" customFormat="1" x14ac:dyDescent="0.25">
      <c r="A99" s="23"/>
      <c r="B99" s="32">
        <v>2182</v>
      </c>
      <c r="C99" s="26" t="s">
        <v>97</v>
      </c>
      <c r="D99" s="27" t="s">
        <v>138</v>
      </c>
      <c r="E99" s="76" t="s">
        <v>11</v>
      </c>
      <c r="F99" s="30">
        <v>25000</v>
      </c>
    </row>
    <row r="100" spans="1:6" s="24" customFormat="1" x14ac:dyDescent="0.25">
      <c r="A100" s="23"/>
      <c r="B100" s="32">
        <v>1935</v>
      </c>
      <c r="C100" s="26" t="s">
        <v>62</v>
      </c>
      <c r="D100" s="27" t="s">
        <v>138</v>
      </c>
      <c r="E100" s="76" t="s">
        <v>11</v>
      </c>
      <c r="F100" s="30">
        <v>25000</v>
      </c>
    </row>
    <row r="101" spans="1:6" s="24" customFormat="1" x14ac:dyDescent="0.25">
      <c r="A101" s="23"/>
      <c r="B101" s="32">
        <v>2138</v>
      </c>
      <c r="C101" s="26" t="s">
        <v>96</v>
      </c>
      <c r="D101" s="27" t="s">
        <v>138</v>
      </c>
      <c r="E101" s="76" t="s">
        <v>13</v>
      </c>
      <c r="F101" s="30">
        <v>20000</v>
      </c>
    </row>
    <row r="102" spans="1:6" s="24" customFormat="1" x14ac:dyDescent="0.25">
      <c r="A102" s="23"/>
      <c r="B102" s="32">
        <v>2225</v>
      </c>
      <c r="C102" s="26" t="s">
        <v>65</v>
      </c>
      <c r="D102" s="27" t="s">
        <v>138</v>
      </c>
      <c r="E102" s="76" t="s">
        <v>13</v>
      </c>
      <c r="F102" s="30">
        <v>20000</v>
      </c>
    </row>
    <row r="103" spans="1:6" s="24" customFormat="1" x14ac:dyDescent="0.25">
      <c r="A103" s="23"/>
      <c r="B103" s="32">
        <v>2225</v>
      </c>
      <c r="C103" s="26" t="s">
        <v>65</v>
      </c>
      <c r="D103" s="27" t="s">
        <v>138</v>
      </c>
      <c r="E103" s="76" t="s">
        <v>41</v>
      </c>
      <c r="F103" s="30">
        <v>25000</v>
      </c>
    </row>
    <row r="104" spans="1:6" s="24" customFormat="1" x14ac:dyDescent="0.25">
      <c r="A104" s="23"/>
      <c r="B104" s="32">
        <v>2055</v>
      </c>
      <c r="C104" s="26" t="s">
        <v>38</v>
      </c>
      <c r="D104" s="27" t="s">
        <v>138</v>
      </c>
      <c r="E104" s="76" t="s">
        <v>13</v>
      </c>
      <c r="F104" s="30">
        <v>20000</v>
      </c>
    </row>
    <row r="105" spans="1:6" s="24" customFormat="1" x14ac:dyDescent="0.25">
      <c r="A105" s="23"/>
      <c r="B105" s="32">
        <v>2055</v>
      </c>
      <c r="C105" s="26" t="s">
        <v>38</v>
      </c>
      <c r="D105" s="27" t="s">
        <v>138</v>
      </c>
      <c r="E105" s="76" t="s">
        <v>41</v>
      </c>
      <c r="F105" s="30">
        <v>25000</v>
      </c>
    </row>
    <row r="106" spans="1:6" s="24" customFormat="1" x14ac:dyDescent="0.25">
      <c r="A106" s="23"/>
      <c r="B106" s="32">
        <v>1936</v>
      </c>
      <c r="C106" s="26" t="s">
        <v>71</v>
      </c>
      <c r="D106" s="27" t="s">
        <v>138</v>
      </c>
      <c r="E106" s="76" t="s">
        <v>13</v>
      </c>
      <c r="F106" s="30">
        <v>20000</v>
      </c>
    </row>
    <row r="107" spans="1:6" s="24" customFormat="1" x14ac:dyDescent="0.25">
      <c r="A107" s="23"/>
      <c r="B107" s="32">
        <v>1936</v>
      </c>
      <c r="C107" s="26" t="s">
        <v>71</v>
      </c>
      <c r="D107" s="27" t="s">
        <v>138</v>
      </c>
      <c r="E107" s="76" t="s">
        <v>41</v>
      </c>
      <c r="F107" s="30">
        <v>25000</v>
      </c>
    </row>
    <row r="108" spans="1:6" s="24" customFormat="1" x14ac:dyDescent="0.25">
      <c r="A108" s="23"/>
      <c r="B108" s="32">
        <v>2002</v>
      </c>
      <c r="C108" s="26" t="s">
        <v>70</v>
      </c>
      <c r="D108" s="27" t="s">
        <v>138</v>
      </c>
      <c r="E108" s="76" t="s">
        <v>13</v>
      </c>
      <c r="F108" s="30">
        <v>20000</v>
      </c>
    </row>
    <row r="109" spans="1:6" s="24" customFormat="1" x14ac:dyDescent="0.25">
      <c r="A109" s="23"/>
      <c r="B109" s="32">
        <v>2002</v>
      </c>
      <c r="C109" s="26" t="s">
        <v>70</v>
      </c>
      <c r="D109" s="27" t="s">
        <v>138</v>
      </c>
      <c r="E109" s="76" t="s">
        <v>41</v>
      </c>
      <c r="F109" s="30">
        <v>25000</v>
      </c>
    </row>
    <row r="110" spans="1:6" s="24" customFormat="1" x14ac:dyDescent="0.25">
      <c r="A110" s="23"/>
      <c r="B110" s="32">
        <v>2002</v>
      </c>
      <c r="C110" s="26" t="s">
        <v>70</v>
      </c>
      <c r="D110" s="27" t="s">
        <v>138</v>
      </c>
      <c r="E110" s="76" t="s">
        <v>11</v>
      </c>
      <c r="F110" s="30">
        <v>25000</v>
      </c>
    </row>
    <row r="111" spans="1:6" x14ac:dyDescent="0.25">
      <c r="A111" s="23"/>
      <c r="B111" s="47">
        <v>1929</v>
      </c>
      <c r="C111" s="35" t="s">
        <v>73</v>
      </c>
      <c r="D111" s="36" t="s">
        <v>140</v>
      </c>
      <c r="E111" s="77" t="s">
        <v>11</v>
      </c>
      <c r="F111" s="46" t="s">
        <v>144</v>
      </c>
    </row>
    <row r="112" spans="1:6" x14ac:dyDescent="0.25">
      <c r="A112" s="23"/>
      <c r="B112" s="47">
        <v>2186</v>
      </c>
      <c r="C112" s="35" t="s">
        <v>67</v>
      </c>
      <c r="D112" s="36" t="s">
        <v>140</v>
      </c>
      <c r="E112" s="77" t="s">
        <v>11</v>
      </c>
      <c r="F112" s="46" t="s">
        <v>144</v>
      </c>
    </row>
    <row r="113" spans="1:6" x14ac:dyDescent="0.25">
      <c r="A113" s="23"/>
      <c r="B113" s="47">
        <v>1934</v>
      </c>
      <c r="C113" s="35" t="s">
        <v>17</v>
      </c>
      <c r="D113" s="36" t="s">
        <v>140</v>
      </c>
      <c r="E113" s="77" t="s">
        <v>11</v>
      </c>
      <c r="F113" s="46" t="s">
        <v>144</v>
      </c>
    </row>
    <row r="114" spans="1:6" x14ac:dyDescent="0.25">
      <c r="A114" s="23"/>
      <c r="B114" s="47">
        <v>2047</v>
      </c>
      <c r="C114" s="35" t="s">
        <v>181</v>
      </c>
      <c r="D114" s="36" t="s">
        <v>140</v>
      </c>
      <c r="E114" s="77" t="s">
        <v>13</v>
      </c>
      <c r="F114" s="46" t="s">
        <v>144</v>
      </c>
    </row>
    <row r="115" spans="1:6" x14ac:dyDescent="0.25">
      <c r="A115" s="23"/>
      <c r="B115" s="47">
        <v>2047</v>
      </c>
      <c r="C115" s="35" t="s">
        <v>181</v>
      </c>
      <c r="D115" s="36" t="s">
        <v>140</v>
      </c>
      <c r="E115" s="77" t="s">
        <v>41</v>
      </c>
      <c r="F115" s="46" t="s">
        <v>144</v>
      </c>
    </row>
    <row r="116" spans="1:6" x14ac:dyDescent="0.25">
      <c r="A116" s="23"/>
      <c r="B116" s="47">
        <v>2047</v>
      </c>
      <c r="C116" s="35" t="s">
        <v>181</v>
      </c>
      <c r="D116" s="36" t="s">
        <v>140</v>
      </c>
      <c r="E116" s="77" t="s">
        <v>11</v>
      </c>
      <c r="F116" s="46" t="s">
        <v>144</v>
      </c>
    </row>
    <row r="117" spans="1:6" x14ac:dyDescent="0.25">
      <c r="A117" s="23"/>
      <c r="B117" s="47">
        <v>1977</v>
      </c>
      <c r="C117" s="35" t="s">
        <v>81</v>
      </c>
      <c r="D117" s="36" t="s">
        <v>140</v>
      </c>
      <c r="E117" s="77" t="s">
        <v>11</v>
      </c>
      <c r="F117" s="46" t="s">
        <v>144</v>
      </c>
    </row>
    <row r="118" spans="1:6" x14ac:dyDescent="0.25">
      <c r="A118" s="23"/>
      <c r="B118" s="47">
        <v>2138</v>
      </c>
      <c r="C118" s="35" t="s">
        <v>96</v>
      </c>
      <c r="D118" s="36" t="s">
        <v>140</v>
      </c>
      <c r="E118" s="77" t="s">
        <v>41</v>
      </c>
      <c r="F118" s="46" t="s">
        <v>144</v>
      </c>
    </row>
    <row r="119" spans="1:6" x14ac:dyDescent="0.25">
      <c r="A119" s="23"/>
      <c r="B119" s="49">
        <v>2225</v>
      </c>
      <c r="C119" s="50" t="s">
        <v>65</v>
      </c>
      <c r="D119" s="36" t="s">
        <v>140</v>
      </c>
      <c r="E119" s="89" t="s">
        <v>11</v>
      </c>
      <c r="F119" s="46" t="s">
        <v>144</v>
      </c>
    </row>
    <row r="120" spans="1:6" x14ac:dyDescent="0.25">
      <c r="A120" s="23"/>
    </row>
    <row r="121" spans="1:6" x14ac:dyDescent="0.25">
      <c r="A121" s="23"/>
    </row>
    <row r="122" spans="1:6" x14ac:dyDescent="0.25">
      <c r="A122" s="23"/>
    </row>
    <row r="123" spans="1:6" x14ac:dyDescent="0.25">
      <c r="A123" s="23"/>
    </row>
    <row r="124" spans="1:6" x14ac:dyDescent="0.25">
      <c r="A124" s="23"/>
    </row>
    <row r="125" spans="1:6" x14ac:dyDescent="0.25">
      <c r="A125" s="23"/>
    </row>
    <row r="126" spans="1:6" x14ac:dyDescent="0.25">
      <c r="A126" s="23"/>
    </row>
    <row r="127" spans="1:6" x14ac:dyDescent="0.25">
      <c r="A127" s="23"/>
    </row>
    <row r="128" spans="1:6" x14ac:dyDescent="0.25">
      <c r="A128" s="23"/>
    </row>
    <row r="129" spans="1:1" x14ac:dyDescent="0.25">
      <c r="A129" s="23"/>
    </row>
    <row r="130" spans="1:1" x14ac:dyDescent="0.25">
      <c r="A130" s="23"/>
    </row>
    <row r="131" spans="1:1" x14ac:dyDescent="0.25">
      <c r="A131" s="23"/>
    </row>
    <row r="132" spans="1:1" x14ac:dyDescent="0.25">
      <c r="A132" s="23"/>
    </row>
    <row r="133" spans="1:1" x14ac:dyDescent="0.25">
      <c r="A133" s="23"/>
    </row>
    <row r="134" spans="1:1" x14ac:dyDescent="0.25">
      <c r="A134" s="23"/>
    </row>
    <row r="135" spans="1:1" x14ac:dyDescent="0.25">
      <c r="A135" s="23"/>
    </row>
    <row r="136" spans="1:1" x14ac:dyDescent="0.25">
      <c r="A136" s="23"/>
    </row>
    <row r="137" spans="1:1" x14ac:dyDescent="0.25">
      <c r="A137" s="23"/>
    </row>
    <row r="138" spans="1:1" x14ac:dyDescent="0.25">
      <c r="A138" s="23"/>
    </row>
    <row r="139" spans="1:1" x14ac:dyDescent="0.25">
      <c r="A139" s="23"/>
    </row>
    <row r="140" spans="1:1" x14ac:dyDescent="0.25">
      <c r="A140" s="23"/>
    </row>
    <row r="141" spans="1:1" x14ac:dyDescent="0.25">
      <c r="A141" s="23"/>
    </row>
    <row r="142" spans="1:1" x14ac:dyDescent="0.25">
      <c r="A142" s="23"/>
    </row>
    <row r="143" spans="1:1" x14ac:dyDescent="0.25">
      <c r="A143" s="23"/>
    </row>
    <row r="144" spans="1:1" x14ac:dyDescent="0.25">
      <c r="A144" s="23"/>
    </row>
    <row r="145" spans="1:1" x14ac:dyDescent="0.25">
      <c r="A145" s="23"/>
    </row>
    <row r="146" spans="1:1" x14ac:dyDescent="0.25">
      <c r="A146" s="23"/>
    </row>
    <row r="147" spans="1:1" x14ac:dyDescent="0.25">
      <c r="A147" s="23"/>
    </row>
  </sheetData>
  <sheetProtection sheet="1" objects="1" scenarios="1"/>
  <pageMargins left="0.7" right="0.7" top="0.75" bottom="0.75" header="0.3" footer="0.3"/>
  <pageSetup scale="76" fitToHeight="0" orientation="portrait" r:id="rId1"/>
  <headerFooter scaleWithDoc="0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edb5ef48-5285-463e-a2b9-308f2d437c3d" xsi:nil="true"/>
    <Remediation_x0020_Date xmlns="edb5ef48-5285-463e-a2b9-308f2d437c3d">2023-07-07T15:36:43+00:00</Remediation_x0020_Date>
    <Priority xmlns="edb5ef48-5285-463e-a2b9-308f2d437c3d">New</Priority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D634F791A68E448BB12BA2A972606E" ma:contentTypeVersion="9" ma:contentTypeDescription="Create a new document." ma:contentTypeScope="" ma:versionID="4a28d3a6c841c990b00a279ff2874a0a">
  <xsd:schema xmlns:xsd="http://www.w3.org/2001/XMLSchema" xmlns:xs="http://www.w3.org/2001/XMLSchema" xmlns:p="http://schemas.microsoft.com/office/2006/metadata/properties" xmlns:ns1="http://schemas.microsoft.com/sharepoint/v3" xmlns:ns2="edb5ef48-5285-463e-a2b9-308f2d437c3d" xmlns:ns3="54031767-dd6d-417c-ab73-583408f47564" targetNamespace="http://schemas.microsoft.com/office/2006/metadata/properties" ma:root="true" ma:fieldsID="3a1546a14cda2ed46116909da332764f" ns1:_="" ns2:_="" ns3:_="">
    <xsd:import namespace="http://schemas.microsoft.com/sharepoint/v3"/>
    <xsd:import namespace="edb5ef48-5285-463e-a2b9-308f2d437c3d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b5ef48-5285-463e-a2b9-308f2d437c3d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E604D9-69B3-453C-9AB3-2E9417E249CB}">
  <ds:schemaRefs>
    <ds:schemaRef ds:uri="http://www.w3.org/XML/1998/namespace"/>
    <ds:schemaRef ds:uri="54031767-dd6d-417c-ab73-583408f47564"/>
    <ds:schemaRef ds:uri="http://schemas.openxmlformats.org/package/2006/metadata/core-properties"/>
    <ds:schemaRef ds:uri="http://schemas.microsoft.com/sharepoint/v3"/>
    <ds:schemaRef ds:uri="http://schemas.microsoft.com/office/2006/documentManagement/types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edb5ef48-5285-463e-a2b9-308f2d437c3d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C1FF277-C41B-4212-B60B-539F80DE21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db5ef48-5285-463e-a2b9-308f2d437c3d"/>
    <ds:schemaRef ds:uri="54031767-dd6d-417c-ab73-583408f47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E9B4DC-BFF2-4633-A91A-03C8D229B07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All Awards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Grants by Year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Technical Assistance Program (TAP) Award Results</dc:title>
  <dc:creator>"solarios"</dc:creator>
  <cp:lastModifiedBy>SOLARIO Savanah * ODE</cp:lastModifiedBy>
  <cp:lastPrinted>2025-03-18T00:15:02Z</cp:lastPrinted>
  <dcterms:created xsi:type="dcterms:W3CDTF">2019-07-05T16:44:33Z</dcterms:created>
  <dcterms:modified xsi:type="dcterms:W3CDTF">2026-01-09T17:18:50Z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0x0101008AD634F791A68E448BB12BA2A972606E</vt:lpwstr>
  </property>
  <property fmtid="{D5CDD505-2E9C-101B-9397-08002B2CF9AE}" pid="3" name="MSIP_Label_7730ea53-6f5e-4160-81a5-992a9105450a_Enabled">
    <vt:lpwstr>true</vt:lpwstr>
  </property>
  <property fmtid="{D5CDD505-2E9C-101B-9397-08002B2CF9AE}" pid="4" name="MSIP_Label_7730ea53-6f5e-4160-81a5-992a9105450a_SetDate">
    <vt:lpwstr>2024-03-18T22:46:01Z</vt:lpwstr>
  </property>
  <property fmtid="{D5CDD505-2E9C-101B-9397-08002B2CF9AE}" pid="5" name="MSIP_Label_7730ea53-6f5e-4160-81a5-992a9105450a_Method">
    <vt:lpwstr>Standard</vt:lpwstr>
  </property>
  <property fmtid="{D5CDD505-2E9C-101B-9397-08002B2CF9AE}" pid="6" name="MSIP_Label_7730ea53-6f5e-4160-81a5-992a9105450a_Name">
    <vt:lpwstr>Level 2 - Limited (Items)</vt:lpwstr>
  </property>
  <property fmtid="{D5CDD505-2E9C-101B-9397-08002B2CF9AE}" pid="7" name="MSIP_Label_7730ea53-6f5e-4160-81a5-992a9105450a_SiteId">
    <vt:lpwstr>b4f51418-b269-49a2-935a-fa54bf584fc8</vt:lpwstr>
  </property>
  <property fmtid="{D5CDD505-2E9C-101B-9397-08002B2CF9AE}" pid="8" name="MSIP_Label_7730ea53-6f5e-4160-81a5-992a9105450a_ActionId">
    <vt:lpwstr>50c40661-5803-4191-b6af-c7851ef70686</vt:lpwstr>
  </property>
  <property fmtid="{D5CDD505-2E9C-101B-9397-08002B2CF9AE}" pid="9" name="MSIP_Label_7730ea53-6f5e-4160-81a5-992a9105450a_ContentBits">
    <vt:lpwstr>0</vt:lpwstr>
  </property>
</Properties>
</file>